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Kreutz\OneDrive - Environmental Protection Agency (EPA)\Profile\Documents\PFAS\PFAS_Data\"/>
    </mc:Choice>
  </mc:AlternateContent>
  <xr:revisionPtr revIDLastSave="297" documentId="8_{CAA19596-A99E-41AC-A29A-73CAF1233514}" xr6:coauthVersionLast="45" xr6:coauthVersionMax="45" xr10:uidLastSave="{3B738827-8A96-45C2-B39A-F0BC61379F82}"/>
  <bookViews>
    <workbookView xWindow="225" yWindow="0" windowWidth="19470" windowHeight="11070" tabRatio="813" activeTab="4" xr2:uid="{00000000-000D-0000-FFFF-FFFF00000000}"/>
  </bookViews>
  <sheets>
    <sheet name="Cover Sheet" sheetId="25" r:id="rId1"/>
    <sheet name="Executive Summary" sheetId="26" r:id="rId2"/>
    <sheet name="Sample ID" sheetId="45" r:id="rId3"/>
    <sheet name="FractionUnbound_Adjusted" sheetId="43" r:id="rId4"/>
    <sheet name="FractionUnbound_Old" sheetId="35" r:id="rId5"/>
    <sheet name="UC Data" sheetId="1" r:id="rId6"/>
    <sheet name="3125Data" sheetId="21" r:id="rId7"/>
    <sheet name="899&amp;900 Data" sheetId="30" r:id="rId8"/>
    <sheet name="899_Data0225" sheetId="27" r:id="rId9"/>
    <sheet name="Control Chart" sheetId="47" r:id="rId10"/>
    <sheet name="Control Chart_3125" sheetId="49" r:id="rId11"/>
    <sheet name="Control Chart_899" sheetId="48" r:id="rId12"/>
    <sheet name="ValueList_Helper" sheetId="2" state="hidden" r:id="rId13"/>
    <sheet name="ControlChart_899&amp;900_MFOET" sheetId="50" r:id="rId14"/>
    <sheet name="ControlChart_899&amp;900_4NT13C6" sheetId="51" r:id="rId15"/>
    <sheet name="900 Cal" sheetId="31" r:id="rId16"/>
    <sheet name="900_MDL_CC1" sheetId="28" r:id="rId17"/>
    <sheet name="899 Cal" sheetId="29" r:id="rId18"/>
    <sheet name="899_MDL_CC1" sheetId="33" r:id="rId19"/>
    <sheet name="MDL Data" sheetId="19" r:id="rId20"/>
    <sheet name="915_Cal" sheetId="3" r:id="rId21"/>
    <sheet name="915 MDL" sheetId="11" r:id="rId22"/>
    <sheet name="965 Cal" sheetId="4" r:id="rId23"/>
    <sheet name="965 MDL" sheetId="12" r:id="rId24"/>
    <sheet name="476 Cal" sheetId="5" r:id="rId25"/>
    <sheet name="476 MDL" sheetId="13" r:id="rId26"/>
    <sheet name="267 Cal" sheetId="6" r:id="rId27"/>
    <sheet name="267 MDL" sheetId="14" r:id="rId28"/>
    <sheet name="906 Cal" sheetId="7" r:id="rId29"/>
    <sheet name="906 MDL" sheetId="15" r:id="rId30"/>
    <sheet name="273 Cal" sheetId="8" r:id="rId31"/>
    <sheet name="273 MDL" sheetId="16" r:id="rId32"/>
    <sheet name="913 Cal" sheetId="9" r:id="rId33"/>
    <sheet name="913 MDL" sheetId="17" r:id="rId34"/>
    <sheet name="Cal_Curve 3125" sheetId="22" r:id="rId35"/>
    <sheet name="3125_MDL" sheetId="23" r:id="rId36"/>
    <sheet name="4NT Cal" sheetId="10" r:id="rId37"/>
    <sheet name="4NT MDL" sheetId="18" r:id="rId38"/>
    <sheet name="3125Cal Curve_4NT" sheetId="24" r:id="rId39"/>
    <sheet name="4NT Cal_899&amp;900" sheetId="32" r:id="rId40"/>
    <sheet name="4NT_MDL_CC1_899&amp;900" sheetId="34" r:id="rId41"/>
    <sheet name="Analysis" sheetId="20" r:id="rId42"/>
  </sheets>
  <externalReferences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5" l="1"/>
  <c r="J17" i="35"/>
  <c r="F22" i="35"/>
  <c r="F26" i="35"/>
  <c r="F30" i="35"/>
  <c r="G30" i="35" s="1"/>
  <c r="F34" i="35"/>
  <c r="G34" i="35" s="1"/>
  <c r="F38" i="35"/>
  <c r="G38" i="35" s="1"/>
  <c r="F42" i="35"/>
  <c r="G42" i="35" s="1"/>
  <c r="J46" i="35"/>
  <c r="U40" i="27" l="1"/>
  <c r="U38" i="27"/>
  <c r="U37" i="27"/>
  <c r="U34" i="27"/>
  <c r="U33" i="27"/>
  <c r="U31" i="27"/>
  <c r="U29" i="27"/>
  <c r="U28" i="27"/>
  <c r="U27" i="27"/>
  <c r="O40" i="27"/>
  <c r="O34" i="27"/>
  <c r="O33" i="27"/>
  <c r="O37" i="27"/>
  <c r="O31" i="27"/>
  <c r="O29" i="27"/>
  <c r="O38" i="27"/>
  <c r="O28" i="27"/>
  <c r="O27" i="27"/>
  <c r="Y56" i="30"/>
  <c r="Y55" i="30"/>
  <c r="Y54" i="30"/>
  <c r="Y53" i="30"/>
  <c r="Y52" i="30"/>
  <c r="Y51" i="30"/>
  <c r="Y50" i="30"/>
  <c r="Y33" i="30"/>
  <c r="Y32" i="30"/>
  <c r="Y31" i="30"/>
  <c r="S56" i="30"/>
  <c r="S55" i="30"/>
  <c r="S54" i="30"/>
  <c r="S53" i="30"/>
  <c r="S52" i="30"/>
  <c r="S51" i="30"/>
  <c r="S50" i="30"/>
  <c r="S33" i="30"/>
  <c r="S32" i="30"/>
  <c r="S31" i="30"/>
  <c r="Q54" i="21"/>
  <c r="Q52" i="21"/>
  <c r="Q49" i="21"/>
  <c r="Q41" i="21"/>
  <c r="Q40" i="21"/>
  <c r="Q39" i="21"/>
  <c r="Q33" i="21"/>
  <c r="Q32" i="21"/>
  <c r="Q26" i="21"/>
  <c r="Q25" i="21"/>
  <c r="K49" i="21"/>
  <c r="K41" i="21"/>
  <c r="K40" i="21"/>
  <c r="K39" i="21"/>
  <c r="K52" i="21"/>
  <c r="K33" i="21"/>
  <c r="K32" i="21"/>
  <c r="K54" i="21"/>
  <c r="K26" i="21"/>
  <c r="K25" i="21"/>
  <c r="BY73" i="1"/>
  <c r="BY72" i="1"/>
  <c r="BY71" i="1"/>
  <c r="BY70" i="1"/>
  <c r="BY69" i="1"/>
  <c r="BY67" i="1"/>
  <c r="BY68" i="1"/>
  <c r="BY74" i="1"/>
  <c r="BY75" i="1"/>
  <c r="BY76" i="1"/>
  <c r="BY80" i="1"/>
  <c r="BY79" i="1"/>
  <c r="BY78" i="1"/>
  <c r="BY77" i="1"/>
  <c r="BY66" i="1"/>
  <c r="BY65" i="1"/>
  <c r="BY64" i="1"/>
  <c r="BY63" i="1"/>
  <c r="BY62" i="1"/>
  <c r="BY61" i="1"/>
  <c r="BY60" i="1"/>
  <c r="BY25" i="1"/>
  <c r="BY24" i="1"/>
  <c r="BY23" i="1"/>
  <c r="BY22" i="1"/>
  <c r="BY21" i="1"/>
  <c r="BY20" i="1"/>
  <c r="BY19" i="1"/>
  <c r="BY18" i="1"/>
  <c r="BY17" i="1"/>
  <c r="BA76" i="1"/>
  <c r="BA75" i="1"/>
  <c r="BA74" i="1"/>
  <c r="AK76" i="1"/>
  <c r="AK75" i="1"/>
  <c r="AK74" i="1"/>
  <c r="BA66" i="1"/>
  <c r="BA65" i="1"/>
  <c r="BA64" i="1"/>
  <c r="AK66" i="1"/>
  <c r="AK65" i="1"/>
  <c r="AK64" i="1"/>
  <c r="BA22" i="1"/>
  <c r="BA21" i="1"/>
  <c r="BA20" i="1"/>
  <c r="AK22" i="1"/>
  <c r="AK21" i="1"/>
  <c r="AK20" i="1"/>
  <c r="BI73" i="1"/>
  <c r="BI72" i="1"/>
  <c r="BI71" i="1"/>
  <c r="AC73" i="1"/>
  <c r="AC72" i="1"/>
  <c r="AC71" i="1"/>
  <c r="BI63" i="1"/>
  <c r="BI62" i="1"/>
  <c r="BI61" i="1"/>
  <c r="BI60" i="1"/>
  <c r="AC63" i="1"/>
  <c r="AC62" i="1"/>
  <c r="AC61" i="1"/>
  <c r="AC60" i="1"/>
  <c r="BI19" i="1"/>
  <c r="BI18" i="1"/>
  <c r="BI17" i="1"/>
  <c r="AC19" i="1"/>
  <c r="AC18" i="1"/>
  <c r="AC17" i="1"/>
  <c r="BQ80" i="1"/>
  <c r="BQ79" i="1"/>
  <c r="BQ78" i="1"/>
  <c r="BQ77" i="1"/>
  <c r="U80" i="1"/>
  <c r="U79" i="1"/>
  <c r="U78" i="1"/>
  <c r="U77" i="1"/>
  <c r="BQ70" i="1"/>
  <c r="BQ69" i="1"/>
  <c r="BQ68" i="1"/>
  <c r="BQ67" i="1"/>
  <c r="U70" i="1"/>
  <c r="U69" i="1"/>
  <c r="U68" i="1"/>
  <c r="U67" i="1"/>
  <c r="BQ25" i="1"/>
  <c r="BQ24" i="1"/>
  <c r="BQ23" i="1"/>
  <c r="U25" i="1"/>
  <c r="U24" i="1"/>
  <c r="U23" i="1"/>
  <c r="M68" i="1"/>
  <c r="M78" i="1"/>
  <c r="M77" i="1"/>
  <c r="M80" i="1"/>
  <c r="M79" i="1"/>
  <c r="M70" i="1"/>
  <c r="M69" i="1"/>
  <c r="M67" i="1"/>
  <c r="M25" i="1"/>
  <c r="M24" i="1"/>
  <c r="M23" i="1"/>
  <c r="W1" i="51" l="1"/>
  <c r="M3" i="51" s="1"/>
  <c r="O3" i="51" s="1"/>
  <c r="W2" i="51"/>
  <c r="T3" i="51" s="1"/>
  <c r="N3" i="51"/>
  <c r="P3" i="51"/>
  <c r="S3" i="51"/>
  <c r="U3" i="51"/>
  <c r="S4" i="51"/>
  <c r="U4" i="51"/>
  <c r="S5" i="51"/>
  <c r="U5" i="51"/>
  <c r="S6" i="51"/>
  <c r="U6" i="51"/>
  <c r="S7" i="51"/>
  <c r="U7" i="51"/>
  <c r="S8" i="51"/>
  <c r="U8" i="51"/>
  <c r="S9" i="51"/>
  <c r="U9" i="51"/>
  <c r="S10" i="51"/>
  <c r="U10" i="51"/>
  <c r="S11" i="51"/>
  <c r="U11" i="51"/>
  <c r="S12" i="51"/>
  <c r="U12" i="51"/>
  <c r="S13" i="51"/>
  <c r="U13" i="51"/>
  <c r="M14" i="51"/>
  <c r="N14" i="51"/>
  <c r="P14" i="51"/>
  <c r="S14" i="51"/>
  <c r="U14" i="51"/>
  <c r="M15" i="51"/>
  <c r="N15" i="51"/>
  <c r="P15" i="51"/>
  <c r="S15" i="51"/>
  <c r="U15" i="51"/>
  <c r="M16" i="51"/>
  <c r="N16" i="51"/>
  <c r="P16" i="51"/>
  <c r="S16" i="51"/>
  <c r="U16" i="51"/>
  <c r="M17" i="51"/>
  <c r="N17" i="51"/>
  <c r="P17" i="51"/>
  <c r="S17" i="51"/>
  <c r="U17" i="51"/>
  <c r="M18" i="51"/>
  <c r="N18" i="51"/>
  <c r="P18" i="51"/>
  <c r="S18" i="51"/>
  <c r="U18" i="51"/>
  <c r="M19" i="51"/>
  <c r="N19" i="51"/>
  <c r="P19" i="51"/>
  <c r="S19" i="51"/>
  <c r="U19" i="51"/>
  <c r="M20" i="51"/>
  <c r="N20" i="51"/>
  <c r="P20" i="51"/>
  <c r="S20" i="51"/>
  <c r="U20" i="51"/>
  <c r="M21" i="51"/>
  <c r="N21" i="51"/>
  <c r="P21" i="51"/>
  <c r="S21" i="51"/>
  <c r="U21" i="51"/>
  <c r="M22" i="51"/>
  <c r="N22" i="51"/>
  <c r="P22" i="51"/>
  <c r="S22" i="51"/>
  <c r="U22" i="51"/>
  <c r="M23" i="51"/>
  <c r="N23" i="51"/>
  <c r="P23" i="51"/>
  <c r="S23" i="51"/>
  <c r="U23" i="51"/>
  <c r="M24" i="51"/>
  <c r="N24" i="51"/>
  <c r="P24" i="51"/>
  <c r="S24" i="51"/>
  <c r="U24" i="51"/>
  <c r="M25" i="51"/>
  <c r="N25" i="51"/>
  <c r="P25" i="51"/>
  <c r="S25" i="51"/>
  <c r="U25" i="51"/>
  <c r="M26" i="51"/>
  <c r="N26" i="51"/>
  <c r="P26" i="51"/>
  <c r="S26" i="51"/>
  <c r="U26" i="51"/>
  <c r="M27" i="51"/>
  <c r="N27" i="51"/>
  <c r="P27" i="51"/>
  <c r="S27" i="51"/>
  <c r="U27" i="51"/>
  <c r="M28" i="51"/>
  <c r="N28" i="51"/>
  <c r="P28" i="51"/>
  <c r="S28" i="51"/>
  <c r="U28" i="51"/>
  <c r="M29" i="51"/>
  <c r="O29" i="51" s="1"/>
  <c r="N29" i="51"/>
  <c r="P29" i="51"/>
  <c r="S29" i="51"/>
  <c r="U29" i="51"/>
  <c r="M30" i="51"/>
  <c r="O30" i="51" s="1"/>
  <c r="N30" i="51"/>
  <c r="P30" i="51"/>
  <c r="S30" i="51"/>
  <c r="U30" i="51"/>
  <c r="M31" i="51"/>
  <c r="O31" i="51" s="1"/>
  <c r="N31" i="51"/>
  <c r="P31" i="51"/>
  <c r="S31" i="51"/>
  <c r="U31" i="51"/>
  <c r="M32" i="51"/>
  <c r="O32" i="51" s="1"/>
  <c r="N32" i="51"/>
  <c r="P32" i="51"/>
  <c r="S32" i="51"/>
  <c r="U32" i="51"/>
  <c r="M33" i="51"/>
  <c r="O33" i="51" s="1"/>
  <c r="N33" i="51"/>
  <c r="P33" i="51"/>
  <c r="S33" i="51"/>
  <c r="U33" i="51"/>
  <c r="M34" i="51"/>
  <c r="O34" i="51" s="1"/>
  <c r="N34" i="51"/>
  <c r="P34" i="51"/>
  <c r="S34" i="51"/>
  <c r="U34" i="51"/>
  <c r="M35" i="51"/>
  <c r="O35" i="51" s="1"/>
  <c r="N35" i="51"/>
  <c r="P35" i="51"/>
  <c r="S35" i="51"/>
  <c r="U35" i="51"/>
  <c r="M36" i="51"/>
  <c r="O36" i="51" s="1"/>
  <c r="N36" i="51"/>
  <c r="P36" i="51"/>
  <c r="S36" i="51"/>
  <c r="U36" i="51"/>
  <c r="M37" i="51"/>
  <c r="O37" i="51" s="1"/>
  <c r="N37" i="51"/>
  <c r="P37" i="51"/>
  <c r="S37" i="51"/>
  <c r="U37" i="51"/>
  <c r="M38" i="51"/>
  <c r="O38" i="51" s="1"/>
  <c r="N38" i="51"/>
  <c r="P38" i="51"/>
  <c r="S38" i="51"/>
  <c r="U38" i="51"/>
  <c r="M39" i="51"/>
  <c r="O39" i="51" s="1"/>
  <c r="N39" i="51"/>
  <c r="P39" i="51"/>
  <c r="S39" i="51"/>
  <c r="U39" i="51"/>
  <c r="M40" i="51"/>
  <c r="O40" i="51" s="1"/>
  <c r="N40" i="51"/>
  <c r="P40" i="51"/>
  <c r="S40" i="51"/>
  <c r="U40" i="51"/>
  <c r="M41" i="51"/>
  <c r="O41" i="51" s="1"/>
  <c r="N41" i="51"/>
  <c r="P41" i="51"/>
  <c r="S41" i="51"/>
  <c r="U41" i="51"/>
  <c r="M42" i="51"/>
  <c r="O42" i="51" s="1"/>
  <c r="N42" i="51"/>
  <c r="P42" i="51"/>
  <c r="S42" i="51"/>
  <c r="U42" i="51"/>
  <c r="M43" i="51"/>
  <c r="O43" i="51" s="1"/>
  <c r="N43" i="51"/>
  <c r="P43" i="51"/>
  <c r="R43" i="51"/>
  <c r="S43" i="51"/>
  <c r="U43" i="51"/>
  <c r="M44" i="51"/>
  <c r="O44" i="51" s="1"/>
  <c r="N44" i="51"/>
  <c r="P44" i="51"/>
  <c r="R44" i="51"/>
  <c r="S44" i="51"/>
  <c r="U44" i="51"/>
  <c r="M45" i="51"/>
  <c r="O45" i="51" s="1"/>
  <c r="N45" i="51"/>
  <c r="R45" i="51"/>
  <c r="S45" i="51"/>
  <c r="T45" i="51"/>
  <c r="U45" i="51"/>
  <c r="M46" i="51"/>
  <c r="P46" i="51" s="1"/>
  <c r="N46" i="51"/>
  <c r="O46" i="51"/>
  <c r="R46" i="51"/>
  <c r="S46" i="51"/>
  <c r="T46" i="51"/>
  <c r="U46" i="51"/>
  <c r="M47" i="51"/>
  <c r="P47" i="51" s="1"/>
  <c r="N47" i="51"/>
  <c r="O47" i="51"/>
  <c r="R47" i="51"/>
  <c r="S47" i="51"/>
  <c r="T47" i="51"/>
  <c r="U47" i="51"/>
  <c r="M48" i="51"/>
  <c r="P48" i="51" s="1"/>
  <c r="N48" i="51"/>
  <c r="O48" i="51"/>
  <c r="R48" i="51"/>
  <c r="S48" i="51"/>
  <c r="T48" i="51"/>
  <c r="U48" i="51"/>
  <c r="M49" i="51"/>
  <c r="P49" i="51" s="1"/>
  <c r="N49" i="51"/>
  <c r="O49" i="51"/>
  <c r="R49" i="51"/>
  <c r="S49" i="51"/>
  <c r="T49" i="51"/>
  <c r="U49" i="51"/>
  <c r="M50" i="51"/>
  <c r="P50" i="51" s="1"/>
  <c r="N50" i="51"/>
  <c r="O50" i="51"/>
  <c r="R50" i="51"/>
  <c r="S50" i="51"/>
  <c r="T50" i="51"/>
  <c r="U50" i="51"/>
  <c r="M51" i="51"/>
  <c r="P51" i="51" s="1"/>
  <c r="N51" i="51"/>
  <c r="O51" i="51"/>
  <c r="R51" i="51"/>
  <c r="S51" i="51"/>
  <c r="T51" i="51"/>
  <c r="U51" i="51"/>
  <c r="M52" i="51"/>
  <c r="P52" i="51" s="1"/>
  <c r="N52" i="51"/>
  <c r="O52" i="51"/>
  <c r="R52" i="51"/>
  <c r="S52" i="51"/>
  <c r="T52" i="51"/>
  <c r="U52" i="51"/>
  <c r="M53" i="51"/>
  <c r="P53" i="51" s="1"/>
  <c r="N53" i="51"/>
  <c r="O53" i="51"/>
  <c r="R53" i="51"/>
  <c r="S53" i="51"/>
  <c r="T53" i="51"/>
  <c r="U53" i="51"/>
  <c r="M54" i="51"/>
  <c r="P54" i="51" s="1"/>
  <c r="N54" i="51"/>
  <c r="O54" i="51"/>
  <c r="R54" i="51"/>
  <c r="S54" i="51"/>
  <c r="T54" i="51"/>
  <c r="U54" i="51"/>
  <c r="M55" i="51"/>
  <c r="P55" i="51" s="1"/>
  <c r="N55" i="51"/>
  <c r="O55" i="51"/>
  <c r="R55" i="51"/>
  <c r="S55" i="51"/>
  <c r="T55" i="51"/>
  <c r="U55" i="51"/>
  <c r="W1" i="50"/>
  <c r="U3" i="50" s="1"/>
  <c r="W2" i="50"/>
  <c r="R3" i="50"/>
  <c r="S3" i="50"/>
  <c r="T3" i="50"/>
  <c r="M4" i="50"/>
  <c r="O4" i="50" s="1"/>
  <c r="N4" i="50"/>
  <c r="R4" i="50"/>
  <c r="S4" i="50"/>
  <c r="T4" i="50"/>
  <c r="U4" i="50"/>
  <c r="M5" i="50"/>
  <c r="O5" i="50" s="1"/>
  <c r="N5" i="50"/>
  <c r="R5" i="50"/>
  <c r="S5" i="50"/>
  <c r="T5" i="50"/>
  <c r="U5" i="50"/>
  <c r="M6" i="50"/>
  <c r="O6" i="50" s="1"/>
  <c r="N6" i="50"/>
  <c r="R6" i="50"/>
  <c r="S6" i="50"/>
  <c r="T6" i="50"/>
  <c r="U6" i="50"/>
  <c r="M7" i="50"/>
  <c r="O7" i="50" s="1"/>
  <c r="N7" i="50"/>
  <c r="R7" i="50"/>
  <c r="S7" i="50"/>
  <c r="T7" i="50"/>
  <c r="U7" i="50"/>
  <c r="M8" i="50"/>
  <c r="O8" i="50" s="1"/>
  <c r="N8" i="50"/>
  <c r="R8" i="50"/>
  <c r="S8" i="50"/>
  <c r="T8" i="50"/>
  <c r="U8" i="50"/>
  <c r="M9" i="50"/>
  <c r="O9" i="50" s="1"/>
  <c r="N9" i="50"/>
  <c r="R9" i="50"/>
  <c r="S9" i="50"/>
  <c r="T9" i="50"/>
  <c r="U9" i="50"/>
  <c r="M10" i="50"/>
  <c r="O10" i="50" s="1"/>
  <c r="N10" i="50"/>
  <c r="R10" i="50"/>
  <c r="S10" i="50"/>
  <c r="T10" i="50"/>
  <c r="U10" i="50"/>
  <c r="M11" i="50"/>
  <c r="O11" i="50" s="1"/>
  <c r="N11" i="50"/>
  <c r="R11" i="50"/>
  <c r="S11" i="50"/>
  <c r="T11" i="50"/>
  <c r="U11" i="50"/>
  <c r="M12" i="50"/>
  <c r="O12" i="50" s="1"/>
  <c r="N12" i="50"/>
  <c r="R12" i="50"/>
  <c r="S12" i="50"/>
  <c r="T12" i="50"/>
  <c r="U12" i="50"/>
  <c r="M13" i="50"/>
  <c r="O13" i="50" s="1"/>
  <c r="N13" i="50"/>
  <c r="R13" i="50"/>
  <c r="S13" i="50"/>
  <c r="T13" i="50"/>
  <c r="U13" i="50"/>
  <c r="M14" i="50"/>
  <c r="O14" i="50" s="1"/>
  <c r="N14" i="50"/>
  <c r="R14" i="50"/>
  <c r="S14" i="50"/>
  <c r="T14" i="50"/>
  <c r="U14" i="50"/>
  <c r="M15" i="50"/>
  <c r="O15" i="50" s="1"/>
  <c r="N15" i="50"/>
  <c r="R15" i="50"/>
  <c r="S15" i="50"/>
  <c r="T15" i="50"/>
  <c r="U15" i="50"/>
  <c r="M16" i="50"/>
  <c r="O16" i="50" s="1"/>
  <c r="N16" i="50"/>
  <c r="R16" i="50"/>
  <c r="S16" i="50"/>
  <c r="T16" i="50"/>
  <c r="U16" i="50"/>
  <c r="M17" i="50"/>
  <c r="O17" i="50" s="1"/>
  <c r="N17" i="50"/>
  <c r="R17" i="50"/>
  <c r="S17" i="50"/>
  <c r="T17" i="50"/>
  <c r="U17" i="50"/>
  <c r="M18" i="50"/>
  <c r="O18" i="50" s="1"/>
  <c r="N18" i="50"/>
  <c r="R18" i="50"/>
  <c r="S18" i="50"/>
  <c r="T18" i="50"/>
  <c r="U18" i="50"/>
  <c r="M19" i="50"/>
  <c r="O19" i="50" s="1"/>
  <c r="N19" i="50"/>
  <c r="R19" i="50"/>
  <c r="S19" i="50"/>
  <c r="T19" i="50"/>
  <c r="U19" i="50"/>
  <c r="M20" i="50"/>
  <c r="O20" i="50" s="1"/>
  <c r="N20" i="50"/>
  <c r="R20" i="50"/>
  <c r="S20" i="50"/>
  <c r="T20" i="50"/>
  <c r="U20" i="50"/>
  <c r="M21" i="50"/>
  <c r="O21" i="50" s="1"/>
  <c r="N21" i="50"/>
  <c r="R21" i="50"/>
  <c r="S21" i="50"/>
  <c r="T21" i="50"/>
  <c r="U21" i="50"/>
  <c r="M22" i="50"/>
  <c r="O22" i="50" s="1"/>
  <c r="N22" i="50"/>
  <c r="R22" i="50"/>
  <c r="S22" i="50"/>
  <c r="T22" i="50"/>
  <c r="U22" i="50"/>
  <c r="M23" i="50"/>
  <c r="O23" i="50" s="1"/>
  <c r="N23" i="50"/>
  <c r="R23" i="50"/>
  <c r="S23" i="50"/>
  <c r="T23" i="50"/>
  <c r="U23" i="50"/>
  <c r="M24" i="50"/>
  <c r="O24" i="50" s="1"/>
  <c r="N24" i="50"/>
  <c r="R24" i="50"/>
  <c r="S24" i="50"/>
  <c r="T24" i="50"/>
  <c r="U24" i="50"/>
  <c r="M25" i="50"/>
  <c r="O25" i="50" s="1"/>
  <c r="N25" i="50"/>
  <c r="R25" i="50"/>
  <c r="S25" i="50"/>
  <c r="T25" i="50"/>
  <c r="U25" i="50"/>
  <c r="M26" i="50"/>
  <c r="O26" i="50" s="1"/>
  <c r="N26" i="50"/>
  <c r="R26" i="50"/>
  <c r="S26" i="50"/>
  <c r="T26" i="50"/>
  <c r="U26" i="50"/>
  <c r="M27" i="50"/>
  <c r="O27" i="50" s="1"/>
  <c r="N27" i="50"/>
  <c r="R27" i="50"/>
  <c r="S27" i="50"/>
  <c r="T27" i="50"/>
  <c r="U27" i="50"/>
  <c r="M28" i="50"/>
  <c r="O28" i="50" s="1"/>
  <c r="N28" i="50"/>
  <c r="R28" i="50"/>
  <c r="S28" i="50"/>
  <c r="T28" i="50"/>
  <c r="U28" i="50"/>
  <c r="M29" i="50"/>
  <c r="O29" i="50" s="1"/>
  <c r="N29" i="50"/>
  <c r="R29" i="50"/>
  <c r="S29" i="50"/>
  <c r="T29" i="50"/>
  <c r="U29" i="50"/>
  <c r="M30" i="50"/>
  <c r="O30" i="50" s="1"/>
  <c r="N30" i="50"/>
  <c r="R30" i="50"/>
  <c r="S30" i="50"/>
  <c r="T30" i="50"/>
  <c r="U30" i="50"/>
  <c r="M31" i="50"/>
  <c r="O31" i="50" s="1"/>
  <c r="N31" i="50"/>
  <c r="R31" i="50"/>
  <c r="S31" i="50"/>
  <c r="T31" i="50"/>
  <c r="U31" i="50"/>
  <c r="M32" i="50"/>
  <c r="O32" i="50" s="1"/>
  <c r="N32" i="50"/>
  <c r="R32" i="50"/>
  <c r="S32" i="50"/>
  <c r="T32" i="50"/>
  <c r="U32" i="50"/>
  <c r="M33" i="50"/>
  <c r="O33" i="50" s="1"/>
  <c r="N33" i="50"/>
  <c r="R33" i="50"/>
  <c r="S33" i="50"/>
  <c r="T33" i="50"/>
  <c r="U33" i="50"/>
  <c r="M34" i="50"/>
  <c r="O34" i="50" s="1"/>
  <c r="N34" i="50"/>
  <c r="R34" i="50"/>
  <c r="S34" i="50"/>
  <c r="T34" i="50"/>
  <c r="U34" i="50"/>
  <c r="M35" i="50"/>
  <c r="O35" i="50" s="1"/>
  <c r="N35" i="50"/>
  <c r="R35" i="50"/>
  <c r="S35" i="50"/>
  <c r="T35" i="50"/>
  <c r="U35" i="50"/>
  <c r="M36" i="50"/>
  <c r="O36" i="50" s="1"/>
  <c r="N36" i="50"/>
  <c r="R36" i="50"/>
  <c r="S36" i="50"/>
  <c r="T36" i="50"/>
  <c r="U36" i="50"/>
  <c r="M37" i="50"/>
  <c r="O37" i="50" s="1"/>
  <c r="N37" i="50"/>
  <c r="R37" i="50"/>
  <c r="S37" i="50"/>
  <c r="T37" i="50"/>
  <c r="U37" i="50"/>
  <c r="M38" i="50"/>
  <c r="O38" i="50" s="1"/>
  <c r="N38" i="50"/>
  <c r="R38" i="50"/>
  <c r="S38" i="50"/>
  <c r="T38" i="50"/>
  <c r="U38" i="50"/>
  <c r="M39" i="50"/>
  <c r="O39" i="50" s="1"/>
  <c r="N39" i="50"/>
  <c r="R39" i="50"/>
  <c r="S39" i="50"/>
  <c r="T39" i="50"/>
  <c r="U39" i="50"/>
  <c r="M40" i="50"/>
  <c r="O40" i="50" s="1"/>
  <c r="N40" i="50"/>
  <c r="R40" i="50"/>
  <c r="S40" i="50"/>
  <c r="T40" i="50"/>
  <c r="U40" i="50"/>
  <c r="M41" i="50"/>
  <c r="O41" i="50" s="1"/>
  <c r="N41" i="50"/>
  <c r="R41" i="50"/>
  <c r="S41" i="50"/>
  <c r="T41" i="50"/>
  <c r="U41" i="50"/>
  <c r="M42" i="50"/>
  <c r="O42" i="50" s="1"/>
  <c r="N42" i="50"/>
  <c r="R42" i="50"/>
  <c r="S42" i="50"/>
  <c r="T42" i="50"/>
  <c r="U42" i="50"/>
  <c r="M43" i="50"/>
  <c r="O43" i="50" s="1"/>
  <c r="N43" i="50"/>
  <c r="R43" i="50"/>
  <c r="S43" i="50"/>
  <c r="T43" i="50"/>
  <c r="U43" i="50"/>
  <c r="M44" i="50"/>
  <c r="O44" i="50" s="1"/>
  <c r="N44" i="50"/>
  <c r="R44" i="50"/>
  <c r="S44" i="50"/>
  <c r="T44" i="50"/>
  <c r="U44" i="50"/>
  <c r="M45" i="50"/>
  <c r="O45" i="50" s="1"/>
  <c r="N45" i="50"/>
  <c r="R45" i="50"/>
  <c r="S45" i="50"/>
  <c r="T45" i="50"/>
  <c r="U45" i="50"/>
  <c r="M46" i="50"/>
  <c r="O46" i="50" s="1"/>
  <c r="N46" i="50"/>
  <c r="R46" i="50"/>
  <c r="S46" i="50"/>
  <c r="T46" i="50"/>
  <c r="U46" i="50"/>
  <c r="M47" i="50"/>
  <c r="O47" i="50" s="1"/>
  <c r="N47" i="50"/>
  <c r="R47" i="50"/>
  <c r="S47" i="50"/>
  <c r="T47" i="50"/>
  <c r="U47" i="50"/>
  <c r="M48" i="50"/>
  <c r="O48" i="50" s="1"/>
  <c r="N48" i="50"/>
  <c r="R48" i="50"/>
  <c r="S48" i="50"/>
  <c r="T48" i="50"/>
  <c r="U48" i="50"/>
  <c r="M49" i="50"/>
  <c r="O49" i="50" s="1"/>
  <c r="N49" i="50"/>
  <c r="R49" i="50"/>
  <c r="S49" i="50"/>
  <c r="T49" i="50"/>
  <c r="U49" i="50"/>
  <c r="M50" i="50"/>
  <c r="O50" i="50" s="1"/>
  <c r="N50" i="50"/>
  <c r="R50" i="50"/>
  <c r="S50" i="50"/>
  <c r="T50" i="50"/>
  <c r="U50" i="50"/>
  <c r="M51" i="50"/>
  <c r="O51" i="50" s="1"/>
  <c r="N51" i="50"/>
  <c r="R51" i="50"/>
  <c r="S51" i="50"/>
  <c r="T51" i="50"/>
  <c r="U51" i="50"/>
  <c r="M52" i="50"/>
  <c r="O52" i="50" s="1"/>
  <c r="N52" i="50"/>
  <c r="R52" i="50"/>
  <c r="S52" i="50"/>
  <c r="T52" i="50"/>
  <c r="U52" i="50"/>
  <c r="M53" i="50"/>
  <c r="O53" i="50" s="1"/>
  <c r="N53" i="50"/>
  <c r="R53" i="50"/>
  <c r="S53" i="50"/>
  <c r="T53" i="50"/>
  <c r="U53" i="50"/>
  <c r="M54" i="50"/>
  <c r="O54" i="50" s="1"/>
  <c r="N54" i="50"/>
  <c r="R54" i="50"/>
  <c r="S54" i="50"/>
  <c r="T54" i="50"/>
  <c r="U54" i="50"/>
  <c r="M55" i="50"/>
  <c r="O55" i="50" s="1"/>
  <c r="N55" i="50"/>
  <c r="R55" i="50"/>
  <c r="S55" i="50"/>
  <c r="T55" i="50"/>
  <c r="U55" i="50"/>
  <c r="P45" i="51" l="1"/>
  <c r="R42" i="51"/>
  <c r="R41" i="51"/>
  <c r="R40" i="51"/>
  <c r="R39" i="51"/>
  <c r="R38" i="51"/>
  <c r="R37" i="51"/>
  <c r="R36" i="51"/>
  <c r="R35" i="51"/>
  <c r="R34" i="51"/>
  <c r="R33" i="51"/>
  <c r="R32" i="51"/>
  <c r="R31" i="51"/>
  <c r="R30" i="51"/>
  <c r="R29" i="51"/>
  <c r="R28" i="51"/>
  <c r="R27" i="51"/>
  <c r="R26" i="51"/>
  <c r="R25" i="51"/>
  <c r="R24" i="51"/>
  <c r="R23" i="51"/>
  <c r="R22" i="51"/>
  <c r="R21" i="51"/>
  <c r="R20" i="51"/>
  <c r="R19" i="51"/>
  <c r="R18" i="51"/>
  <c r="R17" i="51"/>
  <c r="R16" i="51"/>
  <c r="R15" i="51"/>
  <c r="R14" i="51"/>
  <c r="R13" i="51"/>
  <c r="M13" i="51"/>
  <c r="R12" i="51"/>
  <c r="M12" i="51"/>
  <c r="R11" i="51"/>
  <c r="M11" i="51"/>
  <c r="R10" i="51"/>
  <c r="M10" i="51"/>
  <c r="R9" i="51"/>
  <c r="M9" i="51"/>
  <c r="R8" i="51"/>
  <c r="M8" i="51"/>
  <c r="R7" i="51"/>
  <c r="M7" i="51"/>
  <c r="R6" i="51"/>
  <c r="M6" i="51"/>
  <c r="R5" i="51"/>
  <c r="M5" i="51"/>
  <c r="R4" i="51"/>
  <c r="M4" i="51"/>
  <c r="R3" i="51"/>
  <c r="T44" i="51"/>
  <c r="T43" i="51"/>
  <c r="T42" i="51"/>
  <c r="T41" i="51"/>
  <c r="T40" i="51"/>
  <c r="T39" i="51"/>
  <c r="T38" i="51"/>
  <c r="T37" i="51"/>
  <c r="T36" i="51"/>
  <c r="T35" i="51"/>
  <c r="T34" i="51"/>
  <c r="T33" i="51"/>
  <c r="T32" i="51"/>
  <c r="T31" i="51"/>
  <c r="T30" i="51"/>
  <c r="T29" i="51"/>
  <c r="T28" i="51"/>
  <c r="O28" i="51"/>
  <c r="T27" i="51"/>
  <c r="O27" i="51"/>
  <c r="T26" i="51"/>
  <c r="O26" i="51"/>
  <c r="T25" i="51"/>
  <c r="O25" i="51"/>
  <c r="T24" i="51"/>
  <c r="O24" i="51"/>
  <c r="T23" i="51"/>
  <c r="O23" i="51"/>
  <c r="T22" i="51"/>
  <c r="O22" i="51"/>
  <c r="T21" i="51"/>
  <c r="O21" i="51"/>
  <c r="T20" i="51"/>
  <c r="O20" i="51"/>
  <c r="T19" i="51"/>
  <c r="O19" i="51"/>
  <c r="T18" i="51"/>
  <c r="O18" i="51"/>
  <c r="T17" i="51"/>
  <c r="O17" i="51"/>
  <c r="T16" i="51"/>
  <c r="O16" i="51"/>
  <c r="T15" i="51"/>
  <c r="O15" i="51"/>
  <c r="T14" i="51"/>
  <c r="O14" i="51"/>
  <c r="T13" i="51"/>
  <c r="T12" i="51"/>
  <c r="T11" i="51"/>
  <c r="T10" i="51"/>
  <c r="T9" i="51"/>
  <c r="T8" i="51"/>
  <c r="T7" i="51"/>
  <c r="T6" i="51"/>
  <c r="T5" i="51"/>
  <c r="T4" i="51"/>
  <c r="P55" i="50"/>
  <c r="P54" i="50"/>
  <c r="P52" i="50"/>
  <c r="P51" i="50"/>
  <c r="P50" i="50"/>
  <c r="P48" i="50"/>
  <c r="P47" i="50"/>
  <c r="P45" i="50"/>
  <c r="P44" i="50"/>
  <c r="P43" i="50"/>
  <c r="P42" i="50"/>
  <c r="P40" i="50"/>
  <c r="P39" i="50"/>
  <c r="P38" i="50"/>
  <c r="P36" i="50"/>
  <c r="P35" i="50"/>
  <c r="P34" i="50"/>
  <c r="P32" i="50"/>
  <c r="P31" i="50"/>
  <c r="P29" i="50"/>
  <c r="P28" i="50"/>
  <c r="P27" i="50"/>
  <c r="P26" i="50"/>
  <c r="P23" i="50"/>
  <c r="P22" i="50"/>
  <c r="P21" i="50"/>
  <c r="P20" i="50"/>
  <c r="P19" i="50"/>
  <c r="P18" i="50"/>
  <c r="P17" i="50"/>
  <c r="P14" i="50"/>
  <c r="P53" i="50"/>
  <c r="P49" i="50"/>
  <c r="P46" i="50"/>
  <c r="P41" i="50"/>
  <c r="P37" i="50"/>
  <c r="P33" i="50"/>
  <c r="P30" i="50"/>
  <c r="P25" i="50"/>
  <c r="P24" i="50"/>
  <c r="P16" i="50"/>
  <c r="P15" i="50"/>
  <c r="P13" i="50"/>
  <c r="P12" i="50"/>
  <c r="P11" i="50"/>
  <c r="P10" i="50"/>
  <c r="P9" i="50"/>
  <c r="P8" i="50"/>
  <c r="P7" i="50"/>
  <c r="P6" i="50"/>
  <c r="P5" i="50"/>
  <c r="P4" i="50"/>
  <c r="O7" i="51" l="1"/>
  <c r="P7" i="51"/>
  <c r="N7" i="51"/>
  <c r="O9" i="51"/>
  <c r="P9" i="51"/>
  <c r="N9" i="51"/>
  <c r="O13" i="51"/>
  <c r="N13" i="51"/>
  <c r="P13" i="51"/>
  <c r="O4" i="51"/>
  <c r="P4" i="51"/>
  <c r="N4" i="51"/>
  <c r="O6" i="51"/>
  <c r="P6" i="51"/>
  <c r="N6" i="51"/>
  <c r="O8" i="51"/>
  <c r="N8" i="51"/>
  <c r="P8" i="51"/>
  <c r="O10" i="51"/>
  <c r="N10" i="51"/>
  <c r="P10" i="51"/>
  <c r="O12" i="51"/>
  <c r="P12" i="51"/>
  <c r="N12" i="51"/>
  <c r="O5" i="51"/>
  <c r="P5" i="51"/>
  <c r="N5" i="51"/>
  <c r="O11" i="51"/>
  <c r="P11" i="51"/>
  <c r="N11" i="51"/>
  <c r="U57" i="43" l="1"/>
  <c r="T57" i="43"/>
  <c r="S57" i="43"/>
  <c r="S60" i="43"/>
  <c r="J56" i="26" l="1"/>
  <c r="J55" i="26"/>
  <c r="P44" i="26"/>
  <c r="P43" i="26"/>
  <c r="J32" i="26"/>
  <c r="J31" i="26"/>
  <c r="J44" i="26" l="1"/>
  <c r="J43" i="26"/>
  <c r="K1" i="49"/>
  <c r="V1" i="49"/>
  <c r="K2" i="49"/>
  <c r="V2" i="49"/>
  <c r="J4" i="49"/>
  <c r="U4" i="49"/>
  <c r="J5" i="49"/>
  <c r="U5" i="49"/>
  <c r="AC5" i="49"/>
  <c r="J6" i="49"/>
  <c r="U6" i="49"/>
  <c r="J7" i="49"/>
  <c r="U7" i="49"/>
  <c r="AC7" i="49"/>
  <c r="J8" i="49"/>
  <c r="U8" i="49"/>
  <c r="J9" i="49"/>
  <c r="U9" i="49"/>
  <c r="AC9" i="49"/>
  <c r="J10" i="49"/>
  <c r="U10" i="49"/>
  <c r="J11" i="49"/>
  <c r="U11" i="49"/>
  <c r="AC11" i="49"/>
  <c r="J12" i="49"/>
  <c r="U12" i="49"/>
  <c r="J13" i="49"/>
  <c r="U13" i="49"/>
  <c r="AC13" i="49"/>
  <c r="J14" i="49"/>
  <c r="U14" i="49"/>
  <c r="J15" i="49"/>
  <c r="U15" i="49"/>
  <c r="AC15" i="49"/>
  <c r="J16" i="49"/>
  <c r="U16" i="49"/>
  <c r="J17" i="49"/>
  <c r="U17" i="49"/>
  <c r="AC17" i="49"/>
  <c r="J18" i="49"/>
  <c r="U18" i="49"/>
  <c r="J19" i="49"/>
  <c r="U19" i="49"/>
  <c r="AC19" i="49"/>
  <c r="J20" i="49"/>
  <c r="U20" i="49"/>
  <c r="J21" i="49"/>
  <c r="U21" i="49"/>
  <c r="AC21" i="49"/>
  <c r="J22" i="49"/>
  <c r="U22" i="49"/>
  <c r="J23" i="49"/>
  <c r="U23" i="49"/>
  <c r="X23" i="49"/>
  <c r="J24" i="49"/>
  <c r="U24" i="49"/>
  <c r="J25" i="49"/>
  <c r="L25" i="49" s="1"/>
  <c r="U25" i="49"/>
  <c r="W25" i="49"/>
  <c r="J26" i="49"/>
  <c r="P26" i="49"/>
  <c r="U26" i="49"/>
  <c r="J27" i="49"/>
  <c r="P27" i="49"/>
  <c r="U27" i="49"/>
  <c r="J28" i="49"/>
  <c r="U28" i="49"/>
  <c r="J29" i="49"/>
  <c r="O29" i="49"/>
  <c r="U29" i="49"/>
  <c r="J30" i="49"/>
  <c r="O30" i="49"/>
  <c r="U30" i="49"/>
  <c r="AB30" i="49"/>
  <c r="J31" i="49"/>
  <c r="U31" i="49"/>
  <c r="AB31" i="49"/>
  <c r="J32" i="49"/>
  <c r="U32" i="49"/>
  <c r="AC32" i="49"/>
  <c r="J33" i="49"/>
  <c r="R33" i="49"/>
  <c r="U33" i="49"/>
  <c r="J34" i="49"/>
  <c r="L34" i="49"/>
  <c r="U34" i="49"/>
  <c r="AC34" i="49"/>
  <c r="J35" i="49"/>
  <c r="R35" i="49"/>
  <c r="U35" i="49"/>
  <c r="J36" i="49"/>
  <c r="L36" i="49"/>
  <c r="U36" i="49"/>
  <c r="AC36" i="49"/>
  <c r="J37" i="49"/>
  <c r="R37" i="49"/>
  <c r="U37" i="49"/>
  <c r="J38" i="49"/>
  <c r="L38" i="49"/>
  <c r="U38" i="49"/>
  <c r="AC38" i="49"/>
  <c r="J39" i="49"/>
  <c r="R39" i="49"/>
  <c r="U39" i="49"/>
  <c r="J40" i="49"/>
  <c r="L40" i="49"/>
  <c r="U40" i="49"/>
  <c r="AC40" i="49"/>
  <c r="J41" i="49"/>
  <c r="R41" i="49"/>
  <c r="U41" i="49"/>
  <c r="J42" i="49"/>
  <c r="L42" i="49"/>
  <c r="U42" i="49"/>
  <c r="AC42" i="49"/>
  <c r="J43" i="49"/>
  <c r="R43" i="49"/>
  <c r="U43" i="49"/>
  <c r="J44" i="49"/>
  <c r="L44" i="49"/>
  <c r="U44" i="49"/>
  <c r="AC44" i="49"/>
  <c r="J45" i="49"/>
  <c r="R45" i="49"/>
  <c r="U45" i="49"/>
  <c r="J46" i="49"/>
  <c r="L46" i="49"/>
  <c r="U46" i="49"/>
  <c r="AC46" i="49"/>
  <c r="J47" i="49"/>
  <c r="R47" i="49"/>
  <c r="U47" i="49"/>
  <c r="J48" i="49"/>
  <c r="L48" i="49"/>
  <c r="U48" i="49"/>
  <c r="Z48" i="49"/>
  <c r="J49" i="49"/>
  <c r="L49" i="49"/>
  <c r="M49" i="49"/>
  <c r="U49" i="49"/>
  <c r="AB49" i="49"/>
  <c r="J50" i="49"/>
  <c r="M50" i="49"/>
  <c r="R50" i="49"/>
  <c r="U50" i="49"/>
  <c r="J51" i="49"/>
  <c r="R51" i="49"/>
  <c r="U51" i="49"/>
  <c r="J52" i="49"/>
  <c r="L52" i="49"/>
  <c r="U52" i="49"/>
  <c r="Z52" i="49"/>
  <c r="J53" i="49"/>
  <c r="L53" i="49"/>
  <c r="M53" i="49"/>
  <c r="U53" i="49"/>
  <c r="AB53" i="49"/>
  <c r="J54" i="49"/>
  <c r="M54" i="49"/>
  <c r="R54" i="49"/>
  <c r="U54" i="49"/>
  <c r="J55" i="49"/>
  <c r="R55" i="49"/>
  <c r="U55" i="49"/>
  <c r="J56" i="49"/>
  <c r="L56" i="49"/>
  <c r="U56" i="49"/>
  <c r="Z56" i="49"/>
  <c r="J57" i="49"/>
  <c r="L57" i="49"/>
  <c r="M57" i="49"/>
  <c r="U57" i="49"/>
  <c r="AB57" i="49"/>
  <c r="J58" i="49"/>
  <c r="M58" i="49"/>
  <c r="R58" i="49"/>
  <c r="U58" i="49"/>
  <c r="J59" i="49"/>
  <c r="M59" i="49" s="1"/>
  <c r="P59" i="49"/>
  <c r="Q59" i="49"/>
  <c r="U59" i="49"/>
  <c r="AA59" i="49"/>
  <c r="J60" i="49"/>
  <c r="K60" i="49"/>
  <c r="L60" i="49"/>
  <c r="U60" i="49"/>
  <c r="V60" i="49"/>
  <c r="J61" i="49"/>
  <c r="M61" i="49" s="1"/>
  <c r="P61" i="49"/>
  <c r="Q61" i="49"/>
  <c r="U61" i="49"/>
  <c r="AA61" i="49"/>
  <c r="J62" i="49"/>
  <c r="K62" i="49"/>
  <c r="L62" i="49"/>
  <c r="U62" i="49"/>
  <c r="V62" i="49"/>
  <c r="J63" i="49"/>
  <c r="M63" i="49" s="1"/>
  <c r="P63" i="49"/>
  <c r="Q63" i="49"/>
  <c r="U63" i="49"/>
  <c r="AA63" i="49"/>
  <c r="J64" i="49"/>
  <c r="K64" i="49"/>
  <c r="L64" i="49"/>
  <c r="U64" i="49"/>
  <c r="V64" i="49"/>
  <c r="J65" i="49"/>
  <c r="M65" i="49" s="1"/>
  <c r="P65" i="49"/>
  <c r="Q65" i="49"/>
  <c r="U65" i="49"/>
  <c r="AA65" i="49"/>
  <c r="J66" i="49"/>
  <c r="K66" i="49"/>
  <c r="L66" i="49"/>
  <c r="Q66" i="49"/>
  <c r="U66" i="49"/>
  <c r="X66" i="49" s="1"/>
  <c r="AA66" i="49"/>
  <c r="J67" i="49"/>
  <c r="K67" i="49"/>
  <c r="L67" i="49"/>
  <c r="Q67" i="49"/>
  <c r="U67" i="49"/>
  <c r="X67" i="49" s="1"/>
  <c r="AA67" i="49"/>
  <c r="J68" i="49"/>
  <c r="K68" i="49"/>
  <c r="L68" i="49"/>
  <c r="Q68" i="49"/>
  <c r="U68" i="49"/>
  <c r="X68" i="49" s="1"/>
  <c r="AA68" i="49"/>
  <c r="J69" i="49"/>
  <c r="K69" i="49"/>
  <c r="L69" i="49"/>
  <c r="Q69" i="49"/>
  <c r="U69" i="49"/>
  <c r="X69" i="49" s="1"/>
  <c r="AA69" i="49"/>
  <c r="J70" i="49"/>
  <c r="K70" i="49"/>
  <c r="L70" i="49"/>
  <c r="Q70" i="49"/>
  <c r="U70" i="49"/>
  <c r="X70" i="49" s="1"/>
  <c r="AA70" i="49"/>
  <c r="J71" i="49"/>
  <c r="K71" i="49"/>
  <c r="L71" i="49"/>
  <c r="Q71" i="49"/>
  <c r="U71" i="49"/>
  <c r="X71" i="49" s="1"/>
  <c r="AA71" i="49"/>
  <c r="J72" i="49"/>
  <c r="K72" i="49"/>
  <c r="L72" i="49"/>
  <c r="Q72" i="49"/>
  <c r="U72" i="49"/>
  <c r="X72" i="49" s="1"/>
  <c r="AA72" i="49"/>
  <c r="J73" i="49"/>
  <c r="K73" i="49"/>
  <c r="L73" i="49"/>
  <c r="Q73" i="49"/>
  <c r="U73" i="49"/>
  <c r="X73" i="49" s="1"/>
  <c r="AA73" i="49"/>
  <c r="J74" i="49"/>
  <c r="K74" i="49"/>
  <c r="L74" i="49"/>
  <c r="Q74" i="49"/>
  <c r="U74" i="49"/>
  <c r="X74" i="49" s="1"/>
  <c r="AA74" i="49"/>
  <c r="J75" i="49"/>
  <c r="K75" i="49"/>
  <c r="L75" i="49"/>
  <c r="Q75" i="49"/>
  <c r="U75" i="49"/>
  <c r="X75" i="49" s="1"/>
  <c r="AA75" i="49"/>
  <c r="J76" i="49"/>
  <c r="L76" i="49" s="1"/>
  <c r="K76" i="49"/>
  <c r="O76" i="49"/>
  <c r="P76" i="49"/>
  <c r="U76" i="49"/>
  <c r="W76" i="49" s="1"/>
  <c r="V76" i="49"/>
  <c r="AA76" i="49"/>
  <c r="K1" i="48"/>
  <c r="V1" i="48"/>
  <c r="K2" i="48"/>
  <c r="V2" i="48"/>
  <c r="I4" i="48"/>
  <c r="J4" i="48" s="1"/>
  <c r="L4" i="48"/>
  <c r="N4" i="48"/>
  <c r="O4" i="48"/>
  <c r="P4" i="48"/>
  <c r="Q4" i="48"/>
  <c r="T4" i="48"/>
  <c r="I5" i="48"/>
  <c r="J5" i="48" s="1"/>
  <c r="L5" i="48"/>
  <c r="N5" i="48"/>
  <c r="O5" i="48"/>
  <c r="P5" i="48"/>
  <c r="Q5" i="48"/>
  <c r="T5" i="48"/>
  <c r="I6" i="48"/>
  <c r="J6" i="48" s="1"/>
  <c r="L6" i="48"/>
  <c r="N6" i="48"/>
  <c r="O6" i="48"/>
  <c r="P6" i="48"/>
  <c r="Q6" i="48"/>
  <c r="T6" i="48"/>
  <c r="I7" i="48"/>
  <c r="J7" i="48" s="1"/>
  <c r="L7" i="48"/>
  <c r="N7" i="48"/>
  <c r="O7" i="48"/>
  <c r="P7" i="48"/>
  <c r="Q7" i="48"/>
  <c r="T7" i="48"/>
  <c r="I8" i="48"/>
  <c r="J8" i="48" s="1"/>
  <c r="L8" i="48"/>
  <c r="N8" i="48"/>
  <c r="O8" i="48"/>
  <c r="P8" i="48"/>
  <c r="Q8" i="48"/>
  <c r="T8" i="48"/>
  <c r="I9" i="48"/>
  <c r="J9" i="48" s="1"/>
  <c r="L9" i="48"/>
  <c r="N9" i="48"/>
  <c r="O9" i="48"/>
  <c r="P9" i="48"/>
  <c r="Q9" i="48"/>
  <c r="T9" i="48"/>
  <c r="I10" i="48"/>
  <c r="J10" i="48" s="1"/>
  <c r="L10" i="48"/>
  <c r="N10" i="48"/>
  <c r="O10" i="48"/>
  <c r="P10" i="48"/>
  <c r="Q10" i="48"/>
  <c r="T10" i="48"/>
  <c r="I11" i="48"/>
  <c r="J11" i="48" s="1"/>
  <c r="L11" i="48"/>
  <c r="N11" i="48"/>
  <c r="O11" i="48"/>
  <c r="P11" i="48"/>
  <c r="Q11" i="48"/>
  <c r="T11" i="48"/>
  <c r="I12" i="48"/>
  <c r="J12" i="48" s="1"/>
  <c r="L12" i="48"/>
  <c r="N12" i="48"/>
  <c r="O12" i="48"/>
  <c r="P12" i="48"/>
  <c r="Q12" i="48"/>
  <c r="T12" i="48"/>
  <c r="I13" i="48"/>
  <c r="J13" i="48" s="1"/>
  <c r="L13" i="48"/>
  <c r="N13" i="48"/>
  <c r="O13" i="48"/>
  <c r="P13" i="48"/>
  <c r="Q13" i="48"/>
  <c r="T13" i="48"/>
  <c r="I14" i="48"/>
  <c r="J14" i="48" s="1"/>
  <c r="L14" i="48"/>
  <c r="N14" i="48"/>
  <c r="O14" i="48"/>
  <c r="P14" i="48"/>
  <c r="Q14" i="48"/>
  <c r="T14" i="48"/>
  <c r="I15" i="48"/>
  <c r="J15" i="48" s="1"/>
  <c r="L15" i="48"/>
  <c r="N15" i="48"/>
  <c r="O15" i="48"/>
  <c r="P15" i="48"/>
  <c r="Q15" i="48"/>
  <c r="T15" i="48"/>
  <c r="I16" i="48"/>
  <c r="J16" i="48" s="1"/>
  <c r="L16" i="48"/>
  <c r="N16" i="48"/>
  <c r="O16" i="48"/>
  <c r="P16" i="48"/>
  <c r="Q16" i="48"/>
  <c r="T16" i="48"/>
  <c r="I17" i="48"/>
  <c r="J17" i="48" s="1"/>
  <c r="L17" i="48"/>
  <c r="N17" i="48"/>
  <c r="O17" i="48"/>
  <c r="P17" i="48"/>
  <c r="Q17" i="48"/>
  <c r="T17" i="48"/>
  <c r="I18" i="48"/>
  <c r="J18" i="48" s="1"/>
  <c r="L18" i="48"/>
  <c r="N18" i="48"/>
  <c r="O18" i="48"/>
  <c r="P18" i="48"/>
  <c r="Q18" i="48"/>
  <c r="T18" i="48"/>
  <c r="I19" i="48"/>
  <c r="J19" i="48" s="1"/>
  <c r="L19" i="48"/>
  <c r="N19" i="48"/>
  <c r="O19" i="48"/>
  <c r="P19" i="48"/>
  <c r="Q19" i="48"/>
  <c r="T19" i="48"/>
  <c r="I20" i="48"/>
  <c r="J20" i="48" s="1"/>
  <c r="L20" i="48"/>
  <c r="N20" i="48"/>
  <c r="O20" i="48"/>
  <c r="P20" i="48"/>
  <c r="Q20" i="48"/>
  <c r="T20" i="48"/>
  <c r="I21" i="48"/>
  <c r="J21" i="48" s="1"/>
  <c r="L21" i="48"/>
  <c r="N21" i="48"/>
  <c r="O21" i="48"/>
  <c r="P21" i="48"/>
  <c r="Q21" i="48"/>
  <c r="T21" i="48"/>
  <c r="I22" i="48"/>
  <c r="J22" i="48" s="1"/>
  <c r="L22" i="48"/>
  <c r="N22" i="48"/>
  <c r="O22" i="48"/>
  <c r="P22" i="48"/>
  <c r="Q22" i="48"/>
  <c r="T22" i="48"/>
  <c r="I23" i="48"/>
  <c r="J23" i="48" s="1"/>
  <c r="L23" i="48"/>
  <c r="N23" i="48"/>
  <c r="O23" i="48"/>
  <c r="P23" i="48"/>
  <c r="Q23" i="48"/>
  <c r="T23" i="48"/>
  <c r="I24" i="48"/>
  <c r="J24" i="48" s="1"/>
  <c r="L24" i="48"/>
  <c r="N24" i="48"/>
  <c r="O24" i="48"/>
  <c r="P24" i="48"/>
  <c r="Q24" i="48"/>
  <c r="T24" i="48"/>
  <c r="I25" i="48"/>
  <c r="J25" i="48" s="1"/>
  <c r="L25" i="48"/>
  <c r="N25" i="48"/>
  <c r="O25" i="48"/>
  <c r="P25" i="48"/>
  <c r="Q25" i="48"/>
  <c r="T25" i="48"/>
  <c r="I26" i="48"/>
  <c r="J26" i="48" s="1"/>
  <c r="L26" i="48"/>
  <c r="N26" i="48"/>
  <c r="O26" i="48"/>
  <c r="P26" i="48"/>
  <c r="Q26" i="48"/>
  <c r="T26" i="48"/>
  <c r="I27" i="48"/>
  <c r="J27" i="48" s="1"/>
  <c r="L27" i="48"/>
  <c r="N27" i="48"/>
  <c r="O27" i="48"/>
  <c r="P27" i="48"/>
  <c r="Q27" i="48"/>
  <c r="T27" i="48"/>
  <c r="I28" i="48"/>
  <c r="J28" i="48" s="1"/>
  <c r="L28" i="48"/>
  <c r="N28" i="48"/>
  <c r="O28" i="48"/>
  <c r="P28" i="48"/>
  <c r="Q28" i="48"/>
  <c r="T28" i="48"/>
  <c r="I29" i="48"/>
  <c r="J29" i="48" s="1"/>
  <c r="L29" i="48"/>
  <c r="N29" i="48"/>
  <c r="O29" i="48"/>
  <c r="P29" i="48"/>
  <c r="Q29" i="48"/>
  <c r="T29" i="48"/>
  <c r="I30" i="48"/>
  <c r="J30" i="48" s="1"/>
  <c r="L30" i="48"/>
  <c r="N30" i="48"/>
  <c r="O30" i="48"/>
  <c r="P30" i="48"/>
  <c r="Q30" i="48"/>
  <c r="T30" i="48"/>
  <c r="I31" i="48"/>
  <c r="N31" i="48"/>
  <c r="O31" i="48"/>
  <c r="P31" i="48"/>
  <c r="Q31" i="48"/>
  <c r="T31" i="48"/>
  <c r="I32" i="48"/>
  <c r="L32" i="48" s="1"/>
  <c r="N32" i="48"/>
  <c r="O32" i="48"/>
  <c r="P32" i="48"/>
  <c r="Q32" i="48"/>
  <c r="T32" i="48"/>
  <c r="I33" i="48"/>
  <c r="N33" i="48"/>
  <c r="O33" i="48"/>
  <c r="P33" i="48"/>
  <c r="Q33" i="48"/>
  <c r="T33" i="48"/>
  <c r="I34" i="48"/>
  <c r="N34" i="48"/>
  <c r="O34" i="48"/>
  <c r="P34" i="48"/>
  <c r="Q34" i="48"/>
  <c r="T34" i="48"/>
  <c r="I35" i="48"/>
  <c r="N35" i="48"/>
  <c r="O35" i="48"/>
  <c r="P35" i="48"/>
  <c r="Q35" i="48"/>
  <c r="T35" i="48"/>
  <c r="I36" i="48"/>
  <c r="N36" i="48"/>
  <c r="O36" i="48"/>
  <c r="P36" i="48"/>
  <c r="Q36" i="48"/>
  <c r="T36" i="48"/>
  <c r="Y36" i="48"/>
  <c r="I37" i="48"/>
  <c r="N37" i="48"/>
  <c r="O37" i="48"/>
  <c r="P37" i="48"/>
  <c r="Q37" i="48"/>
  <c r="T37" i="48"/>
  <c r="I38" i="48"/>
  <c r="N38" i="48"/>
  <c r="O38" i="48"/>
  <c r="P38" i="48"/>
  <c r="Q38" i="48"/>
  <c r="T38" i="48"/>
  <c r="I39" i="48"/>
  <c r="N39" i="48"/>
  <c r="O39" i="48"/>
  <c r="P39" i="48"/>
  <c r="Q39" i="48"/>
  <c r="T39" i="48"/>
  <c r="I40" i="48"/>
  <c r="N40" i="48"/>
  <c r="O40" i="48"/>
  <c r="P40" i="48"/>
  <c r="Q40" i="48"/>
  <c r="T40" i="48"/>
  <c r="Y40" i="48"/>
  <c r="I41" i="48"/>
  <c r="N41" i="48"/>
  <c r="O41" i="48"/>
  <c r="P41" i="48"/>
  <c r="Q41" i="48"/>
  <c r="T41" i="48"/>
  <c r="I42" i="48"/>
  <c r="N42" i="48"/>
  <c r="O42" i="48"/>
  <c r="P42" i="48"/>
  <c r="Q42" i="48"/>
  <c r="T42" i="48"/>
  <c r="I43" i="48"/>
  <c r="N43" i="48"/>
  <c r="O43" i="48"/>
  <c r="P43" i="48"/>
  <c r="Q43" i="48"/>
  <c r="T43" i="48"/>
  <c r="I44" i="48"/>
  <c r="N44" i="48"/>
  <c r="O44" i="48"/>
  <c r="P44" i="48"/>
  <c r="Q44" i="48"/>
  <c r="T44" i="48"/>
  <c r="Y44" i="48"/>
  <c r="I45" i="48"/>
  <c r="N45" i="48"/>
  <c r="O45" i="48"/>
  <c r="P45" i="48"/>
  <c r="Q45" i="48"/>
  <c r="T45" i="48"/>
  <c r="I46" i="48"/>
  <c r="N46" i="48"/>
  <c r="O46" i="48"/>
  <c r="P46" i="48"/>
  <c r="Q46" i="48"/>
  <c r="T46" i="48"/>
  <c r="I47" i="48"/>
  <c r="N47" i="48"/>
  <c r="O47" i="48"/>
  <c r="P47" i="48"/>
  <c r="Q47" i="48"/>
  <c r="T47" i="48"/>
  <c r="I48" i="48"/>
  <c r="N48" i="48"/>
  <c r="O48" i="48"/>
  <c r="P48" i="48"/>
  <c r="Q48" i="48"/>
  <c r="T48" i="48"/>
  <c r="V48" i="48"/>
  <c r="I49" i="48"/>
  <c r="K49" i="48"/>
  <c r="N49" i="48"/>
  <c r="O49" i="48"/>
  <c r="P49" i="48"/>
  <c r="Q49" i="48"/>
  <c r="T49" i="48"/>
  <c r="V49" i="48" s="1"/>
  <c r="AA49" i="48"/>
  <c r="I50" i="48"/>
  <c r="K50" i="48" s="1"/>
  <c r="N50" i="48"/>
  <c r="O50" i="48"/>
  <c r="P50" i="48"/>
  <c r="Q50" i="48"/>
  <c r="T50" i="48"/>
  <c r="V50" i="48"/>
  <c r="I51" i="48"/>
  <c r="K51" i="48"/>
  <c r="N51" i="48"/>
  <c r="O51" i="48"/>
  <c r="P51" i="48"/>
  <c r="Q51" i="48"/>
  <c r="T51" i="48"/>
  <c r="V51" i="48" s="1"/>
  <c r="AA51" i="48"/>
  <c r="I52" i="48"/>
  <c r="K52" i="48" s="1"/>
  <c r="N52" i="48"/>
  <c r="O52" i="48"/>
  <c r="P52" i="48"/>
  <c r="Q52" i="48"/>
  <c r="T52" i="48"/>
  <c r="V52" i="48"/>
  <c r="I53" i="48"/>
  <c r="K53" i="48" s="1"/>
  <c r="J53" i="48"/>
  <c r="N53" i="48"/>
  <c r="O53" i="48"/>
  <c r="P53" i="48"/>
  <c r="Q53" i="48"/>
  <c r="T53" i="48"/>
  <c r="V53" i="48" s="1"/>
  <c r="U53" i="48"/>
  <c r="Z53" i="48"/>
  <c r="I54" i="48"/>
  <c r="K54" i="48" s="1"/>
  <c r="J54" i="48"/>
  <c r="N54" i="48"/>
  <c r="O54" i="48"/>
  <c r="P54" i="48"/>
  <c r="Q54" i="48"/>
  <c r="T54" i="48"/>
  <c r="V54" i="48" s="1"/>
  <c r="U54" i="48"/>
  <c r="Z54" i="48"/>
  <c r="I55" i="48"/>
  <c r="K55" i="48" s="1"/>
  <c r="J55" i="48"/>
  <c r="N55" i="48"/>
  <c r="O55" i="48"/>
  <c r="P55" i="48"/>
  <c r="Q55" i="48"/>
  <c r="T55" i="48"/>
  <c r="V55" i="48" s="1"/>
  <c r="U55" i="48"/>
  <c r="Z55" i="48"/>
  <c r="K3" i="47"/>
  <c r="V3" i="47"/>
  <c r="AG3" i="47"/>
  <c r="AR3" i="47"/>
  <c r="AP35" i="47" s="1"/>
  <c r="K4" i="47"/>
  <c r="V4" i="47"/>
  <c r="AG4" i="47"/>
  <c r="AR4" i="47"/>
  <c r="AX7" i="47" s="1"/>
  <c r="I6" i="47"/>
  <c r="J6" i="47" s="1"/>
  <c r="L6" i="47"/>
  <c r="N6" i="47"/>
  <c r="O6" i="47"/>
  <c r="P6" i="47"/>
  <c r="Q6" i="47"/>
  <c r="T6" i="47"/>
  <c r="U6" i="47" s="1"/>
  <c r="W6" i="47"/>
  <c r="Y6" i="47"/>
  <c r="Z6" i="47"/>
  <c r="AA6" i="47"/>
  <c r="AB6" i="47"/>
  <c r="AE6" i="47"/>
  <c r="AF6" i="47" s="1"/>
  <c r="AH6" i="47"/>
  <c r="AJ6" i="47"/>
  <c r="AK6" i="47"/>
  <c r="AL6" i="47"/>
  <c r="AM6" i="47"/>
  <c r="I7" i="47"/>
  <c r="J7" i="47" s="1"/>
  <c r="L7" i="47"/>
  <c r="N7" i="47"/>
  <c r="O7" i="47"/>
  <c r="P7" i="47"/>
  <c r="Q7" i="47"/>
  <c r="T7" i="47"/>
  <c r="U7" i="47" s="1"/>
  <c r="W7" i="47"/>
  <c r="Y7" i="47"/>
  <c r="Z7" i="47"/>
  <c r="AA7" i="47"/>
  <c r="AB7" i="47"/>
  <c r="AE7" i="47"/>
  <c r="AF7" i="47" s="1"/>
  <c r="AH7" i="47"/>
  <c r="AJ7" i="47"/>
  <c r="AK7" i="47"/>
  <c r="AL7" i="47"/>
  <c r="AM7" i="47"/>
  <c r="I8" i="47"/>
  <c r="J8" i="47" s="1"/>
  <c r="L8" i="47"/>
  <c r="N8" i="47"/>
  <c r="O8" i="47"/>
  <c r="P8" i="47"/>
  <c r="Q8" i="47"/>
  <c r="T8" i="47"/>
  <c r="U8" i="47" s="1"/>
  <c r="W8" i="47"/>
  <c r="Y8" i="47"/>
  <c r="Z8" i="47"/>
  <c r="AA8" i="47"/>
  <c r="AB8" i="47"/>
  <c r="AE8" i="47"/>
  <c r="AF8" i="47" s="1"/>
  <c r="AH8" i="47"/>
  <c r="AJ8" i="47"/>
  <c r="AK8" i="47"/>
  <c r="AL8" i="47"/>
  <c r="AM8" i="47"/>
  <c r="I9" i="47"/>
  <c r="J9" i="47" s="1"/>
  <c r="L9" i="47"/>
  <c r="N9" i="47"/>
  <c r="O9" i="47"/>
  <c r="P9" i="47"/>
  <c r="Q9" i="47"/>
  <c r="T9" i="47"/>
  <c r="U9" i="47" s="1"/>
  <c r="W9" i="47"/>
  <c r="Y9" i="47"/>
  <c r="Z9" i="47"/>
  <c r="AA9" i="47"/>
  <c r="AB9" i="47"/>
  <c r="AE9" i="47"/>
  <c r="AF9" i="47" s="1"/>
  <c r="AH9" i="47"/>
  <c r="AJ9" i="47"/>
  <c r="AK9" i="47"/>
  <c r="AL9" i="47"/>
  <c r="AM9" i="47"/>
  <c r="I10" i="47"/>
  <c r="J10" i="47" s="1"/>
  <c r="L10" i="47"/>
  <c r="N10" i="47"/>
  <c r="O10" i="47"/>
  <c r="P10" i="47"/>
  <c r="Q10" i="47"/>
  <c r="T10" i="47"/>
  <c r="U10" i="47" s="1"/>
  <c r="W10" i="47"/>
  <c r="Y10" i="47"/>
  <c r="Z10" i="47"/>
  <c r="AA10" i="47"/>
  <c r="AB10" i="47"/>
  <c r="AE10" i="47"/>
  <c r="AF10" i="47" s="1"/>
  <c r="AH10" i="47"/>
  <c r="AJ10" i="47"/>
  <c r="AK10" i="47"/>
  <c r="AL10" i="47"/>
  <c r="AM10" i="47"/>
  <c r="I11" i="47"/>
  <c r="J11" i="47" s="1"/>
  <c r="L11" i="47"/>
  <c r="N11" i="47"/>
  <c r="O11" i="47"/>
  <c r="P11" i="47"/>
  <c r="Q11" i="47"/>
  <c r="T11" i="47"/>
  <c r="U11" i="47" s="1"/>
  <c r="W11" i="47"/>
  <c r="Y11" i="47"/>
  <c r="Z11" i="47"/>
  <c r="AA11" i="47"/>
  <c r="AB11" i="47"/>
  <c r="AE11" i="47"/>
  <c r="AF11" i="47" s="1"/>
  <c r="AH11" i="47"/>
  <c r="AJ11" i="47"/>
  <c r="AK11" i="47"/>
  <c r="AL11" i="47"/>
  <c r="AM11" i="47"/>
  <c r="I12" i="47"/>
  <c r="J12" i="47" s="1"/>
  <c r="L12" i="47"/>
  <c r="N12" i="47"/>
  <c r="O12" i="47"/>
  <c r="P12" i="47"/>
  <c r="Q12" i="47"/>
  <c r="T12" i="47"/>
  <c r="U12" i="47" s="1"/>
  <c r="W12" i="47"/>
  <c r="Y12" i="47"/>
  <c r="Z12" i="47"/>
  <c r="AA12" i="47"/>
  <c r="AB12" i="47"/>
  <c r="AE12" i="47"/>
  <c r="AF12" i="47" s="1"/>
  <c r="AH12" i="47"/>
  <c r="AJ12" i="47"/>
  <c r="AK12" i="47"/>
  <c r="AL12" i="47"/>
  <c r="AM12" i="47"/>
  <c r="I13" i="47"/>
  <c r="J13" i="47" s="1"/>
  <c r="L13" i="47"/>
  <c r="N13" i="47"/>
  <c r="O13" i="47"/>
  <c r="P13" i="47"/>
  <c r="Q13" i="47"/>
  <c r="T13" i="47"/>
  <c r="U13" i="47" s="1"/>
  <c r="W13" i="47"/>
  <c r="Y13" i="47"/>
  <c r="Z13" i="47"/>
  <c r="AA13" i="47"/>
  <c r="AB13" i="47"/>
  <c r="AE13" i="47"/>
  <c r="AF13" i="47" s="1"/>
  <c r="AH13" i="47"/>
  <c r="AJ13" i="47"/>
  <c r="AK13" i="47"/>
  <c r="AL13" i="47"/>
  <c r="AM13" i="47"/>
  <c r="I14" i="47"/>
  <c r="J14" i="47" s="1"/>
  <c r="L14" i="47"/>
  <c r="N14" i="47"/>
  <c r="O14" i="47"/>
  <c r="P14" i="47"/>
  <c r="Q14" i="47"/>
  <c r="T14" i="47"/>
  <c r="U14" i="47" s="1"/>
  <c r="W14" i="47"/>
  <c r="Y14" i="47"/>
  <c r="Z14" i="47"/>
  <c r="AA14" i="47"/>
  <c r="AB14" i="47"/>
  <c r="AE14" i="47"/>
  <c r="AF14" i="47" s="1"/>
  <c r="AH14" i="47"/>
  <c r="AJ14" i="47"/>
  <c r="AK14" i="47"/>
  <c r="AL14" i="47"/>
  <c r="AM14" i="47"/>
  <c r="I15" i="47"/>
  <c r="J15" i="47" s="1"/>
  <c r="L15" i="47"/>
  <c r="N15" i="47"/>
  <c r="O15" i="47"/>
  <c r="P15" i="47"/>
  <c r="Q15" i="47"/>
  <c r="T15" i="47"/>
  <c r="U15" i="47" s="1"/>
  <c r="W15" i="47"/>
  <c r="Y15" i="47"/>
  <c r="Z15" i="47"/>
  <c r="AA15" i="47"/>
  <c r="AB15" i="47"/>
  <c r="AE15" i="47"/>
  <c r="AF15" i="47" s="1"/>
  <c r="AH15" i="47"/>
  <c r="AJ15" i="47"/>
  <c r="AK15" i="47"/>
  <c r="AL15" i="47"/>
  <c r="AM15" i="47"/>
  <c r="I16" i="47"/>
  <c r="J16" i="47" s="1"/>
  <c r="L16" i="47"/>
  <c r="N16" i="47"/>
  <c r="O16" i="47"/>
  <c r="P16" i="47"/>
  <c r="Q16" i="47"/>
  <c r="T16" i="47"/>
  <c r="U16" i="47" s="1"/>
  <c r="W16" i="47"/>
  <c r="Y16" i="47"/>
  <c r="Z16" i="47"/>
  <c r="AA16" i="47"/>
  <c r="AB16" i="47"/>
  <c r="AE16" i="47"/>
  <c r="AF16" i="47" s="1"/>
  <c r="AH16" i="47"/>
  <c r="AJ16" i="47"/>
  <c r="AK16" i="47"/>
  <c r="AL16" i="47"/>
  <c r="AM16" i="47"/>
  <c r="I17" i="47"/>
  <c r="J17" i="47" s="1"/>
  <c r="L17" i="47"/>
  <c r="N17" i="47"/>
  <c r="O17" i="47"/>
  <c r="P17" i="47"/>
  <c r="Q17" i="47"/>
  <c r="T17" i="47"/>
  <c r="U17" i="47" s="1"/>
  <c r="W17" i="47"/>
  <c r="Y17" i="47"/>
  <c r="Z17" i="47"/>
  <c r="AA17" i="47"/>
  <c r="AB17" i="47"/>
  <c r="AE17" i="47"/>
  <c r="AF17" i="47" s="1"/>
  <c r="AH17" i="47"/>
  <c r="AJ17" i="47"/>
  <c r="AK17" i="47"/>
  <c r="AL17" i="47"/>
  <c r="AM17" i="47"/>
  <c r="I18" i="47"/>
  <c r="J18" i="47" s="1"/>
  <c r="L18" i="47"/>
  <c r="N18" i="47"/>
  <c r="O18" i="47"/>
  <c r="P18" i="47"/>
  <c r="Q18" i="47"/>
  <c r="T18" i="47"/>
  <c r="U18" i="47" s="1"/>
  <c r="W18" i="47"/>
  <c r="Y18" i="47"/>
  <c r="Z18" i="47"/>
  <c r="AA18" i="47"/>
  <c r="AB18" i="47"/>
  <c r="AE18" i="47"/>
  <c r="AF18" i="47" s="1"/>
  <c r="AH18" i="47"/>
  <c r="AJ18" i="47"/>
  <c r="AK18" i="47"/>
  <c r="AL18" i="47"/>
  <c r="AM18" i="47"/>
  <c r="I19" i="47"/>
  <c r="J19" i="47" s="1"/>
  <c r="L19" i="47"/>
  <c r="N19" i="47"/>
  <c r="O19" i="47"/>
  <c r="P19" i="47"/>
  <c r="Q19" i="47"/>
  <c r="T19" i="47"/>
  <c r="U19" i="47" s="1"/>
  <c r="W19" i="47"/>
  <c r="Y19" i="47"/>
  <c r="Z19" i="47"/>
  <c r="AA19" i="47"/>
  <c r="AB19" i="47"/>
  <c r="AE19" i="47"/>
  <c r="AF19" i="47" s="1"/>
  <c r="AH19" i="47"/>
  <c r="AJ19" i="47"/>
  <c r="AK19" i="47"/>
  <c r="AL19" i="47"/>
  <c r="AM19" i="47"/>
  <c r="I20" i="47"/>
  <c r="J20" i="47" s="1"/>
  <c r="L20" i="47"/>
  <c r="N20" i="47"/>
  <c r="O20" i="47"/>
  <c r="P20" i="47"/>
  <c r="Q20" i="47"/>
  <c r="T20" i="47"/>
  <c r="W20" i="47"/>
  <c r="Y20" i="47"/>
  <c r="Z20" i="47"/>
  <c r="AA20" i="47"/>
  <c r="AB20" i="47"/>
  <c r="AE20" i="47"/>
  <c r="AH20" i="47"/>
  <c r="AJ20" i="47"/>
  <c r="AK20" i="47"/>
  <c r="AL20" i="47"/>
  <c r="AM20" i="47"/>
  <c r="I21" i="47"/>
  <c r="L21" i="47"/>
  <c r="N21" i="47"/>
  <c r="O21" i="47"/>
  <c r="P21" i="47"/>
  <c r="Q21" i="47"/>
  <c r="T21" i="47"/>
  <c r="W21" i="47"/>
  <c r="Y21" i="47"/>
  <c r="Z21" i="47"/>
  <c r="AA21" i="47"/>
  <c r="AB21" i="47"/>
  <c r="AE21" i="47"/>
  <c r="AH21" i="47"/>
  <c r="AJ21" i="47"/>
  <c r="AK21" i="47"/>
  <c r="AL21" i="47"/>
  <c r="AM21" i="47"/>
  <c r="I22" i="47"/>
  <c r="L22" i="47"/>
  <c r="N22" i="47"/>
  <c r="O22" i="47"/>
  <c r="P22" i="47"/>
  <c r="Q22" i="47"/>
  <c r="T22" i="47"/>
  <c r="W22" i="47"/>
  <c r="Y22" i="47"/>
  <c r="Z22" i="47"/>
  <c r="AA22" i="47"/>
  <c r="AB22" i="47"/>
  <c r="AE22" i="47"/>
  <c r="AH22" i="47"/>
  <c r="AJ22" i="47"/>
  <c r="AK22" i="47"/>
  <c r="AL22" i="47"/>
  <c r="AM22" i="47"/>
  <c r="I23" i="47"/>
  <c r="N23" i="47"/>
  <c r="O23" i="47"/>
  <c r="P23" i="47"/>
  <c r="Q23" i="47"/>
  <c r="T23" i="47"/>
  <c r="Y23" i="47"/>
  <c r="Z23" i="47"/>
  <c r="AA23" i="47"/>
  <c r="AB23" i="47"/>
  <c r="AE23" i="47"/>
  <c r="AG23" i="47" s="1"/>
  <c r="AF23" i="47"/>
  <c r="AH23" i="47"/>
  <c r="AJ23" i="47"/>
  <c r="AK23" i="47"/>
  <c r="AL23" i="47"/>
  <c r="AM23" i="47"/>
  <c r="I24" i="47"/>
  <c r="J24" i="47"/>
  <c r="N24" i="47"/>
  <c r="O24" i="47"/>
  <c r="P24" i="47"/>
  <c r="Q24" i="47"/>
  <c r="T24" i="47"/>
  <c r="V24" i="47" s="1"/>
  <c r="U24" i="47"/>
  <c r="W24" i="47"/>
  <c r="Y24" i="47"/>
  <c r="Z24" i="47"/>
  <c r="AA24" i="47"/>
  <c r="AB24" i="47"/>
  <c r="AE24" i="47"/>
  <c r="AG24" i="47" s="1"/>
  <c r="AF24" i="47"/>
  <c r="AH24" i="47"/>
  <c r="AJ24" i="47"/>
  <c r="AK24" i="47"/>
  <c r="AL24" i="47"/>
  <c r="AM24" i="47"/>
  <c r="I25" i="47"/>
  <c r="K25" i="47" s="1"/>
  <c r="J25" i="47"/>
  <c r="L25" i="47"/>
  <c r="N25" i="47"/>
  <c r="O25" i="47"/>
  <c r="P25" i="47"/>
  <c r="Q25" i="47"/>
  <c r="T25" i="47"/>
  <c r="V25" i="47" s="1"/>
  <c r="W25" i="47"/>
  <c r="Y25" i="47"/>
  <c r="Z25" i="47"/>
  <c r="AA25" i="47"/>
  <c r="AB25" i="47"/>
  <c r="AE25" i="47"/>
  <c r="AJ25" i="47"/>
  <c r="AK25" i="47"/>
  <c r="AL25" i="47"/>
  <c r="AM25" i="47"/>
  <c r="I26" i="47"/>
  <c r="K26" i="47" s="1"/>
  <c r="L26" i="47"/>
  <c r="N26" i="47"/>
  <c r="O26" i="47"/>
  <c r="P26" i="47"/>
  <c r="Q26" i="47"/>
  <c r="T26" i="47"/>
  <c r="Y26" i="47"/>
  <c r="Z26" i="47"/>
  <c r="AA26" i="47"/>
  <c r="AB26" i="47"/>
  <c r="AE26" i="47"/>
  <c r="AJ26" i="47"/>
  <c r="AK26" i="47"/>
  <c r="AL26" i="47"/>
  <c r="AM26" i="47"/>
  <c r="I27" i="47"/>
  <c r="N27" i="47"/>
  <c r="O27" i="47"/>
  <c r="P27" i="47"/>
  <c r="Q27" i="47"/>
  <c r="T27" i="47"/>
  <c r="U27" i="47" s="1"/>
  <c r="Y27" i="47"/>
  <c r="Z27" i="47"/>
  <c r="AA27" i="47"/>
  <c r="AB27" i="47"/>
  <c r="AE27" i="47"/>
  <c r="AG27" i="47" s="1"/>
  <c r="AF27" i="47"/>
  <c r="AH27" i="47"/>
  <c r="AJ27" i="47"/>
  <c r="AK27" i="47"/>
  <c r="AL27" i="47"/>
  <c r="AM27" i="47"/>
  <c r="AU27" i="47"/>
  <c r="I28" i="47"/>
  <c r="N28" i="47"/>
  <c r="O28" i="47"/>
  <c r="P28" i="47"/>
  <c r="Q28" i="47"/>
  <c r="T28" i="47"/>
  <c r="V28" i="47" s="1"/>
  <c r="U28" i="47"/>
  <c r="W28" i="47"/>
  <c r="Y28" i="47"/>
  <c r="Z28" i="47"/>
  <c r="AA28" i="47"/>
  <c r="AB28" i="47"/>
  <c r="AE28" i="47"/>
  <c r="AG28" i="47" s="1"/>
  <c r="AH28" i="47"/>
  <c r="AJ28" i="47"/>
  <c r="AK28" i="47"/>
  <c r="AL28" i="47"/>
  <c r="AM28" i="47"/>
  <c r="I29" i="47"/>
  <c r="K29" i="47" s="1"/>
  <c r="J29" i="47"/>
  <c r="L29" i="47"/>
  <c r="N29" i="47"/>
  <c r="O29" i="47"/>
  <c r="P29" i="47"/>
  <c r="Q29" i="47"/>
  <c r="T29" i="47"/>
  <c r="V29" i="47" s="1"/>
  <c r="W29" i="47"/>
  <c r="Y29" i="47"/>
  <c r="Z29" i="47"/>
  <c r="AA29" i="47"/>
  <c r="AB29" i="47"/>
  <c r="AE29" i="47"/>
  <c r="AJ29" i="47"/>
  <c r="AK29" i="47"/>
  <c r="AL29" i="47"/>
  <c r="AM29" i="47"/>
  <c r="I30" i="47"/>
  <c r="K30" i="47" s="1"/>
  <c r="L30" i="47"/>
  <c r="N30" i="47"/>
  <c r="O30" i="47"/>
  <c r="P30" i="47"/>
  <c r="Q30" i="47"/>
  <c r="T30" i="47"/>
  <c r="Y30" i="47"/>
  <c r="Z30" i="47"/>
  <c r="AA30" i="47"/>
  <c r="AB30" i="47"/>
  <c r="AE30" i="47"/>
  <c r="AJ30" i="47"/>
  <c r="AK30" i="47"/>
  <c r="AL30" i="47"/>
  <c r="AM30" i="47"/>
  <c r="I31" i="47"/>
  <c r="N31" i="47"/>
  <c r="O31" i="47"/>
  <c r="P31" i="47"/>
  <c r="Q31" i="47"/>
  <c r="T31" i="47"/>
  <c r="U31" i="47" s="1"/>
  <c r="Y31" i="47"/>
  <c r="Z31" i="47"/>
  <c r="AA31" i="47"/>
  <c r="AB31" i="47"/>
  <c r="AE31" i="47"/>
  <c r="AG31" i="47" s="1"/>
  <c r="AF31" i="47"/>
  <c r="AH31" i="47"/>
  <c r="AJ31" i="47"/>
  <c r="AK31" i="47"/>
  <c r="AL31" i="47"/>
  <c r="AM31" i="47"/>
  <c r="AU31" i="47"/>
  <c r="I32" i="47"/>
  <c r="N32" i="47"/>
  <c r="O32" i="47"/>
  <c r="P32" i="47"/>
  <c r="Q32" i="47"/>
  <c r="T32" i="47"/>
  <c r="V32" i="47" s="1"/>
  <c r="U32" i="47"/>
  <c r="W32" i="47"/>
  <c r="Y32" i="47"/>
  <c r="Z32" i="47"/>
  <c r="AA32" i="47"/>
  <c r="AB32" i="47"/>
  <c r="AE32" i="47"/>
  <c r="AG32" i="47" s="1"/>
  <c r="AH32" i="47"/>
  <c r="AJ32" i="47"/>
  <c r="AK32" i="47"/>
  <c r="AL32" i="47"/>
  <c r="AM32" i="47"/>
  <c r="I33" i="47"/>
  <c r="K33" i="47" s="1"/>
  <c r="J33" i="47"/>
  <c r="L33" i="47"/>
  <c r="N33" i="47"/>
  <c r="O33" i="47"/>
  <c r="P33" i="47"/>
  <c r="Q33" i="47"/>
  <c r="T33" i="47"/>
  <c r="W33" i="47"/>
  <c r="Y33" i="47"/>
  <c r="Z33" i="47"/>
  <c r="AA33" i="47"/>
  <c r="AB33" i="47"/>
  <c r="AE33" i="47"/>
  <c r="AF33" i="47" s="1"/>
  <c r="AJ33" i="47"/>
  <c r="AK33" i="47"/>
  <c r="AL33" i="47"/>
  <c r="AM33" i="47"/>
  <c r="I34" i="47"/>
  <c r="N34" i="47"/>
  <c r="O34" i="47"/>
  <c r="P34" i="47"/>
  <c r="Q34" i="47"/>
  <c r="T34" i="47"/>
  <c r="U34" i="47"/>
  <c r="Y34" i="47"/>
  <c r="Z34" i="47"/>
  <c r="AA34" i="47"/>
  <c r="AB34" i="47"/>
  <c r="AE34" i="47"/>
  <c r="AJ34" i="47"/>
  <c r="AK34" i="47"/>
  <c r="AL34" i="47"/>
  <c r="AM34" i="47"/>
  <c r="I35" i="47"/>
  <c r="J35" i="47"/>
  <c r="N35" i="47"/>
  <c r="O35" i="47"/>
  <c r="P35" i="47"/>
  <c r="Q35" i="47"/>
  <c r="T35" i="47"/>
  <c r="V35" i="47" s="1"/>
  <c r="W35" i="47"/>
  <c r="Y35" i="47"/>
  <c r="Z35" i="47"/>
  <c r="AA35" i="47"/>
  <c r="AB35" i="47"/>
  <c r="AE35" i="47"/>
  <c r="AG35" i="47" s="1"/>
  <c r="AF35" i="47"/>
  <c r="AH35" i="47"/>
  <c r="AJ35" i="47"/>
  <c r="AK35" i="47"/>
  <c r="AL35" i="47"/>
  <c r="AM35" i="47"/>
  <c r="I36" i="47"/>
  <c r="J36" i="47"/>
  <c r="N36" i="47"/>
  <c r="O36" i="47"/>
  <c r="P36" i="47"/>
  <c r="Q36" i="47"/>
  <c r="T36" i="47"/>
  <c r="V36" i="47" s="1"/>
  <c r="U36" i="47"/>
  <c r="W36" i="47"/>
  <c r="Y36" i="47"/>
  <c r="Z36" i="47"/>
  <c r="AA36" i="47"/>
  <c r="AB36" i="47"/>
  <c r="AE36" i="47"/>
  <c r="AH36" i="47" s="1"/>
  <c r="AJ36" i="47"/>
  <c r="AK36" i="47"/>
  <c r="AL36" i="47"/>
  <c r="AM36" i="47"/>
  <c r="I37" i="47"/>
  <c r="K37" i="47" s="1"/>
  <c r="J37" i="47"/>
  <c r="L37" i="47"/>
  <c r="N37" i="47"/>
  <c r="O37" i="47"/>
  <c r="P37" i="47"/>
  <c r="Q37" i="47"/>
  <c r="T37" i="47"/>
  <c r="W37" i="47"/>
  <c r="Y37" i="47"/>
  <c r="Z37" i="47"/>
  <c r="AA37" i="47"/>
  <c r="AB37" i="47"/>
  <c r="AE37" i="47"/>
  <c r="AF37" i="47" s="1"/>
  <c r="AJ37" i="47"/>
  <c r="AK37" i="47"/>
  <c r="AL37" i="47"/>
  <c r="AM37" i="47"/>
  <c r="I38" i="47"/>
  <c r="N38" i="47"/>
  <c r="O38" i="47"/>
  <c r="P38" i="47"/>
  <c r="Q38" i="47"/>
  <c r="T38" i="47"/>
  <c r="U38" i="47"/>
  <c r="Y38" i="47"/>
  <c r="Z38" i="47"/>
  <c r="AA38" i="47"/>
  <c r="AB38" i="47"/>
  <c r="AE38" i="47"/>
  <c r="AJ38" i="47"/>
  <c r="AK38" i="47"/>
  <c r="AL38" i="47"/>
  <c r="AM38" i="47"/>
  <c r="I39" i="47"/>
  <c r="J39" i="47"/>
  <c r="N39" i="47"/>
  <c r="O39" i="47"/>
  <c r="P39" i="47"/>
  <c r="Q39" i="47"/>
  <c r="T39" i="47"/>
  <c r="W39" i="47" s="1"/>
  <c r="V39" i="47"/>
  <c r="Y39" i="47"/>
  <c r="Z39" i="47"/>
  <c r="AA39" i="47"/>
  <c r="AB39" i="47"/>
  <c r="AE39" i="47"/>
  <c r="AJ39" i="47"/>
  <c r="AK39" i="47"/>
  <c r="AL39" i="47"/>
  <c r="AM39" i="47"/>
  <c r="I40" i="47"/>
  <c r="L40" i="47" s="1"/>
  <c r="K40" i="47"/>
  <c r="N40" i="47"/>
  <c r="O40" i="47"/>
  <c r="P40" i="47"/>
  <c r="Q40" i="47"/>
  <c r="T40" i="47"/>
  <c r="Y40" i="47"/>
  <c r="Z40" i="47"/>
  <c r="AA40" i="47"/>
  <c r="AB40" i="47"/>
  <c r="AE40" i="47"/>
  <c r="AF40" i="47"/>
  <c r="AJ40" i="47"/>
  <c r="AK40" i="47"/>
  <c r="AL40" i="47"/>
  <c r="AM40" i="47"/>
  <c r="I41" i="47"/>
  <c r="N41" i="47"/>
  <c r="O41" i="47"/>
  <c r="P41" i="47"/>
  <c r="Q41" i="47"/>
  <c r="T41" i="47"/>
  <c r="Y41" i="47"/>
  <c r="Z41" i="47"/>
  <c r="AA41" i="47"/>
  <c r="AB41" i="47"/>
  <c r="AE41" i="47"/>
  <c r="AH41" i="47" s="1"/>
  <c r="AF41" i="47"/>
  <c r="AG41" i="47"/>
  <c r="AJ41" i="47"/>
  <c r="AK41" i="47"/>
  <c r="AL41" i="47"/>
  <c r="AM41" i="47"/>
  <c r="I42" i="47"/>
  <c r="J42" i="47"/>
  <c r="N42" i="47"/>
  <c r="O42" i="47"/>
  <c r="P42" i="47"/>
  <c r="Q42" i="47"/>
  <c r="T42" i="47"/>
  <c r="W42" i="47" s="1"/>
  <c r="U42" i="47"/>
  <c r="V42" i="47"/>
  <c r="Y42" i="47"/>
  <c r="Z42" i="47"/>
  <c r="AA42" i="47"/>
  <c r="AB42" i="47"/>
  <c r="AE42" i="47"/>
  <c r="AH42" i="47" s="1"/>
  <c r="AG42" i="47"/>
  <c r="AJ42" i="47"/>
  <c r="AK42" i="47"/>
  <c r="AL42" i="47"/>
  <c r="AM42" i="47"/>
  <c r="I43" i="47"/>
  <c r="L43" i="47" s="1"/>
  <c r="J43" i="47"/>
  <c r="K43" i="47"/>
  <c r="N43" i="47"/>
  <c r="O43" i="47"/>
  <c r="P43" i="47"/>
  <c r="Q43" i="47"/>
  <c r="T43" i="47"/>
  <c r="W43" i="47" s="1"/>
  <c r="V43" i="47"/>
  <c r="Y43" i="47"/>
  <c r="Z43" i="47"/>
  <c r="AA43" i="47"/>
  <c r="AB43" i="47"/>
  <c r="AE43" i="47"/>
  <c r="AF43" i="47"/>
  <c r="AJ43" i="47"/>
  <c r="AK43" i="47"/>
  <c r="AL43" i="47"/>
  <c r="AM43" i="47"/>
  <c r="I44" i="47"/>
  <c r="K44" i="47"/>
  <c r="N44" i="47"/>
  <c r="O44" i="47"/>
  <c r="P44" i="47"/>
  <c r="Q44" i="47"/>
  <c r="T44" i="47"/>
  <c r="U44" i="47"/>
  <c r="Y44" i="47"/>
  <c r="Z44" i="47"/>
  <c r="AA44" i="47"/>
  <c r="AB44" i="47"/>
  <c r="AE44" i="47"/>
  <c r="AH44" i="47" s="1"/>
  <c r="AF44" i="47"/>
  <c r="AG44" i="47"/>
  <c r="AJ44" i="47"/>
  <c r="AK44" i="47"/>
  <c r="AL44" i="47"/>
  <c r="AM44" i="47"/>
  <c r="I45" i="47"/>
  <c r="N45" i="47"/>
  <c r="O45" i="47"/>
  <c r="P45" i="47"/>
  <c r="Q45" i="47"/>
  <c r="T45" i="47"/>
  <c r="W45" i="47" s="1"/>
  <c r="U45" i="47"/>
  <c r="V45" i="47"/>
  <c r="Y45" i="47"/>
  <c r="Z45" i="47"/>
  <c r="AA45" i="47"/>
  <c r="AB45" i="47"/>
  <c r="AE45" i="47"/>
  <c r="AH45" i="47" s="1"/>
  <c r="AF45" i="47"/>
  <c r="AG45" i="47"/>
  <c r="AJ45" i="47"/>
  <c r="AK45" i="47"/>
  <c r="AL45" i="47"/>
  <c r="AM45" i="47"/>
  <c r="I46" i="47"/>
  <c r="N46" i="47"/>
  <c r="O46" i="47"/>
  <c r="P46" i="47"/>
  <c r="Q46" i="47"/>
  <c r="T46" i="47"/>
  <c r="W46" i="47" s="1"/>
  <c r="U46" i="47"/>
  <c r="Y46" i="47"/>
  <c r="Z46" i="47"/>
  <c r="AA46" i="47"/>
  <c r="AB46" i="47"/>
  <c r="AE46" i="47"/>
  <c r="AH46" i="47" s="1"/>
  <c r="AF46" i="47"/>
  <c r="AG46" i="47"/>
  <c r="AJ46" i="47"/>
  <c r="AK46" i="47"/>
  <c r="AL46" i="47"/>
  <c r="AM46" i="47"/>
  <c r="I47" i="47"/>
  <c r="L47" i="47" s="1"/>
  <c r="J47" i="47"/>
  <c r="N47" i="47"/>
  <c r="O47" i="47"/>
  <c r="P47" i="47"/>
  <c r="Q47" i="47"/>
  <c r="T47" i="47"/>
  <c r="W47" i="47" s="1"/>
  <c r="U47" i="47"/>
  <c r="V47" i="47"/>
  <c r="Y47" i="47"/>
  <c r="Z47" i="47"/>
  <c r="AA47" i="47"/>
  <c r="AB47" i="47"/>
  <c r="AE47" i="47"/>
  <c r="AH47" i="47" s="1"/>
  <c r="AF47" i="47"/>
  <c r="AG47" i="47"/>
  <c r="AJ47" i="47"/>
  <c r="AK47" i="47"/>
  <c r="AL47" i="47"/>
  <c r="AM47" i="47"/>
  <c r="AV47" i="47"/>
  <c r="I48" i="47"/>
  <c r="L48" i="47" s="1"/>
  <c r="J48" i="47"/>
  <c r="K48" i="47"/>
  <c r="N48" i="47"/>
  <c r="O48" i="47"/>
  <c r="P48" i="47"/>
  <c r="Q48" i="47"/>
  <c r="T48" i="47"/>
  <c r="W48" i="47" s="1"/>
  <c r="U48" i="47"/>
  <c r="V48" i="47"/>
  <c r="Y48" i="47"/>
  <c r="Z48" i="47"/>
  <c r="AA48" i="47"/>
  <c r="AB48" i="47"/>
  <c r="AE48" i="47"/>
  <c r="AJ48" i="47"/>
  <c r="AK48" i="47"/>
  <c r="AL48" i="47"/>
  <c r="AM48" i="47"/>
  <c r="I49" i="47"/>
  <c r="L49" i="47" s="1"/>
  <c r="J49" i="47"/>
  <c r="K49" i="47"/>
  <c r="N49" i="47"/>
  <c r="O49" i="47"/>
  <c r="P49" i="47"/>
  <c r="Q49" i="47"/>
  <c r="T49" i="47"/>
  <c r="Y49" i="47"/>
  <c r="Z49" i="47"/>
  <c r="AA49" i="47"/>
  <c r="AB49" i="47"/>
  <c r="AE49" i="47"/>
  <c r="AH49" i="47" s="1"/>
  <c r="AF49" i="47"/>
  <c r="AJ49" i="47"/>
  <c r="AK49" i="47"/>
  <c r="AL49" i="47"/>
  <c r="AM49" i="47"/>
  <c r="I50" i="47"/>
  <c r="N50" i="47"/>
  <c r="O50" i="47"/>
  <c r="P50" i="47"/>
  <c r="Q50" i="47"/>
  <c r="T50" i="47"/>
  <c r="W50" i="47" s="1"/>
  <c r="U50" i="47"/>
  <c r="Y50" i="47"/>
  <c r="Z50" i="47"/>
  <c r="AA50" i="47"/>
  <c r="AB50" i="47"/>
  <c r="AE50" i="47"/>
  <c r="AH50" i="47" s="1"/>
  <c r="AF50" i="47"/>
  <c r="AG50" i="47"/>
  <c r="AJ50" i="47"/>
  <c r="AK50" i="47"/>
  <c r="AL50" i="47"/>
  <c r="AM50" i="47"/>
  <c r="I51" i="47"/>
  <c r="L51" i="47" s="1"/>
  <c r="J51" i="47"/>
  <c r="N51" i="47"/>
  <c r="O51" i="47"/>
  <c r="P51" i="47"/>
  <c r="Q51" i="47"/>
  <c r="T51" i="47"/>
  <c r="W51" i="47" s="1"/>
  <c r="U51" i="47"/>
  <c r="V51" i="47"/>
  <c r="Y51" i="47"/>
  <c r="Z51" i="47"/>
  <c r="AA51" i="47"/>
  <c r="AB51" i="47"/>
  <c r="AE51" i="47"/>
  <c r="AH51" i="47" s="1"/>
  <c r="AF51" i="47"/>
  <c r="AG51" i="47"/>
  <c r="AJ51" i="47"/>
  <c r="AK51" i="47"/>
  <c r="AL51" i="47"/>
  <c r="AM51" i="47"/>
  <c r="AP51" i="47"/>
  <c r="I52" i="47"/>
  <c r="L52" i="47" s="1"/>
  <c r="J52" i="47"/>
  <c r="K52" i="47"/>
  <c r="N52" i="47"/>
  <c r="O52" i="47"/>
  <c r="P52" i="47"/>
  <c r="Q52" i="47"/>
  <c r="T52" i="47"/>
  <c r="W52" i="47" s="1"/>
  <c r="U52" i="47"/>
  <c r="V52" i="47"/>
  <c r="Y52" i="47"/>
  <c r="Z52" i="47"/>
  <c r="AA52" i="47"/>
  <c r="AB52" i="47"/>
  <c r="AE52" i="47"/>
  <c r="AJ52" i="47"/>
  <c r="AK52" i="47"/>
  <c r="AL52" i="47"/>
  <c r="AM52" i="47"/>
  <c r="I53" i="47"/>
  <c r="L53" i="47" s="1"/>
  <c r="J53" i="47"/>
  <c r="K53" i="47"/>
  <c r="N53" i="47"/>
  <c r="O53" i="47"/>
  <c r="P53" i="47"/>
  <c r="Q53" i="47"/>
  <c r="T53" i="47"/>
  <c r="Y53" i="47"/>
  <c r="Z53" i="47"/>
  <c r="AA53" i="47"/>
  <c r="AB53" i="47"/>
  <c r="AE53" i="47"/>
  <c r="AH53" i="47" s="1"/>
  <c r="AF53" i="47"/>
  <c r="AJ53" i="47"/>
  <c r="AK53" i="47"/>
  <c r="AL53" i="47"/>
  <c r="AM53" i="47"/>
  <c r="I54" i="47"/>
  <c r="N54" i="47"/>
  <c r="O54" i="47"/>
  <c r="P54" i="47"/>
  <c r="Q54" i="47"/>
  <c r="T54" i="47"/>
  <c r="W54" i="47" s="1"/>
  <c r="U54" i="47"/>
  <c r="Y54" i="47"/>
  <c r="Z54" i="47"/>
  <c r="AA54" i="47"/>
  <c r="AB54" i="47"/>
  <c r="AE54" i="47"/>
  <c r="AH54" i="47" s="1"/>
  <c r="AF54" i="47"/>
  <c r="AG54" i="47"/>
  <c r="AJ54" i="47"/>
  <c r="AK54" i="47"/>
  <c r="AL54" i="47"/>
  <c r="AM54" i="47"/>
  <c r="AU54" i="47"/>
  <c r="I55" i="47"/>
  <c r="L55" i="47" s="1"/>
  <c r="J55" i="47"/>
  <c r="N55" i="47"/>
  <c r="O55" i="47"/>
  <c r="P55" i="47"/>
  <c r="Q55" i="47"/>
  <c r="T55" i="47"/>
  <c r="W55" i="47" s="1"/>
  <c r="U55" i="47"/>
  <c r="V55" i="47"/>
  <c r="Y55" i="47"/>
  <c r="Z55" i="47"/>
  <c r="AA55" i="47"/>
  <c r="AB55" i="47"/>
  <c r="AE55" i="47"/>
  <c r="AH55" i="47" s="1"/>
  <c r="AF55" i="47"/>
  <c r="AG55" i="47"/>
  <c r="AJ55" i="47"/>
  <c r="AK55" i="47"/>
  <c r="AL55" i="47"/>
  <c r="AM55" i="47"/>
  <c r="I56" i="47"/>
  <c r="L56" i="47" s="1"/>
  <c r="J56" i="47"/>
  <c r="K56" i="47"/>
  <c r="N56" i="47"/>
  <c r="O56" i="47"/>
  <c r="P56" i="47"/>
  <c r="Q56" i="47"/>
  <c r="T56" i="47"/>
  <c r="W56" i="47" s="1"/>
  <c r="U56" i="47"/>
  <c r="V56" i="47"/>
  <c r="Y56" i="47"/>
  <c r="Z56" i="47"/>
  <c r="AA56" i="47"/>
  <c r="AB56" i="47"/>
  <c r="AE56" i="47"/>
  <c r="AJ56" i="47"/>
  <c r="AK56" i="47"/>
  <c r="AL56" i="47"/>
  <c r="AM56" i="47"/>
  <c r="I57" i="47"/>
  <c r="L57" i="47" s="1"/>
  <c r="J57" i="47"/>
  <c r="K57" i="47"/>
  <c r="N57" i="47"/>
  <c r="O57" i="47"/>
  <c r="P57" i="47"/>
  <c r="Q57" i="47"/>
  <c r="T57" i="47"/>
  <c r="Y57" i="47"/>
  <c r="Z57" i="47"/>
  <c r="AA57" i="47"/>
  <c r="AB57" i="47"/>
  <c r="AE57" i="47"/>
  <c r="AH57" i="47" s="1"/>
  <c r="AF57" i="47"/>
  <c r="AJ57" i="47"/>
  <c r="AK57" i="47"/>
  <c r="AL57" i="47"/>
  <c r="AM57" i="47"/>
  <c r="I58" i="47"/>
  <c r="N58" i="47"/>
  <c r="O58" i="47"/>
  <c r="P58" i="47"/>
  <c r="Q58" i="47"/>
  <c r="T58" i="47"/>
  <c r="W58" i="47" s="1"/>
  <c r="U58" i="47"/>
  <c r="Y58" i="47"/>
  <c r="Z58" i="47"/>
  <c r="AA58" i="47"/>
  <c r="AB58" i="47"/>
  <c r="AE58" i="47"/>
  <c r="AH58" i="47" s="1"/>
  <c r="AF58" i="47"/>
  <c r="AG58" i="47"/>
  <c r="AJ58" i="47"/>
  <c r="AK58" i="47"/>
  <c r="AL58" i="47"/>
  <c r="AM58" i="47"/>
  <c r="I59" i="47"/>
  <c r="J59" i="47"/>
  <c r="N59" i="47"/>
  <c r="O59" i="47"/>
  <c r="P59" i="47"/>
  <c r="Q59" i="47"/>
  <c r="T59" i="47"/>
  <c r="W59" i="47" s="1"/>
  <c r="U59" i="47"/>
  <c r="V59" i="47"/>
  <c r="Y59" i="47"/>
  <c r="Z59" i="47"/>
  <c r="AA59" i="47"/>
  <c r="AB59" i="47"/>
  <c r="AE59" i="47"/>
  <c r="AH59" i="47" s="1"/>
  <c r="AF59" i="47"/>
  <c r="AG59" i="47"/>
  <c r="AJ59" i="47"/>
  <c r="AK59" i="47"/>
  <c r="AL59" i="47"/>
  <c r="AM59" i="47"/>
  <c r="AU59" i="47"/>
  <c r="I60" i="47"/>
  <c r="L60" i="47" s="1"/>
  <c r="J60" i="47"/>
  <c r="K60" i="47"/>
  <c r="N60" i="47"/>
  <c r="O60" i="47"/>
  <c r="P60" i="47"/>
  <c r="Q60" i="47"/>
  <c r="T60" i="47"/>
  <c r="W60" i="47" s="1"/>
  <c r="U60" i="47"/>
  <c r="V60" i="47"/>
  <c r="Y60" i="47"/>
  <c r="Z60" i="47"/>
  <c r="AA60" i="47"/>
  <c r="AB60" i="47"/>
  <c r="AE60" i="47"/>
  <c r="AJ60" i="47"/>
  <c r="AK60" i="47"/>
  <c r="AL60" i="47"/>
  <c r="AM60" i="47"/>
  <c r="AW60" i="47"/>
  <c r="I61" i="47"/>
  <c r="L61" i="47" s="1"/>
  <c r="J61" i="47"/>
  <c r="K61" i="47"/>
  <c r="N61" i="47"/>
  <c r="O61" i="47"/>
  <c r="P61" i="47"/>
  <c r="Q61" i="47"/>
  <c r="T61" i="47"/>
  <c r="Y61" i="47"/>
  <c r="Z61" i="47"/>
  <c r="AA61" i="47"/>
  <c r="AB61" i="47"/>
  <c r="AE61" i="47"/>
  <c r="AF61" i="47"/>
  <c r="AJ61" i="47"/>
  <c r="AK61" i="47"/>
  <c r="AL61" i="47"/>
  <c r="AM61" i="47"/>
  <c r="I62" i="47"/>
  <c r="N62" i="47"/>
  <c r="O62" i="47"/>
  <c r="P62" i="47"/>
  <c r="Q62" i="47"/>
  <c r="T62" i="47"/>
  <c r="U62" i="47"/>
  <c r="Y62" i="47"/>
  <c r="Z62" i="47"/>
  <c r="AA62" i="47"/>
  <c r="AB62" i="47"/>
  <c r="AE62" i="47"/>
  <c r="AH62" i="47" s="1"/>
  <c r="AF62" i="47"/>
  <c r="AG62" i="47"/>
  <c r="AJ62" i="47"/>
  <c r="AK62" i="47"/>
  <c r="AL62" i="47"/>
  <c r="AM62" i="47"/>
  <c r="I63" i="47"/>
  <c r="J63" i="47"/>
  <c r="N63" i="47"/>
  <c r="O63" i="47"/>
  <c r="P63" i="47"/>
  <c r="Q63" i="47"/>
  <c r="T63" i="47"/>
  <c r="W63" i="47" s="1"/>
  <c r="U63" i="47"/>
  <c r="V63" i="47"/>
  <c r="Y63" i="47"/>
  <c r="Z63" i="47"/>
  <c r="AA63" i="47"/>
  <c r="AB63" i="47"/>
  <c r="AE63" i="47"/>
  <c r="AH63" i="47" s="1"/>
  <c r="AF63" i="47"/>
  <c r="AG63" i="47"/>
  <c r="AJ63" i="47"/>
  <c r="AK63" i="47"/>
  <c r="AL63" i="47"/>
  <c r="AM63" i="47"/>
  <c r="AV63" i="47"/>
  <c r="I64" i="47"/>
  <c r="L64" i="47" s="1"/>
  <c r="J64" i="47"/>
  <c r="K64" i="47"/>
  <c r="N64" i="47"/>
  <c r="O64" i="47"/>
  <c r="P64" i="47"/>
  <c r="Q64" i="47"/>
  <c r="T64" i="47"/>
  <c r="W64" i="47" s="1"/>
  <c r="U64" i="47"/>
  <c r="V64" i="47"/>
  <c r="Y64" i="47"/>
  <c r="Z64" i="47"/>
  <c r="AA64" i="47"/>
  <c r="AB64" i="47"/>
  <c r="AE64" i="47"/>
  <c r="AJ64" i="47"/>
  <c r="AK64" i="47"/>
  <c r="AL64" i="47"/>
  <c r="AM64" i="47"/>
  <c r="AP64" i="47"/>
  <c r="I65" i="47"/>
  <c r="L65" i="47" s="1"/>
  <c r="J65" i="47"/>
  <c r="K65" i="47"/>
  <c r="N65" i="47"/>
  <c r="O65" i="47"/>
  <c r="P65" i="47"/>
  <c r="Q65" i="47"/>
  <c r="T65" i="47"/>
  <c r="Y65" i="47"/>
  <c r="Z65" i="47"/>
  <c r="AA65" i="47"/>
  <c r="AB65" i="47"/>
  <c r="AE65" i="47"/>
  <c r="AJ65" i="47"/>
  <c r="AK65" i="47"/>
  <c r="AL65" i="47"/>
  <c r="AM65" i="47"/>
  <c r="AW65" i="47"/>
  <c r="I66" i="47"/>
  <c r="N66" i="47"/>
  <c r="O66" i="47"/>
  <c r="P66" i="47"/>
  <c r="Q66" i="47"/>
  <c r="T66" i="47"/>
  <c r="U66" i="47"/>
  <c r="Y66" i="47"/>
  <c r="Z66" i="47"/>
  <c r="AA66" i="47"/>
  <c r="AB66" i="47"/>
  <c r="AE66" i="47"/>
  <c r="AH66" i="47" s="1"/>
  <c r="AF66" i="47"/>
  <c r="AG66" i="47"/>
  <c r="AJ66" i="47"/>
  <c r="AK66" i="47"/>
  <c r="AL66" i="47"/>
  <c r="AM66" i="47"/>
  <c r="AU66" i="47"/>
  <c r="I67" i="47"/>
  <c r="J67" i="47"/>
  <c r="N67" i="47"/>
  <c r="O67" i="47"/>
  <c r="P67" i="47"/>
  <c r="Q67" i="47"/>
  <c r="T67" i="47"/>
  <c r="W67" i="47" s="1"/>
  <c r="U67" i="47"/>
  <c r="V67" i="47"/>
  <c r="Y67" i="47"/>
  <c r="Z67" i="47"/>
  <c r="AA67" i="47"/>
  <c r="AB67" i="47"/>
  <c r="AE67" i="47"/>
  <c r="AH67" i="47" s="1"/>
  <c r="AF67" i="47"/>
  <c r="AG67" i="47"/>
  <c r="AJ67" i="47"/>
  <c r="AK67" i="47"/>
  <c r="AL67" i="47"/>
  <c r="AM67" i="47"/>
  <c r="I68" i="47"/>
  <c r="L68" i="47" s="1"/>
  <c r="J68" i="47"/>
  <c r="K68" i="47"/>
  <c r="N68" i="47"/>
  <c r="O68" i="47"/>
  <c r="P68" i="47"/>
  <c r="Q68" i="47"/>
  <c r="T68" i="47"/>
  <c r="W68" i="47" s="1"/>
  <c r="U68" i="47"/>
  <c r="V68" i="47"/>
  <c r="Y68" i="47"/>
  <c r="Z68" i="47"/>
  <c r="AA68" i="47"/>
  <c r="AB68" i="47"/>
  <c r="AE68" i="47"/>
  <c r="AJ68" i="47"/>
  <c r="AK68" i="47"/>
  <c r="AL68" i="47"/>
  <c r="AM68" i="47"/>
  <c r="I69" i="47"/>
  <c r="L69" i="47" s="1"/>
  <c r="J69" i="47"/>
  <c r="K69" i="47"/>
  <c r="N69" i="47"/>
  <c r="O69" i="47"/>
  <c r="P69" i="47"/>
  <c r="Q69" i="47"/>
  <c r="T69" i="47"/>
  <c r="Y69" i="47"/>
  <c r="Z69" i="47"/>
  <c r="AA69" i="47"/>
  <c r="AB69" i="47"/>
  <c r="AE69" i="47"/>
  <c r="AF69" i="47"/>
  <c r="AJ69" i="47"/>
  <c r="AK69" i="47"/>
  <c r="AL69" i="47"/>
  <c r="AM69" i="47"/>
  <c r="I70" i="47"/>
  <c r="N70" i="47"/>
  <c r="O70" i="47"/>
  <c r="P70" i="47"/>
  <c r="Q70" i="47"/>
  <c r="T70" i="47"/>
  <c r="U70" i="47"/>
  <c r="Y70" i="47"/>
  <c r="Z70" i="47"/>
  <c r="AA70" i="47"/>
  <c r="AB70" i="47"/>
  <c r="AE70" i="47"/>
  <c r="AH70" i="47" s="1"/>
  <c r="AF70" i="47"/>
  <c r="AG70" i="47"/>
  <c r="AJ70" i="47"/>
  <c r="AK70" i="47"/>
  <c r="AL70" i="47"/>
  <c r="AM70" i="47"/>
  <c r="AX70" i="47"/>
  <c r="I71" i="47"/>
  <c r="L71" i="47"/>
  <c r="N71" i="47"/>
  <c r="O71" i="47"/>
  <c r="P71" i="47"/>
  <c r="Q71" i="47"/>
  <c r="T71" i="47"/>
  <c r="W71" i="47"/>
  <c r="Y71" i="47"/>
  <c r="Z71" i="47"/>
  <c r="AA71" i="47"/>
  <c r="AB71" i="47"/>
  <c r="AE71" i="47"/>
  <c r="AH71" i="47"/>
  <c r="AJ71" i="47"/>
  <c r="AK71" i="47"/>
  <c r="AL71" i="47"/>
  <c r="AM71" i="47"/>
  <c r="I72" i="47"/>
  <c r="L72" i="47"/>
  <c r="N72" i="47"/>
  <c r="O72" i="47"/>
  <c r="P72" i="47"/>
  <c r="Q72" i="47"/>
  <c r="T72" i="47"/>
  <c r="W72" i="47"/>
  <c r="Y72" i="47"/>
  <c r="Z72" i="47"/>
  <c r="AA72" i="47"/>
  <c r="AB72" i="47"/>
  <c r="AE72" i="47"/>
  <c r="AH72" i="47"/>
  <c r="AJ72" i="47"/>
  <c r="AK72" i="47"/>
  <c r="AL72" i="47"/>
  <c r="AM72" i="47"/>
  <c r="AX72" i="47"/>
  <c r="I73" i="47"/>
  <c r="L73" i="47"/>
  <c r="N73" i="47"/>
  <c r="O73" i="47"/>
  <c r="P73" i="47"/>
  <c r="Q73" i="47"/>
  <c r="T73" i="47"/>
  <c r="W73" i="47"/>
  <c r="Y73" i="47"/>
  <c r="Z73" i="47"/>
  <c r="AA73" i="47"/>
  <c r="AB73" i="47"/>
  <c r="AE73" i="47"/>
  <c r="AH73" i="47"/>
  <c r="AJ73" i="47"/>
  <c r="AK73" i="47"/>
  <c r="AL73" i="47"/>
  <c r="AM73" i="47"/>
  <c r="I74" i="47"/>
  <c r="L74" i="47"/>
  <c r="N74" i="47"/>
  <c r="O74" i="47"/>
  <c r="P74" i="47"/>
  <c r="Q74" i="47"/>
  <c r="T74" i="47"/>
  <c r="U74" i="47" s="1"/>
  <c r="V74" i="47"/>
  <c r="W74" i="47"/>
  <c r="Y74" i="47"/>
  <c r="Z74" i="47"/>
  <c r="AA74" i="47"/>
  <c r="AB74" i="47"/>
  <c r="AE74" i="47"/>
  <c r="AF74" i="47" s="1"/>
  <c r="AJ74" i="47"/>
  <c r="AK74" i="47"/>
  <c r="AL74" i="47"/>
  <c r="AM74" i="47"/>
  <c r="AX74" i="47"/>
  <c r="I75" i="47"/>
  <c r="J75" i="47" s="1"/>
  <c r="K75" i="47"/>
  <c r="L75" i="47"/>
  <c r="N75" i="47"/>
  <c r="O75" i="47"/>
  <c r="P75" i="47"/>
  <c r="Q75" i="47"/>
  <c r="T75" i="47"/>
  <c r="U75" i="47" s="1"/>
  <c r="Y75" i="47"/>
  <c r="Z75" i="47"/>
  <c r="AA75" i="47"/>
  <c r="AB75" i="47"/>
  <c r="AE75" i="47"/>
  <c r="AF75" i="47" s="1"/>
  <c r="AG75" i="47"/>
  <c r="AJ75" i="47"/>
  <c r="AK75" i="47"/>
  <c r="AL75" i="47"/>
  <c r="AM75" i="47"/>
  <c r="I76" i="47"/>
  <c r="J76" i="47" s="1"/>
  <c r="N76" i="47"/>
  <c r="O76" i="47"/>
  <c r="P76" i="47"/>
  <c r="Q76" i="47"/>
  <c r="T76" i="47"/>
  <c r="U76" i="47" s="1"/>
  <c r="V76" i="47"/>
  <c r="Y76" i="47"/>
  <c r="Z76" i="47"/>
  <c r="AA76" i="47"/>
  <c r="AB76" i="47"/>
  <c r="AE76" i="47"/>
  <c r="AF76" i="47" s="1"/>
  <c r="AG76" i="47"/>
  <c r="AH76" i="47"/>
  <c r="AJ76" i="47"/>
  <c r="AK76" i="47"/>
  <c r="AL76" i="47"/>
  <c r="AM76" i="47"/>
  <c r="AU76" i="47"/>
  <c r="I77" i="47"/>
  <c r="J77" i="47" s="1"/>
  <c r="K77" i="47"/>
  <c r="N77" i="47"/>
  <c r="O77" i="47"/>
  <c r="P77" i="47"/>
  <c r="Q77" i="47"/>
  <c r="T77" i="47"/>
  <c r="U77" i="47" s="1"/>
  <c r="V77" i="47"/>
  <c r="W77" i="47"/>
  <c r="Y77" i="47"/>
  <c r="Z77" i="47"/>
  <c r="AA77" i="47"/>
  <c r="AB77" i="47"/>
  <c r="AE77" i="47"/>
  <c r="AF77" i="47" s="1"/>
  <c r="AG77" i="47"/>
  <c r="AH77" i="47"/>
  <c r="AJ77" i="47"/>
  <c r="AK77" i="47"/>
  <c r="AL77" i="47"/>
  <c r="AM77" i="47"/>
  <c r="AP77" i="47"/>
  <c r="AQ77" i="47" s="1"/>
  <c r="AW77" i="47"/>
  <c r="I78" i="47"/>
  <c r="J78" i="47" s="1"/>
  <c r="K78" i="47"/>
  <c r="L78" i="47"/>
  <c r="N78" i="47"/>
  <c r="O78" i="47"/>
  <c r="P78" i="47"/>
  <c r="Q78" i="47"/>
  <c r="T78" i="47"/>
  <c r="U78" i="47" s="1"/>
  <c r="V78" i="47"/>
  <c r="W78" i="47"/>
  <c r="Y78" i="47"/>
  <c r="Z78" i="47"/>
  <c r="AA78" i="47"/>
  <c r="AB78" i="47"/>
  <c r="AE78" i="47"/>
  <c r="AF78" i="47" s="1"/>
  <c r="AJ78" i="47"/>
  <c r="AK78" i="47"/>
  <c r="AL78" i="47"/>
  <c r="AM78" i="47"/>
  <c r="AX78" i="47"/>
  <c r="I79" i="47"/>
  <c r="J79" i="47" s="1"/>
  <c r="K79" i="47"/>
  <c r="L79" i="47"/>
  <c r="N79" i="47"/>
  <c r="O79" i="47"/>
  <c r="P79" i="47"/>
  <c r="Q79" i="47"/>
  <c r="T79" i="47"/>
  <c r="U79" i="47" s="1"/>
  <c r="Y79" i="47"/>
  <c r="Z79" i="47"/>
  <c r="AA79" i="47"/>
  <c r="AB79" i="47"/>
  <c r="AE79" i="47"/>
  <c r="AF79" i="47" s="1"/>
  <c r="AG79" i="47"/>
  <c r="AJ79" i="47"/>
  <c r="AK79" i="47"/>
  <c r="AL79" i="47"/>
  <c r="AM79" i="47"/>
  <c r="V55" i="49" l="1"/>
  <c r="W55" i="49"/>
  <c r="X55" i="49"/>
  <c r="V51" i="49"/>
  <c r="W51" i="49"/>
  <c r="X51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21" i="49"/>
  <c r="Z22" i="49"/>
  <c r="AA4" i="49"/>
  <c r="AA5" i="49"/>
  <c r="AA6" i="49"/>
  <c r="AA7" i="49"/>
  <c r="AA8" i="49"/>
  <c r="AA9" i="49"/>
  <c r="AA10" i="49"/>
  <c r="AA11" i="49"/>
  <c r="AA12" i="49"/>
  <c r="AA13" i="49"/>
  <c r="AA14" i="49"/>
  <c r="AA15" i="49"/>
  <c r="AA16" i="49"/>
  <c r="AA17" i="49"/>
  <c r="AA18" i="49"/>
  <c r="AA19" i="49"/>
  <c r="AA20" i="49"/>
  <c r="AA21" i="49"/>
  <c r="AA22" i="49"/>
  <c r="AA23" i="49"/>
  <c r="AA24" i="49"/>
  <c r="AB4" i="49"/>
  <c r="W5" i="49"/>
  <c r="AB6" i="49"/>
  <c r="W7" i="49"/>
  <c r="AB8" i="49"/>
  <c r="W9" i="49"/>
  <c r="AB10" i="49"/>
  <c r="W11" i="49"/>
  <c r="AB12" i="49"/>
  <c r="W13" i="49"/>
  <c r="AB14" i="49"/>
  <c r="W15" i="49"/>
  <c r="AB16" i="49"/>
  <c r="W17" i="49"/>
  <c r="AB18" i="49"/>
  <c r="W19" i="49"/>
  <c r="AB20" i="49"/>
  <c r="W21" i="49"/>
  <c r="AB22" i="49"/>
  <c r="AB23" i="49"/>
  <c r="AB24" i="49"/>
  <c r="AC25" i="49"/>
  <c r="AC26" i="49"/>
  <c r="AC27" i="49"/>
  <c r="AC28" i="49"/>
  <c r="AC29" i="49"/>
  <c r="AC30" i="49"/>
  <c r="AC31" i="49"/>
  <c r="Z23" i="49"/>
  <c r="W24" i="49"/>
  <c r="Z25" i="49"/>
  <c r="Z26" i="49"/>
  <c r="Z27" i="49"/>
  <c r="Z28" i="49"/>
  <c r="Z29" i="49"/>
  <c r="Z30" i="49"/>
  <c r="Z31" i="49"/>
  <c r="Z32" i="49"/>
  <c r="Z33" i="49"/>
  <c r="Z34" i="49"/>
  <c r="Z35" i="49"/>
  <c r="Z36" i="49"/>
  <c r="Z37" i="49"/>
  <c r="Z38" i="49"/>
  <c r="Z39" i="49"/>
  <c r="Z40" i="49"/>
  <c r="Z41" i="49"/>
  <c r="Z42" i="49"/>
  <c r="Z43" i="49"/>
  <c r="Z44" i="49"/>
  <c r="Z45" i="49"/>
  <c r="Z46" i="49"/>
  <c r="Z47" i="49"/>
  <c r="W4" i="49"/>
  <c r="X5" i="49"/>
  <c r="W6" i="49"/>
  <c r="X7" i="49"/>
  <c r="W8" i="49"/>
  <c r="X9" i="49"/>
  <c r="W10" i="49"/>
  <c r="X11" i="49"/>
  <c r="W12" i="49"/>
  <c r="X13" i="49"/>
  <c r="W14" i="49"/>
  <c r="X15" i="49"/>
  <c r="W16" i="49"/>
  <c r="X17" i="49"/>
  <c r="W18" i="49"/>
  <c r="X19" i="49"/>
  <c r="W20" i="49"/>
  <c r="X21" i="49"/>
  <c r="W22" i="49"/>
  <c r="AC23" i="49"/>
  <c r="X24" i="49"/>
  <c r="AA25" i="49"/>
  <c r="AA26" i="49"/>
  <c r="AA27" i="49"/>
  <c r="AA28" i="49"/>
  <c r="AA29" i="49"/>
  <c r="AA30" i="49"/>
  <c r="AA31" i="49"/>
  <c r="AA32" i="49"/>
  <c r="AA33" i="49"/>
  <c r="AA34" i="49"/>
  <c r="AA35" i="49"/>
  <c r="AA36" i="49"/>
  <c r="AA37" i="49"/>
  <c r="AA38" i="49"/>
  <c r="AA39" i="49"/>
  <c r="AA40" i="49"/>
  <c r="AA41" i="49"/>
  <c r="AA42" i="49"/>
  <c r="AA43" i="49"/>
  <c r="AA44" i="49"/>
  <c r="AA45" i="49"/>
  <c r="AA46" i="49"/>
  <c r="AA47" i="49"/>
  <c r="AA48" i="49"/>
  <c r="AA49" i="49"/>
  <c r="AA50" i="49"/>
  <c r="AA51" i="49"/>
  <c r="AA52" i="49"/>
  <c r="AA53" i="49"/>
  <c r="AA54" i="49"/>
  <c r="AA55" i="49"/>
  <c r="AA56" i="49"/>
  <c r="AA57" i="49"/>
  <c r="AA58" i="49"/>
  <c r="X4" i="49"/>
  <c r="X6" i="49"/>
  <c r="X8" i="49"/>
  <c r="X10" i="49"/>
  <c r="X12" i="49"/>
  <c r="X14" i="49"/>
  <c r="X16" i="49"/>
  <c r="X18" i="49"/>
  <c r="X20" i="49"/>
  <c r="X22" i="49"/>
  <c r="Z24" i="49"/>
  <c r="AB25" i="49"/>
  <c r="V27" i="49"/>
  <c r="W28" i="49"/>
  <c r="AB29" i="49"/>
  <c r="V31" i="49"/>
  <c r="W32" i="49"/>
  <c r="AC33" i="49"/>
  <c r="X34" i="49"/>
  <c r="AC35" i="49"/>
  <c r="X36" i="49"/>
  <c r="AC37" i="49"/>
  <c r="X38" i="49"/>
  <c r="AC39" i="49"/>
  <c r="X40" i="49"/>
  <c r="AC41" i="49"/>
  <c r="X42" i="49"/>
  <c r="AC43" i="49"/>
  <c r="X44" i="49"/>
  <c r="AC45" i="49"/>
  <c r="X46" i="49"/>
  <c r="AC47" i="49"/>
  <c r="AC48" i="49"/>
  <c r="AC49" i="49"/>
  <c r="AC50" i="49"/>
  <c r="AC51" i="49"/>
  <c r="AC52" i="49"/>
  <c r="AC53" i="49"/>
  <c r="AC54" i="49"/>
  <c r="AC55" i="49"/>
  <c r="AC56" i="49"/>
  <c r="AC57" i="49"/>
  <c r="AC58" i="49"/>
  <c r="AC59" i="49"/>
  <c r="AC60" i="49"/>
  <c r="AC61" i="49"/>
  <c r="AC62" i="49"/>
  <c r="AC63" i="49"/>
  <c r="AC64" i="49"/>
  <c r="AC65" i="49"/>
  <c r="AC66" i="49"/>
  <c r="AC67" i="49"/>
  <c r="AC68" i="49"/>
  <c r="AC69" i="49"/>
  <c r="AC70" i="49"/>
  <c r="AC71" i="49"/>
  <c r="AC72" i="49"/>
  <c r="AC73" i="49"/>
  <c r="AC74" i="49"/>
  <c r="AC4" i="49"/>
  <c r="AC6" i="49"/>
  <c r="AC8" i="49"/>
  <c r="AC10" i="49"/>
  <c r="AC12" i="49"/>
  <c r="AC14" i="49"/>
  <c r="AC16" i="49"/>
  <c r="AC18" i="49"/>
  <c r="AC20" i="49"/>
  <c r="AC22" i="49"/>
  <c r="AC24" i="49"/>
  <c r="V26" i="49"/>
  <c r="W27" i="49"/>
  <c r="AB28" i="49"/>
  <c r="V30" i="49"/>
  <c r="W31" i="49"/>
  <c r="AB32" i="49"/>
  <c r="W33" i="49"/>
  <c r="AB34" i="49"/>
  <c r="W35" i="49"/>
  <c r="AB36" i="49"/>
  <c r="W37" i="49"/>
  <c r="AB38" i="49"/>
  <c r="W39" i="49"/>
  <c r="AB40" i="49"/>
  <c r="W41" i="49"/>
  <c r="AB42" i="49"/>
  <c r="W43" i="49"/>
  <c r="AB44" i="49"/>
  <c r="W45" i="49"/>
  <c r="AB46" i="49"/>
  <c r="W47" i="49"/>
  <c r="Z59" i="49"/>
  <c r="Z60" i="49"/>
  <c r="Z61" i="49"/>
  <c r="Z62" i="49"/>
  <c r="Z63" i="49"/>
  <c r="Z64" i="49"/>
  <c r="Z65" i="49"/>
  <c r="Z76" i="49"/>
  <c r="Z75" i="49"/>
  <c r="Z74" i="49"/>
  <c r="Z73" i="49"/>
  <c r="Z72" i="49"/>
  <c r="Z71" i="49"/>
  <c r="Z70" i="49"/>
  <c r="Z69" i="49"/>
  <c r="Z68" i="49"/>
  <c r="Z67" i="49"/>
  <c r="Z66" i="49"/>
  <c r="W65" i="49"/>
  <c r="AB64" i="49"/>
  <c r="X64" i="49"/>
  <c r="W63" i="49"/>
  <c r="AB62" i="49"/>
  <c r="X62" i="49"/>
  <c r="W61" i="49"/>
  <c r="AB60" i="49"/>
  <c r="X60" i="49"/>
  <c r="W59" i="49"/>
  <c r="AB58" i="49"/>
  <c r="Z57" i="49"/>
  <c r="V56" i="49"/>
  <c r="W56" i="49"/>
  <c r="X56" i="49"/>
  <c r="AB54" i="49"/>
  <c r="Z53" i="49"/>
  <c r="V52" i="49"/>
  <c r="W52" i="49"/>
  <c r="X52" i="49"/>
  <c r="AB50" i="49"/>
  <c r="Z49" i="49"/>
  <c r="V48" i="49"/>
  <c r="W48" i="49"/>
  <c r="X48" i="49"/>
  <c r="W46" i="49"/>
  <c r="W44" i="49"/>
  <c r="W42" i="49"/>
  <c r="W40" i="49"/>
  <c r="W38" i="49"/>
  <c r="W36" i="49"/>
  <c r="W34" i="49"/>
  <c r="V32" i="49"/>
  <c r="W30" i="49"/>
  <c r="M28" i="49"/>
  <c r="K28" i="49"/>
  <c r="L28" i="49"/>
  <c r="V25" i="49"/>
  <c r="W23" i="49"/>
  <c r="AB21" i="49"/>
  <c r="AB19" i="49"/>
  <c r="AB17" i="49"/>
  <c r="AB15" i="49"/>
  <c r="AB13" i="49"/>
  <c r="AB11" i="49"/>
  <c r="AB9" i="49"/>
  <c r="AB7" i="49"/>
  <c r="AB5" i="49"/>
  <c r="O4" i="49"/>
  <c r="O5" i="49"/>
  <c r="O6" i="49"/>
  <c r="O7" i="49"/>
  <c r="O8" i="49"/>
  <c r="O9" i="49"/>
  <c r="O10" i="49"/>
  <c r="O11" i="49"/>
  <c r="O12" i="49"/>
  <c r="O13" i="49"/>
  <c r="O14" i="49"/>
  <c r="O15" i="49"/>
  <c r="O16" i="49"/>
  <c r="O17" i="49"/>
  <c r="O18" i="49"/>
  <c r="O19" i="49"/>
  <c r="O20" i="49"/>
  <c r="O21" i="49"/>
  <c r="O22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R4" i="49"/>
  <c r="M5" i="49"/>
  <c r="R6" i="49"/>
  <c r="M7" i="49"/>
  <c r="R8" i="49"/>
  <c r="M9" i="49"/>
  <c r="R10" i="49"/>
  <c r="M11" i="49"/>
  <c r="R12" i="49"/>
  <c r="M13" i="49"/>
  <c r="R14" i="49"/>
  <c r="M15" i="49"/>
  <c r="R16" i="49"/>
  <c r="M17" i="49"/>
  <c r="R18" i="49"/>
  <c r="M19" i="49"/>
  <c r="R20" i="49"/>
  <c r="M21" i="49"/>
  <c r="R22" i="49"/>
  <c r="M23" i="49"/>
  <c r="R25" i="49"/>
  <c r="R26" i="49"/>
  <c r="R27" i="49"/>
  <c r="R28" i="49"/>
  <c r="R29" i="49"/>
  <c r="R30" i="49"/>
  <c r="R31" i="49"/>
  <c r="R32" i="49"/>
  <c r="R23" i="49"/>
  <c r="O24" i="49"/>
  <c r="Q25" i="49"/>
  <c r="Q26" i="49"/>
  <c r="Q27" i="49"/>
  <c r="Q28" i="49"/>
  <c r="Q29" i="49"/>
  <c r="Q30" i="49"/>
  <c r="Q31" i="49"/>
  <c r="Q32" i="49"/>
  <c r="O33" i="49"/>
  <c r="O34" i="49"/>
  <c r="O35" i="49"/>
  <c r="O36" i="49"/>
  <c r="O37" i="49"/>
  <c r="O38" i="49"/>
  <c r="O39" i="49"/>
  <c r="O40" i="49"/>
  <c r="O41" i="49"/>
  <c r="O42" i="49"/>
  <c r="O43" i="49"/>
  <c r="O44" i="49"/>
  <c r="O45" i="49"/>
  <c r="O46" i="49"/>
  <c r="O47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Q24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R5" i="49"/>
  <c r="R7" i="49"/>
  <c r="R9" i="49"/>
  <c r="R11" i="49"/>
  <c r="R13" i="49"/>
  <c r="R15" i="49"/>
  <c r="R17" i="49"/>
  <c r="R19" i="49"/>
  <c r="R21" i="49"/>
  <c r="Q23" i="49"/>
  <c r="P25" i="49"/>
  <c r="O28" i="49"/>
  <c r="P29" i="49"/>
  <c r="O32" i="49"/>
  <c r="L33" i="49"/>
  <c r="Q34" i="49"/>
  <c r="L35" i="49"/>
  <c r="Q36" i="49"/>
  <c r="L37" i="49"/>
  <c r="Q38" i="49"/>
  <c r="L39" i="49"/>
  <c r="Q40" i="49"/>
  <c r="L41" i="49"/>
  <c r="Q42" i="49"/>
  <c r="L43" i="49"/>
  <c r="Q44" i="49"/>
  <c r="L45" i="49"/>
  <c r="Q46" i="49"/>
  <c r="L47" i="49"/>
  <c r="O48" i="49"/>
  <c r="O49" i="49"/>
  <c r="O50" i="49"/>
  <c r="O51" i="49"/>
  <c r="O52" i="49"/>
  <c r="O53" i="49"/>
  <c r="O54" i="49"/>
  <c r="O55" i="49"/>
  <c r="O56" i="49"/>
  <c r="O57" i="49"/>
  <c r="O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M4" i="49"/>
  <c r="M6" i="49"/>
  <c r="M8" i="49"/>
  <c r="M10" i="49"/>
  <c r="M12" i="49"/>
  <c r="M14" i="49"/>
  <c r="M16" i="49"/>
  <c r="M18" i="49"/>
  <c r="M20" i="49"/>
  <c r="M22" i="49"/>
  <c r="L24" i="49"/>
  <c r="O27" i="49"/>
  <c r="P28" i="49"/>
  <c r="O31" i="49"/>
  <c r="P32" i="49"/>
  <c r="M33" i="49"/>
  <c r="R34" i="49"/>
  <c r="M35" i="49"/>
  <c r="R36" i="49"/>
  <c r="M37" i="49"/>
  <c r="R38" i="49"/>
  <c r="M39" i="49"/>
  <c r="R40" i="49"/>
  <c r="M41" i="49"/>
  <c r="R42" i="49"/>
  <c r="M43" i="49"/>
  <c r="R44" i="49"/>
  <c r="M45" i="49"/>
  <c r="R46" i="49"/>
  <c r="M47" i="49"/>
  <c r="Q48" i="49"/>
  <c r="Q49" i="49"/>
  <c r="Q50" i="49"/>
  <c r="Q51" i="49"/>
  <c r="Q52" i="49"/>
  <c r="Q53" i="49"/>
  <c r="Q54" i="49"/>
  <c r="Q55" i="49"/>
  <c r="Q56" i="49"/>
  <c r="Q57" i="49"/>
  <c r="Q58" i="49"/>
  <c r="O59" i="49"/>
  <c r="O60" i="49"/>
  <c r="O61" i="49"/>
  <c r="O62" i="49"/>
  <c r="O63" i="49"/>
  <c r="O64" i="49"/>
  <c r="O65" i="49"/>
  <c r="AC76" i="49"/>
  <c r="X76" i="49"/>
  <c r="R76" i="49"/>
  <c r="M76" i="49"/>
  <c r="AC75" i="49"/>
  <c r="W75" i="49"/>
  <c r="P75" i="49"/>
  <c r="M75" i="49"/>
  <c r="W74" i="49"/>
  <c r="P74" i="49"/>
  <c r="M74" i="49"/>
  <c r="W73" i="49"/>
  <c r="P73" i="49"/>
  <c r="M73" i="49"/>
  <c r="W72" i="49"/>
  <c r="P72" i="49"/>
  <c r="M72" i="49"/>
  <c r="W71" i="49"/>
  <c r="P71" i="49"/>
  <c r="M71" i="49"/>
  <c r="W70" i="49"/>
  <c r="P70" i="49"/>
  <c r="M70" i="49"/>
  <c r="W69" i="49"/>
  <c r="P69" i="49"/>
  <c r="M69" i="49"/>
  <c r="W68" i="49"/>
  <c r="P68" i="49"/>
  <c r="M68" i="49"/>
  <c r="W67" i="49"/>
  <c r="P67" i="49"/>
  <c r="M67" i="49"/>
  <c r="W66" i="49"/>
  <c r="P66" i="49"/>
  <c r="M66" i="49"/>
  <c r="V65" i="49"/>
  <c r="L65" i="49"/>
  <c r="AA64" i="49"/>
  <c r="Q64" i="49"/>
  <c r="M64" i="49"/>
  <c r="V63" i="49"/>
  <c r="L63" i="49"/>
  <c r="AA62" i="49"/>
  <c r="Q62" i="49"/>
  <c r="M62" i="49"/>
  <c r="V61" i="49"/>
  <c r="L61" i="49"/>
  <c r="AA60" i="49"/>
  <c r="Q60" i="49"/>
  <c r="M60" i="49"/>
  <c r="V59" i="49"/>
  <c r="L59" i="49"/>
  <c r="Z58" i="49"/>
  <c r="L58" i="49"/>
  <c r="V57" i="49"/>
  <c r="W57" i="49"/>
  <c r="X57" i="49"/>
  <c r="R56" i="49"/>
  <c r="AB55" i="49"/>
  <c r="M55" i="49"/>
  <c r="Z54" i="49"/>
  <c r="L54" i="49"/>
  <c r="V53" i="49"/>
  <c r="W53" i="49"/>
  <c r="X53" i="49"/>
  <c r="R52" i="49"/>
  <c r="AB51" i="49"/>
  <c r="M51" i="49"/>
  <c r="Z50" i="49"/>
  <c r="L50" i="49"/>
  <c r="V49" i="49"/>
  <c r="W49" i="49"/>
  <c r="X49" i="49"/>
  <c r="R48" i="49"/>
  <c r="AB47" i="49"/>
  <c r="Q47" i="49"/>
  <c r="V46" i="49"/>
  <c r="AB45" i="49"/>
  <c r="Q45" i="49"/>
  <c r="V44" i="49"/>
  <c r="AB43" i="49"/>
  <c r="Q43" i="49"/>
  <c r="V42" i="49"/>
  <c r="AB41" i="49"/>
  <c r="Q41" i="49"/>
  <c r="V40" i="49"/>
  <c r="AB39" i="49"/>
  <c r="Q39" i="49"/>
  <c r="V38" i="49"/>
  <c r="AB37" i="49"/>
  <c r="Q37" i="49"/>
  <c r="V36" i="49"/>
  <c r="AB35" i="49"/>
  <c r="Q35" i="49"/>
  <c r="V34" i="49"/>
  <c r="AB33" i="49"/>
  <c r="Q33" i="49"/>
  <c r="P31" i="49"/>
  <c r="W29" i="49"/>
  <c r="M29" i="49"/>
  <c r="K29" i="49"/>
  <c r="L29" i="49"/>
  <c r="AB27" i="49"/>
  <c r="AB26" i="49"/>
  <c r="O26" i="49"/>
  <c r="R24" i="49"/>
  <c r="Q22" i="49"/>
  <c r="Q20" i="49"/>
  <c r="Q18" i="49"/>
  <c r="Q16" i="49"/>
  <c r="Q14" i="49"/>
  <c r="Q12" i="49"/>
  <c r="Q10" i="49"/>
  <c r="Q8" i="49"/>
  <c r="Q6" i="49"/>
  <c r="Q4" i="49"/>
  <c r="AB76" i="49"/>
  <c r="Q76" i="49"/>
  <c r="AB75" i="49"/>
  <c r="V75" i="49"/>
  <c r="O75" i="49"/>
  <c r="AB74" i="49"/>
  <c r="V74" i="49"/>
  <c r="O74" i="49"/>
  <c r="AB73" i="49"/>
  <c r="V73" i="49"/>
  <c r="O73" i="49"/>
  <c r="AB72" i="49"/>
  <c r="V72" i="49"/>
  <c r="O72" i="49"/>
  <c r="AB71" i="49"/>
  <c r="V71" i="49"/>
  <c r="O71" i="49"/>
  <c r="AB70" i="49"/>
  <c r="V70" i="49"/>
  <c r="O70" i="49"/>
  <c r="AB69" i="49"/>
  <c r="V69" i="49"/>
  <c r="O69" i="49"/>
  <c r="AB68" i="49"/>
  <c r="V68" i="49"/>
  <c r="O68" i="49"/>
  <c r="AB67" i="49"/>
  <c r="V67" i="49"/>
  <c r="O67" i="49"/>
  <c r="AB66" i="49"/>
  <c r="V66" i="49"/>
  <c r="O66" i="49"/>
  <c r="AB65" i="49"/>
  <c r="X65" i="49"/>
  <c r="K65" i="49"/>
  <c r="W64" i="49"/>
  <c r="P64" i="49"/>
  <c r="AB63" i="49"/>
  <c r="X63" i="49"/>
  <c r="K63" i="49"/>
  <c r="W62" i="49"/>
  <c r="P62" i="49"/>
  <c r="AB61" i="49"/>
  <c r="X61" i="49"/>
  <c r="K61" i="49"/>
  <c r="W60" i="49"/>
  <c r="P60" i="49"/>
  <c r="AB59" i="49"/>
  <c r="X59" i="49"/>
  <c r="K59" i="49"/>
  <c r="V58" i="49"/>
  <c r="W58" i="49"/>
  <c r="X58" i="49"/>
  <c r="R57" i="49"/>
  <c r="AB56" i="49"/>
  <c r="M56" i="49"/>
  <c r="Z55" i="49"/>
  <c r="L55" i="49"/>
  <c r="V54" i="49"/>
  <c r="W54" i="49"/>
  <c r="X54" i="49"/>
  <c r="R53" i="49"/>
  <c r="AB52" i="49"/>
  <c r="M52" i="49"/>
  <c r="Z51" i="49"/>
  <c r="L51" i="49"/>
  <c r="V50" i="49"/>
  <c r="W50" i="49"/>
  <c r="X50" i="49"/>
  <c r="R49" i="49"/>
  <c r="AB48" i="49"/>
  <c r="M48" i="49"/>
  <c r="X47" i="49"/>
  <c r="K47" i="49"/>
  <c r="M46" i="49"/>
  <c r="X45" i="49"/>
  <c r="K45" i="49"/>
  <c r="M44" i="49"/>
  <c r="X43" i="49"/>
  <c r="K43" i="49"/>
  <c r="M42" i="49"/>
  <c r="X41" i="49"/>
  <c r="K41" i="49"/>
  <c r="M40" i="49"/>
  <c r="X39" i="49"/>
  <c r="K39" i="49"/>
  <c r="M38" i="49"/>
  <c r="X37" i="49"/>
  <c r="K37" i="49"/>
  <c r="M36" i="49"/>
  <c r="X35" i="49"/>
  <c r="K35" i="49"/>
  <c r="M34" i="49"/>
  <c r="X33" i="49"/>
  <c r="K33" i="49"/>
  <c r="M32" i="49"/>
  <c r="K32" i="49"/>
  <c r="L32" i="49"/>
  <c r="P30" i="49"/>
  <c r="V29" i="49"/>
  <c r="V28" i="49"/>
  <c r="W26" i="49"/>
  <c r="O25" i="49"/>
  <c r="O23" i="49"/>
  <c r="Q21" i="49"/>
  <c r="Q19" i="49"/>
  <c r="Q17" i="49"/>
  <c r="Q15" i="49"/>
  <c r="Q13" i="49"/>
  <c r="Q11" i="49"/>
  <c r="Q9" i="49"/>
  <c r="Q7" i="49"/>
  <c r="Q5" i="49"/>
  <c r="K58" i="49"/>
  <c r="K57" i="49"/>
  <c r="K56" i="49"/>
  <c r="K55" i="49"/>
  <c r="K54" i="49"/>
  <c r="K53" i="49"/>
  <c r="K52" i="49"/>
  <c r="K51" i="49"/>
  <c r="K50" i="49"/>
  <c r="K49" i="49"/>
  <c r="K48" i="49"/>
  <c r="K46" i="49"/>
  <c r="K44" i="49"/>
  <c r="K42" i="49"/>
  <c r="K40" i="49"/>
  <c r="K38" i="49"/>
  <c r="K36" i="49"/>
  <c r="K34" i="49"/>
  <c r="M30" i="49"/>
  <c r="K30" i="49"/>
  <c r="L30" i="49"/>
  <c r="M26" i="49"/>
  <c r="K26" i="49"/>
  <c r="L26" i="49"/>
  <c r="V47" i="49"/>
  <c r="V45" i="49"/>
  <c r="V43" i="49"/>
  <c r="V41" i="49"/>
  <c r="V39" i="49"/>
  <c r="V37" i="49"/>
  <c r="V35" i="49"/>
  <c r="V33" i="49"/>
  <c r="M31" i="49"/>
  <c r="K31" i="49"/>
  <c r="L31" i="49"/>
  <c r="M27" i="49"/>
  <c r="K27" i="49"/>
  <c r="L27" i="49"/>
  <c r="K24" i="49"/>
  <c r="M24" i="49"/>
  <c r="X32" i="49"/>
  <c r="X31" i="49"/>
  <c r="X30" i="49"/>
  <c r="X29" i="49"/>
  <c r="X28" i="49"/>
  <c r="X27" i="49"/>
  <c r="X26" i="49"/>
  <c r="X25" i="49"/>
  <c r="K25" i="49"/>
  <c r="M25" i="49"/>
  <c r="K23" i="49"/>
  <c r="V22" i="49"/>
  <c r="V21" i="49"/>
  <c r="K21" i="49"/>
  <c r="V20" i="49"/>
  <c r="V19" i="49"/>
  <c r="K19" i="49"/>
  <c r="V18" i="49"/>
  <c r="V17" i="49"/>
  <c r="K17" i="49"/>
  <c r="V16" i="49"/>
  <c r="V15" i="49"/>
  <c r="K15" i="49"/>
  <c r="V14" i="49"/>
  <c r="V13" i="49"/>
  <c r="K13" i="49"/>
  <c r="V12" i="49"/>
  <c r="V11" i="49"/>
  <c r="K11" i="49"/>
  <c r="V10" i="49"/>
  <c r="V9" i="49"/>
  <c r="K9" i="49"/>
  <c r="V8" i="49"/>
  <c r="V7" i="49"/>
  <c r="K7" i="49"/>
  <c r="V6" i="49"/>
  <c r="V5" i="49"/>
  <c r="K5" i="49"/>
  <c r="V4" i="49"/>
  <c r="V24" i="49"/>
  <c r="V23" i="49"/>
  <c r="K22" i="49"/>
  <c r="K20" i="49"/>
  <c r="K18" i="49"/>
  <c r="K16" i="49"/>
  <c r="K14" i="49"/>
  <c r="K12" i="49"/>
  <c r="K10" i="49"/>
  <c r="K8" i="49"/>
  <c r="K6" i="49"/>
  <c r="K4" i="49"/>
  <c r="J42" i="48"/>
  <c r="K42" i="48"/>
  <c r="L42" i="48"/>
  <c r="Y4" i="48"/>
  <c r="Y5" i="48"/>
  <c r="Y6" i="48"/>
  <c r="Y7" i="48"/>
  <c r="Y8" i="48"/>
  <c r="Y9" i="48"/>
  <c r="Y10" i="48"/>
  <c r="Y11" i="48"/>
  <c r="Y12" i="48"/>
  <c r="Y13" i="48"/>
  <c r="Y14" i="48"/>
  <c r="Y15" i="48"/>
  <c r="Y16" i="48"/>
  <c r="Y17" i="48"/>
  <c r="Y18" i="48"/>
  <c r="Y19" i="48"/>
  <c r="Y20" i="48"/>
  <c r="Y21" i="48"/>
  <c r="Y22" i="48"/>
  <c r="Y23" i="48"/>
  <c r="Y24" i="48"/>
  <c r="Y25" i="48"/>
  <c r="Y26" i="48"/>
  <c r="Y27" i="48"/>
  <c r="Y28" i="48"/>
  <c r="Y29" i="48"/>
  <c r="Y30" i="48"/>
  <c r="Z4" i="48"/>
  <c r="Z5" i="48"/>
  <c r="Z6" i="48"/>
  <c r="Z7" i="48"/>
  <c r="Z8" i="48"/>
  <c r="Z9" i="48"/>
  <c r="Z10" i="48"/>
  <c r="Z11" i="48"/>
  <c r="Z12" i="48"/>
  <c r="Z13" i="48"/>
  <c r="Z14" i="48"/>
  <c r="Z15" i="48"/>
  <c r="Z16" i="48"/>
  <c r="Z17" i="48"/>
  <c r="Z18" i="48"/>
  <c r="Z19" i="48"/>
  <c r="Z20" i="48"/>
  <c r="Z21" i="48"/>
  <c r="Z22" i="48"/>
  <c r="Z23" i="48"/>
  <c r="Z24" i="48"/>
  <c r="Z25" i="48"/>
  <c r="Z26" i="48"/>
  <c r="Z27" i="48"/>
  <c r="Z28" i="48"/>
  <c r="Z29" i="48"/>
  <c r="Z30" i="48"/>
  <c r="Z31" i="48"/>
  <c r="AA4" i="48"/>
  <c r="AA5" i="48"/>
  <c r="AA6" i="48"/>
  <c r="AA7" i="48"/>
  <c r="AA8" i="48"/>
  <c r="AA9" i="48"/>
  <c r="AA10" i="48"/>
  <c r="AA11" i="48"/>
  <c r="AA12" i="48"/>
  <c r="AA13" i="48"/>
  <c r="AA14" i="48"/>
  <c r="AA15" i="48"/>
  <c r="AA16" i="48"/>
  <c r="AA17" i="48"/>
  <c r="AA18" i="48"/>
  <c r="AA19" i="48"/>
  <c r="AA20" i="48"/>
  <c r="AA21" i="48"/>
  <c r="AA22" i="48"/>
  <c r="AA23" i="48"/>
  <c r="AA24" i="48"/>
  <c r="AA25" i="48"/>
  <c r="AA26" i="48"/>
  <c r="AA27" i="48"/>
  <c r="AA28" i="48"/>
  <c r="AA29" i="48"/>
  <c r="AA30" i="48"/>
  <c r="AA31" i="48"/>
  <c r="AB4" i="48"/>
  <c r="W5" i="48"/>
  <c r="AB8" i="48"/>
  <c r="W9" i="48"/>
  <c r="AB12" i="48"/>
  <c r="W13" i="48"/>
  <c r="AB16" i="48"/>
  <c r="W17" i="48"/>
  <c r="AB20" i="48"/>
  <c r="W21" i="48"/>
  <c r="AB24" i="48"/>
  <c r="W25" i="48"/>
  <c r="AB28" i="48"/>
  <c r="W29" i="48"/>
  <c r="AB31" i="48"/>
  <c r="Z32" i="48"/>
  <c r="Z33" i="48"/>
  <c r="Z34" i="48"/>
  <c r="Z35" i="48"/>
  <c r="Z36" i="48"/>
  <c r="Z37" i="48"/>
  <c r="Z38" i="48"/>
  <c r="Z39" i="48"/>
  <c r="Z40" i="48"/>
  <c r="Z41" i="48"/>
  <c r="Z42" i="48"/>
  <c r="Z43" i="48"/>
  <c r="Z44" i="48"/>
  <c r="Z45" i="48"/>
  <c r="Z46" i="48"/>
  <c r="Z47" i="48"/>
  <c r="Z48" i="48"/>
  <c r="Z49" i="48"/>
  <c r="Z50" i="48"/>
  <c r="Z51" i="48"/>
  <c r="Z52" i="48"/>
  <c r="AB5" i="48"/>
  <c r="W6" i="48"/>
  <c r="AB9" i="48"/>
  <c r="W10" i="48"/>
  <c r="AB13" i="48"/>
  <c r="W14" i="48"/>
  <c r="AB17" i="48"/>
  <c r="W18" i="48"/>
  <c r="AB21" i="48"/>
  <c r="W22" i="48"/>
  <c r="AB25" i="48"/>
  <c r="W26" i="48"/>
  <c r="AB29" i="48"/>
  <c r="W30" i="48"/>
  <c r="AA32" i="48"/>
  <c r="AA33" i="48"/>
  <c r="AA34" i="48"/>
  <c r="AA35" i="48"/>
  <c r="AA36" i="48"/>
  <c r="AA37" i="48"/>
  <c r="AA38" i="48"/>
  <c r="AA39" i="48"/>
  <c r="AA40" i="48"/>
  <c r="AA41" i="48"/>
  <c r="AA42" i="48"/>
  <c r="AA43" i="48"/>
  <c r="AA44" i="48"/>
  <c r="AA45" i="48"/>
  <c r="AA46" i="48"/>
  <c r="AA47" i="48"/>
  <c r="AB6" i="48"/>
  <c r="W7" i="48"/>
  <c r="AB10" i="48"/>
  <c r="W11" i="48"/>
  <c r="AB14" i="48"/>
  <c r="W15" i="48"/>
  <c r="AB18" i="48"/>
  <c r="W19" i="48"/>
  <c r="AB22" i="48"/>
  <c r="W23" i="48"/>
  <c r="AB26" i="48"/>
  <c r="W27" i="48"/>
  <c r="AB30" i="48"/>
  <c r="AB32" i="48"/>
  <c r="AB33" i="48"/>
  <c r="AB34" i="48"/>
  <c r="AB35" i="48"/>
  <c r="AB36" i="48"/>
  <c r="AB37" i="48"/>
  <c r="AB38" i="48"/>
  <c r="AB39" i="48"/>
  <c r="AB40" i="48"/>
  <c r="AB41" i="48"/>
  <c r="AB42" i="48"/>
  <c r="AB43" i="48"/>
  <c r="AB44" i="48"/>
  <c r="AB45" i="48"/>
  <c r="AB46" i="48"/>
  <c r="AB47" i="48"/>
  <c r="AB48" i="48"/>
  <c r="AB49" i="48"/>
  <c r="AB50" i="48"/>
  <c r="AB51" i="48"/>
  <c r="AB52" i="48"/>
  <c r="Y55" i="48"/>
  <c r="Y54" i="48"/>
  <c r="Y53" i="48"/>
  <c r="U52" i="48"/>
  <c r="W52" i="48"/>
  <c r="Y51" i="48"/>
  <c r="J51" i="48"/>
  <c r="L51" i="48"/>
  <c r="U50" i="48"/>
  <c r="W50" i="48"/>
  <c r="Y49" i="48"/>
  <c r="J49" i="48"/>
  <c r="L49" i="48"/>
  <c r="U48" i="48"/>
  <c r="W48" i="48"/>
  <c r="J47" i="48"/>
  <c r="K47" i="48"/>
  <c r="L47" i="48"/>
  <c r="Y45" i="48"/>
  <c r="U44" i="48"/>
  <c r="V44" i="48"/>
  <c r="W44" i="48"/>
  <c r="J43" i="48"/>
  <c r="K43" i="48"/>
  <c r="L43" i="48"/>
  <c r="Y41" i="48"/>
  <c r="U40" i="48"/>
  <c r="V40" i="48"/>
  <c r="W40" i="48"/>
  <c r="J39" i="48"/>
  <c r="K39" i="48"/>
  <c r="L39" i="48"/>
  <c r="Y37" i="48"/>
  <c r="U36" i="48"/>
  <c r="V36" i="48"/>
  <c r="W36" i="48"/>
  <c r="J35" i="48"/>
  <c r="K35" i="48"/>
  <c r="L35" i="48"/>
  <c r="Y33" i="48"/>
  <c r="U32" i="48"/>
  <c r="V32" i="48"/>
  <c r="W32" i="48"/>
  <c r="J31" i="48"/>
  <c r="K31" i="48"/>
  <c r="L31" i="48"/>
  <c r="U29" i="48"/>
  <c r="U21" i="48"/>
  <c r="U13" i="48"/>
  <c r="U5" i="48"/>
  <c r="U47" i="48"/>
  <c r="V47" i="48"/>
  <c r="W47" i="48"/>
  <c r="U43" i="48"/>
  <c r="V43" i="48"/>
  <c r="W43" i="48"/>
  <c r="U39" i="48"/>
  <c r="V39" i="48"/>
  <c r="W39" i="48"/>
  <c r="J34" i="48"/>
  <c r="K34" i="48"/>
  <c r="L34" i="48"/>
  <c r="Y32" i="48"/>
  <c r="AB27" i="48"/>
  <c r="AB55" i="48"/>
  <c r="W55" i="48"/>
  <c r="L55" i="48"/>
  <c r="AB54" i="48"/>
  <c r="W54" i="48"/>
  <c r="L54" i="48"/>
  <c r="AB53" i="48"/>
  <c r="W53" i="48"/>
  <c r="L53" i="48"/>
  <c r="AA52" i="48"/>
  <c r="AA50" i="48"/>
  <c r="AA48" i="48"/>
  <c r="J48" i="48"/>
  <c r="K48" i="48"/>
  <c r="L48" i="48"/>
  <c r="Y46" i="48"/>
  <c r="U45" i="48"/>
  <c r="V45" i="48"/>
  <c r="W45" i="48"/>
  <c r="J44" i="48"/>
  <c r="K44" i="48"/>
  <c r="L44" i="48"/>
  <c r="Y42" i="48"/>
  <c r="U41" i="48"/>
  <c r="V41" i="48"/>
  <c r="W41" i="48"/>
  <c r="J40" i="48"/>
  <c r="K40" i="48"/>
  <c r="L40" i="48"/>
  <c r="Y38" i="48"/>
  <c r="U37" i="48"/>
  <c r="V37" i="48"/>
  <c r="W37" i="48"/>
  <c r="J36" i="48"/>
  <c r="K36" i="48"/>
  <c r="L36" i="48"/>
  <c r="Y34" i="48"/>
  <c r="U33" i="48"/>
  <c r="V33" i="48"/>
  <c r="W33" i="48"/>
  <c r="W24" i="48"/>
  <c r="AB23" i="48"/>
  <c r="W16" i="48"/>
  <c r="AB15" i="48"/>
  <c r="W8" i="48"/>
  <c r="AB7" i="48"/>
  <c r="J46" i="48"/>
  <c r="K46" i="48"/>
  <c r="L46" i="48"/>
  <c r="J38" i="48"/>
  <c r="K38" i="48"/>
  <c r="L38" i="48"/>
  <c r="U35" i="48"/>
  <c r="V35" i="48"/>
  <c r="W35" i="48"/>
  <c r="W31" i="48"/>
  <c r="W28" i="48"/>
  <c r="W20" i="48"/>
  <c r="AB19" i="48"/>
  <c r="W12" i="48"/>
  <c r="AB11" i="48"/>
  <c r="W4" i="48"/>
  <c r="AA55" i="48"/>
  <c r="AA54" i="48"/>
  <c r="AA53" i="48"/>
  <c r="Y52" i="48"/>
  <c r="J52" i="48"/>
  <c r="L52" i="48"/>
  <c r="U51" i="48"/>
  <c r="W51" i="48"/>
  <c r="Y50" i="48"/>
  <c r="J50" i="48"/>
  <c r="L50" i="48"/>
  <c r="U49" i="48"/>
  <c r="W49" i="48"/>
  <c r="Y48" i="48"/>
  <c r="Y47" i="48"/>
  <c r="U46" i="48"/>
  <c r="V46" i="48"/>
  <c r="W46" i="48"/>
  <c r="J45" i="48"/>
  <c r="K45" i="48"/>
  <c r="L45" i="48"/>
  <c r="Y43" i="48"/>
  <c r="U42" i="48"/>
  <c r="V42" i="48"/>
  <c r="W42" i="48"/>
  <c r="J41" i="48"/>
  <c r="K41" i="48"/>
  <c r="L41" i="48"/>
  <c r="Y39" i="48"/>
  <c r="U38" i="48"/>
  <c r="V38" i="48"/>
  <c r="W38" i="48"/>
  <c r="J37" i="48"/>
  <c r="K37" i="48"/>
  <c r="L37" i="48"/>
  <c r="Y35" i="48"/>
  <c r="U34" i="48"/>
  <c r="V34" i="48"/>
  <c r="W34" i="48"/>
  <c r="J33" i="48"/>
  <c r="K33" i="48"/>
  <c r="L33" i="48"/>
  <c r="Y31" i="48"/>
  <c r="U25" i="48"/>
  <c r="U17" i="48"/>
  <c r="U9" i="48"/>
  <c r="U28" i="48"/>
  <c r="U24" i="48"/>
  <c r="U20" i="48"/>
  <c r="U16" i="48"/>
  <c r="U12" i="48"/>
  <c r="U8" i="48"/>
  <c r="U4" i="48"/>
  <c r="J32" i="48"/>
  <c r="K32" i="48"/>
  <c r="U31" i="48"/>
  <c r="V31" i="48"/>
  <c r="U27" i="48"/>
  <c r="U23" i="48"/>
  <c r="U19" i="48"/>
  <c r="U15" i="48"/>
  <c r="U11" i="48"/>
  <c r="U7" i="48"/>
  <c r="U30" i="48"/>
  <c r="U26" i="48"/>
  <c r="U22" i="48"/>
  <c r="U18" i="48"/>
  <c r="U14" i="48"/>
  <c r="U10" i="48"/>
  <c r="U6" i="48"/>
  <c r="V30" i="48"/>
  <c r="K30" i="48"/>
  <c r="V29" i="48"/>
  <c r="K29" i="48"/>
  <c r="V28" i="48"/>
  <c r="K28" i="48"/>
  <c r="V27" i="48"/>
  <c r="K27" i="48"/>
  <c r="V26" i="48"/>
  <c r="K26" i="48"/>
  <c r="V25" i="48"/>
  <c r="K25" i="48"/>
  <c r="V24" i="48"/>
  <c r="K24" i="48"/>
  <c r="V23" i="48"/>
  <c r="K23" i="48"/>
  <c r="V22" i="48"/>
  <c r="K22" i="48"/>
  <c r="V21" i="48"/>
  <c r="K21" i="48"/>
  <c r="V20" i="48"/>
  <c r="K20" i="48"/>
  <c r="V19" i="48"/>
  <c r="K19" i="48"/>
  <c r="V18" i="48"/>
  <c r="K18" i="48"/>
  <c r="V17" i="48"/>
  <c r="K17" i="48"/>
  <c r="V16" i="48"/>
  <c r="K16" i="48"/>
  <c r="V15" i="48"/>
  <c r="K15" i="48"/>
  <c r="V14" i="48"/>
  <c r="K14" i="48"/>
  <c r="V13" i="48"/>
  <c r="K13" i="48"/>
  <c r="V12" i="48"/>
  <c r="K12" i="48"/>
  <c r="V11" i="48"/>
  <c r="K11" i="48"/>
  <c r="V10" i="48"/>
  <c r="K10" i="48"/>
  <c r="V9" i="48"/>
  <c r="K9" i="48"/>
  <c r="V8" i="48"/>
  <c r="K8" i="48"/>
  <c r="V7" i="48"/>
  <c r="K7" i="48"/>
  <c r="V6" i="48"/>
  <c r="K6" i="48"/>
  <c r="V5" i="48"/>
  <c r="K5" i="48"/>
  <c r="V4" i="48"/>
  <c r="K4" i="48"/>
  <c r="AR35" i="47"/>
  <c r="AQ35" i="47"/>
  <c r="AS35" i="47"/>
  <c r="L70" i="47"/>
  <c r="J70" i="47"/>
  <c r="K70" i="47"/>
  <c r="W61" i="47"/>
  <c r="U61" i="47"/>
  <c r="V61" i="47"/>
  <c r="AH52" i="47"/>
  <c r="AF52" i="47"/>
  <c r="AG52" i="47"/>
  <c r="L45" i="47"/>
  <c r="K45" i="47"/>
  <c r="J45" i="47"/>
  <c r="AX13" i="47"/>
  <c r="AX9" i="47"/>
  <c r="AP78" i="47"/>
  <c r="AX75" i="47"/>
  <c r="AP74" i="47"/>
  <c r="AU70" i="47"/>
  <c r="AW69" i="47"/>
  <c r="AH64" i="47"/>
  <c r="AF64" i="47"/>
  <c r="AG64" i="47"/>
  <c r="AV60" i="47"/>
  <c r="L59" i="47"/>
  <c r="K59" i="47"/>
  <c r="L58" i="47"/>
  <c r="J58" i="47"/>
  <c r="K58" i="47"/>
  <c r="W57" i="47"/>
  <c r="U57" i="47"/>
  <c r="V57" i="47"/>
  <c r="AW56" i="47"/>
  <c r="AU50" i="47"/>
  <c r="AH48" i="47"/>
  <c r="AF48" i="47"/>
  <c r="AG48" i="47"/>
  <c r="AP47" i="47"/>
  <c r="AP45" i="47"/>
  <c r="AW43" i="47"/>
  <c r="W41" i="47"/>
  <c r="V41" i="47"/>
  <c r="U41" i="47"/>
  <c r="AU28" i="47"/>
  <c r="AU24" i="47"/>
  <c r="AX18" i="47"/>
  <c r="AX14" i="47"/>
  <c r="AX10" i="47"/>
  <c r="AX6" i="47"/>
  <c r="AS64" i="47"/>
  <c r="AR64" i="47"/>
  <c r="AX17" i="47"/>
  <c r="AP6" i="47"/>
  <c r="AP7" i="47"/>
  <c r="AP8" i="47"/>
  <c r="AP9" i="47"/>
  <c r="AP10" i="47"/>
  <c r="AP11" i="47"/>
  <c r="AP12" i="47"/>
  <c r="AP13" i="47"/>
  <c r="AP14" i="47"/>
  <c r="AP15" i="47"/>
  <c r="AP16" i="47"/>
  <c r="AP17" i="47"/>
  <c r="AP18" i="47"/>
  <c r="AP19" i="47"/>
  <c r="AP21" i="47"/>
  <c r="AP22" i="47"/>
  <c r="AP23" i="47"/>
  <c r="AP27" i="47"/>
  <c r="AP31" i="47"/>
  <c r="AP26" i="47"/>
  <c r="AP30" i="47"/>
  <c r="AP34" i="47"/>
  <c r="AP38" i="47"/>
  <c r="AP41" i="47"/>
  <c r="AP40" i="47"/>
  <c r="AP44" i="47"/>
  <c r="AP37" i="47"/>
  <c r="AP46" i="47"/>
  <c r="AP50" i="47"/>
  <c r="AP54" i="47"/>
  <c r="AP58" i="47"/>
  <c r="AP62" i="47"/>
  <c r="AP66" i="47"/>
  <c r="AP70" i="47"/>
  <c r="AP61" i="47"/>
  <c r="AP42" i="47"/>
  <c r="AP49" i="47"/>
  <c r="AP53" i="47"/>
  <c r="AP57" i="47"/>
  <c r="AP65" i="47"/>
  <c r="AP69" i="47"/>
  <c r="AP20" i="47"/>
  <c r="AP24" i="47"/>
  <c r="AP25" i="47"/>
  <c r="AP28" i="47"/>
  <c r="AP29" i="47"/>
  <c r="AP32" i="47"/>
  <c r="AP39" i="47"/>
  <c r="AP48" i="47"/>
  <c r="AP52" i="47"/>
  <c r="AP56" i="47"/>
  <c r="AX79" i="47"/>
  <c r="AU77" i="47"/>
  <c r="AW74" i="47"/>
  <c r="J74" i="47"/>
  <c r="K74" i="47"/>
  <c r="U73" i="47"/>
  <c r="V73" i="47"/>
  <c r="AU72" i="47"/>
  <c r="J72" i="47"/>
  <c r="K72" i="47"/>
  <c r="U71" i="47"/>
  <c r="V71" i="47"/>
  <c r="AH69" i="47"/>
  <c r="AG69" i="47"/>
  <c r="AP68" i="47"/>
  <c r="AU63" i="47"/>
  <c r="W62" i="47"/>
  <c r="V62" i="47"/>
  <c r="AW79" i="47"/>
  <c r="W79" i="47"/>
  <c r="AX76" i="47"/>
  <c r="L76" i="47"/>
  <c r="AH74" i="47"/>
  <c r="AX71" i="47"/>
  <c r="W69" i="47"/>
  <c r="U69" i="47"/>
  <c r="V69" i="47"/>
  <c r="AW68" i="47"/>
  <c r="W66" i="47"/>
  <c r="V66" i="47"/>
  <c r="AV64" i="47"/>
  <c r="AP63" i="47"/>
  <c r="L63" i="47"/>
  <c r="K63" i="47"/>
  <c r="L62" i="47"/>
  <c r="J62" i="47"/>
  <c r="K62" i="47"/>
  <c r="AU58" i="47"/>
  <c r="AV55" i="47"/>
  <c r="L54" i="47"/>
  <c r="J54" i="47"/>
  <c r="K54" i="47"/>
  <c r="W53" i="47"/>
  <c r="U53" i="47"/>
  <c r="V53" i="47"/>
  <c r="AW52" i="47"/>
  <c r="AU46" i="47"/>
  <c r="AP43" i="47"/>
  <c r="AV42" i="47"/>
  <c r="AP36" i="47"/>
  <c r="AP33" i="47"/>
  <c r="AG30" i="47"/>
  <c r="AH30" i="47"/>
  <c r="AF30" i="47"/>
  <c r="AX29" i="47"/>
  <c r="AG26" i="47"/>
  <c r="AH26" i="47"/>
  <c r="AF26" i="47"/>
  <c r="AX25" i="47"/>
  <c r="AX19" i="47"/>
  <c r="AX15" i="47"/>
  <c r="AX11" i="47"/>
  <c r="AH65" i="47"/>
  <c r="AG65" i="47"/>
  <c r="AH60" i="47"/>
  <c r="AF60" i="47"/>
  <c r="AG60" i="47"/>
  <c r="AS51" i="47"/>
  <c r="AQ51" i="47"/>
  <c r="AR51" i="47"/>
  <c r="L46" i="47"/>
  <c r="J46" i="47"/>
  <c r="K46" i="47"/>
  <c r="AU6" i="47"/>
  <c r="AU7" i="47"/>
  <c r="AU8" i="47"/>
  <c r="AU9" i="47"/>
  <c r="AU10" i="47"/>
  <c r="AU11" i="47"/>
  <c r="AU12" i="47"/>
  <c r="AU13" i="47"/>
  <c r="AU14" i="47"/>
  <c r="AU15" i="47"/>
  <c r="AU16" i="47"/>
  <c r="AU17" i="47"/>
  <c r="AU18" i="47"/>
  <c r="AU19" i="47"/>
  <c r="AV6" i="47"/>
  <c r="AV7" i="47"/>
  <c r="AV8" i="47"/>
  <c r="AV9" i="47"/>
  <c r="AV10" i="47"/>
  <c r="AV11" i="47"/>
  <c r="AV12" i="47"/>
  <c r="AV13" i="47"/>
  <c r="AV14" i="47"/>
  <c r="AV15" i="47"/>
  <c r="AV16" i="47"/>
  <c r="AV17" i="47"/>
  <c r="AV18" i="47"/>
  <c r="AV19" i="47"/>
  <c r="AV20" i="47"/>
  <c r="AV21" i="47"/>
  <c r="AV22" i="47"/>
  <c r="AW6" i="47"/>
  <c r="AW7" i="47"/>
  <c r="AW8" i="47"/>
  <c r="AW9" i="47"/>
  <c r="AW10" i="47"/>
  <c r="AW11" i="47"/>
  <c r="AW12" i="47"/>
  <c r="AW13" i="47"/>
  <c r="AW14" i="47"/>
  <c r="AW15" i="47"/>
  <c r="AW16" i="47"/>
  <c r="AW17" i="47"/>
  <c r="AW18" i="47"/>
  <c r="AW19" i="47"/>
  <c r="AW20" i="47"/>
  <c r="AW21" i="47"/>
  <c r="AW22" i="47"/>
  <c r="AU20" i="47"/>
  <c r="AU22" i="47"/>
  <c r="AW23" i="47"/>
  <c r="AW24" i="47"/>
  <c r="AW25" i="47"/>
  <c r="AW26" i="47"/>
  <c r="AW27" i="47"/>
  <c r="AW28" i="47"/>
  <c r="AW29" i="47"/>
  <c r="AW30" i="47"/>
  <c r="AW31" i="47"/>
  <c r="AW32" i="47"/>
  <c r="AW33" i="47"/>
  <c r="AW34" i="47"/>
  <c r="AW35" i="47"/>
  <c r="AW36" i="47"/>
  <c r="AW37" i="47"/>
  <c r="AW38" i="47"/>
  <c r="AX20" i="47"/>
  <c r="AU21" i="47"/>
  <c r="AV23" i="47"/>
  <c r="AX24" i="47"/>
  <c r="AU26" i="47"/>
  <c r="AV27" i="47"/>
  <c r="AX28" i="47"/>
  <c r="AU30" i="47"/>
  <c r="AV31" i="47"/>
  <c r="AX21" i="47"/>
  <c r="AX23" i="47"/>
  <c r="AU25" i="47"/>
  <c r="AV26" i="47"/>
  <c r="AX27" i="47"/>
  <c r="AU29" i="47"/>
  <c r="AV30" i="47"/>
  <c r="AX31" i="47"/>
  <c r="AU33" i="47"/>
  <c r="AV34" i="47"/>
  <c r="AX35" i="47"/>
  <c r="AU37" i="47"/>
  <c r="AV38" i="47"/>
  <c r="AX39" i="47"/>
  <c r="AX40" i="47"/>
  <c r="AX41" i="47"/>
  <c r="AX42" i="47"/>
  <c r="AX43" i="47"/>
  <c r="AX44" i="47"/>
  <c r="AX45" i="47"/>
  <c r="AV24" i="47"/>
  <c r="AV28" i="47"/>
  <c r="AU32" i="47"/>
  <c r="AU34" i="47"/>
  <c r="AU35" i="47"/>
  <c r="AU36" i="47"/>
  <c r="AU38" i="47"/>
  <c r="AU40" i="47"/>
  <c r="AV41" i="47"/>
  <c r="AW42" i="47"/>
  <c r="AX22" i="47"/>
  <c r="AU23" i="47"/>
  <c r="AV25" i="47"/>
  <c r="AV29" i="47"/>
  <c r="AV32" i="47"/>
  <c r="AV33" i="47"/>
  <c r="AX34" i="47"/>
  <c r="AV35" i="47"/>
  <c r="AV36" i="47"/>
  <c r="AV37" i="47"/>
  <c r="AX38" i="47"/>
  <c r="AU39" i="47"/>
  <c r="AV40" i="47"/>
  <c r="AW41" i="47"/>
  <c r="AU43" i="47"/>
  <c r="AV44" i="47"/>
  <c r="AW45" i="47"/>
  <c r="AX46" i="47"/>
  <c r="AX47" i="47"/>
  <c r="AX48" i="47"/>
  <c r="AX49" i="47"/>
  <c r="AX50" i="47"/>
  <c r="AX51" i="47"/>
  <c r="AX52" i="47"/>
  <c r="AX53" i="47"/>
  <c r="AX54" i="47"/>
  <c r="AX55" i="47"/>
  <c r="AX56" i="47"/>
  <c r="AX57" i="47"/>
  <c r="AX58" i="47"/>
  <c r="AX59" i="47"/>
  <c r="AX60" i="47"/>
  <c r="AX61" i="47"/>
  <c r="AX62" i="47"/>
  <c r="AX63" i="47"/>
  <c r="AX64" i="47"/>
  <c r="AX65" i="47"/>
  <c r="AX66" i="47"/>
  <c r="AX67" i="47"/>
  <c r="AX68" i="47"/>
  <c r="AX69" i="47"/>
  <c r="AX32" i="47"/>
  <c r="AV39" i="47"/>
  <c r="AV46" i="47"/>
  <c r="AW47" i="47"/>
  <c r="AU49" i="47"/>
  <c r="AV50" i="47"/>
  <c r="AW51" i="47"/>
  <c r="AU53" i="47"/>
  <c r="AV54" i="47"/>
  <c r="AW55" i="47"/>
  <c r="AU57" i="47"/>
  <c r="AV58" i="47"/>
  <c r="AW59" i="47"/>
  <c r="AU61" i="47"/>
  <c r="AV62" i="47"/>
  <c r="AW63" i="47"/>
  <c r="AU65" i="47"/>
  <c r="AV66" i="47"/>
  <c r="AW67" i="47"/>
  <c r="AU69" i="47"/>
  <c r="AV70" i="47"/>
  <c r="AV71" i="47"/>
  <c r="AV72" i="47"/>
  <c r="AV73" i="47"/>
  <c r="AV74" i="47"/>
  <c r="AV75" i="47"/>
  <c r="AV76" i="47"/>
  <c r="AV77" i="47"/>
  <c r="AV78" i="47"/>
  <c r="AV79" i="47"/>
  <c r="AV53" i="47"/>
  <c r="AW54" i="47"/>
  <c r="AU56" i="47"/>
  <c r="AV57" i="47"/>
  <c r="AU60" i="47"/>
  <c r="AV61" i="47"/>
  <c r="AW62" i="47"/>
  <c r="AU64" i="47"/>
  <c r="AV65" i="47"/>
  <c r="AW66" i="47"/>
  <c r="AV69" i="47"/>
  <c r="AW70" i="47"/>
  <c r="AW72" i="47"/>
  <c r="AW73" i="47"/>
  <c r="AX26" i="47"/>
  <c r="AX30" i="47"/>
  <c r="AX33" i="47"/>
  <c r="AX36" i="47"/>
  <c r="AW39" i="47"/>
  <c r="AW40" i="47"/>
  <c r="AU41" i="47"/>
  <c r="AU44" i="47"/>
  <c r="AU45" i="47"/>
  <c r="AW46" i="47"/>
  <c r="AU48" i="47"/>
  <c r="AV49" i="47"/>
  <c r="AW50" i="47"/>
  <c r="AU52" i="47"/>
  <c r="AW58" i="47"/>
  <c r="AU68" i="47"/>
  <c r="AW71" i="47"/>
  <c r="AX37" i="47"/>
  <c r="AU42" i="47"/>
  <c r="AV43" i="47"/>
  <c r="AW44" i="47"/>
  <c r="AV45" i="47"/>
  <c r="AU47" i="47"/>
  <c r="AV48" i="47"/>
  <c r="AW49" i="47"/>
  <c r="AU51" i="47"/>
  <c r="AV52" i="47"/>
  <c r="AW53" i="47"/>
  <c r="AU55" i="47"/>
  <c r="AV56" i="47"/>
  <c r="AW57" i="47"/>
  <c r="AW78" i="47"/>
  <c r="AP73" i="47"/>
  <c r="AF72" i="47"/>
  <c r="AG72" i="47"/>
  <c r="AP71" i="47"/>
  <c r="AV67" i="47"/>
  <c r="W65" i="47"/>
  <c r="U65" i="47"/>
  <c r="V65" i="47"/>
  <c r="AW64" i="47"/>
  <c r="AP59" i="47"/>
  <c r="AP79" i="47"/>
  <c r="AU78" i="47"/>
  <c r="AH78" i="47"/>
  <c r="AS77" i="47"/>
  <c r="AW75" i="47"/>
  <c r="AP75" i="47"/>
  <c r="W75" i="47"/>
  <c r="AU74" i="47"/>
  <c r="AX73" i="47"/>
  <c r="AH68" i="47"/>
  <c r="AF68" i="47"/>
  <c r="AG68" i="47"/>
  <c r="AU67" i="47"/>
  <c r="AU79" i="47"/>
  <c r="AH79" i="47"/>
  <c r="V79" i="47"/>
  <c r="AG78" i="47"/>
  <c r="AX77" i="47"/>
  <c r="AR77" i="47"/>
  <c r="L77" i="47"/>
  <c r="AW76" i="47"/>
  <c r="AP76" i="47"/>
  <c r="W76" i="47"/>
  <c r="K76" i="47"/>
  <c r="AU75" i="47"/>
  <c r="AH75" i="47"/>
  <c r="V75" i="47"/>
  <c r="AG74" i="47"/>
  <c r="AU73" i="47"/>
  <c r="AF73" i="47"/>
  <c r="AG73" i="47"/>
  <c r="J73" i="47"/>
  <c r="K73" i="47"/>
  <c r="AP72" i="47"/>
  <c r="U72" i="47"/>
  <c r="V72" i="47"/>
  <c r="AU71" i="47"/>
  <c r="AF71" i="47"/>
  <c r="AG71" i="47"/>
  <c r="J71" i="47"/>
  <c r="K71" i="47"/>
  <c r="W70" i="47"/>
  <c r="V70" i="47"/>
  <c r="AV68" i="47"/>
  <c r="AP67" i="47"/>
  <c r="L67" i="47"/>
  <c r="K67" i="47"/>
  <c r="L66" i="47"/>
  <c r="J66" i="47"/>
  <c r="K66" i="47"/>
  <c r="AF65" i="47"/>
  <c r="AQ64" i="47"/>
  <c r="AU62" i="47"/>
  <c r="AW61" i="47"/>
  <c r="AH61" i="47"/>
  <c r="AG61" i="47"/>
  <c r="AP60" i="47"/>
  <c r="AV59" i="47"/>
  <c r="AH56" i="47"/>
  <c r="AF56" i="47"/>
  <c r="AG56" i="47"/>
  <c r="AP55" i="47"/>
  <c r="AV51" i="47"/>
  <c r="L50" i="47"/>
  <c r="J50" i="47"/>
  <c r="K50" i="47"/>
  <c r="W49" i="47"/>
  <c r="U49" i="47"/>
  <c r="V49" i="47"/>
  <c r="AW48" i="47"/>
  <c r="K38" i="47"/>
  <c r="J38" i="47"/>
  <c r="L38" i="47"/>
  <c r="AX16" i="47"/>
  <c r="AX12" i="47"/>
  <c r="AX8" i="47"/>
  <c r="W44" i="47"/>
  <c r="V44" i="47"/>
  <c r="L42" i="47"/>
  <c r="K42" i="47"/>
  <c r="L41" i="47"/>
  <c r="J41" i="47"/>
  <c r="K41" i="47"/>
  <c r="AG38" i="47"/>
  <c r="AF38" i="47"/>
  <c r="AH38" i="47"/>
  <c r="K34" i="47"/>
  <c r="J34" i="47"/>
  <c r="L34" i="47"/>
  <c r="K31" i="47"/>
  <c r="J31" i="47"/>
  <c r="L31" i="47"/>
  <c r="K27" i="47"/>
  <c r="J27" i="47"/>
  <c r="L27" i="47"/>
  <c r="K24" i="47"/>
  <c r="L24" i="47"/>
  <c r="V23" i="47"/>
  <c r="W23" i="47"/>
  <c r="U23" i="47"/>
  <c r="U20" i="47"/>
  <c r="V20" i="47"/>
  <c r="AH43" i="47"/>
  <c r="AG43" i="47"/>
  <c r="AH40" i="47"/>
  <c r="AG40" i="47"/>
  <c r="AH39" i="47"/>
  <c r="AF39" i="47"/>
  <c r="AG39" i="47"/>
  <c r="K39" i="47"/>
  <c r="L39" i="47"/>
  <c r="V37" i="47"/>
  <c r="U37" i="47"/>
  <c r="K36" i="47"/>
  <c r="L36" i="47"/>
  <c r="AG34" i="47"/>
  <c r="AF34" i="47"/>
  <c r="AH34" i="47"/>
  <c r="AG29" i="47"/>
  <c r="AF29" i="47"/>
  <c r="AH29" i="47"/>
  <c r="AG25" i="47"/>
  <c r="AF25" i="47"/>
  <c r="AH25" i="47"/>
  <c r="K23" i="47"/>
  <c r="J23" i="47"/>
  <c r="L23" i="47"/>
  <c r="V58" i="47"/>
  <c r="AG57" i="47"/>
  <c r="K55" i="47"/>
  <c r="V54" i="47"/>
  <c r="AG53" i="47"/>
  <c r="K51" i="47"/>
  <c r="V50" i="47"/>
  <c r="AG49" i="47"/>
  <c r="K47" i="47"/>
  <c r="V46" i="47"/>
  <c r="L44" i="47"/>
  <c r="J44" i="47"/>
  <c r="W40" i="47"/>
  <c r="U40" i="47"/>
  <c r="V40" i="47"/>
  <c r="K35" i="47"/>
  <c r="L35" i="47"/>
  <c r="V33" i="47"/>
  <c r="U33" i="47"/>
  <c r="K32" i="47"/>
  <c r="L32" i="47"/>
  <c r="J32" i="47"/>
  <c r="K28" i="47"/>
  <c r="L28" i="47"/>
  <c r="J28" i="47"/>
  <c r="U43" i="47"/>
  <c r="AF42" i="47"/>
  <c r="J40" i="47"/>
  <c r="U39" i="47"/>
  <c r="V38" i="47"/>
  <c r="W38" i="47"/>
  <c r="U35" i="47"/>
  <c r="V34" i="47"/>
  <c r="W34" i="47"/>
  <c r="V30" i="47"/>
  <c r="U30" i="47"/>
  <c r="W30" i="47"/>
  <c r="V26" i="47"/>
  <c r="U26" i="47"/>
  <c r="W26" i="47"/>
  <c r="AG37" i="47"/>
  <c r="AH37" i="47"/>
  <c r="AG36" i="47"/>
  <c r="AF36" i="47"/>
  <c r="AG33" i="47"/>
  <c r="AH33" i="47"/>
  <c r="V31" i="47"/>
  <c r="W31" i="47"/>
  <c r="V27" i="47"/>
  <c r="W27" i="47"/>
  <c r="AF32" i="47"/>
  <c r="J30" i="47"/>
  <c r="U29" i="47"/>
  <c r="AF28" i="47"/>
  <c r="J26" i="47"/>
  <c r="U25" i="47"/>
  <c r="AF21" i="47"/>
  <c r="AG21" i="47"/>
  <c r="J21" i="47"/>
  <c r="K21" i="47"/>
  <c r="U22" i="47"/>
  <c r="V22" i="47"/>
  <c r="AF22" i="47"/>
  <c r="AG22" i="47"/>
  <c r="J22" i="47"/>
  <c r="K22" i="47"/>
  <c r="U21" i="47"/>
  <c r="V21" i="47"/>
  <c r="AF20" i="47"/>
  <c r="AG20" i="47"/>
  <c r="K20" i="47"/>
  <c r="AG19" i="47"/>
  <c r="V19" i="47"/>
  <c r="K19" i="47"/>
  <c r="AG18" i="47"/>
  <c r="V18" i="47"/>
  <c r="K18" i="47"/>
  <c r="AG17" i="47"/>
  <c r="V17" i="47"/>
  <c r="K17" i="47"/>
  <c r="AG16" i="47"/>
  <c r="V16" i="47"/>
  <c r="K16" i="47"/>
  <c r="AG15" i="47"/>
  <c r="V15" i="47"/>
  <c r="K15" i="47"/>
  <c r="AG14" i="47"/>
  <c r="V14" i="47"/>
  <c r="K14" i="47"/>
  <c r="AG13" i="47"/>
  <c r="V13" i="47"/>
  <c r="K13" i="47"/>
  <c r="AG12" i="47"/>
  <c r="V12" i="47"/>
  <c r="K12" i="47"/>
  <c r="AG11" i="47"/>
  <c r="V11" i="47"/>
  <c r="K11" i="47"/>
  <c r="AG10" i="47"/>
  <c r="V10" i="47"/>
  <c r="K10" i="47"/>
  <c r="AG9" i="47"/>
  <c r="V9" i="47"/>
  <c r="K9" i="47"/>
  <c r="AG8" i="47"/>
  <c r="V8" i="47"/>
  <c r="K8" i="47"/>
  <c r="AG7" i="47"/>
  <c r="V7" i="47"/>
  <c r="K7" i="47"/>
  <c r="AG6" i="47"/>
  <c r="V6" i="47"/>
  <c r="K6" i="47"/>
  <c r="AS55" i="47" l="1"/>
  <c r="AQ55" i="47"/>
  <c r="AR55" i="47"/>
  <c r="AQ72" i="47"/>
  <c r="AR72" i="47"/>
  <c r="AS72" i="47"/>
  <c r="AQ75" i="47"/>
  <c r="AR75" i="47"/>
  <c r="AS75" i="47"/>
  <c r="AQ71" i="47"/>
  <c r="AR71" i="47"/>
  <c r="AS71" i="47"/>
  <c r="AR33" i="47"/>
  <c r="AS33" i="47"/>
  <c r="AQ33" i="47"/>
  <c r="AR29" i="47"/>
  <c r="AS29" i="47"/>
  <c r="AQ29" i="47"/>
  <c r="AS53" i="47"/>
  <c r="AQ53" i="47"/>
  <c r="AR53" i="47"/>
  <c r="AS54" i="47"/>
  <c r="AQ54" i="47"/>
  <c r="AR54" i="47"/>
  <c r="AR34" i="47"/>
  <c r="AQ34" i="47"/>
  <c r="AS34" i="47"/>
  <c r="AQ19" i="47"/>
  <c r="AR19" i="47"/>
  <c r="AS19" i="47"/>
  <c r="AQ11" i="47"/>
  <c r="AR11" i="47"/>
  <c r="AS11" i="47"/>
  <c r="AS47" i="47"/>
  <c r="AQ47" i="47"/>
  <c r="AR47" i="47"/>
  <c r="AQ74" i="47"/>
  <c r="AS74" i="47"/>
  <c r="AR74" i="47"/>
  <c r="AR36" i="47"/>
  <c r="AS36" i="47"/>
  <c r="AQ36" i="47"/>
  <c r="AR28" i="47"/>
  <c r="AQ28" i="47"/>
  <c r="AS28" i="47"/>
  <c r="AS49" i="47"/>
  <c r="AQ49" i="47"/>
  <c r="AR49" i="47"/>
  <c r="AS50" i="47"/>
  <c r="AQ50" i="47"/>
  <c r="AR50" i="47"/>
  <c r="AR30" i="47"/>
  <c r="AQ30" i="47"/>
  <c r="AS30" i="47"/>
  <c r="AQ18" i="47"/>
  <c r="AR18" i="47"/>
  <c r="AS18" i="47"/>
  <c r="AQ10" i="47"/>
  <c r="AR10" i="47"/>
  <c r="AS10" i="47"/>
  <c r="AS59" i="47"/>
  <c r="AQ59" i="47"/>
  <c r="AR59" i="47"/>
  <c r="AS39" i="47"/>
  <c r="AR39" i="47"/>
  <c r="AQ39" i="47"/>
  <c r="AR25" i="47"/>
  <c r="AS25" i="47"/>
  <c r="AQ25" i="47"/>
  <c r="AS65" i="47"/>
  <c r="AQ65" i="47"/>
  <c r="AR65" i="47"/>
  <c r="AS42" i="47"/>
  <c r="AQ42" i="47"/>
  <c r="AR42" i="47"/>
  <c r="AS62" i="47"/>
  <c r="AQ62" i="47"/>
  <c r="AR62" i="47"/>
  <c r="AS46" i="47"/>
  <c r="AQ46" i="47"/>
  <c r="AR46" i="47"/>
  <c r="AS41" i="47"/>
  <c r="AQ41" i="47"/>
  <c r="AR41" i="47"/>
  <c r="AR26" i="47"/>
  <c r="AQ26" i="47"/>
  <c r="AS26" i="47"/>
  <c r="AQ22" i="47"/>
  <c r="AR22" i="47"/>
  <c r="AS22" i="47"/>
  <c r="AQ17" i="47"/>
  <c r="AR17" i="47"/>
  <c r="AS17" i="47"/>
  <c r="AQ13" i="47"/>
  <c r="AR13" i="47"/>
  <c r="AS13" i="47"/>
  <c r="AQ9" i="47"/>
  <c r="AR9" i="47"/>
  <c r="AS9" i="47"/>
  <c r="AQ78" i="47"/>
  <c r="AS78" i="47"/>
  <c r="AR78" i="47"/>
  <c r="AQ76" i="47"/>
  <c r="AR76" i="47"/>
  <c r="AS76" i="47"/>
  <c r="AS68" i="47"/>
  <c r="AR68" i="47"/>
  <c r="AQ68" i="47"/>
  <c r="AS52" i="47"/>
  <c r="AR52" i="47"/>
  <c r="AQ52" i="47"/>
  <c r="AQ20" i="47"/>
  <c r="AR20" i="47"/>
  <c r="AS20" i="47"/>
  <c r="AS70" i="47"/>
  <c r="AQ70" i="47"/>
  <c r="AR70" i="47"/>
  <c r="AS44" i="47"/>
  <c r="AR44" i="47"/>
  <c r="AQ44" i="47"/>
  <c r="AR27" i="47"/>
  <c r="AQ27" i="47"/>
  <c r="AS27" i="47"/>
  <c r="AQ15" i="47"/>
  <c r="AR15" i="47"/>
  <c r="AS15" i="47"/>
  <c r="AQ7" i="47"/>
  <c r="AR7" i="47"/>
  <c r="AS7" i="47"/>
  <c r="AS60" i="47"/>
  <c r="AR60" i="47"/>
  <c r="AQ60" i="47"/>
  <c r="AS67" i="47"/>
  <c r="AQ67" i="47"/>
  <c r="AR67" i="47"/>
  <c r="AQ79" i="47"/>
  <c r="AR79" i="47"/>
  <c r="AS79" i="47"/>
  <c r="AS48" i="47"/>
  <c r="AR48" i="47"/>
  <c r="AQ48" i="47"/>
  <c r="AS69" i="47"/>
  <c r="AQ69" i="47"/>
  <c r="AR69" i="47"/>
  <c r="AS66" i="47"/>
  <c r="AQ66" i="47"/>
  <c r="AR66" i="47"/>
  <c r="AS40" i="47"/>
  <c r="AR40" i="47"/>
  <c r="AQ40" i="47"/>
  <c r="AR23" i="47"/>
  <c r="AQ23" i="47"/>
  <c r="AS23" i="47"/>
  <c r="AQ14" i="47"/>
  <c r="AR14" i="47"/>
  <c r="AS14" i="47"/>
  <c r="AQ6" i="47"/>
  <c r="AR6" i="47"/>
  <c r="AS6" i="47"/>
  <c r="AQ73" i="47"/>
  <c r="AR73" i="47"/>
  <c r="AS73" i="47"/>
  <c r="AS43" i="47"/>
  <c r="AQ43" i="47"/>
  <c r="AR43" i="47"/>
  <c r="AS63" i="47"/>
  <c r="AQ63" i="47"/>
  <c r="AR63" i="47"/>
  <c r="AS56" i="47"/>
  <c r="AR56" i="47"/>
  <c r="AQ56" i="47"/>
  <c r="AR32" i="47"/>
  <c r="AS32" i="47"/>
  <c r="AQ32" i="47"/>
  <c r="AR24" i="47"/>
  <c r="AQ24" i="47"/>
  <c r="AS24" i="47"/>
  <c r="AS57" i="47"/>
  <c r="AQ57" i="47"/>
  <c r="AR57" i="47"/>
  <c r="AS61" i="47"/>
  <c r="AR61" i="47"/>
  <c r="AQ61" i="47"/>
  <c r="AS58" i="47"/>
  <c r="AQ58" i="47"/>
  <c r="AR58" i="47"/>
  <c r="AR37" i="47"/>
  <c r="AS37" i="47"/>
  <c r="AQ37" i="47"/>
  <c r="AR38" i="47"/>
  <c r="AS38" i="47"/>
  <c r="AQ38" i="47"/>
  <c r="AR31" i="47"/>
  <c r="AQ31" i="47"/>
  <c r="AS31" i="47"/>
  <c r="AQ21" i="47"/>
  <c r="AR21" i="47"/>
  <c r="AS21" i="47"/>
  <c r="AQ16" i="47"/>
  <c r="AR16" i="47"/>
  <c r="AS16" i="47"/>
  <c r="AQ12" i="47"/>
  <c r="AR12" i="47"/>
  <c r="AS12" i="47"/>
  <c r="AQ8" i="47"/>
  <c r="AR8" i="47"/>
  <c r="AS8" i="47"/>
  <c r="AS45" i="47"/>
  <c r="AQ45" i="47"/>
  <c r="AR45" i="47"/>
  <c r="F261" i="45" l="1"/>
  <c r="F260" i="45"/>
  <c r="F259" i="45"/>
  <c r="F258" i="45"/>
  <c r="F257" i="45"/>
  <c r="F256" i="45"/>
  <c r="F255" i="45"/>
  <c r="F254" i="45"/>
  <c r="F253" i="45"/>
  <c r="F252" i="45"/>
  <c r="F251" i="45"/>
  <c r="F250" i="45"/>
  <c r="F249" i="45"/>
  <c r="F248" i="45"/>
  <c r="F247" i="45"/>
  <c r="F241" i="45"/>
  <c r="F237" i="45"/>
  <c r="F231" i="45"/>
  <c r="F229" i="45"/>
  <c r="F228" i="45"/>
  <c r="F227" i="45"/>
  <c r="F225" i="45"/>
  <c r="F224" i="45"/>
  <c r="F223" i="45"/>
  <c r="F222" i="45"/>
  <c r="F221" i="45"/>
  <c r="F220" i="45"/>
  <c r="F219" i="45"/>
  <c r="F218" i="45"/>
  <c r="F217" i="45"/>
  <c r="F216" i="45"/>
  <c r="F215" i="45"/>
  <c r="F214" i="45"/>
  <c r="F213" i="45"/>
  <c r="F212" i="45"/>
  <c r="F211" i="45"/>
  <c r="F201" i="45"/>
  <c r="F200" i="45"/>
  <c r="F199" i="45"/>
  <c r="F198" i="45"/>
  <c r="F197" i="45"/>
  <c r="F196" i="45"/>
  <c r="F195" i="45"/>
  <c r="F194" i="45"/>
  <c r="F193" i="45"/>
  <c r="F192" i="45"/>
  <c r="F191" i="45"/>
  <c r="F190" i="45"/>
  <c r="F189" i="45"/>
  <c r="F188" i="45"/>
  <c r="F187" i="45"/>
  <c r="F186" i="45"/>
  <c r="F176" i="45"/>
  <c r="F175" i="45"/>
  <c r="F174" i="45"/>
  <c r="F172" i="45"/>
  <c r="F171" i="45"/>
  <c r="F170" i="45"/>
  <c r="F169" i="45"/>
  <c r="F168" i="45"/>
  <c r="F167" i="45"/>
  <c r="F166" i="45"/>
  <c r="F165" i="45"/>
  <c r="F164" i="45"/>
  <c r="F163" i="45"/>
  <c r="F162" i="45"/>
  <c r="F161" i="45"/>
  <c r="F160" i="45"/>
  <c r="F159" i="45"/>
  <c r="F158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F139" i="45"/>
  <c r="F133" i="45"/>
  <c r="F121" i="45"/>
  <c r="F11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53" i="45"/>
  <c r="F45" i="45"/>
  <c r="F37" i="45"/>
  <c r="F36" i="45"/>
  <c r="F35" i="45"/>
  <c r="F34" i="45"/>
  <c r="F25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K2" i="45"/>
  <c r="B15" i="25" s="1"/>
  <c r="K1" i="45"/>
  <c r="B14" i="25" s="1"/>
  <c r="R54" i="43" l="1"/>
  <c r="Q54" i="43"/>
  <c r="T54" i="43" s="1"/>
  <c r="P54" i="43"/>
  <c r="O54" i="43"/>
  <c r="X54" i="43" s="1"/>
  <c r="N54" i="43"/>
  <c r="M54" i="43"/>
  <c r="L54" i="43"/>
  <c r="K54" i="43"/>
  <c r="J54" i="43"/>
  <c r="O8" i="43"/>
  <c r="N8" i="43"/>
  <c r="M8" i="43"/>
  <c r="R67" i="43"/>
  <c r="Q67" i="43"/>
  <c r="P67" i="43"/>
  <c r="P59" i="43" s="1"/>
  <c r="R66" i="43"/>
  <c r="Q66" i="43"/>
  <c r="P66" i="43"/>
  <c r="R65" i="43"/>
  <c r="Q65" i="43"/>
  <c r="P65" i="43"/>
  <c r="R64" i="43"/>
  <c r="Q64" i="43"/>
  <c r="P64" i="43"/>
  <c r="R63" i="43"/>
  <c r="Q63" i="43"/>
  <c r="P63" i="43"/>
  <c r="R62" i="43"/>
  <c r="Q62" i="43"/>
  <c r="P62" i="43"/>
  <c r="R49" i="43"/>
  <c r="Q49" i="43"/>
  <c r="P49" i="43"/>
  <c r="R44" i="43"/>
  <c r="Q44" i="43"/>
  <c r="P44" i="43"/>
  <c r="R39" i="43"/>
  <c r="Q39" i="43"/>
  <c r="P39" i="43"/>
  <c r="R34" i="43"/>
  <c r="Q34" i="43"/>
  <c r="P34" i="43"/>
  <c r="R29" i="43"/>
  <c r="Q29" i="43"/>
  <c r="P29" i="43"/>
  <c r="R24" i="43"/>
  <c r="Q24" i="43"/>
  <c r="P24" i="43"/>
  <c r="R23" i="43"/>
  <c r="Q23" i="43"/>
  <c r="P23" i="43"/>
  <c r="R18" i="43"/>
  <c r="P15" i="43" s="1"/>
  <c r="H18" i="26" s="1"/>
  <c r="Q18" i="43"/>
  <c r="P18" i="43"/>
  <c r="R13" i="43"/>
  <c r="Q13" i="43"/>
  <c r="P13" i="43"/>
  <c r="R8" i="43"/>
  <c r="U8" i="43" s="1"/>
  <c r="Q8" i="43"/>
  <c r="T8" i="43" s="1"/>
  <c r="P8" i="43"/>
  <c r="S8" i="43" s="1"/>
  <c r="O67" i="43"/>
  <c r="N67" i="43"/>
  <c r="T67" i="43" s="1"/>
  <c r="M67" i="43"/>
  <c r="M59" i="43" s="1"/>
  <c r="L67" i="43"/>
  <c r="K67" i="43"/>
  <c r="J67" i="43"/>
  <c r="O66" i="43"/>
  <c r="N66" i="43"/>
  <c r="M66" i="43"/>
  <c r="L66" i="43"/>
  <c r="K66" i="43"/>
  <c r="J66" i="43"/>
  <c r="O65" i="43"/>
  <c r="N65" i="43"/>
  <c r="M65" i="43"/>
  <c r="L65" i="43"/>
  <c r="K65" i="43"/>
  <c r="J65" i="43"/>
  <c r="O64" i="43"/>
  <c r="N64" i="43"/>
  <c r="M64" i="43"/>
  <c r="L64" i="43"/>
  <c r="K64" i="43"/>
  <c r="J64" i="43"/>
  <c r="O63" i="43"/>
  <c r="N63" i="43"/>
  <c r="T63" i="43" s="1"/>
  <c r="M63" i="43"/>
  <c r="S63" i="43" s="1"/>
  <c r="L63" i="43"/>
  <c r="K63" i="43"/>
  <c r="J63" i="43"/>
  <c r="O62" i="43"/>
  <c r="N62" i="43"/>
  <c r="W62" i="43" s="1"/>
  <c r="M62" i="43"/>
  <c r="L62" i="43"/>
  <c r="K62" i="43"/>
  <c r="J62" i="43"/>
  <c r="O49" i="43"/>
  <c r="N49" i="43"/>
  <c r="M49" i="43"/>
  <c r="L49" i="43"/>
  <c r="K49" i="43"/>
  <c r="J49" i="43"/>
  <c r="O44" i="43"/>
  <c r="N44" i="43"/>
  <c r="M44" i="43"/>
  <c r="L44" i="43"/>
  <c r="K44" i="43"/>
  <c r="J44" i="43"/>
  <c r="Y41" i="43" s="1"/>
  <c r="O39" i="43"/>
  <c r="N39" i="43"/>
  <c r="M39" i="43"/>
  <c r="L39" i="43"/>
  <c r="K39" i="43"/>
  <c r="J39" i="43"/>
  <c r="O34" i="43"/>
  <c r="N34" i="43"/>
  <c r="M34" i="43"/>
  <c r="L34" i="43"/>
  <c r="K34" i="43"/>
  <c r="J34" i="43"/>
  <c r="Y31" i="43" s="1"/>
  <c r="O29" i="43"/>
  <c r="N29" i="43"/>
  <c r="M29" i="43"/>
  <c r="L29" i="43"/>
  <c r="K29" i="43"/>
  <c r="J29" i="43"/>
  <c r="O24" i="43"/>
  <c r="U24" i="43" s="1"/>
  <c r="N24" i="43"/>
  <c r="M24" i="43"/>
  <c r="L24" i="43"/>
  <c r="K24" i="43"/>
  <c r="J24" i="43"/>
  <c r="O23" i="43"/>
  <c r="U23" i="43" s="1"/>
  <c r="N23" i="43"/>
  <c r="M23" i="43"/>
  <c r="S23" i="43" s="1"/>
  <c r="L23" i="43"/>
  <c r="K23" i="43"/>
  <c r="J23" i="43"/>
  <c r="O18" i="43"/>
  <c r="N18" i="43"/>
  <c r="M18" i="43"/>
  <c r="L18" i="43"/>
  <c r="K18" i="43"/>
  <c r="J18" i="43"/>
  <c r="Y15" i="43" s="1"/>
  <c r="O13" i="43"/>
  <c r="N13" i="43"/>
  <c r="M13" i="43"/>
  <c r="L13" i="43"/>
  <c r="K13" i="43"/>
  <c r="J13" i="43"/>
  <c r="V67" i="43"/>
  <c r="U65" i="43"/>
  <c r="U39" i="43"/>
  <c r="T39" i="43"/>
  <c r="S34" i="43"/>
  <c r="Y56" i="43" l="1"/>
  <c r="S6" i="43"/>
  <c r="S66" i="43"/>
  <c r="U18" i="43"/>
  <c r="V29" i="43"/>
  <c r="W49" i="43"/>
  <c r="U34" i="43"/>
  <c r="W64" i="43"/>
  <c r="W66" i="43"/>
  <c r="Y10" i="43"/>
  <c r="Y26" i="43"/>
  <c r="Y36" i="43"/>
  <c r="X44" i="43"/>
  <c r="Y46" i="43"/>
  <c r="J59" i="43"/>
  <c r="P56" i="43"/>
  <c r="R56" i="43"/>
  <c r="W18" i="43"/>
  <c r="W24" i="43"/>
  <c r="W34" i="43"/>
  <c r="W44" i="43"/>
  <c r="T13" i="43"/>
  <c r="M15" i="43"/>
  <c r="H24" i="26" s="1"/>
  <c r="S24" i="43"/>
  <c r="M31" i="43"/>
  <c r="N36" i="26" s="1"/>
  <c r="S44" i="43"/>
  <c r="M56" i="43"/>
  <c r="P10" i="43"/>
  <c r="N6" i="26" s="1"/>
  <c r="P26" i="43"/>
  <c r="H30" i="26" s="1"/>
  <c r="T34" i="43"/>
  <c r="U63" i="43"/>
  <c r="Q56" i="43"/>
  <c r="U67" i="43"/>
  <c r="Y51" i="43"/>
  <c r="V34" i="43"/>
  <c r="V44" i="43"/>
  <c r="M41" i="43"/>
  <c r="S49" i="43"/>
  <c r="X64" i="43"/>
  <c r="S65" i="43"/>
  <c r="J10" i="43"/>
  <c r="N9" i="26" s="1"/>
  <c r="P20" i="43"/>
  <c r="T24" i="43"/>
  <c r="U29" i="43"/>
  <c r="S39" i="43"/>
  <c r="T44" i="43"/>
  <c r="U49" i="43"/>
  <c r="J51" i="43"/>
  <c r="N57" i="26" s="1"/>
  <c r="P51" i="43"/>
  <c r="N54" i="26" s="1"/>
  <c r="J26" i="43"/>
  <c r="H33" i="26" s="1"/>
  <c r="W23" i="43"/>
  <c r="W39" i="43"/>
  <c r="K56" i="43"/>
  <c r="W65" i="43"/>
  <c r="P31" i="43"/>
  <c r="N30" i="26" s="1"/>
  <c r="N56" i="43"/>
  <c r="O56" i="43"/>
  <c r="X13" i="43"/>
  <c r="V18" i="43"/>
  <c r="T18" i="43"/>
  <c r="X29" i="43"/>
  <c r="X39" i="43"/>
  <c r="X49" i="43"/>
  <c r="V62" i="43"/>
  <c r="X63" i="43"/>
  <c r="V64" i="43"/>
  <c r="X65" i="43"/>
  <c r="V66" i="43"/>
  <c r="T66" i="43"/>
  <c r="X67" i="43"/>
  <c r="W54" i="43"/>
  <c r="U54" i="43"/>
  <c r="Y20" i="43"/>
  <c r="V49" i="43"/>
  <c r="M46" i="43"/>
  <c r="H60" i="26" s="1"/>
  <c r="X62" i="43"/>
  <c r="V63" i="43"/>
  <c r="X66" i="43"/>
  <c r="P41" i="43"/>
  <c r="N42" i="26" s="1"/>
  <c r="S54" i="43"/>
  <c r="S52" i="43" s="1"/>
  <c r="S29" i="43"/>
  <c r="P46" i="43"/>
  <c r="H54" i="26" s="1"/>
  <c r="M26" i="43"/>
  <c r="H36" i="26" s="1"/>
  <c r="V39" i="43"/>
  <c r="U13" i="43"/>
  <c r="P36" i="43"/>
  <c r="H42" i="26" s="1"/>
  <c r="J41" i="43"/>
  <c r="N45" i="26" s="1"/>
  <c r="P5" i="43"/>
  <c r="H6" i="26" s="1"/>
  <c r="V13" i="43"/>
  <c r="X18" i="43"/>
  <c r="X24" i="43"/>
  <c r="X34" i="43"/>
  <c r="W13" i="43"/>
  <c r="K20" i="43"/>
  <c r="T64" i="43"/>
  <c r="Q20" i="43"/>
  <c r="M20" i="43"/>
  <c r="M5" i="43"/>
  <c r="H12" i="26" s="1"/>
  <c r="W29" i="43"/>
  <c r="M36" i="43"/>
  <c r="H48" i="26" s="1"/>
  <c r="U44" i="43"/>
  <c r="J46" i="43"/>
  <c r="T49" i="43"/>
  <c r="V54" i="43"/>
  <c r="S62" i="43"/>
  <c r="W67" i="43"/>
  <c r="V59" i="43" s="1"/>
  <c r="S13" i="43"/>
  <c r="N20" i="43"/>
  <c r="J56" i="43"/>
  <c r="T29" i="43"/>
  <c r="V65" i="43"/>
  <c r="J15" i="43"/>
  <c r="S64" i="43"/>
  <c r="J20" i="43"/>
  <c r="N21" i="26" s="1"/>
  <c r="V23" i="43"/>
  <c r="W63" i="43"/>
  <c r="U64" i="43"/>
  <c r="L56" i="43"/>
  <c r="M51" i="43"/>
  <c r="F5" i="43"/>
  <c r="U62" i="43"/>
  <c r="U66" i="43"/>
  <c r="T65" i="43"/>
  <c r="S18" i="43"/>
  <c r="S16" i="43" s="1"/>
  <c r="T62" i="43"/>
  <c r="S67" i="43"/>
  <c r="J36" i="43"/>
  <c r="J31" i="43"/>
  <c r="T23" i="43"/>
  <c r="S20" i="43" s="1"/>
  <c r="P18" i="26" s="1"/>
  <c r="X23" i="43"/>
  <c r="V24" i="43"/>
  <c r="M10" i="43"/>
  <c r="N12" i="26" s="1"/>
  <c r="S5" i="43"/>
  <c r="J6" i="26" s="1"/>
  <c r="E5" i="43"/>
  <c r="U50" i="35"/>
  <c r="T50" i="35"/>
  <c r="S50" i="35"/>
  <c r="U20" i="35"/>
  <c r="T17" i="35" s="1"/>
  <c r="T20" i="35"/>
  <c r="S20" i="35"/>
  <c r="X51" i="35"/>
  <c r="W51" i="35"/>
  <c r="V51" i="35"/>
  <c r="U51" i="35"/>
  <c r="T51" i="35"/>
  <c r="S51" i="35"/>
  <c r="X52" i="35"/>
  <c r="W52" i="35"/>
  <c r="V52" i="35"/>
  <c r="U52" i="35"/>
  <c r="T52" i="35"/>
  <c r="S52" i="35"/>
  <c r="S47" i="43" l="1"/>
  <c r="H41" i="43"/>
  <c r="S42" i="43"/>
  <c r="S32" i="43"/>
  <c r="S36" i="43"/>
  <c r="J42" i="26" s="1"/>
  <c r="S37" i="43"/>
  <c r="S27" i="43"/>
  <c r="T21" i="43"/>
  <c r="S31" i="43"/>
  <c r="P30" i="26" s="1"/>
  <c r="S21" i="43"/>
  <c r="F31" i="43"/>
  <c r="G5" i="43"/>
  <c r="S11" i="43"/>
  <c r="H36" i="43"/>
  <c r="X56" i="43"/>
  <c r="H26" i="43"/>
  <c r="E31" i="43"/>
  <c r="E10" i="43"/>
  <c r="S41" i="43"/>
  <c r="P42" i="26" s="1"/>
  <c r="Q42" i="26" s="1"/>
  <c r="N24" i="26"/>
  <c r="V31" i="43"/>
  <c r="N33" i="26"/>
  <c r="V46" i="43"/>
  <c r="H57" i="26"/>
  <c r="V51" i="43"/>
  <c r="N60" i="26"/>
  <c r="V41" i="43"/>
  <c r="N48" i="26"/>
  <c r="S10" i="43"/>
  <c r="P6" i="26" s="1"/>
  <c r="W20" i="43"/>
  <c r="V36" i="43"/>
  <c r="H45" i="26"/>
  <c r="H70" i="26"/>
  <c r="T20" i="43"/>
  <c r="P19" i="26" s="1"/>
  <c r="Q18" i="26" s="1"/>
  <c r="H73" i="26"/>
  <c r="H66" i="26"/>
  <c r="S59" i="43"/>
  <c r="V15" i="43"/>
  <c r="H21" i="26"/>
  <c r="H51" i="43"/>
  <c r="N18" i="26"/>
  <c r="S26" i="43"/>
  <c r="J30" i="26" s="1"/>
  <c r="H46" i="43"/>
  <c r="H31" i="43"/>
  <c r="V10" i="43"/>
  <c r="U56" i="43"/>
  <c r="J68" i="26" s="1"/>
  <c r="V26" i="43"/>
  <c r="F41" i="43"/>
  <c r="F51" i="43"/>
  <c r="E51" i="43"/>
  <c r="S56" i="43"/>
  <c r="J66" i="26" s="1"/>
  <c r="H56" i="43"/>
  <c r="V56" i="43"/>
  <c r="F20" i="43"/>
  <c r="E46" i="43"/>
  <c r="F46" i="43"/>
  <c r="S15" i="43"/>
  <c r="J18" i="26" s="1"/>
  <c r="F15" i="43"/>
  <c r="E15" i="43"/>
  <c r="S51" i="43"/>
  <c r="P54" i="26" s="1"/>
  <c r="H10" i="43"/>
  <c r="H15" i="43"/>
  <c r="E36" i="43"/>
  <c r="F36" i="43"/>
  <c r="E41" i="43"/>
  <c r="H20" i="43"/>
  <c r="V20" i="43"/>
  <c r="W56" i="43"/>
  <c r="S46" i="43"/>
  <c r="J54" i="26" s="1"/>
  <c r="E26" i="43"/>
  <c r="F26" i="43"/>
  <c r="T56" i="43"/>
  <c r="J67" i="26" s="1"/>
  <c r="E20" i="43"/>
  <c r="F10" i="43"/>
  <c r="G10" i="43" s="1"/>
  <c r="X44" i="35"/>
  <c r="W44" i="35"/>
  <c r="V44" i="35"/>
  <c r="X40" i="35"/>
  <c r="W40" i="35"/>
  <c r="V40" i="35"/>
  <c r="X36" i="35"/>
  <c r="W36" i="35"/>
  <c r="V36" i="35"/>
  <c r="X32" i="35"/>
  <c r="W32" i="35"/>
  <c r="V32" i="35"/>
  <c r="X28" i="35"/>
  <c r="W28" i="35"/>
  <c r="V28" i="35"/>
  <c r="X24" i="35"/>
  <c r="W24" i="35"/>
  <c r="V24" i="35"/>
  <c r="X20" i="35"/>
  <c r="W20" i="35"/>
  <c r="V20" i="35"/>
  <c r="X19" i="35"/>
  <c r="W19" i="35"/>
  <c r="V19" i="35"/>
  <c r="X15" i="35"/>
  <c r="W15" i="35"/>
  <c r="V15" i="35"/>
  <c r="X11" i="35"/>
  <c r="W11" i="35"/>
  <c r="V11" i="35"/>
  <c r="U24" i="35"/>
  <c r="T24" i="35"/>
  <c r="S24" i="35"/>
  <c r="S22" i="35" s="1"/>
  <c r="P22" i="35"/>
  <c r="M22" i="35"/>
  <c r="J22" i="35"/>
  <c r="J69" i="26" l="1"/>
  <c r="G31" i="43"/>
  <c r="K66" i="26"/>
  <c r="G41" i="43"/>
  <c r="G26" i="43"/>
  <c r="F56" i="43"/>
  <c r="G15" i="43"/>
  <c r="G51" i="43"/>
  <c r="G36" i="43"/>
  <c r="G46" i="43"/>
  <c r="E56" i="43"/>
  <c r="G20" i="43"/>
  <c r="Y22" i="35"/>
  <c r="E22" i="35"/>
  <c r="V22" i="35"/>
  <c r="H22" i="35" s="1"/>
  <c r="U44" i="35"/>
  <c r="T44" i="35"/>
  <c r="S44" i="35"/>
  <c r="P42" i="35"/>
  <c r="M42" i="35"/>
  <c r="J42" i="35"/>
  <c r="U40" i="35"/>
  <c r="T40" i="35"/>
  <c r="S40" i="35"/>
  <c r="P38" i="35"/>
  <c r="M38" i="35"/>
  <c r="J38" i="35"/>
  <c r="Y38" i="35" s="1"/>
  <c r="U36" i="35"/>
  <c r="T36" i="35"/>
  <c r="S36" i="35"/>
  <c r="P34" i="35"/>
  <c r="M34" i="35"/>
  <c r="J34" i="35"/>
  <c r="U32" i="35"/>
  <c r="T32" i="35"/>
  <c r="S32" i="35"/>
  <c r="P30" i="35"/>
  <c r="M30" i="35"/>
  <c r="J30" i="35"/>
  <c r="Y30" i="35" s="1"/>
  <c r="U19" i="35"/>
  <c r="T19" i="35"/>
  <c r="S19" i="35"/>
  <c r="U28" i="35"/>
  <c r="T28" i="35"/>
  <c r="S28" i="35"/>
  <c r="U15" i="35"/>
  <c r="T15" i="35"/>
  <c r="S15" i="35"/>
  <c r="U11" i="35"/>
  <c r="T11" i="35"/>
  <c r="S11" i="35"/>
  <c r="U7" i="35"/>
  <c r="T7" i="35"/>
  <c r="S7" i="35"/>
  <c r="G56" i="43" l="1"/>
  <c r="S26" i="35"/>
  <c r="S30" i="35"/>
  <c r="S38" i="35"/>
  <c r="S13" i="35"/>
  <c r="S9" i="35"/>
  <c r="F9" i="35"/>
  <c r="E9" i="35"/>
  <c r="F5" i="35"/>
  <c r="S5" i="35"/>
  <c r="E5" i="35"/>
  <c r="S17" i="35"/>
  <c r="S34" i="35"/>
  <c r="E34" i="35" s="1"/>
  <c r="S42" i="35"/>
  <c r="G22" i="35"/>
  <c r="Y42" i="35"/>
  <c r="V42" i="35"/>
  <c r="H42" i="35" s="1"/>
  <c r="V38" i="35"/>
  <c r="H38" i="35" s="1"/>
  <c r="E38" i="35"/>
  <c r="V34" i="35"/>
  <c r="H34" i="35" s="1"/>
  <c r="Y34" i="35"/>
  <c r="V30" i="35"/>
  <c r="H30" i="35" s="1"/>
  <c r="E42" i="35" l="1"/>
  <c r="E30" i="35"/>
  <c r="M9" i="35" l="1"/>
  <c r="L7" i="35"/>
  <c r="K7" i="35"/>
  <c r="J7" i="35"/>
  <c r="P26" i="35"/>
  <c r="M26" i="35"/>
  <c r="J26" i="35"/>
  <c r="P13" i="35"/>
  <c r="M13" i="35"/>
  <c r="J13" i="35"/>
  <c r="P9" i="35"/>
  <c r="J9" i="35"/>
  <c r="L17" i="35"/>
  <c r="L46" i="35"/>
  <c r="O17" i="35"/>
  <c r="O46" i="35"/>
  <c r="R17" i="35"/>
  <c r="R46" i="35"/>
  <c r="U48" i="35"/>
  <c r="U49" i="35"/>
  <c r="U53" i="35"/>
  <c r="X48" i="35"/>
  <c r="X49" i="35"/>
  <c r="X50" i="35"/>
  <c r="X53" i="35"/>
  <c r="M5" i="35"/>
  <c r="P5" i="35"/>
  <c r="M17" i="35"/>
  <c r="P17" i="35"/>
  <c r="K46" i="35"/>
  <c r="M46" i="35"/>
  <c r="N46" i="35"/>
  <c r="P46" i="35"/>
  <c r="Q46" i="35"/>
  <c r="S48" i="35"/>
  <c r="T48" i="35"/>
  <c r="V48" i="35"/>
  <c r="W48" i="35"/>
  <c r="S49" i="35"/>
  <c r="T49" i="35"/>
  <c r="V49" i="35"/>
  <c r="W49" i="35"/>
  <c r="V50" i="35"/>
  <c r="W50" i="35"/>
  <c r="S53" i="35"/>
  <c r="T53" i="35"/>
  <c r="V53" i="35"/>
  <c r="W53" i="35"/>
  <c r="K14" i="34"/>
  <c r="K15" i="34"/>
  <c r="K14" i="33"/>
  <c r="K15" i="33" s="1"/>
  <c r="K14" i="28"/>
  <c r="K15" i="28" s="1"/>
  <c r="V7" i="35" l="1"/>
  <c r="J8" i="43"/>
  <c r="W7" i="35"/>
  <c r="K8" i="43"/>
  <c r="W8" i="43" s="1"/>
  <c r="X7" i="35"/>
  <c r="L8" i="43"/>
  <c r="X8" i="43" s="1"/>
  <c r="S46" i="35"/>
  <c r="X17" i="35"/>
  <c r="V13" i="35"/>
  <c r="J5" i="35"/>
  <c r="V5" i="35" s="1"/>
  <c r="H5" i="35" s="1"/>
  <c r="U46" i="35"/>
  <c r="V26" i="35"/>
  <c r="V9" i="35"/>
  <c r="X46" i="35"/>
  <c r="Y26" i="35"/>
  <c r="F17" i="35"/>
  <c r="T46" i="35"/>
  <c r="H13" i="35"/>
  <c r="V46" i="35"/>
  <c r="Y13" i="35"/>
  <c r="Y9" i="35"/>
  <c r="W46" i="35"/>
  <c r="Y17" i="35"/>
  <c r="Y46" i="35"/>
  <c r="V17" i="35"/>
  <c r="H17" i="35" s="1"/>
  <c r="Y5" i="43" l="1"/>
  <c r="V8" i="43"/>
  <c r="H5" i="43" s="1"/>
  <c r="J5" i="43"/>
  <c r="Y5" i="35"/>
  <c r="F46" i="35"/>
  <c r="E17" i="35"/>
  <c r="G17" i="35" s="1"/>
  <c r="G5" i="35"/>
  <c r="H26" i="35"/>
  <c r="E13" i="35"/>
  <c r="E26" i="35"/>
  <c r="H9" i="35"/>
  <c r="E46" i="35"/>
  <c r="H46" i="35"/>
  <c r="V5" i="43" l="1"/>
  <c r="H9" i="26"/>
  <c r="G46" i="35"/>
  <c r="G9" i="35"/>
  <c r="G13" i="35"/>
  <c r="G26" i="35"/>
  <c r="CF10" i="19" l="1"/>
  <c r="CF11" i="19" s="1"/>
  <c r="BX10" i="19"/>
  <c r="BX11" i="19" s="1"/>
  <c r="BP10" i="19"/>
  <c r="BP11" i="19" s="1"/>
  <c r="BH10" i="19"/>
  <c r="BH11" i="19" s="1"/>
  <c r="AZ10" i="19"/>
  <c r="AZ11" i="19" s="1"/>
  <c r="AR10" i="19"/>
  <c r="AR11" i="19" s="1"/>
  <c r="AJ10" i="19"/>
  <c r="AJ11" i="19" s="1"/>
  <c r="AB10" i="19"/>
  <c r="AB11" i="19" s="1"/>
  <c r="T10" i="19"/>
  <c r="T11" i="19" s="1"/>
  <c r="L10" i="19"/>
  <c r="L11" i="19" s="1"/>
  <c r="P7" i="26"/>
  <c r="P8" i="26"/>
  <c r="J19" i="26"/>
  <c r="J20" i="26"/>
  <c r="P31" i="26"/>
  <c r="P32" i="26"/>
  <c r="M173" i="20" l="1"/>
  <c r="N173" i="20" s="1"/>
  <c r="K173" i="20"/>
  <c r="M172" i="20"/>
  <c r="N172" i="20" s="1"/>
  <c r="M171" i="20"/>
  <c r="N171" i="20" s="1"/>
  <c r="M170" i="20"/>
  <c r="N170" i="20" s="1"/>
  <c r="K170" i="20"/>
  <c r="M169" i="20"/>
  <c r="N169" i="20" s="1"/>
  <c r="M168" i="20"/>
  <c r="N168" i="20" s="1"/>
  <c r="M167" i="20"/>
  <c r="N167" i="20" s="1"/>
  <c r="K167" i="20"/>
  <c r="M166" i="20"/>
  <c r="N166" i="20" s="1"/>
  <c r="M165" i="20"/>
  <c r="N165" i="20" s="1"/>
  <c r="O165" i="20" s="1"/>
  <c r="K14" i="23"/>
  <c r="K15" i="23" s="1"/>
  <c r="P170" i="20" l="1"/>
  <c r="Q170" i="20"/>
  <c r="O167" i="20"/>
  <c r="O166" i="20"/>
  <c r="P167" i="20" s="1"/>
  <c r="Q173" i="20"/>
  <c r="P173" i="20"/>
  <c r="R173" i="20" s="1"/>
  <c r="O160" i="20"/>
  <c r="P160" i="20" s="1"/>
  <c r="O159" i="20"/>
  <c r="P159" i="20" s="1"/>
  <c r="O158" i="20"/>
  <c r="P158" i="20" s="1"/>
  <c r="O157" i="20"/>
  <c r="P157" i="20" s="1"/>
  <c r="O156" i="20"/>
  <c r="P156" i="20" s="1"/>
  <c r="O155" i="20"/>
  <c r="P155" i="20" s="1"/>
  <c r="O154" i="20"/>
  <c r="P154" i="20" s="1"/>
  <c r="O153" i="20"/>
  <c r="P153" i="20" s="1"/>
  <c r="Q153" i="20" s="1"/>
  <c r="O152" i="20"/>
  <c r="P152" i="20" s="1"/>
  <c r="P149" i="20"/>
  <c r="O149" i="20"/>
  <c r="O148" i="20"/>
  <c r="P148" i="20" s="1"/>
  <c r="O147" i="20"/>
  <c r="P147" i="20" s="1"/>
  <c r="O146" i="20"/>
  <c r="P146" i="20" s="1"/>
  <c r="O145" i="20"/>
  <c r="P145" i="20" s="1"/>
  <c r="O144" i="20"/>
  <c r="P144" i="20" s="1"/>
  <c r="O143" i="20"/>
  <c r="P143" i="20" s="1"/>
  <c r="Q143" i="20" s="1"/>
  <c r="O142" i="20"/>
  <c r="P142" i="20" s="1"/>
  <c r="Q142" i="20" s="1"/>
  <c r="O141" i="20"/>
  <c r="P141" i="20" s="1"/>
  <c r="O138" i="20"/>
  <c r="P138" i="20" s="1"/>
  <c r="O137" i="20"/>
  <c r="P137" i="20" s="1"/>
  <c r="O136" i="20"/>
  <c r="P136" i="20" s="1"/>
  <c r="O135" i="20"/>
  <c r="P135" i="20" s="1"/>
  <c r="O134" i="20"/>
  <c r="P134" i="20" s="1"/>
  <c r="O133" i="20"/>
  <c r="P133" i="20" s="1"/>
  <c r="O132" i="20"/>
  <c r="P132" i="20" s="1"/>
  <c r="O131" i="20"/>
  <c r="P131" i="20" s="1"/>
  <c r="Q131" i="20" s="1"/>
  <c r="O130" i="20"/>
  <c r="P130" i="20" s="1"/>
  <c r="S160" i="20" l="1"/>
  <c r="S146" i="20"/>
  <c r="Q152" i="20"/>
  <c r="S149" i="20"/>
  <c r="Q141" i="20"/>
  <c r="S143" i="20" s="1"/>
  <c r="Q132" i="20"/>
  <c r="Q154" i="20"/>
  <c r="Q167" i="20"/>
  <c r="S154" i="20"/>
  <c r="R154" i="20"/>
  <c r="S157" i="20"/>
  <c r="R157" i="20"/>
  <c r="R160" i="20"/>
  <c r="R146" i="20"/>
  <c r="R149" i="20"/>
  <c r="T149" i="20" s="1"/>
  <c r="S138" i="20"/>
  <c r="R138" i="20"/>
  <c r="S135" i="20"/>
  <c r="R135" i="20"/>
  <c r="Q130" i="20"/>
  <c r="O125" i="20"/>
  <c r="P125" i="20" s="1"/>
  <c r="M125" i="20"/>
  <c r="O124" i="20"/>
  <c r="P124" i="20" s="1"/>
  <c r="O123" i="20"/>
  <c r="P123" i="20" s="1"/>
  <c r="O122" i="20"/>
  <c r="P122" i="20" s="1"/>
  <c r="M122" i="20"/>
  <c r="O121" i="20"/>
  <c r="P121" i="20" s="1"/>
  <c r="O120" i="20"/>
  <c r="P120" i="20" s="1"/>
  <c r="O119" i="20"/>
  <c r="P119" i="20" s="1"/>
  <c r="M119" i="20"/>
  <c r="O118" i="20"/>
  <c r="P118" i="20" s="1"/>
  <c r="O117" i="20"/>
  <c r="P117" i="20" s="1"/>
  <c r="Q117" i="20" s="1"/>
  <c r="O112" i="20"/>
  <c r="P112" i="20" s="1"/>
  <c r="M112" i="20"/>
  <c r="O111" i="20"/>
  <c r="P111" i="20" s="1"/>
  <c r="O110" i="20"/>
  <c r="P110" i="20" s="1"/>
  <c r="O109" i="20"/>
  <c r="P109" i="20" s="1"/>
  <c r="M109" i="20"/>
  <c r="O108" i="20"/>
  <c r="P108" i="20" s="1"/>
  <c r="O107" i="20"/>
  <c r="P107" i="20" s="1"/>
  <c r="O106" i="20"/>
  <c r="P106" i="20" s="1"/>
  <c r="M106" i="20"/>
  <c r="O105" i="20"/>
  <c r="P105" i="20" s="1"/>
  <c r="O104" i="20"/>
  <c r="P104" i="20" s="1"/>
  <c r="O99" i="20"/>
  <c r="P99" i="20" s="1"/>
  <c r="M99" i="20"/>
  <c r="O98" i="20"/>
  <c r="P98" i="20" s="1"/>
  <c r="O97" i="20"/>
  <c r="P97" i="20" s="1"/>
  <c r="O96" i="20"/>
  <c r="P96" i="20" s="1"/>
  <c r="M96" i="20"/>
  <c r="O95" i="20"/>
  <c r="P95" i="20" s="1"/>
  <c r="O94" i="20"/>
  <c r="P94" i="20" s="1"/>
  <c r="O93" i="20"/>
  <c r="P93" i="20" s="1"/>
  <c r="M93" i="20"/>
  <c r="O92" i="20"/>
  <c r="P92" i="20" s="1"/>
  <c r="O91" i="20"/>
  <c r="P91" i="20" s="1"/>
  <c r="Q91" i="20" s="1"/>
  <c r="O86" i="20"/>
  <c r="P86" i="20" s="1"/>
  <c r="M86" i="20"/>
  <c r="O85" i="20"/>
  <c r="P85" i="20" s="1"/>
  <c r="O84" i="20"/>
  <c r="P84" i="20" s="1"/>
  <c r="O83" i="20"/>
  <c r="P83" i="20" s="1"/>
  <c r="M83" i="20"/>
  <c r="O82" i="20"/>
  <c r="P82" i="20" s="1"/>
  <c r="O81" i="20"/>
  <c r="P81" i="20" s="1"/>
  <c r="O80" i="20"/>
  <c r="P80" i="20" s="1"/>
  <c r="M80" i="20"/>
  <c r="O79" i="20"/>
  <c r="P79" i="20" s="1"/>
  <c r="O78" i="20"/>
  <c r="P78" i="20" s="1"/>
  <c r="Q78" i="20" s="1"/>
  <c r="O73" i="20"/>
  <c r="P73" i="20" s="1"/>
  <c r="M73" i="20"/>
  <c r="O72" i="20"/>
  <c r="P72" i="20" s="1"/>
  <c r="O71" i="20"/>
  <c r="P71" i="20" s="1"/>
  <c r="O70" i="20"/>
  <c r="P70" i="20" s="1"/>
  <c r="M70" i="20"/>
  <c r="O69" i="20"/>
  <c r="P69" i="20" s="1"/>
  <c r="O68" i="20"/>
  <c r="P68" i="20" s="1"/>
  <c r="O67" i="20"/>
  <c r="P67" i="20" s="1"/>
  <c r="M67" i="20"/>
  <c r="O66" i="20"/>
  <c r="P66" i="20" s="1"/>
  <c r="O65" i="20"/>
  <c r="P65" i="20" s="1"/>
  <c r="O47" i="20"/>
  <c r="P47" i="20" s="1"/>
  <c r="M47" i="20"/>
  <c r="O46" i="20"/>
  <c r="P46" i="20" s="1"/>
  <c r="O45" i="20"/>
  <c r="P45" i="20" s="1"/>
  <c r="O44" i="20"/>
  <c r="P44" i="20" s="1"/>
  <c r="M44" i="20"/>
  <c r="O43" i="20"/>
  <c r="P43" i="20" s="1"/>
  <c r="O42" i="20"/>
  <c r="P42" i="20" s="1"/>
  <c r="O41" i="20"/>
  <c r="P41" i="20" s="1"/>
  <c r="M41" i="20"/>
  <c r="O40" i="20"/>
  <c r="P40" i="20" s="1"/>
  <c r="O39" i="20"/>
  <c r="P39" i="20" s="1"/>
  <c r="O60" i="20"/>
  <c r="P60" i="20" s="1"/>
  <c r="O59" i="20"/>
  <c r="P59" i="20" s="1"/>
  <c r="O58" i="20"/>
  <c r="P58" i="20" s="1"/>
  <c r="O57" i="20"/>
  <c r="P57" i="20" s="1"/>
  <c r="O56" i="20"/>
  <c r="P56" i="20" s="1"/>
  <c r="O55" i="20"/>
  <c r="P55" i="20" s="1"/>
  <c r="O54" i="20"/>
  <c r="P54" i="20" s="1"/>
  <c r="O53" i="20"/>
  <c r="P53" i="20" s="1"/>
  <c r="O52" i="20"/>
  <c r="P52" i="20" s="1"/>
  <c r="M60" i="20"/>
  <c r="M57" i="20"/>
  <c r="M54" i="20"/>
  <c r="R143" i="20" l="1"/>
  <c r="T160" i="20"/>
  <c r="T138" i="20"/>
  <c r="S132" i="20"/>
  <c r="R132" i="20"/>
  <c r="Q39" i="20"/>
  <c r="Q119" i="20"/>
  <c r="S119" i="20"/>
  <c r="R122" i="20"/>
  <c r="S122" i="20"/>
  <c r="Q118" i="20"/>
  <c r="R119" i="20" s="1"/>
  <c r="S125" i="20"/>
  <c r="R125" i="20"/>
  <c r="R96" i="20"/>
  <c r="Q104" i="20"/>
  <c r="Q106" i="20"/>
  <c r="Q93" i="20"/>
  <c r="S96" i="20"/>
  <c r="Q105" i="20"/>
  <c r="S109" i="20"/>
  <c r="R109" i="20"/>
  <c r="S112" i="20"/>
  <c r="R112" i="20"/>
  <c r="Q92" i="20"/>
  <c r="S99" i="20"/>
  <c r="R99" i="20"/>
  <c r="T99" i="20" s="1"/>
  <c r="Q80" i="20"/>
  <c r="S80" i="20"/>
  <c r="S83" i="20"/>
  <c r="R83" i="20"/>
  <c r="Q79" i="20"/>
  <c r="R80" i="20" s="1"/>
  <c r="R86" i="20"/>
  <c r="S86" i="20"/>
  <c r="Q53" i="20"/>
  <c r="Q65" i="20"/>
  <c r="S44" i="20"/>
  <c r="Q67" i="20"/>
  <c r="R70" i="20"/>
  <c r="S70" i="20"/>
  <c r="Q66" i="20"/>
  <c r="R73" i="20"/>
  <c r="S73" i="20"/>
  <c r="R44" i="20"/>
  <c r="Q41" i="20"/>
  <c r="Q40" i="20"/>
  <c r="S47" i="20"/>
  <c r="R47" i="20"/>
  <c r="Q54" i="20"/>
  <c r="Q52" i="20"/>
  <c r="S57" i="20"/>
  <c r="R57" i="20"/>
  <c r="S60" i="20"/>
  <c r="R60" i="20"/>
  <c r="T47" i="20" l="1"/>
  <c r="T125" i="20"/>
  <c r="R93" i="20"/>
  <c r="R106" i="20"/>
  <c r="S106" i="20"/>
  <c r="T112" i="20"/>
  <c r="S93" i="20"/>
  <c r="R67" i="20"/>
  <c r="R54" i="20"/>
  <c r="T86" i="20"/>
  <c r="S54" i="20"/>
  <c r="R41" i="20"/>
  <c r="S67" i="20"/>
  <c r="T73" i="20"/>
  <c r="T60" i="20"/>
  <c r="S41" i="20"/>
  <c r="K14" i="18" l="1"/>
  <c r="K15" i="18" s="1"/>
  <c r="K14" i="17"/>
  <c r="K15" i="17" s="1"/>
  <c r="K14" i="16"/>
  <c r="K15" i="16" s="1"/>
  <c r="K14" i="15"/>
  <c r="K15" i="15" s="1"/>
  <c r="K14" i="14"/>
  <c r="K15" i="14" s="1"/>
  <c r="K14" i="13"/>
  <c r="K15" i="13" s="1"/>
  <c r="K14" i="12"/>
  <c r="K15" i="12" s="1"/>
  <c r="K14" i="11"/>
  <c r="K1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tc={777D0433-4F77-4375-B9A8-2A43112D051C}</author>
  </authors>
  <commentList>
    <comment ref="E6" authorId="0" shapeId="0" xr:uid="{777D0433-4F77-4375-B9A8-2A43112D051C}">
      <text>
        <t>[Threaded comment]
Your version of Excel allows you to read this threaded comment; however, any edits to it will get removed if the file is opened in a newer version of Excel. Learn more: https://go.microsoft.com/fwlink/?linkid=870924
Comment:
    CC1 w/in 30%, but CC2 wasn't</t>
      </text>
    </comment>
  </commentList>
</comments>
</file>

<file path=xl/sharedStrings.xml><?xml version="1.0" encoding="utf-8"?>
<sst xmlns="http://schemas.openxmlformats.org/spreadsheetml/2006/main" count="8605" uniqueCount="738">
  <si>
    <t>Accuracy</t>
  </si>
  <si>
    <t>DoubleBlank</t>
  </si>
  <si>
    <t>MFOET (ISTD) Results</t>
  </si>
  <si>
    <t>906 Results</t>
  </si>
  <si>
    <t>RT</t>
  </si>
  <si>
    <t>7010_1_02042080.D</t>
  </si>
  <si>
    <t>7010_1_02042055.D</t>
  </si>
  <si>
    <t>UCGCAAT1hS1B_GC 2/3</t>
  </si>
  <si>
    <t>7010_1_02042013.D</t>
  </si>
  <si>
    <t>UCGCAAT5hS3A_GC 2/3_dup</t>
  </si>
  <si>
    <t>7010_1_02042056.D</t>
  </si>
  <si>
    <t>UCGCAAT5hS1B_GC 2/3</t>
  </si>
  <si>
    <t>UCGCAACC9_1/29/20_GC 2/3</t>
  </si>
  <si>
    <t>Blank</t>
  </si>
  <si>
    <t>273 Results</t>
  </si>
  <si>
    <t>7010_1_02042023.D</t>
  </si>
  <si>
    <t>7010_1_02042068.D</t>
  </si>
  <si>
    <t>UCGCAAT1hS1C_GC 2/3_dup</t>
  </si>
  <si>
    <t>QCUCGCAACC8_1/30/20_GC 2/3</t>
  </si>
  <si>
    <t>7010_1_02042048.D</t>
  </si>
  <si>
    <t>4NT13C6 (ISTD) Results</t>
  </si>
  <si>
    <t>SpikeBlank</t>
  </si>
  <si>
    <t>Final Conc.</t>
  </si>
  <si>
    <t>273 Method</t>
  </si>
  <si>
    <t>476 Method</t>
  </si>
  <si>
    <t>7010_1_02042070.D</t>
  </si>
  <si>
    <t>UCGCAACC1_1/29/20_GC 2/3</t>
  </si>
  <si>
    <t>UCGCAACC15_1/29/20_GC 2/3</t>
  </si>
  <si>
    <t>7010_1_02042033.D</t>
  </si>
  <si>
    <t>UCGCAACC14_1/29/20_GC 2/3</t>
  </si>
  <si>
    <t>2</t>
  </si>
  <si>
    <t>965 Results</t>
  </si>
  <si>
    <t>UCGCAACC7_1/29/20_GC 2/3</t>
  </si>
  <si>
    <t>Sample</t>
  </si>
  <si>
    <t>Level</t>
  </si>
  <si>
    <t>QC</t>
  </si>
  <si>
    <t>965 Method</t>
  </si>
  <si>
    <t>907 Method</t>
  </si>
  <si>
    <t>PFAS Group 2 UC</t>
  </si>
  <si>
    <t>UCGCAAT1hS2C_GC 2/3</t>
  </si>
  <si>
    <t>7010_1_02042032.D</t>
  </si>
  <si>
    <t>UCGCAAT1hS3A_GC 2/3_dup</t>
  </si>
  <si>
    <t>UCGCAAT1hS1A_GC 2/3</t>
  </si>
  <si>
    <t>UCGCAACC11_1/29/20_GC 2/3</t>
  </si>
  <si>
    <t>MatrixSpikeDup</t>
  </si>
  <si>
    <t>3125 Results</t>
  </si>
  <si>
    <t>7010_1_02042038.D</t>
  </si>
  <si>
    <t>UCGCAACC10_1/29/20_GC 2/3</t>
  </si>
  <si>
    <t>UCGCAACC6_1/29/20_GC 2/3</t>
  </si>
  <si>
    <t>MFHET (ISTD) Results</t>
  </si>
  <si>
    <t>7010_1_02042036.D</t>
  </si>
  <si>
    <t>UCGCAACC13_1/29/20_GC 2/3</t>
  </si>
  <si>
    <t>7010_1_02042001.D</t>
  </si>
  <si>
    <t>UCGCAAT1hS3B_GC 2/3</t>
  </si>
  <si>
    <t>7010_1_02042024.D</t>
  </si>
  <si>
    <t>7010_1_02042028.D</t>
  </si>
  <si>
    <t>Comment</t>
  </si>
  <si>
    <t>UCGCAAT1hS3A_GC 2/3</t>
  </si>
  <si>
    <t>10</t>
  </si>
  <si>
    <t>4NT Method</t>
  </si>
  <si>
    <t>Cal</t>
  </si>
  <si>
    <t>13</t>
  </si>
  <si>
    <t>7010_1_02042017.D</t>
  </si>
  <si>
    <t>7010_1_02042027.D</t>
  </si>
  <si>
    <t>7010_1_02042005.D</t>
  </si>
  <si>
    <t>7010_1_02042049.D</t>
  </si>
  <si>
    <t>MatrixSpike</t>
  </si>
  <si>
    <t>Data File</t>
  </si>
  <si>
    <t>UCGCAACC4_1/29/20_GC 2/3</t>
  </si>
  <si>
    <t>7010_1_02042050.D</t>
  </si>
  <si>
    <t>7010_1_02042074.D</t>
  </si>
  <si>
    <t>476 Results</t>
  </si>
  <si>
    <t>7010_1_02042011.D</t>
  </si>
  <si>
    <t>7010_1_02042034.D</t>
  </si>
  <si>
    <t>7010_1_02042041.D</t>
  </si>
  <si>
    <t>UCGCAAAFS3C_GC 2/3</t>
  </si>
  <si>
    <t>3</t>
  </si>
  <si>
    <t>7010_1_02042021.D</t>
  </si>
  <si>
    <t>Name</t>
  </si>
  <si>
    <t>UCGCAACC2_1/29/20_GC 2/3</t>
  </si>
  <si>
    <t>UCGCAACC3_1/29/20_GC 2/3</t>
  </si>
  <si>
    <t>7010_1_02042069.D</t>
  </si>
  <si>
    <t>Type</t>
  </si>
  <si>
    <t>8</t>
  </si>
  <si>
    <t>7010_1_02042077.D</t>
  </si>
  <si>
    <t>QCUCGCAACC11_1/30/20_GC 2/3</t>
  </si>
  <si>
    <t>Acq. Date-Time</t>
  </si>
  <si>
    <t>7010_1_02042040.D</t>
  </si>
  <si>
    <t>UCGCAACC8_1/29/20_GC 2/3</t>
  </si>
  <si>
    <t>915 Method</t>
  </si>
  <si>
    <t>UCGCAAT5hS3B_GC 2/3</t>
  </si>
  <si>
    <t>UCGCAAT5hS3A_GC 2/3</t>
  </si>
  <si>
    <t>7010_1_02042046.D</t>
  </si>
  <si>
    <t>7010_1_02042058.D</t>
  </si>
  <si>
    <t>Area</t>
  </si>
  <si>
    <t>7010_1_02042054.D</t>
  </si>
  <si>
    <t>7010_1_02042015.D</t>
  </si>
  <si>
    <t>UCGCAAAFS1B_GC 2/3</t>
  </si>
  <si>
    <t>y = 4960.639652 * x</t>
  </si>
  <si>
    <t>7010_1_02042053.D</t>
  </si>
  <si>
    <t>7010_1_02042012.D</t>
  </si>
  <si>
    <t>UCGCAAT1hS2B_GC 2/3</t>
  </si>
  <si>
    <t>7010_1_02042014.D</t>
  </si>
  <si>
    <t>7010_1_02042030.D</t>
  </si>
  <si>
    <t>UCGCAAT5hS1C_GC 2/3</t>
  </si>
  <si>
    <t>7010_1_02042051.D</t>
  </si>
  <si>
    <t>y = 7487.053151 * x  + 1.627577</t>
  </si>
  <si>
    <t>7010_1_02042031.D</t>
  </si>
  <si>
    <t>7010_1_02042006.D</t>
  </si>
  <si>
    <t>UCGCAAT1hS2A_GC 2/3</t>
  </si>
  <si>
    <t>y = 416.856543 * x  - 0.018990</t>
  </si>
  <si>
    <t>7010_1_02042075.D</t>
  </si>
  <si>
    <t>7010_1_02042022.D</t>
  </si>
  <si>
    <t>y = 216.386359 * x  + 0.260933</t>
  </si>
  <si>
    <t>7010_1_02042042.D</t>
  </si>
  <si>
    <t>7010_1_02042067.D</t>
  </si>
  <si>
    <t>7010_1_02042057.D</t>
  </si>
  <si>
    <t>7010_1_02042044.D</t>
  </si>
  <si>
    <t>UCGCAAT5hS2B_GC 2/3</t>
  </si>
  <si>
    <t>ResponseCheck</t>
  </si>
  <si>
    <t>UCGCAAAFS2C_GC 2/3</t>
  </si>
  <si>
    <t>7010_1_02042007.D</t>
  </si>
  <si>
    <t>UCGCAAAFS2A_GC 2/3</t>
  </si>
  <si>
    <t>1</t>
  </si>
  <si>
    <t>7010_1_02042072.D</t>
  </si>
  <si>
    <t>7010_1_02042064.D</t>
  </si>
  <si>
    <t>7010_1_02042004.D</t>
  </si>
  <si>
    <t>7010_1_02042076.D</t>
  </si>
  <si>
    <t>UCGCAAT1hS1C_GC 2/3</t>
  </si>
  <si>
    <t>7010_1_02042037.D</t>
  </si>
  <si>
    <t>4NT Results</t>
  </si>
  <si>
    <t>7010_1_02042047.D</t>
  </si>
  <si>
    <t>UCGCAACC5_1/29/20_GC 2/3</t>
  </si>
  <si>
    <t>907 Results</t>
  </si>
  <si>
    <t>UCGCAAT5hS2C_GC 2/3</t>
  </si>
  <si>
    <t>ACN</t>
  </si>
  <si>
    <t>UCGCAAT5hS1A_GC 2/3</t>
  </si>
  <si>
    <t>7010_1_02042066.D</t>
  </si>
  <si>
    <t>y = 153.621749 * x</t>
  </si>
  <si>
    <t>7010_1_02042010.D</t>
  </si>
  <si>
    <t>7010_1_02042079.D</t>
  </si>
  <si>
    <t>UCGCAAAFS1C_GC 2/3</t>
  </si>
  <si>
    <t>y = 26.056578 * x ^ 2  + 399.326815 * x</t>
  </si>
  <si>
    <t>11</t>
  </si>
  <si>
    <t>7010_1_02042018.D</t>
  </si>
  <si>
    <t>UCGCAAT5hS3C_GC 2/3</t>
  </si>
  <si>
    <t>QCUCGCAACC4_1/30/20_GC 2/3</t>
  </si>
  <si>
    <t>9</t>
  </si>
  <si>
    <t>MFBET (ISTD) Results</t>
  </si>
  <si>
    <t>UCGCAAAFS3B_GC 2/3</t>
  </si>
  <si>
    <t>UCGCAACC12_1/29/20_GC 2/3</t>
  </si>
  <si>
    <t>7010_1_02042000.D</t>
  </si>
  <si>
    <t>TuneCheck</t>
  </si>
  <si>
    <t>y = -191.319123 * x ^ 2  + 356.774638 * x</t>
  </si>
  <si>
    <t>7010_1_02042002.D</t>
  </si>
  <si>
    <t>CF Formula</t>
  </si>
  <si>
    <t>7010_1_02042045.D</t>
  </si>
  <si>
    <t>7010_1_02042020.D</t>
  </si>
  <si>
    <t>267 Method</t>
  </si>
  <si>
    <t>906 Method</t>
  </si>
  <si>
    <t>7010_1_02042009.D</t>
  </si>
  <si>
    <t>7010_1_02042060.D</t>
  </si>
  <si>
    <t>CC</t>
  </si>
  <si>
    <t>7010_1_02042078.D</t>
  </si>
  <si>
    <t/>
  </si>
  <si>
    <t>7010_1_02042073.D</t>
  </si>
  <si>
    <t>7010_1_02042059.D</t>
  </si>
  <si>
    <t>7010_1_02042035.D</t>
  </si>
  <si>
    <t>7010_1_02042019.D</t>
  </si>
  <si>
    <t>4</t>
  </si>
  <si>
    <t>UCGCAAAFS2B_GC 2/3</t>
  </si>
  <si>
    <t>y = 439.228605 * x  + 201.731965</t>
  </si>
  <si>
    <t>7</t>
  </si>
  <si>
    <t>y = -1441.098499 * x ^ 2  + 1103.615825 * x</t>
  </si>
  <si>
    <t>3125 Method</t>
  </si>
  <si>
    <t>7010_1_02042026.D</t>
  </si>
  <si>
    <t>6</t>
  </si>
  <si>
    <t>UCGCAAAFS1A_GC 2/3</t>
  </si>
  <si>
    <t>CF R2</t>
  </si>
  <si>
    <t>UCGCAAT5hS2A_GC 2/3</t>
  </si>
  <si>
    <t>7010_1_02042025.D</t>
  </si>
  <si>
    <t>MatrixBlank</t>
  </si>
  <si>
    <t>7010_1_02042043.D</t>
  </si>
  <si>
    <t>913 Results</t>
  </si>
  <si>
    <t>7010_1_02042016.D</t>
  </si>
  <si>
    <t>7010_1_02042052.D</t>
  </si>
  <si>
    <t>5</t>
  </si>
  <si>
    <t>915 Results</t>
  </si>
  <si>
    <t>UCGCAAT1hS3C_GC 2/3</t>
  </si>
  <si>
    <t>7010_1_02042065.D</t>
  </si>
  <si>
    <t>7010_1_02042008.D</t>
  </si>
  <si>
    <t>15</t>
  </si>
  <si>
    <t>7010_1_02042039.D</t>
  </si>
  <si>
    <t>7010_1_02042029.D</t>
  </si>
  <si>
    <t>7010_1_02042003.D</t>
  </si>
  <si>
    <t>267 Results</t>
  </si>
  <si>
    <t>7010_1_02042071.D</t>
  </si>
  <si>
    <t>913 Method</t>
  </si>
  <si>
    <t>14</t>
  </si>
  <si>
    <t>UCGCAAAFS3A_GC 2/3</t>
  </si>
  <si>
    <t>12</t>
  </si>
  <si>
    <t>y = 484.688584 * x</t>
  </si>
  <si>
    <t>IS = MFBET</t>
  </si>
  <si>
    <t>IS = MFHET</t>
  </si>
  <si>
    <t>IS = MFOET</t>
  </si>
  <si>
    <t>IS =4NT13C6</t>
  </si>
  <si>
    <t>UCGCAACC1_MDL</t>
  </si>
  <si>
    <t>7010_1_02042087.D</t>
  </si>
  <si>
    <t>y = 988150.074874 * x</t>
  </si>
  <si>
    <t>y = 694.318369 * x</t>
  </si>
  <si>
    <t>y = 1521.247013 * x</t>
  </si>
  <si>
    <t>y = 497.198143 * x</t>
  </si>
  <si>
    <t>y = 501.004701 * x</t>
  </si>
  <si>
    <t>y = 89.256838 * x</t>
  </si>
  <si>
    <t>y = 6774.033597 * x</t>
  </si>
  <si>
    <t>y = 483.247405 * x</t>
  </si>
  <si>
    <t>y = 1414.900673 * x</t>
  </si>
  <si>
    <t>y = 236.473244 * x</t>
  </si>
  <si>
    <t>7010_1_02042086.D</t>
  </si>
  <si>
    <t>7010_1_02042085.D</t>
  </si>
  <si>
    <t>7010_1_02042084.D</t>
  </si>
  <si>
    <t>7010_1_02042083.D</t>
  </si>
  <si>
    <t>7010_1_02042082.D</t>
  </si>
  <si>
    <t>7010_1_02042081.D</t>
  </si>
  <si>
    <t>UCGCAACC4_MDL</t>
  </si>
  <si>
    <t>7010_1_02042088.D</t>
  </si>
  <si>
    <t>y = 211762.969083 * x</t>
  </si>
  <si>
    <t>y = 516.242687 * x</t>
  </si>
  <si>
    <t>y = 1254.136319 * x</t>
  </si>
  <si>
    <t>y = 518.960488 * x</t>
  </si>
  <si>
    <t>y = 509.437850 * x</t>
  </si>
  <si>
    <t>y = 32.587088 * x</t>
  </si>
  <si>
    <t>y = 8772.072887 * x</t>
  </si>
  <si>
    <t>y = 462.277108 * x</t>
  </si>
  <si>
    <t>y = 166.327112 * x</t>
  </si>
  <si>
    <t>y = 4059.078801 * x</t>
  </si>
  <si>
    <t>7010_1_02042089.D</t>
  </si>
  <si>
    <t>7010_1_02042090.D</t>
  </si>
  <si>
    <t>7010_1_02042091.D</t>
  </si>
  <si>
    <t>7010_1_02042092.D</t>
  </si>
  <si>
    <t>7010_1_02042093.D</t>
  </si>
  <si>
    <t>7010_1_02042094.D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</si>
  <si>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</si>
  <si>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</si>
  <si>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</si>
  <si>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</si>
  <si>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</si>
  <si>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</si>
  <si>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</si>
  <si>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</si>
  <si>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</si>
  <si>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915 (CC4 Used)</t>
  </si>
  <si>
    <t>965 (CC1 Used)</t>
  </si>
  <si>
    <t>476 (CC1 Used)</t>
  </si>
  <si>
    <t>267 (CC1 Used)</t>
  </si>
  <si>
    <t>906 (CC1 Used)</t>
  </si>
  <si>
    <t>273 (CC4 Used)</t>
  </si>
  <si>
    <t>913 (CC4 Used)</t>
  </si>
  <si>
    <t>4NT (CC1 Used)</t>
  </si>
  <si>
    <t>Compound</t>
  </si>
  <si>
    <t>Rep Avg</t>
  </si>
  <si>
    <t>Assay Diln Adj</t>
  </si>
  <si>
    <t>Sample Prep Diln Adj</t>
  </si>
  <si>
    <t>Fu</t>
  </si>
  <si>
    <t>Avg</t>
  </si>
  <si>
    <t>SD</t>
  </si>
  <si>
    <t>Stability</t>
  </si>
  <si>
    <t>y = 153.340196 * x  + 0.007796</t>
  </si>
  <si>
    <t>y = 2478.481268 * x ^ 2  + 1485.332714 * x  + 0.017548</t>
  </si>
  <si>
    <t>7010_2_03032076.D</t>
  </si>
  <si>
    <t>7010_2_03032075.D</t>
  </si>
  <si>
    <t>7010_2_03032074.D</t>
  </si>
  <si>
    <t>7010_2_03032073.D</t>
  </si>
  <si>
    <t>7010_2_03032072.D</t>
  </si>
  <si>
    <t>7010_2_03032071.D</t>
  </si>
  <si>
    <t>7010_2_03032070.D</t>
  </si>
  <si>
    <t>7010_2_03032069.D</t>
  </si>
  <si>
    <t>7010_2_03032068.D</t>
  </si>
  <si>
    <t>7010_2_03032067.D</t>
  </si>
  <si>
    <t>7010_2_03032066.D</t>
  </si>
  <si>
    <t>7010_2_03032065.D</t>
  </si>
  <si>
    <t>7010_2_03032064.D</t>
  </si>
  <si>
    <t>7010_2_03032063.D</t>
  </si>
  <si>
    <t>7010_2_03032062.D</t>
  </si>
  <si>
    <t>7010_2_03032061.D</t>
  </si>
  <si>
    <t>7010_2_03032060.D</t>
  </si>
  <si>
    <t>7010_2_03032059.D</t>
  </si>
  <si>
    <t>7010_2_03032058.D</t>
  </si>
  <si>
    <t>7010_2_03032057.D</t>
  </si>
  <si>
    <t>7010_2_03032056.D</t>
  </si>
  <si>
    <t>7010_2_03032055.D</t>
  </si>
  <si>
    <t>7010_2_03032054.D</t>
  </si>
  <si>
    <t>7010_2_03032053.D</t>
  </si>
  <si>
    <t>7010_2_03032052.D</t>
  </si>
  <si>
    <t>7010_2_03032051.D</t>
  </si>
  <si>
    <t>7010_2_03032050.D</t>
  </si>
  <si>
    <t>7010_2_03032049.D</t>
  </si>
  <si>
    <t>7010_2_03032048.D</t>
  </si>
  <si>
    <t>7010_2_03032047.D</t>
  </si>
  <si>
    <t>7010_2_03032046.D</t>
  </si>
  <si>
    <t>7010_2_03032045.D</t>
  </si>
  <si>
    <t>7010_2_03032044.D</t>
  </si>
  <si>
    <t>7010_2_03032043.D</t>
  </si>
  <si>
    <t>7010_2_03032042.D</t>
  </si>
  <si>
    <t>7010_2_03032041.D</t>
  </si>
  <si>
    <t>7010_2_03032040.D</t>
  </si>
  <si>
    <t>7010_2_03032039.D</t>
  </si>
  <si>
    <t>7010_2_03032038.D</t>
  </si>
  <si>
    <t>UCGCAAAFS1B_GC 2/3_Dup</t>
  </si>
  <si>
    <t>7010_2_03032037.D</t>
  </si>
  <si>
    <t>7010_2_03032036.D</t>
  </si>
  <si>
    <t>7010_2_03032035.D</t>
  </si>
  <si>
    <t>7010_2_03032034.D</t>
  </si>
  <si>
    <t>7010_2_03032033.D</t>
  </si>
  <si>
    <t>7010_2_03032032.D</t>
  </si>
  <si>
    <t>7010_2_03032031.D</t>
  </si>
  <si>
    <t>7010_2_03032030.D</t>
  </si>
  <si>
    <t>7010_2_03032029.D</t>
  </si>
  <si>
    <t>7010_2_03032028.D</t>
  </si>
  <si>
    <t>7010_2_03032027.D</t>
  </si>
  <si>
    <t>7010_2_03032026.D</t>
  </si>
  <si>
    <t>7010_2_03032025.D</t>
  </si>
  <si>
    <t>7010_2_03032024.D</t>
  </si>
  <si>
    <t>7010_2_03032023.D</t>
  </si>
  <si>
    <t>7010_2_03032022.D</t>
  </si>
  <si>
    <t>7010_2_03032021.D</t>
  </si>
  <si>
    <t>7010_2_03032020.D</t>
  </si>
  <si>
    <t>7010_2_03032019.D</t>
  </si>
  <si>
    <t>7010_2_03032018.D</t>
  </si>
  <si>
    <t>7010_2_03032017.D</t>
  </si>
  <si>
    <t>7010_2_03032016.D</t>
  </si>
  <si>
    <t>7010_2_03032015.D</t>
  </si>
  <si>
    <t>7010_2_03032014.D</t>
  </si>
  <si>
    <t>7010_2_03032013.D</t>
  </si>
  <si>
    <t>7010_2_03032012.D</t>
  </si>
  <si>
    <t>7010_2_03032011.D</t>
  </si>
  <si>
    <t>7010_2_03032010.D</t>
  </si>
  <si>
    <t>7010_2_03032009.D</t>
  </si>
  <si>
    <t>7010_2_03032008.D</t>
  </si>
  <si>
    <t>7010_2_03032007.D</t>
  </si>
  <si>
    <t>7010_2_03032006.D</t>
  </si>
  <si>
    <t>7010_2_03032005.D</t>
  </si>
  <si>
    <t>7010_2_03032004.D</t>
  </si>
  <si>
    <t>7010_2_03032003.D</t>
  </si>
  <si>
    <t>7010_2_03032002.D</t>
  </si>
  <si>
    <t>7010_2_03032001.D</t>
  </si>
  <si>
    <t>7010_2_03032000.D</t>
  </si>
  <si>
    <t>All points used, Quadratic</t>
  </si>
  <si>
    <t>y = 1729.487335 * x</t>
  </si>
  <si>
    <t>7010_2_03032082.D</t>
  </si>
  <si>
    <t>7010_2_03032081.D</t>
  </si>
  <si>
    <t>7010_2_03032080.D</t>
  </si>
  <si>
    <t>7010_2_03032079.D</t>
  </si>
  <si>
    <t>7010_2_03032078.D</t>
  </si>
  <si>
    <t>7010_2_03032077.D</t>
  </si>
  <si>
    <t>900 Results</t>
  </si>
  <si>
    <t>900 Method</t>
  </si>
  <si>
    <t>All points used, Linear</t>
  </si>
  <si>
    <t>Concentrations listed are at the instrument, unless otherwise specified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</si>
  <si>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</si>
  <si>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</si>
  <si>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</si>
  <si>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</si>
  <si>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</si>
  <si>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</si>
  <si>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</si>
  <si>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</si>
  <si>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</si>
  <si>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</si>
  <si>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</si>
  <si>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</si>
  <si>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</si>
  <si>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4-nitrotoluene</t>
  </si>
  <si>
    <t>Avg. MW</t>
  </si>
  <si>
    <t>Reference Compound</t>
  </si>
  <si>
    <t>IS</t>
  </si>
  <si>
    <t>Sample ID</t>
  </si>
  <si>
    <t>Analyte</t>
  </si>
  <si>
    <t>Analyte-IS Matching</t>
  </si>
  <si>
    <t>Reproducibility/Precision</t>
  </si>
  <si>
    <r>
      <t xml:space="preserve">RSD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+/-20%</t>
    </r>
  </si>
  <si>
    <t>1-2 each run</t>
  </si>
  <si>
    <t xml:space="preserve">Assay Reference Chemical </t>
  </si>
  <si>
    <t>75-125% of spike</t>
  </si>
  <si>
    <t>Every Sample</t>
  </si>
  <si>
    <t>Internal Standard</t>
  </si>
  <si>
    <t>75-125% of each other</t>
  </si>
  <si>
    <t>Replicate Assessment</t>
  </si>
  <si>
    <t>Specificity</t>
  </si>
  <si>
    <t>minimum of 2 each run</t>
  </si>
  <si>
    <t>Crash reagent blank (FA/ACN)</t>
  </si>
  <si>
    <t>LOD</t>
  </si>
  <si>
    <t>NA (for LOD calc)</t>
  </si>
  <si>
    <t>5 each run</t>
  </si>
  <si>
    <t xml:space="preserve">Matrix Blank </t>
  </si>
  <si>
    <t>minimum of 3 each run</t>
  </si>
  <si>
    <t>Acetonitrile Blank (ACN)</t>
  </si>
  <si>
    <t>80-120%</t>
  </si>
  <si>
    <t>2-3 each run</t>
  </si>
  <si>
    <t>Curve Precision Check</t>
  </si>
  <si>
    <t>80-120% of spike</t>
  </si>
  <si>
    <t>Every curve sample</t>
  </si>
  <si>
    <t>CC Point Accuracy</t>
  </si>
  <si>
    <t>Linearity</t>
  </si>
  <si>
    <t>&gt;0.98</t>
  </si>
  <si>
    <t>7-point minimum</t>
  </si>
  <si>
    <t>Calibration Curve Linearity</t>
  </si>
  <si>
    <t>Acceptance Criteria</t>
  </si>
  <si>
    <t>Description</t>
  </si>
  <si>
    <t>QC Type</t>
  </si>
  <si>
    <t>Note: one of the three instrument blanks should be run in 1 of every six injections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</si>
  <si>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</si>
  <si>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</si>
  <si>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</si>
  <si>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Minimum measured concentration of a substance that can be reported with 99% confidence that the measured concentration is distinguishable from method blank results</t>
  </si>
  <si>
    <t>LOD Calculation</t>
  </si>
  <si>
    <t>Actual # Samples (not including replicates):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</si>
  <si>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</si>
  <si>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</si>
  <si>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</si>
  <si>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</si>
  <si>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</si>
  <si>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A. Kreutz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</si>
  <si>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</si>
  <si>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</si>
  <si>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</si>
  <si>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</si>
  <si>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</si>
  <si>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</si>
  <si>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</si>
  <si>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</si>
  <si>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</si>
  <si>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</si>
  <si>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</si>
  <si>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</si>
  <si>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</si>
  <si>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Pentafluoropropionamide</t>
  </si>
  <si>
    <t>DTXSID0059871</t>
  </si>
  <si>
    <t>N-Methyl-N-trimethylsilylheptafluorobutyramide</t>
  </si>
  <si>
    <t>DTXSID40379666</t>
  </si>
  <si>
    <t>Dodecafluoroheptanol</t>
  </si>
  <si>
    <t>DTXSID9059832</t>
  </si>
  <si>
    <t>3-(Perfluoro-2-butyl)propane-1,2-diol</t>
  </si>
  <si>
    <t>DTXSID10382147</t>
  </si>
  <si>
    <t>Heptafluorobutanol</t>
  </si>
  <si>
    <t>DTXSID4059914</t>
  </si>
  <si>
    <t>3-(Perfluoropropyl)propanol</t>
  </si>
  <si>
    <t>DTXSID60379269</t>
  </si>
  <si>
    <t>Perfluorooctanamidine</t>
  </si>
  <si>
    <t>DTXSID70381151</t>
  </si>
  <si>
    <t>2020_PFAS_PPB_UC_ALCOHOLS_A_ALK</t>
  </si>
  <si>
    <t>1/17/2020, 1/29/2020, 2/13/2020 (899 &amp; 273 repeats; 273 was run but no QC)</t>
  </si>
  <si>
    <t>1/14/2020, 1/29/2020, 2/19/2020</t>
  </si>
  <si>
    <t>2-Perfluorobutyl-[1,1,2,2-2H4]-ethanol ; 2-Perfluorobutyl-[1,1,2,2-2H4]-ethanol; 2-Perfluorooctyl-[1,1-2H2]-[1,2-13C2]-ethanol (8:2) [lot ] (3 pg/uL); 13C6-4-Nitrotoluene [lot SDFK-011] (3 pg/uL)</t>
  </si>
  <si>
    <t>T5h</t>
  </si>
  <si>
    <t>T1h</t>
  </si>
  <si>
    <t>AF</t>
  </si>
  <si>
    <t>Avg Fu</t>
  </si>
  <si>
    <t>Fraction Unbound (Fu)</t>
  </si>
  <si>
    <t>GC Date</t>
  </si>
  <si>
    <t>Avg. Measured Conc. (μM)</t>
  </si>
  <si>
    <t>Sample Text</t>
  </si>
  <si>
    <t>eLOQ (nM)</t>
  </si>
  <si>
    <t>LOD (nM)</t>
  </si>
  <si>
    <t>DTXSID</t>
  </si>
  <si>
    <t>Plasma Protein Binding</t>
  </si>
  <si>
    <t>Quantitative Limits</t>
  </si>
  <si>
    <t>Executive Summary</t>
  </si>
  <si>
    <t>DTXSID10379991</t>
  </si>
  <si>
    <t>3-(Perfluorooctyl)propanol</t>
  </si>
  <si>
    <t>MFBET</t>
  </si>
  <si>
    <t>MFHET</t>
  </si>
  <si>
    <t>MFOET</t>
  </si>
  <si>
    <t>DTXSID0059879</t>
  </si>
  <si>
    <t>1H,1H,5H-Perfluoropentanol</t>
  </si>
  <si>
    <t>DTXSID80382093</t>
  </si>
  <si>
    <t>2-Aminohexafluoropropan-2-ol</t>
  </si>
  <si>
    <t>Alcohols, Amides; Ref</t>
  </si>
  <si>
    <t>y = 159.689355 * x  + 0.030817</t>
  </si>
  <si>
    <t>y = 61.128858 * x  - 0.009024</t>
  </si>
  <si>
    <t>7010_1_020242055.D</t>
  </si>
  <si>
    <t>7010_1_020242054.D</t>
  </si>
  <si>
    <t>7010_1_020242053.D</t>
  </si>
  <si>
    <t>UCGCAACC15_2/19/20_GC 2/19</t>
  </si>
  <si>
    <t>7010_1_020242052.D</t>
  </si>
  <si>
    <t>UCGCAACC14_2/19/20_GC 2/19</t>
  </si>
  <si>
    <t>7010_1_020242051.D</t>
  </si>
  <si>
    <t>UCGCAACC13_2/19/20_GC 2/19</t>
  </si>
  <si>
    <t>7010_1_020242050.D</t>
  </si>
  <si>
    <t>UCGCAACC12_2/19/20_GC 2/19</t>
  </si>
  <si>
    <t>7010_1_020242049.D</t>
  </si>
  <si>
    <t>UCGCAACC11_2/19/20_GC 2/19</t>
  </si>
  <si>
    <t>7010_1_020242048.D</t>
  </si>
  <si>
    <t>UCGCAACC10_2/19/20_GC 2/19</t>
  </si>
  <si>
    <t>7010_1_020242047.D</t>
  </si>
  <si>
    <t>UCGCAACC9_2/19/20_GC 2/19</t>
  </si>
  <si>
    <t>7010_1_020242046.D</t>
  </si>
  <si>
    <t>UCGCAACC8_2/19/20_GC 2/19</t>
  </si>
  <si>
    <t>7010_1_020242045.D</t>
  </si>
  <si>
    <t>UCGCAACC7_2/19/20_GC 2/19</t>
  </si>
  <si>
    <t>7010_1_020242044.D</t>
  </si>
  <si>
    <t>UCGCAACC6_2/19/20_GC 2/19</t>
  </si>
  <si>
    <t>7010_1_020242043.D</t>
  </si>
  <si>
    <t>UCGCAACC5_2/19/20_GC 2/19</t>
  </si>
  <si>
    <t>7010_1_020242042.D</t>
  </si>
  <si>
    <t>UCGCAACC4_2/19/20_GC 2/19</t>
  </si>
  <si>
    <t>7010_1_020242041.D</t>
  </si>
  <si>
    <t>UCGCAACC3_2/19/20_GC 2/19</t>
  </si>
  <si>
    <t>7010_1_020242040.D</t>
  </si>
  <si>
    <t>UCGCAACC2_2/19/20_GC 2/19</t>
  </si>
  <si>
    <t>7010_1_020242039.D</t>
  </si>
  <si>
    <t>UCGCAACC1_2/19/20_GC 2/19</t>
  </si>
  <si>
    <t>7010_1_020242038.D</t>
  </si>
  <si>
    <t>7010_1_020242037.D</t>
  </si>
  <si>
    <t>UCGC0213AFS3C_GC 2/19</t>
  </si>
  <si>
    <t>7010_1_020242036.D</t>
  </si>
  <si>
    <t>7010_1_020242035.D</t>
  </si>
  <si>
    <t>UCGC0213T1hS3C_GC 2/19</t>
  </si>
  <si>
    <t>7010_1_020242034.D</t>
  </si>
  <si>
    <t>UCGC0213T5hS3A_GC 2/19</t>
  </si>
  <si>
    <t>7010_1_020242033.D</t>
  </si>
  <si>
    <t>7010_1_020242032.D</t>
  </si>
  <si>
    <t>7010_1_020242031.D</t>
  </si>
  <si>
    <t>UCGC0213AFS3B_GC 2/19</t>
  </si>
  <si>
    <t>7010_1_020242030.D</t>
  </si>
  <si>
    <t>UCGC0213AFS3A_GC 2/19</t>
  </si>
  <si>
    <t>7010_1_020242029.D</t>
  </si>
  <si>
    <t>7010_1_020242028.D</t>
  </si>
  <si>
    <t>UCGC0213T5hS3C_GC 2/19</t>
  </si>
  <si>
    <t>7010_1_020242027.D</t>
  </si>
  <si>
    <t>7010_1_020242026.D</t>
  </si>
  <si>
    <t>UCGC0213T5hS3B_GC 2/19</t>
  </si>
  <si>
    <t>7010_1_020242025.D</t>
  </si>
  <si>
    <t>UCGC0213T1hS3B_GC 2/19</t>
  </si>
  <si>
    <t>7010_1_020242024.D</t>
  </si>
  <si>
    <t>UCGC0213T1hS3A_GC 2/19</t>
  </si>
  <si>
    <t>7010_1_020242023.D</t>
  </si>
  <si>
    <t>7010_1_020242022.D</t>
  </si>
  <si>
    <t>7010_1_020242021.D</t>
  </si>
  <si>
    <t>QCUCGCAACC11_1/30/20_GC 2/19</t>
  </si>
  <si>
    <t>7010_1_020242020.D</t>
  </si>
  <si>
    <t>QCUCGCAACC8_1/30/20_GC 2/19</t>
  </si>
  <si>
    <t>7010_1_020242019.D</t>
  </si>
  <si>
    <t>QCUCGCAACC4_1/30/20_GC 2/19</t>
  </si>
  <si>
    <t>7010_1_020242018.D</t>
  </si>
  <si>
    <t>7010_1_020242017.D</t>
  </si>
  <si>
    <t>7010_1_020242016.D</t>
  </si>
  <si>
    <t>7010_1_020242015.D</t>
  </si>
  <si>
    <t>7010_1_020242014.D</t>
  </si>
  <si>
    <t>7010_1_020242013.D</t>
  </si>
  <si>
    <t>7010_1_020242012.D</t>
  </si>
  <si>
    <t>7010_1_020242011.D</t>
  </si>
  <si>
    <t>7010_1_020242010.D</t>
  </si>
  <si>
    <t>7010_1_020242009.D</t>
  </si>
  <si>
    <t>7010_1_020242008.D</t>
  </si>
  <si>
    <t>7010_1_020242007.D</t>
  </si>
  <si>
    <t>7010_1_020242006.D</t>
  </si>
  <si>
    <t>7010_1_020242005.D</t>
  </si>
  <si>
    <t>7010_1_020242004.D</t>
  </si>
  <si>
    <t>7010_1_020242003.D</t>
  </si>
  <si>
    <t>7010_1_020242002.D</t>
  </si>
  <si>
    <t>7010_1_020242001.D</t>
  </si>
  <si>
    <t>7010_1_020242000.D</t>
  </si>
  <si>
    <t>899 Results</t>
  </si>
  <si>
    <t>899 Method</t>
  </si>
  <si>
    <t>y = 4712.329312 * x</t>
  </si>
  <si>
    <t>7010_2_020520006.D</t>
  </si>
  <si>
    <t>CC1_MDL_1</t>
  </si>
  <si>
    <t>7010_2_020520005.D</t>
  </si>
  <si>
    <t>7010_2_020520004.D</t>
  </si>
  <si>
    <t>7010_2_020520003.D</t>
  </si>
  <si>
    <t>7010_2_020520002.D</t>
  </si>
  <si>
    <t>7010_2_020520001.D</t>
  </si>
  <si>
    <t>7010_2_020520000.D</t>
  </si>
  <si>
    <t>CC8 Dropped for 899, MFBET used as IS</t>
  </si>
  <si>
    <t>y = 159.065225 * x</t>
  </si>
  <si>
    <t>y = 4652.837198 * x  - 0.130559</t>
  </si>
  <si>
    <t>y = -238.476049 * x ^ 2  + 126.595216 * x</t>
  </si>
  <si>
    <t>7010_2_020420029.D</t>
  </si>
  <si>
    <t>UCGC3T5hS3C_GC 2/3</t>
  </si>
  <si>
    <t>7010_2_020420026.D</t>
  </si>
  <si>
    <t>UCGC3T5hS3B_GC 2/3</t>
  </si>
  <si>
    <t>7010_2_020420034.D</t>
  </si>
  <si>
    <t>UCGC3T5hS3A_GC 2/3</t>
  </si>
  <si>
    <t>7010_2_020420035.D</t>
  </si>
  <si>
    <t>UCGC3T1hS3C_GC 2/3</t>
  </si>
  <si>
    <t>7010_2_020420025.D</t>
  </si>
  <si>
    <t>UCGC3T1hS3B_GC 2/3_dup</t>
  </si>
  <si>
    <t>7010_2_020420024.D</t>
  </si>
  <si>
    <t>UCGC3T1hS3B_GC 2/3</t>
  </si>
  <si>
    <t>7010_2_020420055.D</t>
  </si>
  <si>
    <t>UCGC3T1hS3A_GC 2/3</t>
  </si>
  <si>
    <t>7010_2_020420046.D</t>
  </si>
  <si>
    <t>UCGC3CC9_1/17/20_GC 2/3</t>
  </si>
  <si>
    <t>7010_2_020420028.D</t>
  </si>
  <si>
    <t>7010_2_020420045.D</t>
  </si>
  <si>
    <t>UCGC3CC8_1/17/20_GC 2/3</t>
  </si>
  <si>
    <t>7010_2_020420044.D</t>
  </si>
  <si>
    <t>UCGC3CC7_1/17/20_GC 2/3</t>
  </si>
  <si>
    <t>7010_2_020420043.D</t>
  </si>
  <si>
    <t>UCGC3CC6_1/17/20_GC 2/3</t>
  </si>
  <si>
    <t>7010_2_020420042.D</t>
  </si>
  <si>
    <t>UCGC3CC5_1/17/20_GC 2/3</t>
  </si>
  <si>
    <t>7010_2_020420041.D</t>
  </si>
  <si>
    <t>UCGC3CC4_1/17/20_GC 2/3</t>
  </si>
  <si>
    <t>7010_2_020420040.D</t>
  </si>
  <si>
    <t>UCGC3CC3_1/17/20_GC 2/3</t>
  </si>
  <si>
    <t>7010_2_020420039.D</t>
  </si>
  <si>
    <t>UCGC3CC2_1/17/20_GC 2/3</t>
  </si>
  <si>
    <t>7010_2_020420051.D</t>
  </si>
  <si>
    <t>UCGC3CC14_1/17/20_GC 2/3</t>
  </si>
  <si>
    <t>7010_2_020420050.D</t>
  </si>
  <si>
    <t>UCGC3CC13_1/17/20_GC 2/3</t>
  </si>
  <si>
    <t>7010_2_020420033.D</t>
  </si>
  <si>
    <t>7010_2_020420049.D</t>
  </si>
  <si>
    <t>UCGC3CC12_1/17/20_GC 2/3</t>
  </si>
  <si>
    <t>7010_2_020420048.D</t>
  </si>
  <si>
    <t>UCGC3CC11_1/17/20_GC 2/3</t>
  </si>
  <si>
    <t>7010_2_020420047.D</t>
  </si>
  <si>
    <t>UCGC3CC10_1/17/20_GC 2/3</t>
  </si>
  <si>
    <t>7010_2_020420038.D</t>
  </si>
  <si>
    <t>UCGC3CC1_1/17/20_GC 2/3</t>
  </si>
  <si>
    <t>7010_2_020420036.D</t>
  </si>
  <si>
    <t>UCGC3AFS3C_GC 2/3</t>
  </si>
  <si>
    <t>7010_2_020420031.D</t>
  </si>
  <si>
    <t>UCGC3AFS3B_GC 2/3</t>
  </si>
  <si>
    <t>7010_2_020420030.D</t>
  </si>
  <si>
    <t>UCGC3AFS3A_GC 2/3</t>
  </si>
  <si>
    <t>7010_2_020420053.D</t>
  </si>
  <si>
    <t>7010_2_020420037.D</t>
  </si>
  <si>
    <t>7010_2_020420032.D</t>
  </si>
  <si>
    <t>7010_2_020420054.D</t>
  </si>
  <si>
    <t>7010_2_020420027.D</t>
  </si>
  <si>
    <t>7010_2_020420022.D</t>
  </si>
  <si>
    <t>7010_2_020420021.D</t>
  </si>
  <si>
    <t>QCUCGC3CC11_1/17/20_GC 2/3</t>
  </si>
  <si>
    <t>7010_2_020420020.D</t>
  </si>
  <si>
    <t>QCUCGC3CC8_1/17/20_GC 2/3</t>
  </si>
  <si>
    <t>7010_2_020420019.D</t>
  </si>
  <si>
    <t>QCUCGC3CC4_1/17/20_GC 2/3</t>
  </si>
  <si>
    <t>7010_2_020420018.D</t>
  </si>
  <si>
    <t>7010_2_020420017.D</t>
  </si>
  <si>
    <t>UCGC3CC15_1/17/20_GC 2/3</t>
  </si>
  <si>
    <t>7010_2_020420016.D</t>
  </si>
  <si>
    <t>7010_2_020420015.D</t>
  </si>
  <si>
    <t>7010_2_020420014.D</t>
  </si>
  <si>
    <t>7010_2_020420013.D</t>
  </si>
  <si>
    <t>7010_2_020420012.D</t>
  </si>
  <si>
    <t>7010_2_020420011.D</t>
  </si>
  <si>
    <t>7010_2_020420010.D</t>
  </si>
  <si>
    <t>7010_2_020420009.D</t>
  </si>
  <si>
    <t>7010_2_020420008.D</t>
  </si>
  <si>
    <t>7010_2_020420007.D</t>
  </si>
  <si>
    <t>7010_2_020420006.D</t>
  </si>
  <si>
    <t>7010_2_020420005.D</t>
  </si>
  <si>
    <t>7010_2_020420004.D</t>
  </si>
  <si>
    <t>7010_2_020420003.D</t>
  </si>
  <si>
    <t>7010_2_020420002.D</t>
  </si>
  <si>
    <t>7010_2_020420001.D</t>
  </si>
  <si>
    <t>7010_2_020420000.D</t>
  </si>
  <si>
    <t>CC15 and CC13 Dropped for 900, MFOET used as IS</t>
  </si>
  <si>
    <t>All points used for 4NT, 4NT13C6 used as IS</t>
  </si>
  <si>
    <t>y = 161.316904 * x</t>
  </si>
  <si>
    <t>y = 226.065662 * x</t>
  </si>
  <si>
    <t>4NT</t>
  </si>
  <si>
    <t>C</t>
  </si>
  <si>
    <t>B</t>
  </si>
  <si>
    <t>A</t>
  </si>
  <si>
    <t>Overall</t>
  </si>
  <si>
    <t>4-Nitrotoluene</t>
  </si>
  <si>
    <t>DTXSID5023792</t>
  </si>
  <si>
    <t>NA</t>
  </si>
  <si>
    <t>NC</t>
  </si>
  <si>
    <t>t test</t>
  </si>
  <si>
    <t>UC Assay Date</t>
  </si>
  <si>
    <t>CAS#</t>
  </si>
  <si>
    <t>AbbrevSampleID</t>
  </si>
  <si>
    <t>Chemical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</si>
  <si>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</si>
  <si>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</si>
  <si>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</si>
  <si>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</si>
  <si>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</si>
  <si>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</si>
  <si>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</si>
  <si>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Ultracentrifugation Plasma protein binding assay - Experimental data and Fu calculations</t>
  </si>
  <si>
    <t>1/29 UC, 2/3 GC</t>
  </si>
  <si>
    <t>1/29 UC, 3/4 GC</t>
  </si>
  <si>
    <t>2/13 UC, 2/19 GC</t>
  </si>
  <si>
    <t>1/17 UC, 2/3 GC</t>
  </si>
  <si>
    <t>307-31-3</t>
  </si>
  <si>
    <t>679-02-7</t>
  </si>
  <si>
    <t>375-01-9</t>
  </si>
  <si>
    <t>335-99-9</t>
  </si>
  <si>
    <t>355-80-6</t>
  </si>
  <si>
    <t>125070-38-4</t>
  </si>
  <si>
    <t>31253-34-6</t>
  </si>
  <si>
    <t>532-64-3</t>
  </si>
  <si>
    <t>354-76-7</t>
  </si>
  <si>
    <t>1651-41-8</t>
  </si>
  <si>
    <t>2/3/2020, 2/19/2020, 3/4/2020</t>
  </si>
  <si>
    <t>Assays conducted 1/17, 1/29, 2/13/2020</t>
  </si>
  <si>
    <t>Analytical data generated 2/13, 2/19, 3/4/2020</t>
  </si>
  <si>
    <t>4NT13C6 Results</t>
  </si>
  <si>
    <t>Conc. after Crash (nM)</t>
  </si>
  <si>
    <t>Conc. pre-Crash (nM)</t>
  </si>
  <si>
    <t>Actual # Samples:</t>
  </si>
  <si>
    <t>Total # Samples:</t>
  </si>
  <si>
    <t>1/29, 2/3</t>
  </si>
  <si>
    <t>1/29, 3/4</t>
  </si>
  <si>
    <t>1/17, 2/3</t>
  </si>
  <si>
    <t>Run-specific Avg</t>
  </si>
  <si>
    <t>Namearray</t>
  </si>
  <si>
    <t>-3s</t>
  </si>
  <si>
    <t>3s</t>
  </si>
  <si>
    <t>-2s</t>
  </si>
  <si>
    <t>2s</t>
  </si>
  <si>
    <t>1s</t>
  </si>
  <si>
    <t>Difference</t>
  </si>
  <si>
    <t>Stdev =</t>
  </si>
  <si>
    <t xml:space="preserve">Mean = </t>
  </si>
  <si>
    <t>Info.</t>
  </si>
  <si>
    <t>MFOET Results</t>
  </si>
  <si>
    <t>4-NT</t>
  </si>
  <si>
    <t>Run-specific CV</t>
  </si>
  <si>
    <t>99-99-0</t>
  </si>
  <si>
    <t xml:space="preserve">PFAS UC </t>
  </si>
  <si>
    <t>E:\D554A Drive\7010_2_020420_rerun</t>
  </si>
  <si>
    <t>7010_2_020420052.D</t>
  </si>
  <si>
    <t>7010_2_020420023.D</t>
  </si>
  <si>
    <t>Resp.</t>
  </si>
  <si>
    <t>Exp. Conc.</t>
  </si>
  <si>
    <t>Data Path</t>
  </si>
  <si>
    <t>MFOET Method</t>
  </si>
  <si>
    <t>4NT13C6 Method</t>
  </si>
  <si>
    <t>eLOQ</t>
  </si>
  <si>
    <t>w/in 3 StDev of relevant IS mean</t>
  </si>
  <si>
    <t>QC Report completed 9/9/2020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</si>
</sst>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yyyy\-mm\-dd\ h:mm:ss"/>
    <numFmt numFmtId="167" formatCode="0.00;[Red]0.00"/>
    <numFmt numFmtId="168" formatCode="m/d/yyyy\ h:mm\ AM/PM"/>
  </numFmts>
  <fonts count="22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rgb="FF384350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1E3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255">
    <xf numFmtId="0" fontId="0" fillId="0" borderId="0" xfId="0"/>
    <xf numFmtId="2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22" fontId="0" fillId="0" borderId="0" xfId="0" applyNumberFormat="1"/>
    <xf numFmtId="11" fontId="0" fillId="0" borderId="0" xfId="0" applyNumberFormat="1"/>
    <xf numFmtId="0" fontId="1" fillId="0" borderId="0" xfId="0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0" fillId="0" borderId="0" xfId="0" applyFill="1"/>
    <xf numFmtId="0" fontId="6" fillId="0" borderId="0" xfId="0" applyFont="1" applyFill="1"/>
    <xf numFmtId="9" fontId="0" fillId="0" borderId="0" xfId="2" applyFont="1" applyFill="1"/>
    <xf numFmtId="9" fontId="1" fillId="0" borderId="1" xfId="2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0" fontId="0" fillId="3" borderId="0" xfId="0" applyFill="1"/>
    <xf numFmtId="0" fontId="0" fillId="0" borderId="1" xfId="0" applyFill="1" applyBorder="1"/>
    <xf numFmtId="0" fontId="9" fillId="0" borderId="5" xfId="0" applyFont="1" applyBorder="1" applyAlignment="1">
      <alignment horizontal="right" vertical="top"/>
    </xf>
    <xf numFmtId="0" fontId="9" fillId="0" borderId="5" xfId="0" applyFont="1" applyBorder="1" applyAlignment="1">
      <alignment horizontal="left" vertical="top"/>
    </xf>
    <xf numFmtId="22" fontId="9" fillId="0" borderId="5" xfId="0" applyNumberFormat="1" applyFont="1" applyBorder="1" applyAlignment="1">
      <alignment horizontal="left" vertical="top"/>
    </xf>
    <xf numFmtId="0" fontId="9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right" vertical="top"/>
    </xf>
    <xf numFmtId="9" fontId="1" fillId="0" borderId="1" xfId="2" applyFont="1" applyBorder="1" applyAlignment="1">
      <alignment horizontal="righ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6" fillId="0" borderId="0" xfId="0" applyFont="1"/>
    <xf numFmtId="0" fontId="12" fillId="0" borderId="0" xfId="0" applyFont="1"/>
    <xf numFmtId="0" fontId="10" fillId="0" borderId="0" xfId="0" applyFont="1"/>
    <xf numFmtId="0" fontId="1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1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22" fontId="9" fillId="0" borderId="1" xfId="0" applyNumberFormat="1" applyFont="1" applyBorder="1" applyAlignment="1">
      <alignment horizontal="left" vertical="top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20" fillId="0" borderId="24" xfId="0" applyNumberFormat="1" applyFont="1" applyBorder="1"/>
    <xf numFmtId="164" fontId="20" fillId="0" borderId="20" xfId="0" applyNumberFormat="1" applyFont="1" applyBorder="1"/>
    <xf numFmtId="164" fontId="20" fillId="0" borderId="25" xfId="0" applyNumberFormat="1" applyFont="1" applyBorder="1"/>
    <xf numFmtId="164" fontId="0" fillId="0" borderId="26" xfId="2" applyNumberFormat="1" applyFont="1" applyBorder="1"/>
    <xf numFmtId="164" fontId="0" fillId="0" borderId="1" xfId="2" applyNumberFormat="1" applyFont="1" applyBorder="1"/>
    <xf numFmtId="164" fontId="0" fillId="0" borderId="27" xfId="2" applyNumberFormat="1" applyFont="1" applyBorder="1"/>
    <xf numFmtId="164" fontId="0" fillId="0" borderId="26" xfId="0" applyNumberFormat="1" applyBorder="1"/>
    <xf numFmtId="164" fontId="0" fillId="0" borderId="1" xfId="0" applyNumberFormat="1" applyBorder="1"/>
    <xf numFmtId="164" fontId="0" fillId="0" borderId="27" xfId="0" applyNumberFormat="1" applyBorder="1"/>
    <xf numFmtId="164" fontId="6" fillId="0" borderId="28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164" fontId="0" fillId="6" borderId="31" xfId="2" applyNumberFormat="1" applyFont="1" applyFill="1" applyBorder="1"/>
    <xf numFmtId="164" fontId="0" fillId="6" borderId="32" xfId="2" applyNumberFormat="1" applyFont="1" applyFill="1" applyBorder="1"/>
    <xf numFmtId="164" fontId="0" fillId="6" borderId="33" xfId="2" applyNumberFormat="1" applyFont="1" applyFill="1" applyBorder="1"/>
    <xf numFmtId="2" fontId="0" fillId="6" borderId="31" xfId="2" applyNumberFormat="1" applyFont="1" applyFill="1" applyBorder="1"/>
    <xf numFmtId="2" fontId="0" fillId="6" borderId="32" xfId="2" applyNumberFormat="1" applyFont="1" applyFill="1" applyBorder="1"/>
    <xf numFmtId="2" fontId="0" fillId="6" borderId="33" xfId="2" applyNumberFormat="1" applyFont="1" applyFill="1" applyBorder="1"/>
    <xf numFmtId="0" fontId="0" fillId="6" borderId="32" xfId="0" applyFill="1" applyBorder="1" applyAlignment="1">
      <alignment horizontal="center"/>
    </xf>
    <xf numFmtId="16" fontId="21" fillId="0" borderId="26" xfId="0" applyNumberFormat="1" applyFont="1" applyBorder="1" applyAlignment="1">
      <alignment horizontal="center"/>
    </xf>
    <xf numFmtId="16" fontId="21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" fontId="21" fillId="0" borderId="39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20" xfId="2" applyNumberFormat="1" applyFont="1" applyBorder="1"/>
    <xf numFmtId="164" fontId="0" fillId="0" borderId="25" xfId="2" applyNumberFormat="1" applyFont="1" applyBorder="1"/>
    <xf numFmtId="0" fontId="0" fillId="0" borderId="10" xfId="0" applyBorder="1" applyAlignment="1">
      <alignment horizontal="center"/>
    </xf>
    <xf numFmtId="164" fontId="0" fillId="0" borderId="24" xfId="2" applyNumberFormat="1" applyFont="1" applyBorder="1"/>
    <xf numFmtId="165" fontId="21" fillId="0" borderId="0" xfId="0" applyNumberFormat="1" applyFont="1" applyAlignment="1">
      <alignment horizontal="center"/>
    </xf>
    <xf numFmtId="165" fontId="6" fillId="0" borderId="0" xfId="0" applyNumberFormat="1" applyFont="1"/>
    <xf numFmtId="165" fontId="21" fillId="0" borderId="0" xfId="0" applyNumberFormat="1" applyFont="1" applyAlignment="1">
      <alignment horizontal="center"/>
    </xf>
    <xf numFmtId="0" fontId="21" fillId="0" borderId="0" xfId="0" applyFont="1"/>
    <xf numFmtId="0" fontId="0" fillId="0" borderId="40" xfId="0" applyBorder="1" applyAlignment="1">
      <alignment horizontal="center"/>
    </xf>
    <xf numFmtId="2" fontId="0" fillId="0" borderId="25" xfId="2" applyNumberFormat="1" applyFont="1" applyBorder="1" applyAlignment="1">
      <alignment horizontal="center"/>
    </xf>
    <xf numFmtId="2" fontId="0" fillId="0" borderId="20" xfId="2" applyNumberFormat="1" applyFont="1" applyBorder="1" applyAlignment="1">
      <alignment horizontal="center"/>
    </xf>
    <xf numFmtId="2" fontId="0" fillId="0" borderId="24" xfId="2" applyNumberFormat="1" applyFont="1" applyBorder="1" applyAlignment="1">
      <alignment horizontal="center"/>
    </xf>
    <xf numFmtId="2" fontId="0" fillId="0" borderId="25" xfId="2" applyNumberFormat="1" applyFont="1" applyBorder="1" applyAlignment="1">
      <alignment horizontal="center" vertical="center"/>
    </xf>
    <xf numFmtId="2" fontId="0" fillId="0" borderId="20" xfId="2" applyNumberFormat="1" applyFont="1" applyBorder="1" applyAlignment="1">
      <alignment horizontal="center" vertical="center"/>
    </xf>
    <xf numFmtId="2" fontId="0" fillId="0" borderId="24" xfId="2" applyNumberFormat="1" applyFont="1" applyBorder="1" applyAlignment="1">
      <alignment horizontal="center" vertical="center"/>
    </xf>
    <xf numFmtId="164" fontId="0" fillId="0" borderId="25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164" fontId="0" fillId="0" borderId="24" xfId="2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26" xfId="0" applyNumberFormat="1" applyFon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4" fontId="0" fillId="0" borderId="25" xfId="2" applyNumberFormat="1" applyFont="1" applyFill="1" applyBorder="1" applyAlignment="1">
      <alignment horizontal="center" vertical="center"/>
    </xf>
    <xf numFmtId="2" fontId="0" fillId="6" borderId="33" xfId="2" applyNumberFormat="1" applyFont="1" applyFill="1" applyBorder="1" applyAlignment="1">
      <alignment horizontal="center"/>
    </xf>
    <xf numFmtId="2" fontId="0" fillId="5" borderId="33" xfId="2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14" fontId="6" fillId="0" borderId="0" xfId="0" applyNumberFormat="1" applyFont="1"/>
    <xf numFmtId="16" fontId="21" fillId="0" borderId="39" xfId="0" applyNumberFormat="1" applyFont="1" applyBorder="1" applyAlignment="1">
      <alignment horizontal="left"/>
    </xf>
    <xf numFmtId="0" fontId="0" fillId="6" borderId="4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2" fontId="1" fillId="0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Border="1" applyAlignment="1">
      <alignment horizontal="right" vertical="top"/>
    </xf>
    <xf numFmtId="0" fontId="2" fillId="2" borderId="1" xfId="0" quotePrefix="1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2" fontId="0" fillId="6" borderId="42" xfId="2" applyNumberFormat="1" applyFont="1" applyFill="1" applyBorder="1"/>
    <xf numFmtId="0" fontId="6" fillId="0" borderId="0" xfId="0" applyFont="1" applyBorder="1" applyAlignment="1">
      <alignment horizontal="center"/>
    </xf>
    <xf numFmtId="2" fontId="0" fillId="0" borderId="43" xfId="2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4" fontId="5" fillId="6" borderId="27" xfId="2" applyNumberFormat="1" applyFont="1" applyFill="1" applyBorder="1" applyAlignment="1">
      <alignment horizontal="center" vertical="center"/>
    </xf>
    <xf numFmtId="0" fontId="0" fillId="6" borderId="44" xfId="0" applyFill="1" applyBorder="1" applyAlignment="1">
      <alignment horizontal="center"/>
    </xf>
    <xf numFmtId="2" fontId="0" fillId="0" borderId="29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2" fontId="0" fillId="0" borderId="28" xfId="2" applyNumberFormat="1" applyFont="1" applyFill="1" applyBorder="1" applyAlignment="1">
      <alignment horizontal="center"/>
    </xf>
    <xf numFmtId="2" fontId="6" fillId="0" borderId="29" xfId="2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164" fontId="5" fillId="6" borderId="1" xfId="2" applyNumberFormat="1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64" fontId="0" fillId="0" borderId="0" xfId="2" applyNumberFormat="1" applyFont="1" applyFill="1" applyBorder="1" applyAlignment="1"/>
    <xf numFmtId="164" fontId="0" fillId="0" borderId="28" xfId="2" applyNumberFormat="1" applyFont="1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5" fontId="6" fillId="0" borderId="6" xfId="0" applyNumberFormat="1" applyFont="1" applyFill="1" applyBorder="1" applyAlignment="1">
      <alignment horizontal="center" vertical="center"/>
    </xf>
    <xf numFmtId="165" fontId="6" fillId="0" borderId="15" xfId="0" applyNumberFormat="1" applyFon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7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21" fillId="0" borderId="0" xfId="0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</cellXfs>
  <cellStyles count="6">
    <cellStyle name="Hyperlink" xfId="1" builtinId="8"/>
    <cellStyle name="Hyperlink 2" xfId="5" xr:uid="{207A325E-0C5E-4025-8AE2-9D5F1DEA92BA}"/>
    <cellStyle name="Hyperlink 3" xfId="4" xr:uid="{2DF0A719-E144-4441-960C-CB8384E70864}"/>
    <cellStyle name="Normal" xfId="0" builtinId="0"/>
    <cellStyle name="Normal 2" xfId="3" xr:uid="{2A959533-1B5B-4963-A452-70F57542BA78}"/>
    <cellStyle name="Percent" xfId="2" builtinId="5"/>
  </cellStyles>
  <dxfs count="2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A27906"/>
      <color rgb="FFFBE3A7"/>
      <color rgb="FFF9D477"/>
      <color rgb="FFFFCC66"/>
      <color rgb="FFCA9708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5.xml"/><Relationship Id="rId50" Type="http://schemas.openxmlformats.org/officeDocument/2006/relationships/externalLink" Target="externalLinks/externalLink8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3" Type="http://schemas.openxmlformats.org/officeDocument/2006/relationships/theme" Target="theme/theme1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7.xml"/><Relationship Id="rId57" Type="http://schemas.openxmlformats.org/officeDocument/2006/relationships/calcChain" Target="calcChain.xml"/><Relationship Id="rId61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52" Type="http://schemas.openxmlformats.org/officeDocument/2006/relationships/externalLink" Target="externalLinks/externalLink10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externalLink" Target="externalLinks/externalLink6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5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MFBET</a:t>
            </a:r>
            <a:r>
              <a:rPr lang="en-US" baseline="0"/>
              <a:t> Control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Chart'!$H$5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Chart'!$H$6:$H$79</c:f>
              <c:numCache>
                <c:formatCode>General</c:formatCode>
                <c:ptCount val="74"/>
                <c:pt idx="0">
                  <c:v>41172.150727873697</c:v>
                </c:pt>
                <c:pt idx="1">
                  <c:v>40847.530975419599</c:v>
                </c:pt>
                <c:pt idx="2">
                  <c:v>42024.023912990502</c:v>
                </c:pt>
                <c:pt idx="3">
                  <c:v>34962.3274850245</c:v>
                </c:pt>
                <c:pt idx="4">
                  <c:v>41573.1687787517</c:v>
                </c:pt>
                <c:pt idx="5">
                  <c:v>45765.553253763603</c:v>
                </c:pt>
                <c:pt idx="6">
                  <c:v>44708.151704235803</c:v>
                </c:pt>
                <c:pt idx="7">
                  <c:v>39345.184216498201</c:v>
                </c:pt>
                <c:pt idx="8">
                  <c:v>41774.996106338403</c:v>
                </c:pt>
                <c:pt idx="9">
                  <c:v>40145.873905427397</c:v>
                </c:pt>
                <c:pt idx="10">
                  <c:v>39706.893169789597</c:v>
                </c:pt>
                <c:pt idx="11">
                  <c:v>31360.5911395564</c:v>
                </c:pt>
                <c:pt idx="12">
                  <c:v>40243.209453687799</c:v>
                </c:pt>
                <c:pt idx="13">
                  <c:v>39745.832310334597</c:v>
                </c:pt>
                <c:pt idx="14">
                  <c:v>43579.467404314899</c:v>
                </c:pt>
                <c:pt idx="15">
                  <c:v>41425.477661133002</c:v>
                </c:pt>
                <c:pt idx="16">
                  <c:v>41594.084259144998</c:v>
                </c:pt>
                <c:pt idx="17">
                  <c:v>39337.131720931502</c:v>
                </c:pt>
                <c:pt idx="18">
                  <c:v>42279.192252925299</c:v>
                </c:pt>
                <c:pt idx="19">
                  <c:v>45252.342619267802</c:v>
                </c:pt>
                <c:pt idx="20">
                  <c:v>42273.417517638998</c:v>
                </c:pt>
                <c:pt idx="21">
                  <c:v>38859.651826332098</c:v>
                </c:pt>
                <c:pt idx="22">
                  <c:v>39783.8694058482</c:v>
                </c:pt>
                <c:pt idx="23">
                  <c:v>40772.897628011102</c:v>
                </c:pt>
                <c:pt idx="24">
                  <c:v>38389.972909869102</c:v>
                </c:pt>
                <c:pt idx="25">
                  <c:v>45206.496271289201</c:v>
                </c:pt>
                <c:pt idx="26">
                  <c:v>46610.130458278902</c:v>
                </c:pt>
                <c:pt idx="27">
                  <c:v>45385.476672069701</c:v>
                </c:pt>
                <c:pt idx="28">
                  <c:v>44371.294981236999</c:v>
                </c:pt>
                <c:pt idx="29">
                  <c:v>44996.095167689302</c:v>
                </c:pt>
                <c:pt idx="30">
                  <c:v>36116.474149485897</c:v>
                </c:pt>
                <c:pt idx="31">
                  <c:v>37408.475721064497</c:v>
                </c:pt>
                <c:pt idx="32">
                  <c:v>38097.364926471397</c:v>
                </c:pt>
                <c:pt idx="33">
                  <c:v>37215.398806048899</c:v>
                </c:pt>
                <c:pt idx="34">
                  <c:v>43830.430522511</c:v>
                </c:pt>
                <c:pt idx="35">
                  <c:v>46946.471981039998</c:v>
                </c:pt>
                <c:pt idx="36">
                  <c:v>44276.265978940799</c:v>
                </c:pt>
                <c:pt idx="37">
                  <c:v>27629.305040098701</c:v>
                </c:pt>
                <c:pt idx="38">
                  <c:v>43125.265247691503</c:v>
                </c:pt>
                <c:pt idx="39">
                  <c:v>45855.005014843497</c:v>
                </c:pt>
                <c:pt idx="40">
                  <c:v>43295.021273400103</c:v>
                </c:pt>
                <c:pt idx="41">
                  <c:v>46205.134832620599</c:v>
                </c:pt>
                <c:pt idx="42">
                  <c:v>48159.587805548697</c:v>
                </c:pt>
                <c:pt idx="43">
                  <c:v>45158.915819299204</c:v>
                </c:pt>
                <c:pt idx="44">
                  <c:v>42126.976845848199</c:v>
                </c:pt>
                <c:pt idx="45">
                  <c:v>34358.347629586198</c:v>
                </c:pt>
                <c:pt idx="46">
                  <c:v>46634.701988152097</c:v>
                </c:pt>
                <c:pt idx="47">
                  <c:v>49525.892691761801</c:v>
                </c:pt>
                <c:pt idx="48">
                  <c:v>41200.174783336101</c:v>
                </c:pt>
                <c:pt idx="49">
                  <c:v>43924.828803849603</c:v>
                </c:pt>
                <c:pt idx="50">
                  <c:v>48219.753885280203</c:v>
                </c:pt>
                <c:pt idx="51">
                  <c:v>48899.433326525097</c:v>
                </c:pt>
                <c:pt idx="52">
                  <c:v>48880.230070834798</c:v>
                </c:pt>
                <c:pt idx="53">
                  <c:v>45429.6893119495</c:v>
                </c:pt>
                <c:pt idx="54">
                  <c:v>47307.156206681699</c:v>
                </c:pt>
                <c:pt idx="55">
                  <c:v>35262.485554577201</c:v>
                </c:pt>
                <c:pt idx="56">
                  <c:v>44216.1553324591</c:v>
                </c:pt>
                <c:pt idx="57">
                  <c:v>43521.424435753499</c:v>
                </c:pt>
                <c:pt idx="58">
                  <c:v>27298.101430431299</c:v>
                </c:pt>
                <c:pt idx="59">
                  <c:v>30145.019630016101</c:v>
                </c:pt>
                <c:pt idx="60">
                  <c:v>34866.663967039698</c:v>
                </c:pt>
                <c:pt idx="61">
                  <c:v>39646.940307838297</c:v>
                </c:pt>
                <c:pt idx="62">
                  <c:v>39778.030990461302</c:v>
                </c:pt>
                <c:pt idx="63">
                  <c:v>40365.983773862397</c:v>
                </c:pt>
                <c:pt idx="64">
                  <c:v>40269.6793471891</c:v>
                </c:pt>
                <c:pt idx="65">
                  <c:v>39442.9264571042</c:v>
                </c:pt>
                <c:pt idx="66">
                  <c:v>40437.137224580598</c:v>
                </c:pt>
                <c:pt idx="67">
                  <c:v>34425.7381501903</c:v>
                </c:pt>
                <c:pt idx="68">
                  <c:v>39080.787110630503</c:v>
                </c:pt>
                <c:pt idx="69">
                  <c:v>38122.867722804702</c:v>
                </c:pt>
                <c:pt idx="70">
                  <c:v>35398.618989692302</c:v>
                </c:pt>
                <c:pt idx="71">
                  <c:v>37831.248525948497</c:v>
                </c:pt>
                <c:pt idx="72">
                  <c:v>42332.745378326203</c:v>
                </c:pt>
                <c:pt idx="73">
                  <c:v>41562.5618969223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B-4DC1-B14A-E08F45EAAB79}"/>
            </c:ext>
          </c:extLst>
        </c:ser>
        <c:ser>
          <c:idx val="1"/>
          <c:order val="1"/>
          <c:tx>
            <c:strRef>
              <c:f>'Control Chart'!$M$5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Chart'!$M$6:$M$79</c:f>
              <c:numCache>
                <c:formatCode>General</c:formatCode>
                <c:ptCount val="74"/>
                <c:pt idx="0">
                  <c:v>41180.05276735637</c:v>
                </c:pt>
                <c:pt idx="1">
                  <c:v>41181.052767356399</c:v>
                </c:pt>
                <c:pt idx="2">
                  <c:v>41182.052767356399</c:v>
                </c:pt>
                <c:pt idx="3">
                  <c:v>41183.052767356399</c:v>
                </c:pt>
                <c:pt idx="4">
                  <c:v>41184.052767356399</c:v>
                </c:pt>
                <c:pt idx="5">
                  <c:v>41185.052767356399</c:v>
                </c:pt>
                <c:pt idx="6">
                  <c:v>41186.052767356399</c:v>
                </c:pt>
                <c:pt idx="7">
                  <c:v>41187.052767356399</c:v>
                </c:pt>
                <c:pt idx="8">
                  <c:v>41188.052767356399</c:v>
                </c:pt>
                <c:pt idx="9">
                  <c:v>41189.052767356399</c:v>
                </c:pt>
                <c:pt idx="10">
                  <c:v>41190.052767356399</c:v>
                </c:pt>
                <c:pt idx="11">
                  <c:v>41191.052767356399</c:v>
                </c:pt>
                <c:pt idx="12">
                  <c:v>41192.052767356399</c:v>
                </c:pt>
                <c:pt idx="13">
                  <c:v>41193.052767356399</c:v>
                </c:pt>
                <c:pt idx="14">
                  <c:v>41194.052767356399</c:v>
                </c:pt>
                <c:pt idx="15">
                  <c:v>41195.052767356399</c:v>
                </c:pt>
                <c:pt idx="16">
                  <c:v>41196.052767356399</c:v>
                </c:pt>
                <c:pt idx="17">
                  <c:v>41197.052767356399</c:v>
                </c:pt>
                <c:pt idx="18">
                  <c:v>41198.052767356399</c:v>
                </c:pt>
                <c:pt idx="19">
                  <c:v>41199.052767356399</c:v>
                </c:pt>
                <c:pt idx="20">
                  <c:v>41200.052767356399</c:v>
                </c:pt>
                <c:pt idx="21">
                  <c:v>41201.052767356399</c:v>
                </c:pt>
                <c:pt idx="22">
                  <c:v>41202.052767356399</c:v>
                </c:pt>
                <c:pt idx="23">
                  <c:v>41203.052767356399</c:v>
                </c:pt>
                <c:pt idx="24">
                  <c:v>41204.052767356399</c:v>
                </c:pt>
                <c:pt idx="25">
                  <c:v>41205.052767356399</c:v>
                </c:pt>
                <c:pt idx="26">
                  <c:v>41206.052767356399</c:v>
                </c:pt>
                <c:pt idx="27">
                  <c:v>41207.052767356399</c:v>
                </c:pt>
                <c:pt idx="28">
                  <c:v>41208.052767356399</c:v>
                </c:pt>
                <c:pt idx="29">
                  <c:v>41209.052767356399</c:v>
                </c:pt>
                <c:pt idx="30">
                  <c:v>41210.052767356399</c:v>
                </c:pt>
                <c:pt idx="31">
                  <c:v>41211.052767356399</c:v>
                </c:pt>
                <c:pt idx="32">
                  <c:v>41212.052767356399</c:v>
                </c:pt>
                <c:pt idx="33">
                  <c:v>41213.052767356399</c:v>
                </c:pt>
                <c:pt idx="34">
                  <c:v>41214.052767356399</c:v>
                </c:pt>
                <c:pt idx="35">
                  <c:v>41215.052767356399</c:v>
                </c:pt>
                <c:pt idx="36">
                  <c:v>41216.052767356399</c:v>
                </c:pt>
                <c:pt idx="37">
                  <c:v>41217.052767356399</c:v>
                </c:pt>
                <c:pt idx="38">
                  <c:v>41218.052767356399</c:v>
                </c:pt>
                <c:pt idx="39">
                  <c:v>41219.052767356399</c:v>
                </c:pt>
                <c:pt idx="40">
                  <c:v>41220.052767356399</c:v>
                </c:pt>
                <c:pt idx="41">
                  <c:v>41221.052767356399</c:v>
                </c:pt>
                <c:pt idx="42">
                  <c:v>41222.052767356399</c:v>
                </c:pt>
                <c:pt idx="43">
                  <c:v>41223.052767356399</c:v>
                </c:pt>
                <c:pt idx="44">
                  <c:v>41224.052767356399</c:v>
                </c:pt>
                <c:pt idx="45">
                  <c:v>41225.052767356399</c:v>
                </c:pt>
                <c:pt idx="46">
                  <c:v>41226.052767356399</c:v>
                </c:pt>
                <c:pt idx="47">
                  <c:v>41227.052767356399</c:v>
                </c:pt>
                <c:pt idx="48">
                  <c:v>41228.052767356399</c:v>
                </c:pt>
                <c:pt idx="49">
                  <c:v>41229.052767356399</c:v>
                </c:pt>
                <c:pt idx="50">
                  <c:v>41230.052767356399</c:v>
                </c:pt>
                <c:pt idx="51">
                  <c:v>41231.052767356399</c:v>
                </c:pt>
                <c:pt idx="52">
                  <c:v>41232.052767356399</c:v>
                </c:pt>
                <c:pt idx="53">
                  <c:v>41233.052767356399</c:v>
                </c:pt>
                <c:pt idx="54">
                  <c:v>41234.052767356399</c:v>
                </c:pt>
                <c:pt idx="55">
                  <c:v>41235.052767356399</c:v>
                </c:pt>
                <c:pt idx="56">
                  <c:v>41236.052767356399</c:v>
                </c:pt>
                <c:pt idx="57">
                  <c:v>41237.052767356399</c:v>
                </c:pt>
                <c:pt idx="58">
                  <c:v>41238.052767356399</c:v>
                </c:pt>
                <c:pt idx="59">
                  <c:v>41239.052767356399</c:v>
                </c:pt>
                <c:pt idx="60">
                  <c:v>41240.052767356399</c:v>
                </c:pt>
                <c:pt idx="61">
                  <c:v>41241.052767356399</c:v>
                </c:pt>
                <c:pt idx="62">
                  <c:v>41242.052767356399</c:v>
                </c:pt>
                <c:pt idx="63">
                  <c:v>41243.052767356399</c:v>
                </c:pt>
                <c:pt idx="64">
                  <c:v>41244.052767356399</c:v>
                </c:pt>
                <c:pt idx="65">
                  <c:v>41245.052767356399</c:v>
                </c:pt>
                <c:pt idx="66">
                  <c:v>41246.052767356399</c:v>
                </c:pt>
                <c:pt idx="67">
                  <c:v>41247.052767356399</c:v>
                </c:pt>
                <c:pt idx="68">
                  <c:v>41248.052767356399</c:v>
                </c:pt>
                <c:pt idx="69">
                  <c:v>41249.052767356399</c:v>
                </c:pt>
                <c:pt idx="70">
                  <c:v>41250.052767356399</c:v>
                </c:pt>
                <c:pt idx="71">
                  <c:v>41251.052767356399</c:v>
                </c:pt>
                <c:pt idx="72">
                  <c:v>41252.052767356399</c:v>
                </c:pt>
                <c:pt idx="73">
                  <c:v>41253.052767356399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B-4DC1-B14A-E08F45EAAB79}"/>
            </c:ext>
          </c:extLst>
        </c:ser>
        <c:ser>
          <c:idx val="2"/>
          <c:order val="2"/>
          <c:tx>
            <c:strRef>
              <c:f>'Control Chart'!$N$5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Chart'!$N$6:$N$79</c:f>
              <c:numCache>
                <c:formatCode>General</c:formatCode>
                <c:ptCount val="74"/>
                <c:pt idx="0">
                  <c:v>50622.104488174475</c:v>
                </c:pt>
                <c:pt idx="1">
                  <c:v>50622.104488174475</c:v>
                </c:pt>
                <c:pt idx="2">
                  <c:v>50622.104488174475</c:v>
                </c:pt>
                <c:pt idx="3">
                  <c:v>50622.104488174475</c:v>
                </c:pt>
                <c:pt idx="4">
                  <c:v>50622.104488174475</c:v>
                </c:pt>
                <c:pt idx="5">
                  <c:v>50622.104488174475</c:v>
                </c:pt>
                <c:pt idx="6">
                  <c:v>50622.104488174475</c:v>
                </c:pt>
                <c:pt idx="7">
                  <c:v>50622.104488174475</c:v>
                </c:pt>
                <c:pt idx="8">
                  <c:v>50622.104488174475</c:v>
                </c:pt>
                <c:pt idx="9">
                  <c:v>50622.104488174475</c:v>
                </c:pt>
                <c:pt idx="10">
                  <c:v>50622.104488174475</c:v>
                </c:pt>
                <c:pt idx="11">
                  <c:v>50622.104488174475</c:v>
                </c:pt>
                <c:pt idx="12">
                  <c:v>50622.104488174475</c:v>
                </c:pt>
                <c:pt idx="13">
                  <c:v>50622.104488174475</c:v>
                </c:pt>
                <c:pt idx="14">
                  <c:v>50622.104488174475</c:v>
                </c:pt>
                <c:pt idx="15">
                  <c:v>50622.104488174475</c:v>
                </c:pt>
                <c:pt idx="16">
                  <c:v>50622.104488174475</c:v>
                </c:pt>
                <c:pt idx="17">
                  <c:v>50622.104488174475</c:v>
                </c:pt>
                <c:pt idx="18">
                  <c:v>50622.104488174475</c:v>
                </c:pt>
                <c:pt idx="19">
                  <c:v>50622.104488174475</c:v>
                </c:pt>
                <c:pt idx="20">
                  <c:v>50622.104488174475</c:v>
                </c:pt>
                <c:pt idx="21">
                  <c:v>50622.104488174475</c:v>
                </c:pt>
                <c:pt idx="22">
                  <c:v>50622.104488174475</c:v>
                </c:pt>
                <c:pt idx="23">
                  <c:v>50622.104488174475</c:v>
                </c:pt>
                <c:pt idx="24">
                  <c:v>50622.104488174475</c:v>
                </c:pt>
                <c:pt idx="25">
                  <c:v>50622.104488174475</c:v>
                </c:pt>
                <c:pt idx="26">
                  <c:v>50622.104488174475</c:v>
                </c:pt>
                <c:pt idx="27">
                  <c:v>50622.104488174475</c:v>
                </c:pt>
                <c:pt idx="28">
                  <c:v>50622.104488174475</c:v>
                </c:pt>
                <c:pt idx="29">
                  <c:v>50622.104488174475</c:v>
                </c:pt>
                <c:pt idx="30">
                  <c:v>50622.104488174475</c:v>
                </c:pt>
                <c:pt idx="31">
                  <c:v>50622.104488174475</c:v>
                </c:pt>
                <c:pt idx="32">
                  <c:v>50622.104488174475</c:v>
                </c:pt>
                <c:pt idx="33">
                  <c:v>50622.104488174475</c:v>
                </c:pt>
                <c:pt idx="34">
                  <c:v>50622.104488174475</c:v>
                </c:pt>
                <c:pt idx="35">
                  <c:v>50622.104488174475</c:v>
                </c:pt>
                <c:pt idx="36">
                  <c:v>50622.104488174475</c:v>
                </c:pt>
                <c:pt idx="37">
                  <c:v>50622.104488174475</c:v>
                </c:pt>
                <c:pt idx="38">
                  <c:v>50622.104488174475</c:v>
                </c:pt>
                <c:pt idx="39">
                  <c:v>50622.104488174475</c:v>
                </c:pt>
                <c:pt idx="40">
                  <c:v>50622.104488174475</c:v>
                </c:pt>
                <c:pt idx="41">
                  <c:v>50622.104488174475</c:v>
                </c:pt>
                <c:pt idx="42">
                  <c:v>50622.104488174475</c:v>
                </c:pt>
                <c:pt idx="43">
                  <c:v>50622.104488174475</c:v>
                </c:pt>
                <c:pt idx="44">
                  <c:v>50622.104488174475</c:v>
                </c:pt>
                <c:pt idx="45">
                  <c:v>50622.104488174475</c:v>
                </c:pt>
                <c:pt idx="46">
                  <c:v>50622.104488174475</c:v>
                </c:pt>
                <c:pt idx="47">
                  <c:v>50622.104488174475</c:v>
                </c:pt>
                <c:pt idx="48">
                  <c:v>50622.104488174475</c:v>
                </c:pt>
                <c:pt idx="49">
                  <c:v>50622.104488174475</c:v>
                </c:pt>
                <c:pt idx="50">
                  <c:v>50622.104488174475</c:v>
                </c:pt>
                <c:pt idx="51">
                  <c:v>50622.104488174475</c:v>
                </c:pt>
                <c:pt idx="52">
                  <c:v>50622.104488174475</c:v>
                </c:pt>
                <c:pt idx="53">
                  <c:v>50622.104488174475</c:v>
                </c:pt>
                <c:pt idx="54">
                  <c:v>50622.104488174475</c:v>
                </c:pt>
                <c:pt idx="55">
                  <c:v>50622.104488174475</c:v>
                </c:pt>
                <c:pt idx="56">
                  <c:v>50622.104488174475</c:v>
                </c:pt>
                <c:pt idx="57">
                  <c:v>50622.104488174475</c:v>
                </c:pt>
                <c:pt idx="58">
                  <c:v>50622.104488174475</c:v>
                </c:pt>
                <c:pt idx="59">
                  <c:v>50622.104488174475</c:v>
                </c:pt>
                <c:pt idx="60">
                  <c:v>50622.104488174475</c:v>
                </c:pt>
                <c:pt idx="61">
                  <c:v>50622.104488174475</c:v>
                </c:pt>
                <c:pt idx="62">
                  <c:v>50622.104488174475</c:v>
                </c:pt>
                <c:pt idx="63">
                  <c:v>50622.104488174475</c:v>
                </c:pt>
                <c:pt idx="64">
                  <c:v>50622.104488174475</c:v>
                </c:pt>
                <c:pt idx="65">
                  <c:v>50622.104488174475</c:v>
                </c:pt>
                <c:pt idx="66">
                  <c:v>50622.104488174475</c:v>
                </c:pt>
                <c:pt idx="67">
                  <c:v>50622.104488174475</c:v>
                </c:pt>
                <c:pt idx="68">
                  <c:v>50622.104488174475</c:v>
                </c:pt>
                <c:pt idx="69">
                  <c:v>50622.104488174475</c:v>
                </c:pt>
                <c:pt idx="70">
                  <c:v>50622.104488174475</c:v>
                </c:pt>
                <c:pt idx="71">
                  <c:v>50622.104488174475</c:v>
                </c:pt>
                <c:pt idx="72">
                  <c:v>50622.104488174475</c:v>
                </c:pt>
                <c:pt idx="73">
                  <c:v>50622.104488174475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FB-4DC1-B14A-E08F45EAAB79}"/>
            </c:ext>
          </c:extLst>
        </c:ser>
        <c:ser>
          <c:idx val="3"/>
          <c:order val="3"/>
          <c:tx>
            <c:strRef>
              <c:f>'Control Chart'!$O$5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Chart'!$O$6:$O$79</c:f>
              <c:numCache>
                <c:formatCode>General</c:formatCode>
                <c:ptCount val="74"/>
                <c:pt idx="0">
                  <c:v>31738.001046538262</c:v>
                </c:pt>
                <c:pt idx="1">
                  <c:v>31738.001046538262</c:v>
                </c:pt>
                <c:pt idx="2">
                  <c:v>31738.001046538262</c:v>
                </c:pt>
                <c:pt idx="3">
                  <c:v>31738.001046538262</c:v>
                </c:pt>
                <c:pt idx="4">
                  <c:v>31738.001046538262</c:v>
                </c:pt>
                <c:pt idx="5">
                  <c:v>31738.001046538262</c:v>
                </c:pt>
                <c:pt idx="6">
                  <c:v>31738.001046538262</c:v>
                </c:pt>
                <c:pt idx="7">
                  <c:v>31738.001046538262</c:v>
                </c:pt>
                <c:pt idx="8">
                  <c:v>31738.001046538262</c:v>
                </c:pt>
                <c:pt idx="9">
                  <c:v>31738.001046538262</c:v>
                </c:pt>
                <c:pt idx="10">
                  <c:v>31738.001046538262</c:v>
                </c:pt>
                <c:pt idx="11">
                  <c:v>31738.001046538262</c:v>
                </c:pt>
                <c:pt idx="12">
                  <c:v>31738.001046538262</c:v>
                </c:pt>
                <c:pt idx="13">
                  <c:v>31738.001046538262</c:v>
                </c:pt>
                <c:pt idx="14">
                  <c:v>31738.001046538262</c:v>
                </c:pt>
                <c:pt idx="15">
                  <c:v>31738.001046538262</c:v>
                </c:pt>
                <c:pt idx="16">
                  <c:v>31738.001046538262</c:v>
                </c:pt>
                <c:pt idx="17">
                  <c:v>31738.001046538262</c:v>
                </c:pt>
                <c:pt idx="18">
                  <c:v>31738.001046538262</c:v>
                </c:pt>
                <c:pt idx="19">
                  <c:v>31738.001046538262</c:v>
                </c:pt>
                <c:pt idx="20">
                  <c:v>31738.001046538262</c:v>
                </c:pt>
                <c:pt idx="21">
                  <c:v>31738.001046538262</c:v>
                </c:pt>
                <c:pt idx="22">
                  <c:v>31738.001046538262</c:v>
                </c:pt>
                <c:pt idx="23">
                  <c:v>31738.001046538262</c:v>
                </c:pt>
                <c:pt idx="24">
                  <c:v>31738.001046538262</c:v>
                </c:pt>
                <c:pt idx="25">
                  <c:v>31738.001046538262</c:v>
                </c:pt>
                <c:pt idx="26">
                  <c:v>31738.001046538262</c:v>
                </c:pt>
                <c:pt idx="27">
                  <c:v>31738.001046538262</c:v>
                </c:pt>
                <c:pt idx="28">
                  <c:v>31738.001046538262</c:v>
                </c:pt>
                <c:pt idx="29">
                  <c:v>31738.001046538262</c:v>
                </c:pt>
                <c:pt idx="30">
                  <c:v>31738.001046538262</c:v>
                </c:pt>
                <c:pt idx="31">
                  <c:v>31738.001046538262</c:v>
                </c:pt>
                <c:pt idx="32">
                  <c:v>31738.001046538262</c:v>
                </c:pt>
                <c:pt idx="33">
                  <c:v>31738.001046538262</c:v>
                </c:pt>
                <c:pt idx="34">
                  <c:v>31738.001046538262</c:v>
                </c:pt>
                <c:pt idx="35">
                  <c:v>31738.001046538262</c:v>
                </c:pt>
                <c:pt idx="36">
                  <c:v>31738.001046538262</c:v>
                </c:pt>
                <c:pt idx="37">
                  <c:v>31738.001046538262</c:v>
                </c:pt>
                <c:pt idx="38">
                  <c:v>31738.001046538262</c:v>
                </c:pt>
                <c:pt idx="39">
                  <c:v>31738.001046538262</c:v>
                </c:pt>
                <c:pt idx="40">
                  <c:v>31738.001046538262</c:v>
                </c:pt>
                <c:pt idx="41">
                  <c:v>31738.001046538262</c:v>
                </c:pt>
                <c:pt idx="42">
                  <c:v>31738.001046538262</c:v>
                </c:pt>
                <c:pt idx="43">
                  <c:v>31738.001046538262</c:v>
                </c:pt>
                <c:pt idx="44">
                  <c:v>31738.001046538262</c:v>
                </c:pt>
                <c:pt idx="45">
                  <c:v>31738.001046538262</c:v>
                </c:pt>
                <c:pt idx="46">
                  <c:v>31738.001046538262</c:v>
                </c:pt>
                <c:pt idx="47">
                  <c:v>31738.001046538262</c:v>
                </c:pt>
                <c:pt idx="48">
                  <c:v>31738.001046538262</c:v>
                </c:pt>
                <c:pt idx="49">
                  <c:v>31738.001046538262</c:v>
                </c:pt>
                <c:pt idx="50">
                  <c:v>31738.001046538262</c:v>
                </c:pt>
                <c:pt idx="51">
                  <c:v>31738.001046538262</c:v>
                </c:pt>
                <c:pt idx="52">
                  <c:v>31738.001046538262</c:v>
                </c:pt>
                <c:pt idx="53">
                  <c:v>31738.001046538262</c:v>
                </c:pt>
                <c:pt idx="54">
                  <c:v>31738.001046538262</c:v>
                </c:pt>
                <c:pt idx="55">
                  <c:v>31738.001046538262</c:v>
                </c:pt>
                <c:pt idx="56">
                  <c:v>31738.001046538262</c:v>
                </c:pt>
                <c:pt idx="57">
                  <c:v>31738.001046538262</c:v>
                </c:pt>
                <c:pt idx="58">
                  <c:v>31738.001046538262</c:v>
                </c:pt>
                <c:pt idx="59">
                  <c:v>31738.001046538262</c:v>
                </c:pt>
                <c:pt idx="60">
                  <c:v>31738.001046538262</c:v>
                </c:pt>
                <c:pt idx="61">
                  <c:v>31738.001046538262</c:v>
                </c:pt>
                <c:pt idx="62">
                  <c:v>31738.001046538262</c:v>
                </c:pt>
                <c:pt idx="63">
                  <c:v>31738.001046538262</c:v>
                </c:pt>
                <c:pt idx="64">
                  <c:v>31738.001046538262</c:v>
                </c:pt>
                <c:pt idx="65">
                  <c:v>31738.001046538262</c:v>
                </c:pt>
                <c:pt idx="66">
                  <c:v>31738.001046538262</c:v>
                </c:pt>
                <c:pt idx="67">
                  <c:v>31738.001046538262</c:v>
                </c:pt>
                <c:pt idx="68">
                  <c:v>31738.001046538262</c:v>
                </c:pt>
                <c:pt idx="69">
                  <c:v>31738.001046538262</c:v>
                </c:pt>
                <c:pt idx="70">
                  <c:v>31738.001046538262</c:v>
                </c:pt>
                <c:pt idx="71">
                  <c:v>31738.001046538262</c:v>
                </c:pt>
                <c:pt idx="72">
                  <c:v>31738.001046538262</c:v>
                </c:pt>
                <c:pt idx="73">
                  <c:v>31738.001046538262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FB-4DC1-B14A-E08F45EAAB79}"/>
            </c:ext>
          </c:extLst>
        </c:ser>
        <c:ser>
          <c:idx val="4"/>
          <c:order val="4"/>
          <c:tx>
            <c:strRef>
              <c:f>'Control Chart'!$P$5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Chart'!$P$6:$P$79</c:f>
              <c:numCache>
                <c:formatCode>General</c:formatCode>
                <c:ptCount val="74"/>
                <c:pt idx="0">
                  <c:v>55343.130348583531</c:v>
                </c:pt>
                <c:pt idx="1">
                  <c:v>55343.130348583531</c:v>
                </c:pt>
                <c:pt idx="2">
                  <c:v>55343.130348583531</c:v>
                </c:pt>
                <c:pt idx="3">
                  <c:v>55343.130348583531</c:v>
                </c:pt>
                <c:pt idx="4">
                  <c:v>55343.130348583531</c:v>
                </c:pt>
                <c:pt idx="5">
                  <c:v>55343.130348583531</c:v>
                </c:pt>
                <c:pt idx="6">
                  <c:v>55343.130348583531</c:v>
                </c:pt>
                <c:pt idx="7">
                  <c:v>55343.130348583531</c:v>
                </c:pt>
                <c:pt idx="8">
                  <c:v>55343.130348583531</c:v>
                </c:pt>
                <c:pt idx="9">
                  <c:v>55343.130348583531</c:v>
                </c:pt>
                <c:pt idx="10">
                  <c:v>55343.130348583531</c:v>
                </c:pt>
                <c:pt idx="11">
                  <c:v>55343.130348583531</c:v>
                </c:pt>
                <c:pt idx="12">
                  <c:v>55343.130348583531</c:v>
                </c:pt>
                <c:pt idx="13">
                  <c:v>55343.130348583531</c:v>
                </c:pt>
                <c:pt idx="14">
                  <c:v>55343.130348583531</c:v>
                </c:pt>
                <c:pt idx="15">
                  <c:v>55343.130348583531</c:v>
                </c:pt>
                <c:pt idx="16">
                  <c:v>55343.130348583531</c:v>
                </c:pt>
                <c:pt idx="17">
                  <c:v>55343.130348583531</c:v>
                </c:pt>
                <c:pt idx="18">
                  <c:v>55343.130348583531</c:v>
                </c:pt>
                <c:pt idx="19">
                  <c:v>55343.130348583531</c:v>
                </c:pt>
                <c:pt idx="20">
                  <c:v>55343.130348583531</c:v>
                </c:pt>
                <c:pt idx="21">
                  <c:v>55343.130348583531</c:v>
                </c:pt>
                <c:pt idx="22">
                  <c:v>55343.130348583531</c:v>
                </c:pt>
                <c:pt idx="23">
                  <c:v>55343.130348583531</c:v>
                </c:pt>
                <c:pt idx="24">
                  <c:v>55343.130348583531</c:v>
                </c:pt>
                <c:pt idx="25">
                  <c:v>55343.130348583531</c:v>
                </c:pt>
                <c:pt idx="26">
                  <c:v>55343.130348583531</c:v>
                </c:pt>
                <c:pt idx="27">
                  <c:v>55343.130348583531</c:v>
                </c:pt>
                <c:pt idx="28">
                  <c:v>55343.130348583531</c:v>
                </c:pt>
                <c:pt idx="29">
                  <c:v>55343.130348583531</c:v>
                </c:pt>
                <c:pt idx="30">
                  <c:v>55343.130348583531</c:v>
                </c:pt>
                <c:pt idx="31">
                  <c:v>55343.130348583531</c:v>
                </c:pt>
                <c:pt idx="32">
                  <c:v>55343.130348583531</c:v>
                </c:pt>
                <c:pt idx="33">
                  <c:v>55343.130348583531</c:v>
                </c:pt>
                <c:pt idx="34">
                  <c:v>55343.130348583531</c:v>
                </c:pt>
                <c:pt idx="35">
                  <c:v>55343.130348583531</c:v>
                </c:pt>
                <c:pt idx="36">
                  <c:v>55343.130348583531</c:v>
                </c:pt>
                <c:pt idx="37">
                  <c:v>55343.130348583531</c:v>
                </c:pt>
                <c:pt idx="38">
                  <c:v>55343.130348583531</c:v>
                </c:pt>
                <c:pt idx="39">
                  <c:v>55343.130348583531</c:v>
                </c:pt>
                <c:pt idx="40">
                  <c:v>55343.130348583531</c:v>
                </c:pt>
                <c:pt idx="41">
                  <c:v>55343.130348583531</c:v>
                </c:pt>
                <c:pt idx="42">
                  <c:v>55343.130348583531</c:v>
                </c:pt>
                <c:pt idx="43">
                  <c:v>55343.130348583531</c:v>
                </c:pt>
                <c:pt idx="44">
                  <c:v>55343.130348583531</c:v>
                </c:pt>
                <c:pt idx="45">
                  <c:v>55343.130348583531</c:v>
                </c:pt>
                <c:pt idx="46">
                  <c:v>55343.130348583531</c:v>
                </c:pt>
                <c:pt idx="47">
                  <c:v>55343.130348583531</c:v>
                </c:pt>
                <c:pt idx="48">
                  <c:v>55343.130348583531</c:v>
                </c:pt>
                <c:pt idx="49">
                  <c:v>55343.130348583531</c:v>
                </c:pt>
                <c:pt idx="50">
                  <c:v>55343.130348583531</c:v>
                </c:pt>
                <c:pt idx="51">
                  <c:v>55343.130348583531</c:v>
                </c:pt>
                <c:pt idx="52">
                  <c:v>55343.130348583531</c:v>
                </c:pt>
                <c:pt idx="53">
                  <c:v>55343.130348583531</c:v>
                </c:pt>
                <c:pt idx="54">
                  <c:v>55343.130348583531</c:v>
                </c:pt>
                <c:pt idx="55">
                  <c:v>55343.130348583531</c:v>
                </c:pt>
                <c:pt idx="56">
                  <c:v>55343.130348583531</c:v>
                </c:pt>
                <c:pt idx="57">
                  <c:v>55343.130348583531</c:v>
                </c:pt>
                <c:pt idx="58">
                  <c:v>55343.130348583531</c:v>
                </c:pt>
                <c:pt idx="59">
                  <c:v>55343.130348583531</c:v>
                </c:pt>
                <c:pt idx="60">
                  <c:v>55343.130348583531</c:v>
                </c:pt>
                <c:pt idx="61">
                  <c:v>55343.130348583531</c:v>
                </c:pt>
                <c:pt idx="62">
                  <c:v>55343.130348583531</c:v>
                </c:pt>
                <c:pt idx="63">
                  <c:v>55343.130348583531</c:v>
                </c:pt>
                <c:pt idx="64">
                  <c:v>55343.130348583531</c:v>
                </c:pt>
                <c:pt idx="65">
                  <c:v>55343.130348583531</c:v>
                </c:pt>
                <c:pt idx="66">
                  <c:v>55343.130348583531</c:v>
                </c:pt>
                <c:pt idx="67">
                  <c:v>55343.130348583531</c:v>
                </c:pt>
                <c:pt idx="68">
                  <c:v>55343.130348583531</c:v>
                </c:pt>
                <c:pt idx="69">
                  <c:v>55343.130348583531</c:v>
                </c:pt>
                <c:pt idx="70">
                  <c:v>55343.130348583531</c:v>
                </c:pt>
                <c:pt idx="71">
                  <c:v>55343.130348583531</c:v>
                </c:pt>
                <c:pt idx="72">
                  <c:v>55343.130348583531</c:v>
                </c:pt>
                <c:pt idx="73">
                  <c:v>55343.130348583531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B-4DC1-B14A-E08F45EAAB79}"/>
            </c:ext>
          </c:extLst>
        </c:ser>
        <c:ser>
          <c:idx val="5"/>
          <c:order val="5"/>
          <c:tx>
            <c:strRef>
              <c:f>'Control Chart'!$Q$5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Chart'!$Q$6:$Q$79</c:f>
              <c:numCache>
                <c:formatCode>General</c:formatCode>
                <c:ptCount val="74"/>
                <c:pt idx="0">
                  <c:v>27016.97518612921</c:v>
                </c:pt>
                <c:pt idx="1">
                  <c:v>27016.97518612921</c:v>
                </c:pt>
                <c:pt idx="2">
                  <c:v>27016.97518612921</c:v>
                </c:pt>
                <c:pt idx="3">
                  <c:v>27016.97518612921</c:v>
                </c:pt>
                <c:pt idx="4">
                  <c:v>27016.97518612921</c:v>
                </c:pt>
                <c:pt idx="5">
                  <c:v>27016.97518612921</c:v>
                </c:pt>
                <c:pt idx="6">
                  <c:v>27016.97518612921</c:v>
                </c:pt>
                <c:pt idx="7">
                  <c:v>27016.97518612921</c:v>
                </c:pt>
                <c:pt idx="8">
                  <c:v>27016.97518612921</c:v>
                </c:pt>
                <c:pt idx="9">
                  <c:v>27016.97518612921</c:v>
                </c:pt>
                <c:pt idx="10">
                  <c:v>27016.97518612921</c:v>
                </c:pt>
                <c:pt idx="11">
                  <c:v>27016.97518612921</c:v>
                </c:pt>
                <c:pt idx="12">
                  <c:v>27016.97518612921</c:v>
                </c:pt>
                <c:pt idx="13">
                  <c:v>27016.97518612921</c:v>
                </c:pt>
                <c:pt idx="14">
                  <c:v>27016.97518612921</c:v>
                </c:pt>
                <c:pt idx="15">
                  <c:v>27016.97518612921</c:v>
                </c:pt>
                <c:pt idx="16">
                  <c:v>27016.97518612921</c:v>
                </c:pt>
                <c:pt idx="17">
                  <c:v>27016.97518612921</c:v>
                </c:pt>
                <c:pt idx="18">
                  <c:v>27016.97518612921</c:v>
                </c:pt>
                <c:pt idx="19">
                  <c:v>27016.97518612921</c:v>
                </c:pt>
                <c:pt idx="20">
                  <c:v>27016.97518612921</c:v>
                </c:pt>
                <c:pt idx="21">
                  <c:v>27016.97518612921</c:v>
                </c:pt>
                <c:pt idx="22">
                  <c:v>27016.97518612921</c:v>
                </c:pt>
                <c:pt idx="23">
                  <c:v>27016.97518612921</c:v>
                </c:pt>
                <c:pt idx="24">
                  <c:v>27016.97518612921</c:v>
                </c:pt>
                <c:pt idx="25">
                  <c:v>27016.97518612921</c:v>
                </c:pt>
                <c:pt idx="26">
                  <c:v>27016.97518612921</c:v>
                </c:pt>
                <c:pt idx="27">
                  <c:v>27016.97518612921</c:v>
                </c:pt>
                <c:pt idx="28">
                  <c:v>27016.97518612921</c:v>
                </c:pt>
                <c:pt idx="29">
                  <c:v>27016.97518612921</c:v>
                </c:pt>
                <c:pt idx="30">
                  <c:v>27016.97518612921</c:v>
                </c:pt>
                <c:pt idx="31">
                  <c:v>27016.97518612921</c:v>
                </c:pt>
                <c:pt idx="32">
                  <c:v>27016.97518612921</c:v>
                </c:pt>
                <c:pt idx="33">
                  <c:v>27016.97518612921</c:v>
                </c:pt>
                <c:pt idx="34">
                  <c:v>27016.97518612921</c:v>
                </c:pt>
                <c:pt idx="35">
                  <c:v>27016.97518612921</c:v>
                </c:pt>
                <c:pt idx="36">
                  <c:v>27016.97518612921</c:v>
                </c:pt>
                <c:pt idx="37">
                  <c:v>27016.97518612921</c:v>
                </c:pt>
                <c:pt idx="38">
                  <c:v>27016.97518612921</c:v>
                </c:pt>
                <c:pt idx="39">
                  <c:v>27016.97518612921</c:v>
                </c:pt>
                <c:pt idx="40">
                  <c:v>27016.97518612921</c:v>
                </c:pt>
                <c:pt idx="41">
                  <c:v>27016.97518612921</c:v>
                </c:pt>
                <c:pt idx="42">
                  <c:v>27016.97518612921</c:v>
                </c:pt>
                <c:pt idx="43">
                  <c:v>27016.97518612921</c:v>
                </c:pt>
                <c:pt idx="44">
                  <c:v>27016.97518612921</c:v>
                </c:pt>
                <c:pt idx="45">
                  <c:v>27016.97518612921</c:v>
                </c:pt>
                <c:pt idx="46">
                  <c:v>27016.97518612921</c:v>
                </c:pt>
                <c:pt idx="47">
                  <c:v>27016.97518612921</c:v>
                </c:pt>
                <c:pt idx="48">
                  <c:v>27016.97518612921</c:v>
                </c:pt>
                <c:pt idx="49">
                  <c:v>27016.97518612921</c:v>
                </c:pt>
                <c:pt idx="50">
                  <c:v>27016.97518612921</c:v>
                </c:pt>
                <c:pt idx="51">
                  <c:v>27016.97518612921</c:v>
                </c:pt>
                <c:pt idx="52">
                  <c:v>27016.97518612921</c:v>
                </c:pt>
                <c:pt idx="53">
                  <c:v>27016.97518612921</c:v>
                </c:pt>
                <c:pt idx="54">
                  <c:v>27016.97518612921</c:v>
                </c:pt>
                <c:pt idx="55">
                  <c:v>27016.97518612921</c:v>
                </c:pt>
                <c:pt idx="56">
                  <c:v>27016.97518612921</c:v>
                </c:pt>
                <c:pt idx="57">
                  <c:v>27016.97518612921</c:v>
                </c:pt>
                <c:pt idx="58">
                  <c:v>27016.97518612921</c:v>
                </c:pt>
                <c:pt idx="59">
                  <c:v>27016.97518612921</c:v>
                </c:pt>
                <c:pt idx="60">
                  <c:v>27016.97518612921</c:v>
                </c:pt>
                <c:pt idx="61">
                  <c:v>27016.97518612921</c:v>
                </c:pt>
                <c:pt idx="62">
                  <c:v>27016.97518612921</c:v>
                </c:pt>
                <c:pt idx="63">
                  <c:v>27016.97518612921</c:v>
                </c:pt>
                <c:pt idx="64">
                  <c:v>27016.97518612921</c:v>
                </c:pt>
                <c:pt idx="65">
                  <c:v>27016.97518612921</c:v>
                </c:pt>
                <c:pt idx="66">
                  <c:v>27016.97518612921</c:v>
                </c:pt>
                <c:pt idx="67">
                  <c:v>27016.97518612921</c:v>
                </c:pt>
                <c:pt idx="68">
                  <c:v>27016.97518612921</c:v>
                </c:pt>
                <c:pt idx="69">
                  <c:v>27016.97518612921</c:v>
                </c:pt>
                <c:pt idx="70">
                  <c:v>27016.97518612921</c:v>
                </c:pt>
                <c:pt idx="71">
                  <c:v>27016.97518612921</c:v>
                </c:pt>
                <c:pt idx="72">
                  <c:v>27016.97518612921</c:v>
                </c:pt>
                <c:pt idx="73">
                  <c:v>27016.97518612921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B-4DC1-B14A-E08F45EA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75416"/>
        <c:axId val="1311375744"/>
      </c:lineChart>
      <c:catAx>
        <c:axId val="13113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5744"/>
        <c:crosses val="autoZero"/>
        <c:auto val="1"/>
        <c:lblAlgn val="ctr"/>
        <c:lblOffset val="100"/>
        <c:noMultiLvlLbl val="0"/>
      </c:catAx>
      <c:valAx>
        <c:axId val="1311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4NT13C6 Control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'ControlChart_899&amp;900_4NT13C6'!$L$2</c:f>
              <c:strCache>
                <c:ptCount val="1"/>
                <c:pt idx="0">
                  <c:v>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'ControlChart_899&amp;900_4NT13C6'!$L$3:$L$55</c:f>
              <c:numCache>
                <c:formatCode>General</c:formatCode>
                <c:ptCount val="53"/>
                <c:pt idx="0">
                  <c:v>61305.536313722601</c:v>
                </c:pt>
                <c:pt idx="1">
                  <c:v>61022.727213087397</c:v>
                </c:pt>
                <c:pt idx="2">
                  <c:v>54868.361643155898</c:v>
                </c:pt>
                <c:pt idx="3">
                  <c:v>51994.613253573902</c:v>
                </c:pt>
                <c:pt idx="4">
                  <c:v>53724.359340431198</c:v>
                </c:pt>
                <c:pt idx="5">
                  <c:v>51892.681017495503</c:v>
                </c:pt>
                <c:pt idx="6">
                  <c:v>54760.6055622192</c:v>
                </c:pt>
                <c:pt idx="7">
                  <c:v>51389.320789666803</c:v>
                </c:pt>
                <c:pt idx="8">
                  <c:v>55999.1071372394</c:v>
                </c:pt>
                <c:pt idx="9">
                  <c:v>52774.439132268897</c:v>
                </c:pt>
                <c:pt idx="10">
                  <c:v>52424.001509154703</c:v>
                </c:pt>
                <c:pt idx="11">
                  <c:v>67086.571092957194</c:v>
                </c:pt>
                <c:pt idx="12">
                  <c:v>65928.936082571701</c:v>
                </c:pt>
                <c:pt idx="13">
                  <c:v>58733.697517449997</c:v>
                </c:pt>
                <c:pt idx="14">
                  <c:v>59257.360656786703</c:v>
                </c:pt>
                <c:pt idx="15">
                  <c:v>56407.193221724599</c:v>
                </c:pt>
                <c:pt idx="16">
                  <c:v>96074.197781124894</c:v>
                </c:pt>
                <c:pt idx="17">
                  <c:v>61166.380917050003</c:v>
                </c:pt>
                <c:pt idx="18">
                  <c:v>64723.744085946098</c:v>
                </c:pt>
                <c:pt idx="19">
                  <c:v>65285.651357314702</c:v>
                </c:pt>
                <c:pt idx="20">
                  <c:v>61245.562672267697</c:v>
                </c:pt>
                <c:pt idx="21">
                  <c:v>64416.102247190996</c:v>
                </c:pt>
                <c:pt idx="22">
                  <c:v>0</c:v>
                </c:pt>
                <c:pt idx="23">
                  <c:v>64386.330150808702</c:v>
                </c:pt>
                <c:pt idx="24">
                  <c:v>60885.233215574597</c:v>
                </c:pt>
                <c:pt idx="25">
                  <c:v>61259.665274286599</c:v>
                </c:pt>
                <c:pt idx="26">
                  <c:v>56723.4921538751</c:v>
                </c:pt>
                <c:pt idx="27">
                  <c:v>74046.2217121125</c:v>
                </c:pt>
                <c:pt idx="28">
                  <c:v>59391.347889033503</c:v>
                </c:pt>
                <c:pt idx="29">
                  <c:v>55640.442284948302</c:v>
                </c:pt>
                <c:pt idx="30">
                  <c:v>57640.753208779897</c:v>
                </c:pt>
                <c:pt idx="31">
                  <c:v>51469.170176090302</c:v>
                </c:pt>
                <c:pt idx="32">
                  <c:v>64139.5690689693</c:v>
                </c:pt>
                <c:pt idx="33">
                  <c:v>59747.767170378604</c:v>
                </c:pt>
                <c:pt idx="34">
                  <c:v>69473.578942758701</c:v>
                </c:pt>
                <c:pt idx="35">
                  <c:v>57444.131825101504</c:v>
                </c:pt>
                <c:pt idx="36">
                  <c:v>56752.024567562403</c:v>
                </c:pt>
                <c:pt idx="37">
                  <c:v>49535.203808301601</c:v>
                </c:pt>
                <c:pt idx="38">
                  <c:v>53101.527842101401</c:v>
                </c:pt>
                <c:pt idx="39">
                  <c:v>52937.900397872298</c:v>
                </c:pt>
                <c:pt idx="40">
                  <c:v>52147.696500733196</c:v>
                </c:pt>
                <c:pt idx="41">
                  <c:v>51778.237239380003</c:v>
                </c:pt>
                <c:pt idx="42">
                  <c:v>54433.228798843302</c:v>
                </c:pt>
                <c:pt idx="43">
                  <c:v>48426.205838367598</c:v>
                </c:pt>
                <c:pt idx="44">
                  <c:v>57364.282778729801</c:v>
                </c:pt>
                <c:pt idx="45">
                  <c:v>60926.646433745402</c:v>
                </c:pt>
                <c:pt idx="46">
                  <c:v>60268.444011874701</c:v>
                </c:pt>
                <c:pt idx="47">
                  <c:v>58074.7273215983</c:v>
                </c:pt>
                <c:pt idx="48">
                  <c:v>55538.005682061397</c:v>
                </c:pt>
                <c:pt idx="49">
                  <c:v>55900.2572940022</c:v>
                </c:pt>
                <c:pt idx="50">
                  <c:v>0</c:v>
                </c:pt>
                <c:pt idx="51">
                  <c:v>56349.677808485503</c:v>
                </c:pt>
                <c:pt idx="52">
                  <c:v>39330.411309397699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B-44D3-A10A-E26B1FE69DF0}"/>
            </c:ext>
          </c:extLst>
        </c:ser>
        <c:ser>
          <c:idx val="1"/>
          <c:order val="1"/>
          <c:tx>
            <c:strRef>
              <c:f>'ControlChart_899&amp;900_4NT13C6'!$Q$2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'ControlChart_899&amp;900_4NT13C6'!$Q$3:$Q$55</c:f>
              <c:numCache>
                <c:formatCode>General</c:formatCode>
                <c:ptCount val="53"/>
                <c:pt idx="0">
                  <c:v>56508.102786907664</c:v>
                </c:pt>
                <c:pt idx="1">
                  <c:v>56508.102786907664</c:v>
                </c:pt>
                <c:pt idx="2">
                  <c:v>56508.102786907664</c:v>
                </c:pt>
                <c:pt idx="3">
                  <c:v>56508.102786907664</c:v>
                </c:pt>
                <c:pt idx="4">
                  <c:v>56508.102786907664</c:v>
                </c:pt>
                <c:pt idx="5">
                  <c:v>56508.102786907664</c:v>
                </c:pt>
                <c:pt idx="6">
                  <c:v>56508.102786907664</c:v>
                </c:pt>
                <c:pt idx="7">
                  <c:v>56508.102786907664</c:v>
                </c:pt>
                <c:pt idx="8">
                  <c:v>56508.102786907664</c:v>
                </c:pt>
                <c:pt idx="9">
                  <c:v>56508.102786907664</c:v>
                </c:pt>
                <c:pt idx="10">
                  <c:v>56508.102786907664</c:v>
                </c:pt>
                <c:pt idx="11">
                  <c:v>56508.102786907664</c:v>
                </c:pt>
                <c:pt idx="12">
                  <c:v>56508.102786907664</c:v>
                </c:pt>
                <c:pt idx="13">
                  <c:v>56508.102786907664</c:v>
                </c:pt>
                <c:pt idx="14">
                  <c:v>56508.102786907664</c:v>
                </c:pt>
                <c:pt idx="15">
                  <c:v>56508.102786907664</c:v>
                </c:pt>
                <c:pt idx="16">
                  <c:v>56508.102786907664</c:v>
                </c:pt>
                <c:pt idx="17">
                  <c:v>56508.102786907664</c:v>
                </c:pt>
                <c:pt idx="18">
                  <c:v>56508.102786907664</c:v>
                </c:pt>
                <c:pt idx="19">
                  <c:v>56508.102786907664</c:v>
                </c:pt>
                <c:pt idx="20">
                  <c:v>56508.102786907664</c:v>
                </c:pt>
                <c:pt idx="21">
                  <c:v>56508.102786907664</c:v>
                </c:pt>
                <c:pt idx="22">
                  <c:v>56508.102786907664</c:v>
                </c:pt>
                <c:pt idx="23">
                  <c:v>56508.102786907664</c:v>
                </c:pt>
                <c:pt idx="24">
                  <c:v>56508.102786907664</c:v>
                </c:pt>
                <c:pt idx="25">
                  <c:v>56508.102786907664</c:v>
                </c:pt>
                <c:pt idx="26">
                  <c:v>56508.102786907664</c:v>
                </c:pt>
                <c:pt idx="27">
                  <c:v>56508.102786907664</c:v>
                </c:pt>
                <c:pt idx="28">
                  <c:v>56508.102786907664</c:v>
                </c:pt>
                <c:pt idx="29">
                  <c:v>56508.102786907664</c:v>
                </c:pt>
                <c:pt idx="30">
                  <c:v>56508.102786907664</c:v>
                </c:pt>
                <c:pt idx="31">
                  <c:v>56508.102786907664</c:v>
                </c:pt>
                <c:pt idx="32">
                  <c:v>56508.102786907664</c:v>
                </c:pt>
                <c:pt idx="33">
                  <c:v>56508.102786907664</c:v>
                </c:pt>
                <c:pt idx="34">
                  <c:v>56508.102786907664</c:v>
                </c:pt>
                <c:pt idx="35">
                  <c:v>56508.102786907664</c:v>
                </c:pt>
                <c:pt idx="36">
                  <c:v>56508.102786907664</c:v>
                </c:pt>
                <c:pt idx="37">
                  <c:v>56508.102786907664</c:v>
                </c:pt>
                <c:pt idx="38">
                  <c:v>56508.102786907664</c:v>
                </c:pt>
                <c:pt idx="39">
                  <c:v>56508.102786907664</c:v>
                </c:pt>
                <c:pt idx="40">
                  <c:v>56508.102786907664</c:v>
                </c:pt>
                <c:pt idx="41">
                  <c:v>56508.102786907664</c:v>
                </c:pt>
                <c:pt idx="42">
                  <c:v>56508.102786907664</c:v>
                </c:pt>
                <c:pt idx="43">
                  <c:v>56508.102786907664</c:v>
                </c:pt>
                <c:pt idx="44">
                  <c:v>56508.102786907664</c:v>
                </c:pt>
                <c:pt idx="45">
                  <c:v>56508.102786907664</c:v>
                </c:pt>
                <c:pt idx="46">
                  <c:v>56508.102786907664</c:v>
                </c:pt>
                <c:pt idx="47">
                  <c:v>56508.102786907664</c:v>
                </c:pt>
                <c:pt idx="48">
                  <c:v>56508.102786907664</c:v>
                </c:pt>
                <c:pt idx="49">
                  <c:v>56508.102786907664</c:v>
                </c:pt>
                <c:pt idx="50">
                  <c:v>56508.102786907664</c:v>
                </c:pt>
                <c:pt idx="51">
                  <c:v>56508.102786907664</c:v>
                </c:pt>
                <c:pt idx="52">
                  <c:v>56508.102786907664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B-44D3-A10A-E26B1FE69DF0}"/>
            </c:ext>
          </c:extLst>
        </c:ser>
        <c:ser>
          <c:idx val="2"/>
          <c:order val="2"/>
          <c:tx>
            <c:strRef>
              <c:f>'ControlChart_899&amp;900_4NT13C6'!$R$2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'ControlChart_899&amp;900_4NT13C6'!$R$3:$R$55</c:f>
              <c:numCache>
                <c:formatCode>General</c:formatCode>
                <c:ptCount val="53"/>
                <c:pt idx="0">
                  <c:v>83592.918143864663</c:v>
                </c:pt>
                <c:pt idx="1">
                  <c:v>83592.918143864663</c:v>
                </c:pt>
                <c:pt idx="2">
                  <c:v>83592.918143864663</c:v>
                </c:pt>
                <c:pt idx="3">
                  <c:v>83592.918143864663</c:v>
                </c:pt>
                <c:pt idx="4">
                  <c:v>83592.918143864663</c:v>
                </c:pt>
                <c:pt idx="5">
                  <c:v>83592.918143864663</c:v>
                </c:pt>
                <c:pt idx="6">
                  <c:v>83592.918143864663</c:v>
                </c:pt>
                <c:pt idx="7">
                  <c:v>83592.918143864663</c:v>
                </c:pt>
                <c:pt idx="8">
                  <c:v>83592.918143864663</c:v>
                </c:pt>
                <c:pt idx="9">
                  <c:v>83592.918143864663</c:v>
                </c:pt>
                <c:pt idx="10">
                  <c:v>83592.918143864663</c:v>
                </c:pt>
                <c:pt idx="11">
                  <c:v>83592.918143864663</c:v>
                </c:pt>
                <c:pt idx="12">
                  <c:v>83592.918143864663</c:v>
                </c:pt>
                <c:pt idx="13">
                  <c:v>83592.918143864663</c:v>
                </c:pt>
                <c:pt idx="14">
                  <c:v>83592.918143864663</c:v>
                </c:pt>
                <c:pt idx="15">
                  <c:v>83592.918143864663</c:v>
                </c:pt>
                <c:pt idx="16">
                  <c:v>83592.918143864663</c:v>
                </c:pt>
                <c:pt idx="17">
                  <c:v>83592.918143864663</c:v>
                </c:pt>
                <c:pt idx="18">
                  <c:v>83592.918143864663</c:v>
                </c:pt>
                <c:pt idx="19">
                  <c:v>83592.918143864663</c:v>
                </c:pt>
                <c:pt idx="20">
                  <c:v>83592.918143864663</c:v>
                </c:pt>
                <c:pt idx="21">
                  <c:v>83592.918143864663</c:v>
                </c:pt>
                <c:pt idx="22">
                  <c:v>83592.918143864663</c:v>
                </c:pt>
                <c:pt idx="23">
                  <c:v>83592.918143864663</c:v>
                </c:pt>
                <c:pt idx="24">
                  <c:v>83592.918143864663</c:v>
                </c:pt>
                <c:pt idx="25">
                  <c:v>83592.918143864663</c:v>
                </c:pt>
                <c:pt idx="26">
                  <c:v>83592.918143864663</c:v>
                </c:pt>
                <c:pt idx="27">
                  <c:v>83592.918143864663</c:v>
                </c:pt>
                <c:pt idx="28">
                  <c:v>83592.918143864663</c:v>
                </c:pt>
                <c:pt idx="29">
                  <c:v>83592.918143864663</c:v>
                </c:pt>
                <c:pt idx="30">
                  <c:v>83592.918143864663</c:v>
                </c:pt>
                <c:pt idx="31">
                  <c:v>83592.918143864663</c:v>
                </c:pt>
                <c:pt idx="32">
                  <c:v>83592.918143864663</c:v>
                </c:pt>
                <c:pt idx="33">
                  <c:v>83592.918143864663</c:v>
                </c:pt>
                <c:pt idx="34">
                  <c:v>83592.918143864663</c:v>
                </c:pt>
                <c:pt idx="35">
                  <c:v>83592.918143864663</c:v>
                </c:pt>
                <c:pt idx="36">
                  <c:v>83592.918143864663</c:v>
                </c:pt>
                <c:pt idx="37">
                  <c:v>83592.918143864663</c:v>
                </c:pt>
                <c:pt idx="38">
                  <c:v>83592.918143864663</c:v>
                </c:pt>
                <c:pt idx="39">
                  <c:v>83592.918143864663</c:v>
                </c:pt>
                <c:pt idx="40">
                  <c:v>83592.918143864663</c:v>
                </c:pt>
                <c:pt idx="41">
                  <c:v>83592.918143864663</c:v>
                </c:pt>
                <c:pt idx="42">
                  <c:v>83592.918143864663</c:v>
                </c:pt>
                <c:pt idx="43">
                  <c:v>83592.918143864663</c:v>
                </c:pt>
                <c:pt idx="44">
                  <c:v>83592.918143864663</c:v>
                </c:pt>
                <c:pt idx="45">
                  <c:v>83592.918143864663</c:v>
                </c:pt>
                <c:pt idx="46">
                  <c:v>83592.918143864663</c:v>
                </c:pt>
                <c:pt idx="47">
                  <c:v>83592.918143864663</c:v>
                </c:pt>
                <c:pt idx="48">
                  <c:v>83592.918143864663</c:v>
                </c:pt>
                <c:pt idx="49">
                  <c:v>83592.918143864663</c:v>
                </c:pt>
                <c:pt idx="50">
                  <c:v>83592.918143864663</c:v>
                </c:pt>
                <c:pt idx="51">
                  <c:v>83592.918143864663</c:v>
                </c:pt>
                <c:pt idx="52">
                  <c:v>83592.918143864663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B-44D3-A10A-E26B1FE69DF0}"/>
            </c:ext>
          </c:extLst>
        </c:ser>
        <c:ser>
          <c:idx val="3"/>
          <c:order val="3"/>
          <c:tx>
            <c:strRef>
              <c:f>'ControlChart_899&amp;900_4NT13C6'!$S$2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'ControlChart_899&amp;900_4NT13C6'!$S$3:$S$55</c:f>
              <c:numCache>
                <c:formatCode>General</c:formatCode>
                <c:ptCount val="53"/>
                <c:pt idx="0">
                  <c:v>28769.094356141901</c:v>
                </c:pt>
                <c:pt idx="1">
                  <c:v>28769.094356141901</c:v>
                </c:pt>
                <c:pt idx="2">
                  <c:v>28769.094356141901</c:v>
                </c:pt>
                <c:pt idx="3">
                  <c:v>28769.094356141901</c:v>
                </c:pt>
                <c:pt idx="4">
                  <c:v>28769.094356141901</c:v>
                </c:pt>
                <c:pt idx="5">
                  <c:v>28769.094356141901</c:v>
                </c:pt>
                <c:pt idx="6">
                  <c:v>28769.094356141901</c:v>
                </c:pt>
                <c:pt idx="7">
                  <c:v>28769.094356141901</c:v>
                </c:pt>
                <c:pt idx="8">
                  <c:v>28769.094356141901</c:v>
                </c:pt>
                <c:pt idx="9">
                  <c:v>28769.094356141901</c:v>
                </c:pt>
                <c:pt idx="10">
                  <c:v>28769.094356141901</c:v>
                </c:pt>
                <c:pt idx="11">
                  <c:v>28769.094356141901</c:v>
                </c:pt>
                <c:pt idx="12">
                  <c:v>28769.094356141901</c:v>
                </c:pt>
                <c:pt idx="13">
                  <c:v>28769.094356141901</c:v>
                </c:pt>
                <c:pt idx="14">
                  <c:v>28769.094356141901</c:v>
                </c:pt>
                <c:pt idx="15">
                  <c:v>28769.094356141901</c:v>
                </c:pt>
                <c:pt idx="16">
                  <c:v>28769.094356141901</c:v>
                </c:pt>
                <c:pt idx="17">
                  <c:v>28769.094356141901</c:v>
                </c:pt>
                <c:pt idx="18">
                  <c:v>28769.094356141901</c:v>
                </c:pt>
                <c:pt idx="19">
                  <c:v>28769.094356141901</c:v>
                </c:pt>
                <c:pt idx="20">
                  <c:v>28769.094356141901</c:v>
                </c:pt>
                <c:pt idx="21">
                  <c:v>28769.094356141901</c:v>
                </c:pt>
                <c:pt idx="22">
                  <c:v>28769.094356141901</c:v>
                </c:pt>
                <c:pt idx="23">
                  <c:v>28769.094356141901</c:v>
                </c:pt>
                <c:pt idx="24">
                  <c:v>28769.094356141901</c:v>
                </c:pt>
                <c:pt idx="25">
                  <c:v>28769.094356141901</c:v>
                </c:pt>
                <c:pt idx="26">
                  <c:v>28769.094356141901</c:v>
                </c:pt>
                <c:pt idx="27">
                  <c:v>28769.094356141901</c:v>
                </c:pt>
                <c:pt idx="28">
                  <c:v>28769.094356141901</c:v>
                </c:pt>
                <c:pt idx="29">
                  <c:v>28769.094356141901</c:v>
                </c:pt>
                <c:pt idx="30">
                  <c:v>28769.094356141901</c:v>
                </c:pt>
                <c:pt idx="31">
                  <c:v>28769.094356141901</c:v>
                </c:pt>
                <c:pt idx="32">
                  <c:v>28769.094356141901</c:v>
                </c:pt>
                <c:pt idx="33">
                  <c:v>28769.094356141901</c:v>
                </c:pt>
                <c:pt idx="34">
                  <c:v>28769.094356141901</c:v>
                </c:pt>
                <c:pt idx="35">
                  <c:v>28769.094356141901</c:v>
                </c:pt>
                <c:pt idx="36">
                  <c:v>28769.094356141901</c:v>
                </c:pt>
                <c:pt idx="37">
                  <c:v>28769.094356141901</c:v>
                </c:pt>
                <c:pt idx="38">
                  <c:v>28769.094356141901</c:v>
                </c:pt>
                <c:pt idx="39">
                  <c:v>28769.094356141901</c:v>
                </c:pt>
                <c:pt idx="40">
                  <c:v>28769.094356141901</c:v>
                </c:pt>
                <c:pt idx="41">
                  <c:v>28769.094356141901</c:v>
                </c:pt>
                <c:pt idx="42">
                  <c:v>28769.094356141901</c:v>
                </c:pt>
                <c:pt idx="43">
                  <c:v>28769.094356141901</c:v>
                </c:pt>
                <c:pt idx="44">
                  <c:v>28769.094356141901</c:v>
                </c:pt>
                <c:pt idx="45">
                  <c:v>28769.094356141901</c:v>
                </c:pt>
                <c:pt idx="46">
                  <c:v>28769.094356141901</c:v>
                </c:pt>
                <c:pt idx="47">
                  <c:v>28769.094356141901</c:v>
                </c:pt>
                <c:pt idx="48">
                  <c:v>28769.094356141901</c:v>
                </c:pt>
                <c:pt idx="49">
                  <c:v>28769.094356141901</c:v>
                </c:pt>
                <c:pt idx="50">
                  <c:v>28769.094356141901</c:v>
                </c:pt>
                <c:pt idx="51">
                  <c:v>28769.094356141901</c:v>
                </c:pt>
                <c:pt idx="52">
                  <c:v>28769.094356141901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B-44D3-A10A-E26B1FE69DF0}"/>
            </c:ext>
          </c:extLst>
        </c:ser>
        <c:ser>
          <c:idx val="4"/>
          <c:order val="4"/>
          <c:tx>
            <c:strRef>
              <c:f>'ControlChart_899&amp;900_4NT13C6'!$T$2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'ControlChart_899&amp;900_4NT13C6'!$T$3:$T$55</c:f>
              <c:numCache>
                <c:formatCode>General</c:formatCode>
                <c:ptCount val="53"/>
                <c:pt idx="0">
                  <c:v>97298.874090795347</c:v>
                </c:pt>
                <c:pt idx="1">
                  <c:v>97298.874090795347</c:v>
                </c:pt>
                <c:pt idx="2">
                  <c:v>97298.874090795347</c:v>
                </c:pt>
                <c:pt idx="3">
                  <c:v>97298.874090795347</c:v>
                </c:pt>
                <c:pt idx="4">
                  <c:v>97298.874090795347</c:v>
                </c:pt>
                <c:pt idx="5">
                  <c:v>97298.874090795347</c:v>
                </c:pt>
                <c:pt idx="6">
                  <c:v>97298.874090795347</c:v>
                </c:pt>
                <c:pt idx="7">
                  <c:v>97298.874090795347</c:v>
                </c:pt>
                <c:pt idx="8">
                  <c:v>97298.874090795347</c:v>
                </c:pt>
                <c:pt idx="9">
                  <c:v>97298.874090795347</c:v>
                </c:pt>
                <c:pt idx="10">
                  <c:v>97298.874090795347</c:v>
                </c:pt>
                <c:pt idx="11">
                  <c:v>97298.874090795347</c:v>
                </c:pt>
                <c:pt idx="12">
                  <c:v>97298.874090795347</c:v>
                </c:pt>
                <c:pt idx="13">
                  <c:v>97298.874090795347</c:v>
                </c:pt>
                <c:pt idx="14">
                  <c:v>97298.874090795347</c:v>
                </c:pt>
                <c:pt idx="15">
                  <c:v>97298.874090795347</c:v>
                </c:pt>
                <c:pt idx="16">
                  <c:v>97298.874090795347</c:v>
                </c:pt>
                <c:pt idx="17">
                  <c:v>97298.874090795347</c:v>
                </c:pt>
                <c:pt idx="18">
                  <c:v>97298.874090795347</c:v>
                </c:pt>
                <c:pt idx="19">
                  <c:v>97298.874090795347</c:v>
                </c:pt>
                <c:pt idx="20">
                  <c:v>97298.874090795347</c:v>
                </c:pt>
                <c:pt idx="21">
                  <c:v>97298.874090795347</c:v>
                </c:pt>
                <c:pt idx="22">
                  <c:v>97298.874090795347</c:v>
                </c:pt>
                <c:pt idx="23">
                  <c:v>97298.874090795347</c:v>
                </c:pt>
                <c:pt idx="24">
                  <c:v>97298.874090795347</c:v>
                </c:pt>
                <c:pt idx="25">
                  <c:v>97298.874090795347</c:v>
                </c:pt>
                <c:pt idx="26">
                  <c:v>97298.874090795347</c:v>
                </c:pt>
                <c:pt idx="27">
                  <c:v>97298.874090795347</c:v>
                </c:pt>
                <c:pt idx="28">
                  <c:v>97298.874090795347</c:v>
                </c:pt>
                <c:pt idx="29">
                  <c:v>97298.874090795347</c:v>
                </c:pt>
                <c:pt idx="30">
                  <c:v>97298.874090795347</c:v>
                </c:pt>
                <c:pt idx="31">
                  <c:v>97298.874090795347</c:v>
                </c:pt>
                <c:pt idx="32">
                  <c:v>97298.874090795347</c:v>
                </c:pt>
                <c:pt idx="33">
                  <c:v>97298.874090795347</c:v>
                </c:pt>
                <c:pt idx="34">
                  <c:v>97298.874090795347</c:v>
                </c:pt>
                <c:pt idx="35">
                  <c:v>97298.874090795347</c:v>
                </c:pt>
                <c:pt idx="36">
                  <c:v>97298.874090795347</c:v>
                </c:pt>
                <c:pt idx="37">
                  <c:v>97298.874090795347</c:v>
                </c:pt>
                <c:pt idx="38">
                  <c:v>97298.874090795347</c:v>
                </c:pt>
                <c:pt idx="39">
                  <c:v>97298.874090795347</c:v>
                </c:pt>
                <c:pt idx="40">
                  <c:v>97298.874090795347</c:v>
                </c:pt>
                <c:pt idx="41">
                  <c:v>97298.874090795347</c:v>
                </c:pt>
                <c:pt idx="42">
                  <c:v>97298.874090795347</c:v>
                </c:pt>
                <c:pt idx="43">
                  <c:v>97298.874090795347</c:v>
                </c:pt>
                <c:pt idx="44">
                  <c:v>97298.874090795347</c:v>
                </c:pt>
                <c:pt idx="45">
                  <c:v>97298.874090795347</c:v>
                </c:pt>
                <c:pt idx="46">
                  <c:v>97298.874090795347</c:v>
                </c:pt>
                <c:pt idx="47">
                  <c:v>97298.874090795347</c:v>
                </c:pt>
                <c:pt idx="48">
                  <c:v>97298.874090795347</c:v>
                </c:pt>
                <c:pt idx="49">
                  <c:v>97298.874090795347</c:v>
                </c:pt>
                <c:pt idx="50">
                  <c:v>97298.874090795347</c:v>
                </c:pt>
                <c:pt idx="51">
                  <c:v>97298.874090795347</c:v>
                </c:pt>
                <c:pt idx="52">
                  <c:v>97298.874090795347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B-44D3-A10A-E26B1FE69DF0}"/>
            </c:ext>
          </c:extLst>
        </c:ser>
        <c:ser>
          <c:idx val="5"/>
          <c:order val="5"/>
          <c:tx>
            <c:strRef>
              <c:f>'ControlChart_899&amp;900_4NT13C6'!$U$2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'ControlChart_899&amp;900_4NT13C6'!$F$3:$F$55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'ControlChart_899&amp;900_4NT13C6'!$U$3:$U$55</c:f>
              <c:numCache>
                <c:formatCode>General</c:formatCode>
                <c:ptCount val="53"/>
                <c:pt idx="0">
                  <c:v>15063.138409211213</c:v>
                </c:pt>
                <c:pt idx="1">
                  <c:v>15063.138409211213</c:v>
                </c:pt>
                <c:pt idx="2">
                  <c:v>15063.138409211213</c:v>
                </c:pt>
                <c:pt idx="3">
                  <c:v>15063.138409211213</c:v>
                </c:pt>
                <c:pt idx="4">
                  <c:v>15063.138409211213</c:v>
                </c:pt>
                <c:pt idx="5">
                  <c:v>15063.138409211213</c:v>
                </c:pt>
                <c:pt idx="6">
                  <c:v>15063.138409211213</c:v>
                </c:pt>
                <c:pt idx="7">
                  <c:v>15063.138409211213</c:v>
                </c:pt>
                <c:pt idx="8">
                  <c:v>15063.138409211213</c:v>
                </c:pt>
                <c:pt idx="9">
                  <c:v>15063.138409211213</c:v>
                </c:pt>
                <c:pt idx="10">
                  <c:v>15063.138409211213</c:v>
                </c:pt>
                <c:pt idx="11">
                  <c:v>15063.138409211213</c:v>
                </c:pt>
                <c:pt idx="12">
                  <c:v>15063.138409211213</c:v>
                </c:pt>
                <c:pt idx="13">
                  <c:v>15063.138409211213</c:v>
                </c:pt>
                <c:pt idx="14">
                  <c:v>15063.138409211213</c:v>
                </c:pt>
                <c:pt idx="15">
                  <c:v>15063.138409211213</c:v>
                </c:pt>
                <c:pt idx="16">
                  <c:v>15063.138409211213</c:v>
                </c:pt>
                <c:pt idx="17">
                  <c:v>15063.138409211213</c:v>
                </c:pt>
                <c:pt idx="18">
                  <c:v>15063.138409211213</c:v>
                </c:pt>
                <c:pt idx="19">
                  <c:v>15063.138409211213</c:v>
                </c:pt>
                <c:pt idx="20">
                  <c:v>15063.138409211213</c:v>
                </c:pt>
                <c:pt idx="21">
                  <c:v>15063.138409211213</c:v>
                </c:pt>
                <c:pt idx="22">
                  <c:v>15063.138409211213</c:v>
                </c:pt>
                <c:pt idx="23">
                  <c:v>15063.138409211213</c:v>
                </c:pt>
                <c:pt idx="24">
                  <c:v>15063.138409211213</c:v>
                </c:pt>
                <c:pt idx="25">
                  <c:v>15063.138409211213</c:v>
                </c:pt>
                <c:pt idx="26">
                  <c:v>15063.138409211213</c:v>
                </c:pt>
                <c:pt idx="27">
                  <c:v>15063.138409211213</c:v>
                </c:pt>
                <c:pt idx="28">
                  <c:v>15063.138409211213</c:v>
                </c:pt>
                <c:pt idx="29">
                  <c:v>15063.138409211213</c:v>
                </c:pt>
                <c:pt idx="30">
                  <c:v>15063.138409211213</c:v>
                </c:pt>
                <c:pt idx="31">
                  <c:v>15063.138409211213</c:v>
                </c:pt>
                <c:pt idx="32">
                  <c:v>15063.138409211213</c:v>
                </c:pt>
                <c:pt idx="33">
                  <c:v>15063.138409211213</c:v>
                </c:pt>
                <c:pt idx="34">
                  <c:v>15063.138409211213</c:v>
                </c:pt>
                <c:pt idx="35">
                  <c:v>15063.138409211213</c:v>
                </c:pt>
                <c:pt idx="36">
                  <c:v>15063.138409211213</c:v>
                </c:pt>
                <c:pt idx="37">
                  <c:v>15063.138409211213</c:v>
                </c:pt>
                <c:pt idx="38">
                  <c:v>15063.138409211213</c:v>
                </c:pt>
                <c:pt idx="39">
                  <c:v>15063.138409211213</c:v>
                </c:pt>
                <c:pt idx="40">
                  <c:v>15063.138409211213</c:v>
                </c:pt>
                <c:pt idx="41">
                  <c:v>15063.138409211213</c:v>
                </c:pt>
                <c:pt idx="42">
                  <c:v>15063.138409211213</c:v>
                </c:pt>
                <c:pt idx="43">
                  <c:v>15063.138409211213</c:v>
                </c:pt>
                <c:pt idx="44">
                  <c:v>15063.138409211213</c:v>
                </c:pt>
                <c:pt idx="45">
                  <c:v>15063.138409211213</c:v>
                </c:pt>
                <c:pt idx="46">
                  <c:v>15063.138409211213</c:v>
                </c:pt>
                <c:pt idx="47">
                  <c:v>15063.138409211213</c:v>
                </c:pt>
                <c:pt idx="48">
                  <c:v>15063.138409211213</c:v>
                </c:pt>
                <c:pt idx="49">
                  <c:v>15063.138409211213</c:v>
                </c:pt>
                <c:pt idx="50">
                  <c:v>15063.138409211213</c:v>
                </c:pt>
                <c:pt idx="51">
                  <c:v>15063.138409211213</c:v>
                </c:pt>
                <c:pt idx="52">
                  <c:v>15063.138409211213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B-44D3-A10A-E26B1FE6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49768"/>
        <c:axId val="706249112"/>
      </c:lineChart>
      <c:catAx>
        <c:axId val="7062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49112"/>
        <c:crosses val="autoZero"/>
        <c:auto val="1"/>
        <c:lblAlgn val="ctr"/>
        <c:lblOffset val="100"/>
        <c:noMultiLvlLbl val="0"/>
      </c:catAx>
      <c:valAx>
        <c:axId val="7062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4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MFHET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Chart'!$S$5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Chart'!$S$6:$S$79</c:f>
              <c:numCache>
                <c:formatCode>General</c:formatCode>
                <c:ptCount val="74"/>
                <c:pt idx="0">
                  <c:v>32044.974686557001</c:v>
                </c:pt>
                <c:pt idx="1">
                  <c:v>31968.784510683101</c:v>
                </c:pt>
                <c:pt idx="2">
                  <c:v>32827.328065098802</c:v>
                </c:pt>
                <c:pt idx="3">
                  <c:v>24972.733101985399</c:v>
                </c:pt>
                <c:pt idx="4">
                  <c:v>31037.7893473025</c:v>
                </c:pt>
                <c:pt idx="5">
                  <c:v>32956.504265826901</c:v>
                </c:pt>
                <c:pt idx="6">
                  <c:v>32560.081483100701</c:v>
                </c:pt>
                <c:pt idx="7">
                  <c:v>29718.0840645553</c:v>
                </c:pt>
                <c:pt idx="8">
                  <c:v>32952.401726842298</c:v>
                </c:pt>
                <c:pt idx="9">
                  <c:v>33856.137810593202</c:v>
                </c:pt>
                <c:pt idx="10">
                  <c:v>31411.094185317299</c:v>
                </c:pt>
                <c:pt idx="11">
                  <c:v>24543.8103425712</c:v>
                </c:pt>
                <c:pt idx="12">
                  <c:v>30910.0715320487</c:v>
                </c:pt>
                <c:pt idx="13">
                  <c:v>32964.847097157202</c:v>
                </c:pt>
                <c:pt idx="14">
                  <c:v>32520.108225342901</c:v>
                </c:pt>
                <c:pt idx="15">
                  <c:v>31871.660661346799</c:v>
                </c:pt>
                <c:pt idx="16">
                  <c:v>32883.5616556858</c:v>
                </c:pt>
                <c:pt idx="17">
                  <c:v>29058.286451782798</c:v>
                </c:pt>
                <c:pt idx="18">
                  <c:v>34299.151823398803</c:v>
                </c:pt>
                <c:pt idx="19">
                  <c:v>32412.4363247199</c:v>
                </c:pt>
                <c:pt idx="20">
                  <c:v>35240.2399483716</c:v>
                </c:pt>
                <c:pt idx="21">
                  <c:v>30314.951764982801</c:v>
                </c:pt>
                <c:pt idx="22">
                  <c:v>30917.0632153228</c:v>
                </c:pt>
                <c:pt idx="23">
                  <c:v>33685.851660485197</c:v>
                </c:pt>
                <c:pt idx="24">
                  <c:v>29174.797839332699</c:v>
                </c:pt>
                <c:pt idx="25">
                  <c:v>33169.586298774702</c:v>
                </c:pt>
                <c:pt idx="26">
                  <c:v>35166.805787450299</c:v>
                </c:pt>
                <c:pt idx="27">
                  <c:v>35474.482034409797</c:v>
                </c:pt>
                <c:pt idx="28">
                  <c:v>31675.7212336515</c:v>
                </c:pt>
                <c:pt idx="29">
                  <c:v>36119.1321510669</c:v>
                </c:pt>
                <c:pt idx="30">
                  <c:v>29970.656272990502</c:v>
                </c:pt>
                <c:pt idx="31">
                  <c:v>29211.8115530344</c:v>
                </c:pt>
                <c:pt idx="32">
                  <c:v>27967.087421715802</c:v>
                </c:pt>
                <c:pt idx="33">
                  <c:v>28996.3691583935</c:v>
                </c:pt>
                <c:pt idx="34">
                  <c:v>32667.0296111077</c:v>
                </c:pt>
                <c:pt idx="35">
                  <c:v>38576.751240334197</c:v>
                </c:pt>
                <c:pt idx="36">
                  <c:v>34951.241202544297</c:v>
                </c:pt>
                <c:pt idx="37">
                  <c:v>27013.7501022666</c:v>
                </c:pt>
                <c:pt idx="38">
                  <c:v>36772.669893074097</c:v>
                </c:pt>
                <c:pt idx="39">
                  <c:v>35943.960414173103</c:v>
                </c:pt>
                <c:pt idx="40">
                  <c:v>33984.107229347901</c:v>
                </c:pt>
                <c:pt idx="41">
                  <c:v>32996.018737220598</c:v>
                </c:pt>
                <c:pt idx="42">
                  <c:v>36298.694461681604</c:v>
                </c:pt>
                <c:pt idx="43">
                  <c:v>33682.185729929799</c:v>
                </c:pt>
                <c:pt idx="44">
                  <c:v>34900.062654738002</c:v>
                </c:pt>
                <c:pt idx="45">
                  <c:v>27272.3764752967</c:v>
                </c:pt>
                <c:pt idx="46">
                  <c:v>35634.377480120304</c:v>
                </c:pt>
                <c:pt idx="47">
                  <c:v>38036.284353692303</c:v>
                </c:pt>
                <c:pt idx="48">
                  <c:v>35888.4279607555</c:v>
                </c:pt>
                <c:pt idx="49">
                  <c:v>35124.407822859801</c:v>
                </c:pt>
                <c:pt idx="50">
                  <c:v>38121.060711976497</c:v>
                </c:pt>
                <c:pt idx="51">
                  <c:v>38512.151665069301</c:v>
                </c:pt>
                <c:pt idx="52">
                  <c:v>36219.364147357002</c:v>
                </c:pt>
                <c:pt idx="53">
                  <c:v>33035.422465210897</c:v>
                </c:pt>
                <c:pt idx="54">
                  <c:v>37723.2278195037</c:v>
                </c:pt>
                <c:pt idx="55">
                  <c:v>27240.8842739832</c:v>
                </c:pt>
                <c:pt idx="56">
                  <c:v>36269.183708012701</c:v>
                </c:pt>
                <c:pt idx="57">
                  <c:v>35816.316129707302</c:v>
                </c:pt>
                <c:pt idx="58">
                  <c:v>20213.145383530398</c:v>
                </c:pt>
                <c:pt idx="59">
                  <c:v>21437.215563922298</c:v>
                </c:pt>
                <c:pt idx="60">
                  <c:v>24943.154967778799</c:v>
                </c:pt>
                <c:pt idx="61">
                  <c:v>30275.050985266502</c:v>
                </c:pt>
                <c:pt idx="62">
                  <c:v>32054.8951833717</c:v>
                </c:pt>
                <c:pt idx="63">
                  <c:v>30067.247894174099</c:v>
                </c:pt>
                <c:pt idx="64">
                  <c:v>28746.7750081493</c:v>
                </c:pt>
                <c:pt idx="65">
                  <c:v>31663.8009531194</c:v>
                </c:pt>
                <c:pt idx="66">
                  <c:v>26944.210420206899</c:v>
                </c:pt>
                <c:pt idx="67">
                  <c:v>25493.356250233599</c:v>
                </c:pt>
                <c:pt idx="68">
                  <c:v>30385.620783725299</c:v>
                </c:pt>
                <c:pt idx="69">
                  <c:v>31427.1749316317</c:v>
                </c:pt>
                <c:pt idx="70">
                  <c:v>27321.9420202732</c:v>
                </c:pt>
                <c:pt idx="71">
                  <c:v>29825.7109241049</c:v>
                </c:pt>
                <c:pt idx="72">
                  <c:v>31678.775099139701</c:v>
                </c:pt>
                <c:pt idx="73">
                  <c:v>33089.502718689102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7-43FF-9F19-17430939D812}"/>
            </c:ext>
          </c:extLst>
        </c:ser>
        <c:ser>
          <c:idx val="1"/>
          <c:order val="1"/>
          <c:tx>
            <c:strRef>
              <c:f>'Control Chart'!$X$5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Chart'!$X$6:$X$79</c:f>
              <c:numCache>
                <c:formatCode>General</c:formatCode>
                <c:ptCount val="74"/>
                <c:pt idx="0">
                  <c:v>31933.809987556473</c:v>
                </c:pt>
                <c:pt idx="1">
                  <c:v>31934.809987556499</c:v>
                </c:pt>
                <c:pt idx="2">
                  <c:v>31935.809987556499</c:v>
                </c:pt>
                <c:pt idx="3">
                  <c:v>31936.809987556499</c:v>
                </c:pt>
                <c:pt idx="4">
                  <c:v>31937.809987556499</c:v>
                </c:pt>
                <c:pt idx="5">
                  <c:v>31938.809987556499</c:v>
                </c:pt>
                <c:pt idx="6">
                  <c:v>31939.809987556499</c:v>
                </c:pt>
                <c:pt idx="7">
                  <c:v>31940.809987556499</c:v>
                </c:pt>
                <c:pt idx="8">
                  <c:v>31941.809987556499</c:v>
                </c:pt>
                <c:pt idx="9">
                  <c:v>31942.809987556499</c:v>
                </c:pt>
                <c:pt idx="10">
                  <c:v>31943.809987556499</c:v>
                </c:pt>
                <c:pt idx="11">
                  <c:v>31944.809987556499</c:v>
                </c:pt>
                <c:pt idx="12">
                  <c:v>31945.809987556499</c:v>
                </c:pt>
                <c:pt idx="13">
                  <c:v>31946.809987556499</c:v>
                </c:pt>
                <c:pt idx="14">
                  <c:v>31947.809987556499</c:v>
                </c:pt>
                <c:pt idx="15">
                  <c:v>31948.809987556499</c:v>
                </c:pt>
                <c:pt idx="16">
                  <c:v>31949.809987556499</c:v>
                </c:pt>
                <c:pt idx="17">
                  <c:v>31950.809987556499</c:v>
                </c:pt>
                <c:pt idx="18">
                  <c:v>31951.809987556499</c:v>
                </c:pt>
                <c:pt idx="19">
                  <c:v>31952.809987556499</c:v>
                </c:pt>
                <c:pt idx="20">
                  <c:v>31953.809987556499</c:v>
                </c:pt>
                <c:pt idx="21">
                  <c:v>31954.809987556499</c:v>
                </c:pt>
                <c:pt idx="22">
                  <c:v>31955.809987556499</c:v>
                </c:pt>
                <c:pt idx="23">
                  <c:v>31956.809987556499</c:v>
                </c:pt>
                <c:pt idx="24">
                  <c:v>31957.809987556499</c:v>
                </c:pt>
                <c:pt idx="25">
                  <c:v>31958.809987556499</c:v>
                </c:pt>
                <c:pt idx="26">
                  <c:v>31959.809987556499</c:v>
                </c:pt>
                <c:pt idx="27">
                  <c:v>31960.809987556499</c:v>
                </c:pt>
                <c:pt idx="28">
                  <c:v>31961.809987556499</c:v>
                </c:pt>
                <c:pt idx="29">
                  <c:v>31962.809987556499</c:v>
                </c:pt>
                <c:pt idx="30">
                  <c:v>31963.809987556499</c:v>
                </c:pt>
                <c:pt idx="31">
                  <c:v>31964.809987556499</c:v>
                </c:pt>
                <c:pt idx="32">
                  <c:v>31965.809987556499</c:v>
                </c:pt>
                <c:pt idx="33">
                  <c:v>31966.809987556499</c:v>
                </c:pt>
                <c:pt idx="34">
                  <c:v>31967.809987556499</c:v>
                </c:pt>
                <c:pt idx="35">
                  <c:v>31968.809987556499</c:v>
                </c:pt>
                <c:pt idx="36">
                  <c:v>31969.809987556499</c:v>
                </c:pt>
                <c:pt idx="37">
                  <c:v>31970.809987556499</c:v>
                </c:pt>
                <c:pt idx="38">
                  <c:v>31971.809987556499</c:v>
                </c:pt>
                <c:pt idx="39">
                  <c:v>31972.809987556499</c:v>
                </c:pt>
                <c:pt idx="40">
                  <c:v>31973.809987556499</c:v>
                </c:pt>
                <c:pt idx="41">
                  <c:v>31974.809987556499</c:v>
                </c:pt>
                <c:pt idx="42">
                  <c:v>31975.809987556499</c:v>
                </c:pt>
                <c:pt idx="43">
                  <c:v>31976.809987556499</c:v>
                </c:pt>
                <c:pt idx="44">
                  <c:v>31977.809987556499</c:v>
                </c:pt>
                <c:pt idx="45">
                  <c:v>31978.809987556499</c:v>
                </c:pt>
                <c:pt idx="46">
                  <c:v>31979.809987556499</c:v>
                </c:pt>
                <c:pt idx="47">
                  <c:v>31980.809987556499</c:v>
                </c:pt>
                <c:pt idx="48">
                  <c:v>31981.809987556499</c:v>
                </c:pt>
                <c:pt idx="49">
                  <c:v>31982.809987556499</c:v>
                </c:pt>
                <c:pt idx="50">
                  <c:v>31983.809987556499</c:v>
                </c:pt>
                <c:pt idx="51">
                  <c:v>31984.809987556499</c:v>
                </c:pt>
                <c:pt idx="52">
                  <c:v>31985.809987556499</c:v>
                </c:pt>
                <c:pt idx="53">
                  <c:v>31986.809987556499</c:v>
                </c:pt>
                <c:pt idx="54">
                  <c:v>31987.809987556499</c:v>
                </c:pt>
                <c:pt idx="55">
                  <c:v>31988.809987556499</c:v>
                </c:pt>
                <c:pt idx="56">
                  <c:v>31989.809987556499</c:v>
                </c:pt>
                <c:pt idx="57">
                  <c:v>31990.809987556499</c:v>
                </c:pt>
                <c:pt idx="58">
                  <c:v>31991.809987556499</c:v>
                </c:pt>
                <c:pt idx="59">
                  <c:v>31992.809987556499</c:v>
                </c:pt>
                <c:pt idx="60">
                  <c:v>31993.809987556499</c:v>
                </c:pt>
                <c:pt idx="61">
                  <c:v>31994.809987556499</c:v>
                </c:pt>
                <c:pt idx="62">
                  <c:v>31995.809987556499</c:v>
                </c:pt>
                <c:pt idx="63">
                  <c:v>31996.809987556499</c:v>
                </c:pt>
                <c:pt idx="64">
                  <c:v>31997.809987556499</c:v>
                </c:pt>
                <c:pt idx="65">
                  <c:v>31998.809987556499</c:v>
                </c:pt>
                <c:pt idx="66">
                  <c:v>31999.809987556499</c:v>
                </c:pt>
                <c:pt idx="67">
                  <c:v>32000.809987556499</c:v>
                </c:pt>
                <c:pt idx="68">
                  <c:v>32001.809987556499</c:v>
                </c:pt>
                <c:pt idx="69">
                  <c:v>32002.809987556499</c:v>
                </c:pt>
                <c:pt idx="70">
                  <c:v>32003.809987556499</c:v>
                </c:pt>
                <c:pt idx="71">
                  <c:v>32004.809987556499</c:v>
                </c:pt>
                <c:pt idx="72">
                  <c:v>32005.809987556499</c:v>
                </c:pt>
                <c:pt idx="73">
                  <c:v>32006.809987556499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7-43FF-9F19-17430939D812}"/>
            </c:ext>
          </c:extLst>
        </c:ser>
        <c:ser>
          <c:idx val="2"/>
          <c:order val="2"/>
          <c:tx>
            <c:strRef>
              <c:f>'Control Chart'!$Y$5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Chart'!$Y$6:$Y$79</c:f>
              <c:numCache>
                <c:formatCode>General</c:formatCode>
                <c:ptCount val="74"/>
                <c:pt idx="0">
                  <c:v>39655.946116812978</c:v>
                </c:pt>
                <c:pt idx="1">
                  <c:v>39655.946116812978</c:v>
                </c:pt>
                <c:pt idx="2">
                  <c:v>39655.946116812978</c:v>
                </c:pt>
                <c:pt idx="3">
                  <c:v>39655.946116812978</c:v>
                </c:pt>
                <c:pt idx="4">
                  <c:v>39655.946116812978</c:v>
                </c:pt>
                <c:pt idx="5">
                  <c:v>39655.946116812978</c:v>
                </c:pt>
                <c:pt idx="6">
                  <c:v>39655.946116812978</c:v>
                </c:pt>
                <c:pt idx="7">
                  <c:v>39655.946116812978</c:v>
                </c:pt>
                <c:pt idx="8">
                  <c:v>39655.946116812978</c:v>
                </c:pt>
                <c:pt idx="9">
                  <c:v>39655.946116812978</c:v>
                </c:pt>
                <c:pt idx="10">
                  <c:v>39655.946116812978</c:v>
                </c:pt>
                <c:pt idx="11">
                  <c:v>39655.946116812978</c:v>
                </c:pt>
                <c:pt idx="12">
                  <c:v>39655.946116812978</c:v>
                </c:pt>
                <c:pt idx="13">
                  <c:v>39655.946116812978</c:v>
                </c:pt>
                <c:pt idx="14">
                  <c:v>39655.946116812978</c:v>
                </c:pt>
                <c:pt idx="15">
                  <c:v>39655.946116812978</c:v>
                </c:pt>
                <c:pt idx="16">
                  <c:v>39655.946116812978</c:v>
                </c:pt>
                <c:pt idx="17">
                  <c:v>39655.946116812978</c:v>
                </c:pt>
                <c:pt idx="18">
                  <c:v>39655.946116812978</c:v>
                </c:pt>
                <c:pt idx="19">
                  <c:v>39655.946116812978</c:v>
                </c:pt>
                <c:pt idx="20">
                  <c:v>39655.946116812978</c:v>
                </c:pt>
                <c:pt idx="21">
                  <c:v>39655.946116812978</c:v>
                </c:pt>
                <c:pt idx="22">
                  <c:v>39655.946116812978</c:v>
                </c:pt>
                <c:pt idx="23">
                  <c:v>39655.946116812978</c:v>
                </c:pt>
                <c:pt idx="24">
                  <c:v>39655.946116812978</c:v>
                </c:pt>
                <c:pt idx="25">
                  <c:v>39655.946116812978</c:v>
                </c:pt>
                <c:pt idx="26">
                  <c:v>39655.946116812978</c:v>
                </c:pt>
                <c:pt idx="27">
                  <c:v>39655.946116812978</c:v>
                </c:pt>
                <c:pt idx="28">
                  <c:v>39655.946116812978</c:v>
                </c:pt>
                <c:pt idx="29">
                  <c:v>39655.946116812978</c:v>
                </c:pt>
                <c:pt idx="30">
                  <c:v>39655.946116812978</c:v>
                </c:pt>
                <c:pt idx="31">
                  <c:v>39655.946116812978</c:v>
                </c:pt>
                <c:pt idx="32">
                  <c:v>39655.946116812978</c:v>
                </c:pt>
                <c:pt idx="33">
                  <c:v>39655.946116812978</c:v>
                </c:pt>
                <c:pt idx="34">
                  <c:v>39655.946116812978</c:v>
                </c:pt>
                <c:pt idx="35">
                  <c:v>39655.946116812978</c:v>
                </c:pt>
                <c:pt idx="36">
                  <c:v>39655.946116812978</c:v>
                </c:pt>
                <c:pt idx="37">
                  <c:v>39655.946116812978</c:v>
                </c:pt>
                <c:pt idx="38">
                  <c:v>39655.946116812978</c:v>
                </c:pt>
                <c:pt idx="39">
                  <c:v>39655.946116812978</c:v>
                </c:pt>
                <c:pt idx="40">
                  <c:v>39655.946116812978</c:v>
                </c:pt>
                <c:pt idx="41">
                  <c:v>39655.946116812978</c:v>
                </c:pt>
                <c:pt idx="42">
                  <c:v>39655.946116812978</c:v>
                </c:pt>
                <c:pt idx="43">
                  <c:v>39655.946116812978</c:v>
                </c:pt>
                <c:pt idx="44">
                  <c:v>39655.946116812978</c:v>
                </c:pt>
                <c:pt idx="45">
                  <c:v>39655.946116812978</c:v>
                </c:pt>
                <c:pt idx="46">
                  <c:v>39655.946116812978</c:v>
                </c:pt>
                <c:pt idx="47">
                  <c:v>39655.946116812978</c:v>
                </c:pt>
                <c:pt idx="48">
                  <c:v>39655.946116812978</c:v>
                </c:pt>
                <c:pt idx="49">
                  <c:v>39655.946116812978</c:v>
                </c:pt>
                <c:pt idx="50">
                  <c:v>39655.946116812978</c:v>
                </c:pt>
                <c:pt idx="51">
                  <c:v>39655.946116812978</c:v>
                </c:pt>
                <c:pt idx="52">
                  <c:v>39655.946116812978</c:v>
                </c:pt>
                <c:pt idx="53">
                  <c:v>39655.946116812978</c:v>
                </c:pt>
                <c:pt idx="54">
                  <c:v>39655.946116812978</c:v>
                </c:pt>
                <c:pt idx="55">
                  <c:v>39655.946116812978</c:v>
                </c:pt>
                <c:pt idx="56">
                  <c:v>39655.946116812978</c:v>
                </c:pt>
                <c:pt idx="57">
                  <c:v>39655.946116812978</c:v>
                </c:pt>
                <c:pt idx="58">
                  <c:v>39655.946116812978</c:v>
                </c:pt>
                <c:pt idx="59">
                  <c:v>39655.946116812978</c:v>
                </c:pt>
                <c:pt idx="60">
                  <c:v>39655.946116812978</c:v>
                </c:pt>
                <c:pt idx="61">
                  <c:v>39655.946116812978</c:v>
                </c:pt>
                <c:pt idx="62">
                  <c:v>39655.946116812978</c:v>
                </c:pt>
                <c:pt idx="63">
                  <c:v>39655.946116812978</c:v>
                </c:pt>
                <c:pt idx="64">
                  <c:v>39655.946116812978</c:v>
                </c:pt>
                <c:pt idx="65">
                  <c:v>39655.946116812978</c:v>
                </c:pt>
                <c:pt idx="66">
                  <c:v>39655.946116812978</c:v>
                </c:pt>
                <c:pt idx="67">
                  <c:v>39655.946116812978</c:v>
                </c:pt>
                <c:pt idx="68">
                  <c:v>39655.946116812978</c:v>
                </c:pt>
                <c:pt idx="69">
                  <c:v>39655.946116812978</c:v>
                </c:pt>
                <c:pt idx="70">
                  <c:v>39655.946116812978</c:v>
                </c:pt>
                <c:pt idx="71">
                  <c:v>39655.946116812978</c:v>
                </c:pt>
                <c:pt idx="72">
                  <c:v>39655.946116812978</c:v>
                </c:pt>
                <c:pt idx="73">
                  <c:v>39655.946116812978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7-43FF-9F19-17430939D812}"/>
            </c:ext>
          </c:extLst>
        </c:ser>
        <c:ser>
          <c:idx val="3"/>
          <c:order val="3"/>
          <c:tx>
            <c:strRef>
              <c:f>'Control Chart'!$Z$5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Chart'!$Z$6:$Z$79</c:f>
              <c:numCache>
                <c:formatCode>General</c:formatCode>
                <c:ptCount val="74"/>
                <c:pt idx="0">
                  <c:v>24211.673858299971</c:v>
                </c:pt>
                <c:pt idx="1">
                  <c:v>24211.673858299971</c:v>
                </c:pt>
                <c:pt idx="2">
                  <c:v>24211.673858299971</c:v>
                </c:pt>
                <c:pt idx="3">
                  <c:v>24211.673858299971</c:v>
                </c:pt>
                <c:pt idx="4">
                  <c:v>24211.673858299971</c:v>
                </c:pt>
                <c:pt idx="5">
                  <c:v>24211.673858299971</c:v>
                </c:pt>
                <c:pt idx="6">
                  <c:v>24211.673858299971</c:v>
                </c:pt>
                <c:pt idx="7">
                  <c:v>24211.673858299971</c:v>
                </c:pt>
                <c:pt idx="8">
                  <c:v>24211.673858299971</c:v>
                </c:pt>
                <c:pt idx="9">
                  <c:v>24211.673858299971</c:v>
                </c:pt>
                <c:pt idx="10">
                  <c:v>24211.673858299971</c:v>
                </c:pt>
                <c:pt idx="11">
                  <c:v>24211.673858299971</c:v>
                </c:pt>
                <c:pt idx="12">
                  <c:v>24211.673858299971</c:v>
                </c:pt>
                <c:pt idx="13">
                  <c:v>24211.673858299971</c:v>
                </c:pt>
                <c:pt idx="14">
                  <c:v>24211.673858299971</c:v>
                </c:pt>
                <c:pt idx="15">
                  <c:v>24211.673858299971</c:v>
                </c:pt>
                <c:pt idx="16">
                  <c:v>24211.673858299971</c:v>
                </c:pt>
                <c:pt idx="17">
                  <c:v>24211.673858299971</c:v>
                </c:pt>
                <c:pt idx="18">
                  <c:v>24211.673858299971</c:v>
                </c:pt>
                <c:pt idx="19">
                  <c:v>24211.673858299971</c:v>
                </c:pt>
                <c:pt idx="20">
                  <c:v>24211.673858299971</c:v>
                </c:pt>
                <c:pt idx="21">
                  <c:v>24211.673858299971</c:v>
                </c:pt>
                <c:pt idx="22">
                  <c:v>24211.673858299971</c:v>
                </c:pt>
                <c:pt idx="23">
                  <c:v>24211.673858299971</c:v>
                </c:pt>
                <c:pt idx="24">
                  <c:v>24211.673858299971</c:v>
                </c:pt>
                <c:pt idx="25">
                  <c:v>24211.673858299971</c:v>
                </c:pt>
                <c:pt idx="26">
                  <c:v>24211.673858299971</c:v>
                </c:pt>
                <c:pt idx="27">
                  <c:v>24211.673858299971</c:v>
                </c:pt>
                <c:pt idx="28">
                  <c:v>24211.673858299971</c:v>
                </c:pt>
                <c:pt idx="29">
                  <c:v>24211.673858299971</c:v>
                </c:pt>
                <c:pt idx="30">
                  <c:v>24211.673858299971</c:v>
                </c:pt>
                <c:pt idx="31">
                  <c:v>24211.673858299971</c:v>
                </c:pt>
                <c:pt idx="32">
                  <c:v>24211.673858299971</c:v>
                </c:pt>
                <c:pt idx="33">
                  <c:v>24211.673858299971</c:v>
                </c:pt>
                <c:pt idx="34">
                  <c:v>24211.673858299971</c:v>
                </c:pt>
                <c:pt idx="35">
                  <c:v>24211.673858299971</c:v>
                </c:pt>
                <c:pt idx="36">
                  <c:v>24211.673858299971</c:v>
                </c:pt>
                <c:pt idx="37">
                  <c:v>24211.673858299971</c:v>
                </c:pt>
                <c:pt idx="38">
                  <c:v>24211.673858299971</c:v>
                </c:pt>
                <c:pt idx="39">
                  <c:v>24211.673858299971</c:v>
                </c:pt>
                <c:pt idx="40">
                  <c:v>24211.673858299971</c:v>
                </c:pt>
                <c:pt idx="41">
                  <c:v>24211.673858299971</c:v>
                </c:pt>
                <c:pt idx="42">
                  <c:v>24211.673858299971</c:v>
                </c:pt>
                <c:pt idx="43">
                  <c:v>24211.673858299971</c:v>
                </c:pt>
                <c:pt idx="44">
                  <c:v>24211.673858299971</c:v>
                </c:pt>
                <c:pt idx="45">
                  <c:v>24211.673858299971</c:v>
                </c:pt>
                <c:pt idx="46">
                  <c:v>24211.673858299971</c:v>
                </c:pt>
                <c:pt idx="47">
                  <c:v>24211.673858299971</c:v>
                </c:pt>
                <c:pt idx="48">
                  <c:v>24211.673858299971</c:v>
                </c:pt>
                <c:pt idx="49">
                  <c:v>24211.673858299971</c:v>
                </c:pt>
                <c:pt idx="50">
                  <c:v>24211.673858299971</c:v>
                </c:pt>
                <c:pt idx="51">
                  <c:v>24211.673858299971</c:v>
                </c:pt>
                <c:pt idx="52">
                  <c:v>24211.673858299971</c:v>
                </c:pt>
                <c:pt idx="53">
                  <c:v>24211.673858299971</c:v>
                </c:pt>
                <c:pt idx="54">
                  <c:v>24211.673858299971</c:v>
                </c:pt>
                <c:pt idx="55">
                  <c:v>24211.673858299971</c:v>
                </c:pt>
                <c:pt idx="56">
                  <c:v>24211.673858299971</c:v>
                </c:pt>
                <c:pt idx="57">
                  <c:v>24211.673858299971</c:v>
                </c:pt>
                <c:pt idx="58">
                  <c:v>24211.673858299971</c:v>
                </c:pt>
                <c:pt idx="59">
                  <c:v>24211.673858299971</c:v>
                </c:pt>
                <c:pt idx="60">
                  <c:v>24211.673858299971</c:v>
                </c:pt>
                <c:pt idx="61">
                  <c:v>24211.673858299971</c:v>
                </c:pt>
                <c:pt idx="62">
                  <c:v>24211.673858299971</c:v>
                </c:pt>
                <c:pt idx="63">
                  <c:v>24211.673858299971</c:v>
                </c:pt>
                <c:pt idx="64">
                  <c:v>24211.673858299971</c:v>
                </c:pt>
                <c:pt idx="65">
                  <c:v>24211.673858299971</c:v>
                </c:pt>
                <c:pt idx="66">
                  <c:v>24211.673858299971</c:v>
                </c:pt>
                <c:pt idx="67">
                  <c:v>24211.673858299971</c:v>
                </c:pt>
                <c:pt idx="68">
                  <c:v>24211.673858299971</c:v>
                </c:pt>
                <c:pt idx="69">
                  <c:v>24211.673858299971</c:v>
                </c:pt>
                <c:pt idx="70">
                  <c:v>24211.673858299971</c:v>
                </c:pt>
                <c:pt idx="71">
                  <c:v>24211.673858299971</c:v>
                </c:pt>
                <c:pt idx="72">
                  <c:v>24211.673858299971</c:v>
                </c:pt>
                <c:pt idx="73">
                  <c:v>24211.673858299971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7-43FF-9F19-17430939D812}"/>
            </c:ext>
          </c:extLst>
        </c:ser>
        <c:ser>
          <c:idx val="4"/>
          <c:order val="4"/>
          <c:tx>
            <c:strRef>
              <c:f>'Control Chart'!$AA$5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Chart'!$AA$6:$AA$79</c:f>
              <c:numCache>
                <c:formatCode>General</c:formatCode>
                <c:ptCount val="74"/>
                <c:pt idx="0">
                  <c:v>43517.014181441227</c:v>
                </c:pt>
                <c:pt idx="1">
                  <c:v>43517.014181441227</c:v>
                </c:pt>
                <c:pt idx="2">
                  <c:v>43517.014181441227</c:v>
                </c:pt>
                <c:pt idx="3">
                  <c:v>43517.014181441227</c:v>
                </c:pt>
                <c:pt idx="4">
                  <c:v>43517.014181441227</c:v>
                </c:pt>
                <c:pt idx="5">
                  <c:v>43517.014181441227</c:v>
                </c:pt>
                <c:pt idx="6">
                  <c:v>43517.014181441227</c:v>
                </c:pt>
                <c:pt idx="7">
                  <c:v>43517.014181441227</c:v>
                </c:pt>
                <c:pt idx="8">
                  <c:v>43517.014181441227</c:v>
                </c:pt>
                <c:pt idx="9">
                  <c:v>43517.014181441227</c:v>
                </c:pt>
                <c:pt idx="10">
                  <c:v>43517.014181441227</c:v>
                </c:pt>
                <c:pt idx="11">
                  <c:v>43517.014181441227</c:v>
                </c:pt>
                <c:pt idx="12">
                  <c:v>43517.014181441227</c:v>
                </c:pt>
                <c:pt idx="13">
                  <c:v>43517.014181441227</c:v>
                </c:pt>
                <c:pt idx="14">
                  <c:v>43517.014181441227</c:v>
                </c:pt>
                <c:pt idx="15">
                  <c:v>43517.014181441227</c:v>
                </c:pt>
                <c:pt idx="16">
                  <c:v>43517.014181441227</c:v>
                </c:pt>
                <c:pt idx="17">
                  <c:v>43517.014181441227</c:v>
                </c:pt>
                <c:pt idx="18">
                  <c:v>43517.014181441227</c:v>
                </c:pt>
                <c:pt idx="19">
                  <c:v>43517.014181441227</c:v>
                </c:pt>
                <c:pt idx="20">
                  <c:v>43517.014181441227</c:v>
                </c:pt>
                <c:pt idx="21">
                  <c:v>43517.014181441227</c:v>
                </c:pt>
                <c:pt idx="22">
                  <c:v>43517.014181441227</c:v>
                </c:pt>
                <c:pt idx="23">
                  <c:v>43517.014181441227</c:v>
                </c:pt>
                <c:pt idx="24">
                  <c:v>43517.014181441227</c:v>
                </c:pt>
                <c:pt idx="25">
                  <c:v>43517.014181441227</c:v>
                </c:pt>
                <c:pt idx="26">
                  <c:v>43517.014181441227</c:v>
                </c:pt>
                <c:pt idx="27">
                  <c:v>43517.014181441227</c:v>
                </c:pt>
                <c:pt idx="28">
                  <c:v>43517.014181441227</c:v>
                </c:pt>
                <c:pt idx="29">
                  <c:v>43517.014181441227</c:v>
                </c:pt>
                <c:pt idx="30">
                  <c:v>43517.014181441227</c:v>
                </c:pt>
                <c:pt idx="31">
                  <c:v>43517.014181441227</c:v>
                </c:pt>
                <c:pt idx="32">
                  <c:v>43517.014181441227</c:v>
                </c:pt>
                <c:pt idx="33">
                  <c:v>43517.014181441227</c:v>
                </c:pt>
                <c:pt idx="34">
                  <c:v>43517.014181441227</c:v>
                </c:pt>
                <c:pt idx="35">
                  <c:v>43517.014181441227</c:v>
                </c:pt>
                <c:pt idx="36">
                  <c:v>43517.014181441227</c:v>
                </c:pt>
                <c:pt idx="37">
                  <c:v>43517.014181441227</c:v>
                </c:pt>
                <c:pt idx="38">
                  <c:v>43517.014181441227</c:v>
                </c:pt>
                <c:pt idx="39">
                  <c:v>43517.014181441227</c:v>
                </c:pt>
                <c:pt idx="40">
                  <c:v>43517.014181441227</c:v>
                </c:pt>
                <c:pt idx="41">
                  <c:v>43517.014181441227</c:v>
                </c:pt>
                <c:pt idx="42">
                  <c:v>43517.014181441227</c:v>
                </c:pt>
                <c:pt idx="43">
                  <c:v>43517.014181441227</c:v>
                </c:pt>
                <c:pt idx="44">
                  <c:v>43517.014181441227</c:v>
                </c:pt>
                <c:pt idx="45">
                  <c:v>43517.014181441227</c:v>
                </c:pt>
                <c:pt idx="46">
                  <c:v>43517.014181441227</c:v>
                </c:pt>
                <c:pt idx="47">
                  <c:v>43517.014181441227</c:v>
                </c:pt>
                <c:pt idx="48">
                  <c:v>43517.014181441227</c:v>
                </c:pt>
                <c:pt idx="49">
                  <c:v>43517.014181441227</c:v>
                </c:pt>
                <c:pt idx="50">
                  <c:v>43517.014181441227</c:v>
                </c:pt>
                <c:pt idx="51">
                  <c:v>43517.014181441227</c:v>
                </c:pt>
                <c:pt idx="52">
                  <c:v>43517.014181441227</c:v>
                </c:pt>
                <c:pt idx="53">
                  <c:v>43517.014181441227</c:v>
                </c:pt>
                <c:pt idx="54">
                  <c:v>43517.014181441227</c:v>
                </c:pt>
                <c:pt idx="55">
                  <c:v>43517.014181441227</c:v>
                </c:pt>
                <c:pt idx="56">
                  <c:v>43517.014181441227</c:v>
                </c:pt>
                <c:pt idx="57">
                  <c:v>43517.014181441227</c:v>
                </c:pt>
                <c:pt idx="58">
                  <c:v>43517.014181441227</c:v>
                </c:pt>
                <c:pt idx="59">
                  <c:v>43517.014181441227</c:v>
                </c:pt>
                <c:pt idx="60">
                  <c:v>43517.014181441227</c:v>
                </c:pt>
                <c:pt idx="61">
                  <c:v>43517.014181441227</c:v>
                </c:pt>
                <c:pt idx="62">
                  <c:v>43517.014181441227</c:v>
                </c:pt>
                <c:pt idx="63">
                  <c:v>43517.014181441227</c:v>
                </c:pt>
                <c:pt idx="64">
                  <c:v>43517.014181441227</c:v>
                </c:pt>
                <c:pt idx="65">
                  <c:v>43517.014181441227</c:v>
                </c:pt>
                <c:pt idx="66">
                  <c:v>43517.014181441227</c:v>
                </c:pt>
                <c:pt idx="67">
                  <c:v>43517.014181441227</c:v>
                </c:pt>
                <c:pt idx="68">
                  <c:v>43517.014181441227</c:v>
                </c:pt>
                <c:pt idx="69">
                  <c:v>43517.014181441227</c:v>
                </c:pt>
                <c:pt idx="70">
                  <c:v>43517.014181441227</c:v>
                </c:pt>
                <c:pt idx="71">
                  <c:v>43517.014181441227</c:v>
                </c:pt>
                <c:pt idx="72">
                  <c:v>43517.014181441227</c:v>
                </c:pt>
                <c:pt idx="73">
                  <c:v>43517.014181441227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7-43FF-9F19-17430939D812}"/>
            </c:ext>
          </c:extLst>
        </c:ser>
        <c:ser>
          <c:idx val="5"/>
          <c:order val="5"/>
          <c:tx>
            <c:strRef>
              <c:f>'Control Chart'!$AB$5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Chart'!$AB$6:$AB$79</c:f>
              <c:numCache>
                <c:formatCode>General</c:formatCode>
                <c:ptCount val="74"/>
                <c:pt idx="0">
                  <c:v>20350.605793671719</c:v>
                </c:pt>
                <c:pt idx="1">
                  <c:v>20350.605793671719</c:v>
                </c:pt>
                <c:pt idx="2">
                  <c:v>20350.605793671719</c:v>
                </c:pt>
                <c:pt idx="3">
                  <c:v>20350.605793671719</c:v>
                </c:pt>
                <c:pt idx="4">
                  <c:v>20350.605793671719</c:v>
                </c:pt>
                <c:pt idx="5">
                  <c:v>20350.605793671719</c:v>
                </c:pt>
                <c:pt idx="6">
                  <c:v>20350.605793671719</c:v>
                </c:pt>
                <c:pt idx="7">
                  <c:v>20350.605793671719</c:v>
                </c:pt>
                <c:pt idx="8">
                  <c:v>20350.605793671719</c:v>
                </c:pt>
                <c:pt idx="9">
                  <c:v>20350.605793671719</c:v>
                </c:pt>
                <c:pt idx="10">
                  <c:v>20350.605793671719</c:v>
                </c:pt>
                <c:pt idx="11">
                  <c:v>20350.605793671719</c:v>
                </c:pt>
                <c:pt idx="12">
                  <c:v>20350.605793671719</c:v>
                </c:pt>
                <c:pt idx="13">
                  <c:v>20350.605793671719</c:v>
                </c:pt>
                <c:pt idx="14">
                  <c:v>20350.605793671719</c:v>
                </c:pt>
                <c:pt idx="15">
                  <c:v>20350.605793671719</c:v>
                </c:pt>
                <c:pt idx="16">
                  <c:v>20350.605793671719</c:v>
                </c:pt>
                <c:pt idx="17">
                  <c:v>20350.605793671719</c:v>
                </c:pt>
                <c:pt idx="18">
                  <c:v>20350.605793671719</c:v>
                </c:pt>
                <c:pt idx="19">
                  <c:v>20350.605793671719</c:v>
                </c:pt>
                <c:pt idx="20">
                  <c:v>20350.605793671719</c:v>
                </c:pt>
                <c:pt idx="21">
                  <c:v>20350.605793671719</c:v>
                </c:pt>
                <c:pt idx="22">
                  <c:v>20350.605793671719</c:v>
                </c:pt>
                <c:pt idx="23">
                  <c:v>20350.605793671719</c:v>
                </c:pt>
                <c:pt idx="24">
                  <c:v>20350.605793671719</c:v>
                </c:pt>
                <c:pt idx="25">
                  <c:v>20350.605793671719</c:v>
                </c:pt>
                <c:pt idx="26">
                  <c:v>20350.605793671719</c:v>
                </c:pt>
                <c:pt idx="27">
                  <c:v>20350.605793671719</c:v>
                </c:pt>
                <c:pt idx="28">
                  <c:v>20350.605793671719</c:v>
                </c:pt>
                <c:pt idx="29">
                  <c:v>20350.605793671719</c:v>
                </c:pt>
                <c:pt idx="30">
                  <c:v>20350.605793671719</c:v>
                </c:pt>
                <c:pt idx="31">
                  <c:v>20350.605793671719</c:v>
                </c:pt>
                <c:pt idx="32">
                  <c:v>20350.605793671719</c:v>
                </c:pt>
                <c:pt idx="33">
                  <c:v>20350.605793671719</c:v>
                </c:pt>
                <c:pt idx="34">
                  <c:v>20350.605793671719</c:v>
                </c:pt>
                <c:pt idx="35">
                  <c:v>20350.605793671719</c:v>
                </c:pt>
                <c:pt idx="36">
                  <c:v>20350.605793671719</c:v>
                </c:pt>
                <c:pt idx="37">
                  <c:v>20350.605793671719</c:v>
                </c:pt>
                <c:pt idx="38">
                  <c:v>20350.605793671719</c:v>
                </c:pt>
                <c:pt idx="39">
                  <c:v>20350.605793671719</c:v>
                </c:pt>
                <c:pt idx="40">
                  <c:v>20350.605793671719</c:v>
                </c:pt>
                <c:pt idx="41">
                  <c:v>20350.605793671719</c:v>
                </c:pt>
                <c:pt idx="42">
                  <c:v>20350.605793671719</c:v>
                </c:pt>
                <c:pt idx="43">
                  <c:v>20350.605793671719</c:v>
                </c:pt>
                <c:pt idx="44">
                  <c:v>20350.605793671719</c:v>
                </c:pt>
                <c:pt idx="45">
                  <c:v>20350.605793671719</c:v>
                </c:pt>
                <c:pt idx="46">
                  <c:v>20350.605793671719</c:v>
                </c:pt>
                <c:pt idx="47">
                  <c:v>20350.605793671719</c:v>
                </c:pt>
                <c:pt idx="48">
                  <c:v>20350.605793671719</c:v>
                </c:pt>
                <c:pt idx="49">
                  <c:v>20350.605793671719</c:v>
                </c:pt>
                <c:pt idx="50">
                  <c:v>20350.605793671719</c:v>
                </c:pt>
                <c:pt idx="51">
                  <c:v>20350.605793671719</c:v>
                </c:pt>
                <c:pt idx="52">
                  <c:v>20350.605793671719</c:v>
                </c:pt>
                <c:pt idx="53">
                  <c:v>20350.605793671719</c:v>
                </c:pt>
                <c:pt idx="54">
                  <c:v>20350.605793671719</c:v>
                </c:pt>
                <c:pt idx="55">
                  <c:v>20350.605793671719</c:v>
                </c:pt>
                <c:pt idx="56">
                  <c:v>20350.605793671719</c:v>
                </c:pt>
                <c:pt idx="57">
                  <c:v>20350.605793671719</c:v>
                </c:pt>
                <c:pt idx="58">
                  <c:v>20350.605793671719</c:v>
                </c:pt>
                <c:pt idx="59">
                  <c:v>20350.605793671719</c:v>
                </c:pt>
                <c:pt idx="60">
                  <c:v>20350.605793671719</c:v>
                </c:pt>
                <c:pt idx="61">
                  <c:v>20350.605793671719</c:v>
                </c:pt>
                <c:pt idx="62">
                  <c:v>20350.605793671719</c:v>
                </c:pt>
                <c:pt idx="63">
                  <c:v>20350.605793671719</c:v>
                </c:pt>
                <c:pt idx="64">
                  <c:v>20350.605793671719</c:v>
                </c:pt>
                <c:pt idx="65">
                  <c:v>20350.605793671719</c:v>
                </c:pt>
                <c:pt idx="66">
                  <c:v>20350.605793671719</c:v>
                </c:pt>
                <c:pt idx="67">
                  <c:v>20350.605793671719</c:v>
                </c:pt>
                <c:pt idx="68">
                  <c:v>20350.605793671719</c:v>
                </c:pt>
                <c:pt idx="69">
                  <c:v>20350.605793671719</c:v>
                </c:pt>
                <c:pt idx="70">
                  <c:v>20350.605793671719</c:v>
                </c:pt>
                <c:pt idx="71">
                  <c:v>20350.605793671719</c:v>
                </c:pt>
                <c:pt idx="72">
                  <c:v>20350.605793671719</c:v>
                </c:pt>
                <c:pt idx="73">
                  <c:v>20350.605793671719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7-43FF-9F19-17430939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054624"/>
        <c:axId val="1354054952"/>
      </c:lineChart>
      <c:catAx>
        <c:axId val="13540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54952"/>
        <c:crosses val="autoZero"/>
        <c:auto val="1"/>
        <c:lblAlgn val="ctr"/>
        <c:lblOffset val="100"/>
        <c:noMultiLvlLbl val="0"/>
      </c:catAx>
      <c:valAx>
        <c:axId val="13540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0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MFOET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Chart'!$AD$5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Chart'!$AD$6:$AD$79</c:f>
              <c:numCache>
                <c:formatCode>General</c:formatCode>
                <c:ptCount val="74"/>
                <c:pt idx="0">
                  <c:v>14570.3396495487</c:v>
                </c:pt>
                <c:pt idx="1">
                  <c:v>14480.1653269983</c:v>
                </c:pt>
                <c:pt idx="2">
                  <c:v>14691.0927987874</c:v>
                </c:pt>
                <c:pt idx="3">
                  <c:v>10968.6152217738</c:v>
                </c:pt>
                <c:pt idx="4">
                  <c:v>13852.023822884201</c:v>
                </c:pt>
                <c:pt idx="5">
                  <c:v>15036.0319682714</c:v>
                </c:pt>
                <c:pt idx="6">
                  <c:v>15747.7567206108</c:v>
                </c:pt>
                <c:pt idx="7">
                  <c:v>13527.2709703276</c:v>
                </c:pt>
                <c:pt idx="8">
                  <c:v>14617.3178682409</c:v>
                </c:pt>
                <c:pt idx="9">
                  <c:v>15015.5887708338</c:v>
                </c:pt>
                <c:pt idx="10">
                  <c:v>14587.0677293886</c:v>
                </c:pt>
                <c:pt idx="11">
                  <c:v>11619.770395383301</c:v>
                </c:pt>
                <c:pt idx="12">
                  <c:v>14271.6128392473</c:v>
                </c:pt>
                <c:pt idx="13">
                  <c:v>15495.886106517401</c:v>
                </c:pt>
                <c:pt idx="14">
                  <c:v>15065.923368510699</c:v>
                </c:pt>
                <c:pt idx="15">
                  <c:v>14128.6719907691</c:v>
                </c:pt>
                <c:pt idx="16">
                  <c:v>14196.283966253901</c:v>
                </c:pt>
                <c:pt idx="17">
                  <c:v>15077.752398811201</c:v>
                </c:pt>
                <c:pt idx="18">
                  <c:v>16387.130826185599</c:v>
                </c:pt>
                <c:pt idx="19">
                  <c:v>15740.852943223101</c:v>
                </c:pt>
                <c:pt idx="20">
                  <c:v>16448.5128933698</c:v>
                </c:pt>
                <c:pt idx="21">
                  <c:v>14500.2839524265</c:v>
                </c:pt>
                <c:pt idx="22">
                  <c:v>13960.781580705399</c:v>
                </c:pt>
                <c:pt idx="23">
                  <c:v>16249.7141592604</c:v>
                </c:pt>
                <c:pt idx="24">
                  <c:v>15375.4789256397</c:v>
                </c:pt>
                <c:pt idx="25">
                  <c:v>15535.9760371718</c:v>
                </c:pt>
                <c:pt idx="26">
                  <c:v>16474.9308350674</c:v>
                </c:pt>
                <c:pt idx="27">
                  <c:v>17112.407228464799</c:v>
                </c:pt>
                <c:pt idx="28">
                  <c:v>15797.778829863</c:v>
                </c:pt>
                <c:pt idx="29">
                  <c:v>16177.7403753297</c:v>
                </c:pt>
                <c:pt idx="30">
                  <c:v>14802.8796227159</c:v>
                </c:pt>
                <c:pt idx="31">
                  <c:v>13431.138363612299</c:v>
                </c:pt>
                <c:pt idx="32">
                  <c:v>13272.1379537791</c:v>
                </c:pt>
                <c:pt idx="33">
                  <c:v>13148.223458689299</c:v>
                </c:pt>
                <c:pt idx="34">
                  <c:v>16527.162961014099</c:v>
                </c:pt>
                <c:pt idx="35">
                  <c:v>18071.574300735701</c:v>
                </c:pt>
                <c:pt idx="36">
                  <c:v>15322.4289026608</c:v>
                </c:pt>
                <c:pt idx="37">
                  <c:v>12225.841642658101</c:v>
                </c:pt>
                <c:pt idx="38">
                  <c:v>17231.388335265499</c:v>
                </c:pt>
                <c:pt idx="39">
                  <c:v>16295.4314689087</c:v>
                </c:pt>
                <c:pt idx="40">
                  <c:v>15368.094486979</c:v>
                </c:pt>
                <c:pt idx="41">
                  <c:v>14975.416253884399</c:v>
                </c:pt>
                <c:pt idx="42">
                  <c:v>17572.911159439798</c:v>
                </c:pt>
                <c:pt idx="43">
                  <c:v>15982.435484715699</c:v>
                </c:pt>
                <c:pt idx="44">
                  <c:v>16001.3802388938</c:v>
                </c:pt>
                <c:pt idx="45">
                  <c:v>13553.836916090801</c:v>
                </c:pt>
                <c:pt idx="46">
                  <c:v>18208.542871840498</c:v>
                </c:pt>
                <c:pt idx="47">
                  <c:v>18880.9946867529</c:v>
                </c:pt>
                <c:pt idx="48">
                  <c:v>16517.248154966401</c:v>
                </c:pt>
                <c:pt idx="49">
                  <c:v>16431.849269932402</c:v>
                </c:pt>
                <c:pt idx="50">
                  <c:v>17456.356957727799</c:v>
                </c:pt>
                <c:pt idx="51">
                  <c:v>16613.0802447266</c:v>
                </c:pt>
                <c:pt idx="52">
                  <c:v>16150.3832738683</c:v>
                </c:pt>
                <c:pt idx="53">
                  <c:v>15082.164964105799</c:v>
                </c:pt>
                <c:pt idx="54">
                  <c:v>17563.2470236562</c:v>
                </c:pt>
                <c:pt idx="55">
                  <c:v>13754.1616047432</c:v>
                </c:pt>
                <c:pt idx="56">
                  <c:v>17483.301938509001</c:v>
                </c:pt>
                <c:pt idx="57">
                  <c:v>17384.400065218699</c:v>
                </c:pt>
                <c:pt idx="58">
                  <c:v>11613.6729349534</c:v>
                </c:pt>
                <c:pt idx="59">
                  <c:v>10863.892949712799</c:v>
                </c:pt>
                <c:pt idx="60">
                  <c:v>12482.980011440701</c:v>
                </c:pt>
                <c:pt idx="61">
                  <c:v>15336.209251922201</c:v>
                </c:pt>
                <c:pt idx="62">
                  <c:v>15762.5805449897</c:v>
                </c:pt>
                <c:pt idx="63">
                  <c:v>13388.864932582699</c:v>
                </c:pt>
                <c:pt idx="64">
                  <c:v>15624.276105414599</c:v>
                </c:pt>
                <c:pt idx="65">
                  <c:v>16859.856576886599</c:v>
                </c:pt>
                <c:pt idx="66">
                  <c:v>15579.0894315283</c:v>
                </c:pt>
                <c:pt idx="67">
                  <c:v>11297.587257724899</c:v>
                </c:pt>
                <c:pt idx="68">
                  <c:v>15498.513312207</c:v>
                </c:pt>
                <c:pt idx="69">
                  <c:v>15710.759833190299</c:v>
                </c:pt>
                <c:pt idx="70">
                  <c:v>12712.267286935699</c:v>
                </c:pt>
                <c:pt idx="71">
                  <c:v>13851.101065642801</c:v>
                </c:pt>
                <c:pt idx="72">
                  <c:v>14191.3872660458</c:v>
                </c:pt>
                <c:pt idx="73">
                  <c:v>14386.065745566601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5-4998-B146-2D25D70370BD}"/>
            </c:ext>
          </c:extLst>
        </c:ser>
        <c:ser>
          <c:idx val="1"/>
          <c:order val="1"/>
          <c:tx>
            <c:strRef>
              <c:f>'Control Chart'!$AI$5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Chart'!$AI$6:$AI$79</c:f>
              <c:numCache>
                <c:formatCode>General</c:formatCode>
                <c:ptCount val="74"/>
                <c:pt idx="0">
                  <c:v>15096.998346117574</c:v>
                </c:pt>
                <c:pt idx="1">
                  <c:v>15097.9983461176</c:v>
                </c:pt>
                <c:pt idx="2">
                  <c:v>15098.9983461176</c:v>
                </c:pt>
                <c:pt idx="3">
                  <c:v>15099.9983461176</c:v>
                </c:pt>
                <c:pt idx="4">
                  <c:v>15100.9983461176</c:v>
                </c:pt>
                <c:pt idx="5">
                  <c:v>15101.9983461176</c:v>
                </c:pt>
                <c:pt idx="6">
                  <c:v>15102.9983461176</c:v>
                </c:pt>
                <c:pt idx="7">
                  <c:v>15103.9983461176</c:v>
                </c:pt>
                <c:pt idx="8">
                  <c:v>15104.9983461176</c:v>
                </c:pt>
                <c:pt idx="9">
                  <c:v>15105.9983461176</c:v>
                </c:pt>
                <c:pt idx="10">
                  <c:v>15106.9983461176</c:v>
                </c:pt>
                <c:pt idx="11">
                  <c:v>15107.9983461176</c:v>
                </c:pt>
                <c:pt idx="12">
                  <c:v>15108.9983461176</c:v>
                </c:pt>
                <c:pt idx="13">
                  <c:v>15109.9983461176</c:v>
                </c:pt>
                <c:pt idx="14">
                  <c:v>15110.9983461176</c:v>
                </c:pt>
                <c:pt idx="15">
                  <c:v>15111.9983461176</c:v>
                </c:pt>
                <c:pt idx="16">
                  <c:v>15112.9983461176</c:v>
                </c:pt>
                <c:pt idx="17">
                  <c:v>15113.9983461176</c:v>
                </c:pt>
                <c:pt idx="18">
                  <c:v>15114.9983461176</c:v>
                </c:pt>
                <c:pt idx="19">
                  <c:v>15115.9983461176</c:v>
                </c:pt>
                <c:pt idx="20">
                  <c:v>15116.9983461176</c:v>
                </c:pt>
                <c:pt idx="21">
                  <c:v>15117.9983461176</c:v>
                </c:pt>
                <c:pt idx="22">
                  <c:v>15118.9983461176</c:v>
                </c:pt>
                <c:pt idx="23">
                  <c:v>15119.9983461176</c:v>
                </c:pt>
                <c:pt idx="24">
                  <c:v>15120.9983461176</c:v>
                </c:pt>
                <c:pt idx="25">
                  <c:v>15121.9983461176</c:v>
                </c:pt>
                <c:pt idx="26">
                  <c:v>15122.9983461176</c:v>
                </c:pt>
                <c:pt idx="27">
                  <c:v>15123.9983461176</c:v>
                </c:pt>
                <c:pt idx="28">
                  <c:v>15124.9983461176</c:v>
                </c:pt>
                <c:pt idx="29">
                  <c:v>15125.9983461176</c:v>
                </c:pt>
                <c:pt idx="30">
                  <c:v>15126.9983461176</c:v>
                </c:pt>
                <c:pt idx="31">
                  <c:v>15127.9983461176</c:v>
                </c:pt>
                <c:pt idx="32">
                  <c:v>15128.9983461176</c:v>
                </c:pt>
                <c:pt idx="33">
                  <c:v>15129.9983461176</c:v>
                </c:pt>
                <c:pt idx="34">
                  <c:v>15130.9983461176</c:v>
                </c:pt>
                <c:pt idx="35">
                  <c:v>15131.9983461176</c:v>
                </c:pt>
                <c:pt idx="36">
                  <c:v>15132.9983461176</c:v>
                </c:pt>
                <c:pt idx="37">
                  <c:v>15133.9983461176</c:v>
                </c:pt>
                <c:pt idx="38">
                  <c:v>15134.9983461176</c:v>
                </c:pt>
                <c:pt idx="39">
                  <c:v>15135.9983461176</c:v>
                </c:pt>
                <c:pt idx="40">
                  <c:v>15136.9983461176</c:v>
                </c:pt>
                <c:pt idx="41">
                  <c:v>15137.9983461176</c:v>
                </c:pt>
                <c:pt idx="42">
                  <c:v>15138.9983461176</c:v>
                </c:pt>
                <c:pt idx="43">
                  <c:v>15139.9983461176</c:v>
                </c:pt>
                <c:pt idx="44">
                  <c:v>15140.9983461176</c:v>
                </c:pt>
                <c:pt idx="45">
                  <c:v>15141.9983461176</c:v>
                </c:pt>
                <c:pt idx="46">
                  <c:v>15142.9983461176</c:v>
                </c:pt>
                <c:pt idx="47">
                  <c:v>15143.9983461176</c:v>
                </c:pt>
                <c:pt idx="48">
                  <c:v>15144.9983461176</c:v>
                </c:pt>
                <c:pt idx="49">
                  <c:v>15145.9983461176</c:v>
                </c:pt>
                <c:pt idx="50">
                  <c:v>15146.9983461176</c:v>
                </c:pt>
                <c:pt idx="51">
                  <c:v>15147.9983461176</c:v>
                </c:pt>
                <c:pt idx="52">
                  <c:v>15148.9983461176</c:v>
                </c:pt>
                <c:pt idx="53">
                  <c:v>15149.9983461176</c:v>
                </c:pt>
                <c:pt idx="54">
                  <c:v>15150.9983461176</c:v>
                </c:pt>
                <c:pt idx="55">
                  <c:v>15151.9983461176</c:v>
                </c:pt>
                <c:pt idx="56">
                  <c:v>15152.9983461176</c:v>
                </c:pt>
                <c:pt idx="57">
                  <c:v>15153.9983461176</c:v>
                </c:pt>
                <c:pt idx="58">
                  <c:v>15154.9983461176</c:v>
                </c:pt>
                <c:pt idx="59">
                  <c:v>15155.9983461176</c:v>
                </c:pt>
                <c:pt idx="60">
                  <c:v>15156.9983461176</c:v>
                </c:pt>
                <c:pt idx="61">
                  <c:v>15157.9983461176</c:v>
                </c:pt>
                <c:pt idx="62">
                  <c:v>15158.9983461176</c:v>
                </c:pt>
                <c:pt idx="63">
                  <c:v>15159.9983461176</c:v>
                </c:pt>
                <c:pt idx="64">
                  <c:v>15160.9983461176</c:v>
                </c:pt>
                <c:pt idx="65">
                  <c:v>15161.9983461176</c:v>
                </c:pt>
                <c:pt idx="66">
                  <c:v>15162.9983461176</c:v>
                </c:pt>
                <c:pt idx="67">
                  <c:v>15163.9983461176</c:v>
                </c:pt>
                <c:pt idx="68">
                  <c:v>15164.9983461176</c:v>
                </c:pt>
                <c:pt idx="69">
                  <c:v>15165.9983461176</c:v>
                </c:pt>
                <c:pt idx="70">
                  <c:v>15166.9983461176</c:v>
                </c:pt>
                <c:pt idx="71">
                  <c:v>15167.9983461176</c:v>
                </c:pt>
                <c:pt idx="72">
                  <c:v>15168.9983461176</c:v>
                </c:pt>
                <c:pt idx="73">
                  <c:v>15169.9983461176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5-4998-B146-2D25D70370BD}"/>
            </c:ext>
          </c:extLst>
        </c:ser>
        <c:ser>
          <c:idx val="2"/>
          <c:order val="2"/>
          <c:tx>
            <c:strRef>
              <c:f>'Control Chart'!$AJ$5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Chart'!$AJ$6:$AJ$79</c:f>
              <c:numCache>
                <c:formatCode>General</c:formatCode>
                <c:ptCount val="74"/>
                <c:pt idx="0">
                  <c:v>18574.318270824144</c:v>
                </c:pt>
                <c:pt idx="1">
                  <c:v>18574.318270824144</c:v>
                </c:pt>
                <c:pt idx="2">
                  <c:v>18574.318270824144</c:v>
                </c:pt>
                <c:pt idx="3">
                  <c:v>18574.318270824144</c:v>
                </c:pt>
                <c:pt idx="4">
                  <c:v>18574.318270824144</c:v>
                </c:pt>
                <c:pt idx="5">
                  <c:v>18574.318270824144</c:v>
                </c:pt>
                <c:pt idx="6">
                  <c:v>18574.318270824144</c:v>
                </c:pt>
                <c:pt idx="7">
                  <c:v>18574.318270824144</c:v>
                </c:pt>
                <c:pt idx="8">
                  <c:v>18574.318270824144</c:v>
                </c:pt>
                <c:pt idx="9">
                  <c:v>18574.318270824144</c:v>
                </c:pt>
                <c:pt idx="10">
                  <c:v>18574.318270824144</c:v>
                </c:pt>
                <c:pt idx="11">
                  <c:v>18574.318270824144</c:v>
                </c:pt>
                <c:pt idx="12">
                  <c:v>18574.318270824144</c:v>
                </c:pt>
                <c:pt idx="13">
                  <c:v>18574.318270824144</c:v>
                </c:pt>
                <c:pt idx="14">
                  <c:v>18574.318270824144</c:v>
                </c:pt>
                <c:pt idx="15">
                  <c:v>18574.318270824144</c:v>
                </c:pt>
                <c:pt idx="16">
                  <c:v>18574.318270824144</c:v>
                </c:pt>
                <c:pt idx="17">
                  <c:v>18574.318270824144</c:v>
                </c:pt>
                <c:pt idx="18">
                  <c:v>18574.318270824144</c:v>
                </c:pt>
                <c:pt idx="19">
                  <c:v>18574.318270824144</c:v>
                </c:pt>
                <c:pt idx="20">
                  <c:v>18574.318270824144</c:v>
                </c:pt>
                <c:pt idx="21">
                  <c:v>18574.318270824144</c:v>
                </c:pt>
                <c:pt idx="22">
                  <c:v>18574.318270824144</c:v>
                </c:pt>
                <c:pt idx="23">
                  <c:v>18574.318270824144</c:v>
                </c:pt>
                <c:pt idx="24">
                  <c:v>18574.318270824144</c:v>
                </c:pt>
                <c:pt idx="25">
                  <c:v>18574.318270824144</c:v>
                </c:pt>
                <c:pt idx="26">
                  <c:v>18574.318270824144</c:v>
                </c:pt>
                <c:pt idx="27">
                  <c:v>18574.318270824144</c:v>
                </c:pt>
                <c:pt idx="28">
                  <c:v>18574.318270824144</c:v>
                </c:pt>
                <c:pt idx="29">
                  <c:v>18574.318270824144</c:v>
                </c:pt>
                <c:pt idx="30">
                  <c:v>18574.318270824144</c:v>
                </c:pt>
                <c:pt idx="31">
                  <c:v>18574.318270824144</c:v>
                </c:pt>
                <c:pt idx="32">
                  <c:v>18574.318270824144</c:v>
                </c:pt>
                <c:pt idx="33">
                  <c:v>18574.318270824144</c:v>
                </c:pt>
                <c:pt idx="34">
                  <c:v>18574.318270824144</c:v>
                </c:pt>
                <c:pt idx="35">
                  <c:v>18574.318270824144</c:v>
                </c:pt>
                <c:pt idx="36">
                  <c:v>18574.318270824144</c:v>
                </c:pt>
                <c:pt idx="37">
                  <c:v>18574.318270824144</c:v>
                </c:pt>
                <c:pt idx="38">
                  <c:v>18574.318270824144</c:v>
                </c:pt>
                <c:pt idx="39">
                  <c:v>18574.318270824144</c:v>
                </c:pt>
                <c:pt idx="40">
                  <c:v>18574.318270824144</c:v>
                </c:pt>
                <c:pt idx="41">
                  <c:v>18574.318270824144</c:v>
                </c:pt>
                <c:pt idx="42">
                  <c:v>18574.318270824144</c:v>
                </c:pt>
                <c:pt idx="43">
                  <c:v>18574.318270824144</c:v>
                </c:pt>
                <c:pt idx="44">
                  <c:v>18574.318270824144</c:v>
                </c:pt>
                <c:pt idx="45">
                  <c:v>18574.318270824144</c:v>
                </c:pt>
                <c:pt idx="46">
                  <c:v>18574.318270824144</c:v>
                </c:pt>
                <c:pt idx="47">
                  <c:v>18574.318270824144</c:v>
                </c:pt>
                <c:pt idx="48">
                  <c:v>18574.318270824144</c:v>
                </c:pt>
                <c:pt idx="49">
                  <c:v>18574.318270824144</c:v>
                </c:pt>
                <c:pt idx="50">
                  <c:v>18574.318270824144</c:v>
                </c:pt>
                <c:pt idx="51">
                  <c:v>18574.318270824144</c:v>
                </c:pt>
                <c:pt idx="52">
                  <c:v>18574.318270824144</c:v>
                </c:pt>
                <c:pt idx="53">
                  <c:v>18574.318270824144</c:v>
                </c:pt>
                <c:pt idx="54">
                  <c:v>18574.318270824144</c:v>
                </c:pt>
                <c:pt idx="55">
                  <c:v>18574.318270824144</c:v>
                </c:pt>
                <c:pt idx="56">
                  <c:v>18574.318270824144</c:v>
                </c:pt>
                <c:pt idx="57">
                  <c:v>18574.318270824144</c:v>
                </c:pt>
                <c:pt idx="58">
                  <c:v>18574.318270824144</c:v>
                </c:pt>
                <c:pt idx="59">
                  <c:v>18574.318270824144</c:v>
                </c:pt>
                <c:pt idx="60">
                  <c:v>18574.318270824144</c:v>
                </c:pt>
                <c:pt idx="61">
                  <c:v>18574.318270824144</c:v>
                </c:pt>
                <c:pt idx="62">
                  <c:v>18574.318270824144</c:v>
                </c:pt>
                <c:pt idx="63">
                  <c:v>18574.318270824144</c:v>
                </c:pt>
                <c:pt idx="64">
                  <c:v>18574.318270824144</c:v>
                </c:pt>
                <c:pt idx="65">
                  <c:v>18574.318270824144</c:v>
                </c:pt>
                <c:pt idx="66">
                  <c:v>18574.318270824144</c:v>
                </c:pt>
                <c:pt idx="67">
                  <c:v>18574.318270824144</c:v>
                </c:pt>
                <c:pt idx="68">
                  <c:v>18574.318270824144</c:v>
                </c:pt>
                <c:pt idx="69">
                  <c:v>18574.318270824144</c:v>
                </c:pt>
                <c:pt idx="70">
                  <c:v>18574.318270824144</c:v>
                </c:pt>
                <c:pt idx="71">
                  <c:v>18574.318270824144</c:v>
                </c:pt>
                <c:pt idx="72">
                  <c:v>18574.318270824144</c:v>
                </c:pt>
                <c:pt idx="73">
                  <c:v>18574.318270824144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5-4998-B146-2D25D70370BD}"/>
            </c:ext>
          </c:extLst>
        </c:ser>
        <c:ser>
          <c:idx val="3"/>
          <c:order val="3"/>
          <c:tx>
            <c:strRef>
              <c:f>'Control Chart'!$AK$5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Chart'!$AK$6:$AK$79</c:f>
              <c:numCache>
                <c:formatCode>General</c:formatCode>
                <c:ptCount val="74"/>
                <c:pt idx="0">
                  <c:v>11619.678421411005</c:v>
                </c:pt>
                <c:pt idx="1">
                  <c:v>11619.678421411005</c:v>
                </c:pt>
                <c:pt idx="2">
                  <c:v>11619.678421411005</c:v>
                </c:pt>
                <c:pt idx="3">
                  <c:v>11619.678421411005</c:v>
                </c:pt>
                <c:pt idx="4">
                  <c:v>11619.678421411005</c:v>
                </c:pt>
                <c:pt idx="5">
                  <c:v>11619.678421411005</c:v>
                </c:pt>
                <c:pt idx="6">
                  <c:v>11619.678421411005</c:v>
                </c:pt>
                <c:pt idx="7">
                  <c:v>11619.678421411005</c:v>
                </c:pt>
                <c:pt idx="8">
                  <c:v>11619.678421411005</c:v>
                </c:pt>
                <c:pt idx="9">
                  <c:v>11619.678421411005</c:v>
                </c:pt>
                <c:pt idx="10">
                  <c:v>11619.678421411005</c:v>
                </c:pt>
                <c:pt idx="11">
                  <c:v>11619.678421411005</c:v>
                </c:pt>
                <c:pt idx="12">
                  <c:v>11619.678421411005</c:v>
                </c:pt>
                <c:pt idx="13">
                  <c:v>11619.678421411005</c:v>
                </c:pt>
                <c:pt idx="14">
                  <c:v>11619.678421411005</c:v>
                </c:pt>
                <c:pt idx="15">
                  <c:v>11619.678421411005</c:v>
                </c:pt>
                <c:pt idx="16">
                  <c:v>11619.678421411005</c:v>
                </c:pt>
                <c:pt idx="17">
                  <c:v>11619.678421411005</c:v>
                </c:pt>
                <c:pt idx="18">
                  <c:v>11619.678421411005</c:v>
                </c:pt>
                <c:pt idx="19">
                  <c:v>11619.678421411005</c:v>
                </c:pt>
                <c:pt idx="20">
                  <c:v>11619.678421411005</c:v>
                </c:pt>
                <c:pt idx="21">
                  <c:v>11619.678421411005</c:v>
                </c:pt>
                <c:pt idx="22">
                  <c:v>11619.678421411005</c:v>
                </c:pt>
                <c:pt idx="23">
                  <c:v>11619.678421411005</c:v>
                </c:pt>
                <c:pt idx="24">
                  <c:v>11619.678421411005</c:v>
                </c:pt>
                <c:pt idx="25">
                  <c:v>11619.678421411005</c:v>
                </c:pt>
                <c:pt idx="26">
                  <c:v>11619.678421411005</c:v>
                </c:pt>
                <c:pt idx="27">
                  <c:v>11619.678421411005</c:v>
                </c:pt>
                <c:pt idx="28">
                  <c:v>11619.678421411005</c:v>
                </c:pt>
                <c:pt idx="29">
                  <c:v>11619.678421411005</c:v>
                </c:pt>
                <c:pt idx="30">
                  <c:v>11619.678421411005</c:v>
                </c:pt>
                <c:pt idx="31">
                  <c:v>11619.678421411005</c:v>
                </c:pt>
                <c:pt idx="32">
                  <c:v>11619.678421411005</c:v>
                </c:pt>
                <c:pt idx="33">
                  <c:v>11619.678421411005</c:v>
                </c:pt>
                <c:pt idx="34">
                  <c:v>11619.678421411005</c:v>
                </c:pt>
                <c:pt idx="35">
                  <c:v>11619.678421411005</c:v>
                </c:pt>
                <c:pt idx="36">
                  <c:v>11619.678421411005</c:v>
                </c:pt>
                <c:pt idx="37">
                  <c:v>11619.678421411005</c:v>
                </c:pt>
                <c:pt idx="38">
                  <c:v>11619.678421411005</c:v>
                </c:pt>
                <c:pt idx="39">
                  <c:v>11619.678421411005</c:v>
                </c:pt>
                <c:pt idx="40">
                  <c:v>11619.678421411005</c:v>
                </c:pt>
                <c:pt idx="41">
                  <c:v>11619.678421411005</c:v>
                </c:pt>
                <c:pt idx="42">
                  <c:v>11619.678421411005</c:v>
                </c:pt>
                <c:pt idx="43">
                  <c:v>11619.678421411005</c:v>
                </c:pt>
                <c:pt idx="44">
                  <c:v>11619.678421411005</c:v>
                </c:pt>
                <c:pt idx="45">
                  <c:v>11619.678421411005</c:v>
                </c:pt>
                <c:pt idx="46">
                  <c:v>11619.678421411005</c:v>
                </c:pt>
                <c:pt idx="47">
                  <c:v>11619.678421411005</c:v>
                </c:pt>
                <c:pt idx="48">
                  <c:v>11619.678421411005</c:v>
                </c:pt>
                <c:pt idx="49">
                  <c:v>11619.678421411005</c:v>
                </c:pt>
                <c:pt idx="50">
                  <c:v>11619.678421411005</c:v>
                </c:pt>
                <c:pt idx="51">
                  <c:v>11619.678421411005</c:v>
                </c:pt>
                <c:pt idx="52">
                  <c:v>11619.678421411005</c:v>
                </c:pt>
                <c:pt idx="53">
                  <c:v>11619.678421411005</c:v>
                </c:pt>
                <c:pt idx="54">
                  <c:v>11619.678421411005</c:v>
                </c:pt>
                <c:pt idx="55">
                  <c:v>11619.678421411005</c:v>
                </c:pt>
                <c:pt idx="56">
                  <c:v>11619.678421411005</c:v>
                </c:pt>
                <c:pt idx="57">
                  <c:v>11619.678421411005</c:v>
                </c:pt>
                <c:pt idx="58">
                  <c:v>11619.678421411005</c:v>
                </c:pt>
                <c:pt idx="59">
                  <c:v>11619.678421411005</c:v>
                </c:pt>
                <c:pt idx="60">
                  <c:v>11619.678421411005</c:v>
                </c:pt>
                <c:pt idx="61">
                  <c:v>11619.678421411005</c:v>
                </c:pt>
                <c:pt idx="62">
                  <c:v>11619.678421411005</c:v>
                </c:pt>
                <c:pt idx="63">
                  <c:v>11619.678421411005</c:v>
                </c:pt>
                <c:pt idx="64">
                  <c:v>11619.678421411005</c:v>
                </c:pt>
                <c:pt idx="65">
                  <c:v>11619.678421411005</c:v>
                </c:pt>
                <c:pt idx="66">
                  <c:v>11619.678421411005</c:v>
                </c:pt>
                <c:pt idx="67">
                  <c:v>11619.678421411005</c:v>
                </c:pt>
                <c:pt idx="68">
                  <c:v>11619.678421411005</c:v>
                </c:pt>
                <c:pt idx="69">
                  <c:v>11619.678421411005</c:v>
                </c:pt>
                <c:pt idx="70">
                  <c:v>11619.678421411005</c:v>
                </c:pt>
                <c:pt idx="71">
                  <c:v>11619.678421411005</c:v>
                </c:pt>
                <c:pt idx="72">
                  <c:v>11619.678421411005</c:v>
                </c:pt>
                <c:pt idx="73">
                  <c:v>11619.678421411005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5-4998-B146-2D25D70370BD}"/>
            </c:ext>
          </c:extLst>
        </c:ser>
        <c:ser>
          <c:idx val="4"/>
          <c:order val="4"/>
          <c:tx>
            <c:strRef>
              <c:f>'Control Chart'!$AL$5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Chart'!$AL$6:$AL$79</c:f>
              <c:numCache>
                <c:formatCode>General</c:formatCode>
                <c:ptCount val="74"/>
                <c:pt idx="0">
                  <c:v>20312.97823317743</c:v>
                </c:pt>
                <c:pt idx="1">
                  <c:v>20312.97823317743</c:v>
                </c:pt>
                <c:pt idx="2">
                  <c:v>20312.97823317743</c:v>
                </c:pt>
                <c:pt idx="3">
                  <c:v>20312.97823317743</c:v>
                </c:pt>
                <c:pt idx="4">
                  <c:v>20312.97823317743</c:v>
                </c:pt>
                <c:pt idx="5">
                  <c:v>20312.97823317743</c:v>
                </c:pt>
                <c:pt idx="6">
                  <c:v>20312.97823317743</c:v>
                </c:pt>
                <c:pt idx="7">
                  <c:v>20312.97823317743</c:v>
                </c:pt>
                <c:pt idx="8">
                  <c:v>20312.97823317743</c:v>
                </c:pt>
                <c:pt idx="9">
                  <c:v>20312.97823317743</c:v>
                </c:pt>
                <c:pt idx="10">
                  <c:v>20312.97823317743</c:v>
                </c:pt>
                <c:pt idx="11">
                  <c:v>20312.97823317743</c:v>
                </c:pt>
                <c:pt idx="12">
                  <c:v>20312.97823317743</c:v>
                </c:pt>
                <c:pt idx="13">
                  <c:v>20312.97823317743</c:v>
                </c:pt>
                <c:pt idx="14">
                  <c:v>20312.97823317743</c:v>
                </c:pt>
                <c:pt idx="15">
                  <c:v>20312.97823317743</c:v>
                </c:pt>
                <c:pt idx="16">
                  <c:v>20312.97823317743</c:v>
                </c:pt>
                <c:pt idx="17">
                  <c:v>20312.97823317743</c:v>
                </c:pt>
                <c:pt idx="18">
                  <c:v>20312.97823317743</c:v>
                </c:pt>
                <c:pt idx="19">
                  <c:v>20312.97823317743</c:v>
                </c:pt>
                <c:pt idx="20">
                  <c:v>20312.97823317743</c:v>
                </c:pt>
                <c:pt idx="21">
                  <c:v>20312.97823317743</c:v>
                </c:pt>
                <c:pt idx="22">
                  <c:v>20312.97823317743</c:v>
                </c:pt>
                <c:pt idx="23">
                  <c:v>20312.97823317743</c:v>
                </c:pt>
                <c:pt idx="24">
                  <c:v>20312.97823317743</c:v>
                </c:pt>
                <c:pt idx="25">
                  <c:v>20312.97823317743</c:v>
                </c:pt>
                <c:pt idx="26">
                  <c:v>20312.97823317743</c:v>
                </c:pt>
                <c:pt idx="27">
                  <c:v>20312.97823317743</c:v>
                </c:pt>
                <c:pt idx="28">
                  <c:v>20312.97823317743</c:v>
                </c:pt>
                <c:pt idx="29">
                  <c:v>20312.97823317743</c:v>
                </c:pt>
                <c:pt idx="30">
                  <c:v>20312.97823317743</c:v>
                </c:pt>
                <c:pt idx="31">
                  <c:v>20312.97823317743</c:v>
                </c:pt>
                <c:pt idx="32">
                  <c:v>20312.97823317743</c:v>
                </c:pt>
                <c:pt idx="33">
                  <c:v>20312.97823317743</c:v>
                </c:pt>
                <c:pt idx="34">
                  <c:v>20312.97823317743</c:v>
                </c:pt>
                <c:pt idx="35">
                  <c:v>20312.97823317743</c:v>
                </c:pt>
                <c:pt idx="36">
                  <c:v>20312.97823317743</c:v>
                </c:pt>
                <c:pt idx="37">
                  <c:v>20312.97823317743</c:v>
                </c:pt>
                <c:pt idx="38">
                  <c:v>20312.97823317743</c:v>
                </c:pt>
                <c:pt idx="39">
                  <c:v>20312.97823317743</c:v>
                </c:pt>
                <c:pt idx="40">
                  <c:v>20312.97823317743</c:v>
                </c:pt>
                <c:pt idx="41">
                  <c:v>20312.97823317743</c:v>
                </c:pt>
                <c:pt idx="42">
                  <c:v>20312.97823317743</c:v>
                </c:pt>
                <c:pt idx="43">
                  <c:v>20312.97823317743</c:v>
                </c:pt>
                <c:pt idx="44">
                  <c:v>20312.97823317743</c:v>
                </c:pt>
                <c:pt idx="45">
                  <c:v>20312.97823317743</c:v>
                </c:pt>
                <c:pt idx="46">
                  <c:v>20312.97823317743</c:v>
                </c:pt>
                <c:pt idx="47">
                  <c:v>20312.97823317743</c:v>
                </c:pt>
                <c:pt idx="48">
                  <c:v>20312.97823317743</c:v>
                </c:pt>
                <c:pt idx="49">
                  <c:v>20312.97823317743</c:v>
                </c:pt>
                <c:pt idx="50">
                  <c:v>20312.97823317743</c:v>
                </c:pt>
                <c:pt idx="51">
                  <c:v>20312.97823317743</c:v>
                </c:pt>
                <c:pt idx="52">
                  <c:v>20312.97823317743</c:v>
                </c:pt>
                <c:pt idx="53">
                  <c:v>20312.97823317743</c:v>
                </c:pt>
                <c:pt idx="54">
                  <c:v>20312.97823317743</c:v>
                </c:pt>
                <c:pt idx="55">
                  <c:v>20312.97823317743</c:v>
                </c:pt>
                <c:pt idx="56">
                  <c:v>20312.97823317743</c:v>
                </c:pt>
                <c:pt idx="57">
                  <c:v>20312.97823317743</c:v>
                </c:pt>
                <c:pt idx="58">
                  <c:v>20312.97823317743</c:v>
                </c:pt>
                <c:pt idx="59">
                  <c:v>20312.97823317743</c:v>
                </c:pt>
                <c:pt idx="60">
                  <c:v>20312.97823317743</c:v>
                </c:pt>
                <c:pt idx="61">
                  <c:v>20312.97823317743</c:v>
                </c:pt>
                <c:pt idx="62">
                  <c:v>20312.97823317743</c:v>
                </c:pt>
                <c:pt idx="63">
                  <c:v>20312.97823317743</c:v>
                </c:pt>
                <c:pt idx="64">
                  <c:v>20312.97823317743</c:v>
                </c:pt>
                <c:pt idx="65">
                  <c:v>20312.97823317743</c:v>
                </c:pt>
                <c:pt idx="66">
                  <c:v>20312.97823317743</c:v>
                </c:pt>
                <c:pt idx="67">
                  <c:v>20312.97823317743</c:v>
                </c:pt>
                <c:pt idx="68">
                  <c:v>20312.97823317743</c:v>
                </c:pt>
                <c:pt idx="69">
                  <c:v>20312.97823317743</c:v>
                </c:pt>
                <c:pt idx="70">
                  <c:v>20312.97823317743</c:v>
                </c:pt>
                <c:pt idx="71">
                  <c:v>20312.97823317743</c:v>
                </c:pt>
                <c:pt idx="72">
                  <c:v>20312.97823317743</c:v>
                </c:pt>
                <c:pt idx="73">
                  <c:v>20312.97823317743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A5-4998-B146-2D25D70370BD}"/>
            </c:ext>
          </c:extLst>
        </c:ser>
        <c:ser>
          <c:idx val="5"/>
          <c:order val="5"/>
          <c:tx>
            <c:strRef>
              <c:f>'Control Chart'!$AM$5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Chart'!$AM$6:$AM$79</c:f>
              <c:numCache>
                <c:formatCode>General</c:formatCode>
                <c:ptCount val="74"/>
                <c:pt idx="0">
                  <c:v>9881.0184590577192</c:v>
                </c:pt>
                <c:pt idx="1">
                  <c:v>9881.0184590577192</c:v>
                </c:pt>
                <c:pt idx="2">
                  <c:v>9881.0184590577192</c:v>
                </c:pt>
                <c:pt idx="3">
                  <c:v>9881.0184590577192</c:v>
                </c:pt>
                <c:pt idx="4">
                  <c:v>9881.0184590577192</c:v>
                </c:pt>
                <c:pt idx="5">
                  <c:v>9881.0184590577192</c:v>
                </c:pt>
                <c:pt idx="6">
                  <c:v>9881.0184590577192</c:v>
                </c:pt>
                <c:pt idx="7">
                  <c:v>9881.0184590577192</c:v>
                </c:pt>
                <c:pt idx="8">
                  <c:v>9881.0184590577192</c:v>
                </c:pt>
                <c:pt idx="9">
                  <c:v>9881.0184590577192</c:v>
                </c:pt>
                <c:pt idx="10">
                  <c:v>9881.0184590577192</c:v>
                </c:pt>
                <c:pt idx="11">
                  <c:v>9881.0184590577192</c:v>
                </c:pt>
                <c:pt idx="12">
                  <c:v>9881.0184590577192</c:v>
                </c:pt>
                <c:pt idx="13">
                  <c:v>9881.0184590577192</c:v>
                </c:pt>
                <c:pt idx="14">
                  <c:v>9881.0184590577192</c:v>
                </c:pt>
                <c:pt idx="15">
                  <c:v>9881.0184590577192</c:v>
                </c:pt>
                <c:pt idx="16">
                  <c:v>9881.0184590577192</c:v>
                </c:pt>
                <c:pt idx="17">
                  <c:v>9881.0184590577192</c:v>
                </c:pt>
                <c:pt idx="18">
                  <c:v>9881.0184590577192</c:v>
                </c:pt>
                <c:pt idx="19">
                  <c:v>9881.0184590577192</c:v>
                </c:pt>
                <c:pt idx="20">
                  <c:v>9881.0184590577192</c:v>
                </c:pt>
                <c:pt idx="21">
                  <c:v>9881.0184590577192</c:v>
                </c:pt>
                <c:pt idx="22">
                  <c:v>9881.0184590577192</c:v>
                </c:pt>
                <c:pt idx="23">
                  <c:v>9881.0184590577192</c:v>
                </c:pt>
                <c:pt idx="24">
                  <c:v>9881.0184590577192</c:v>
                </c:pt>
                <c:pt idx="25">
                  <c:v>9881.0184590577192</c:v>
                </c:pt>
                <c:pt idx="26">
                  <c:v>9881.0184590577192</c:v>
                </c:pt>
                <c:pt idx="27">
                  <c:v>9881.0184590577192</c:v>
                </c:pt>
                <c:pt idx="28">
                  <c:v>9881.0184590577192</c:v>
                </c:pt>
                <c:pt idx="29">
                  <c:v>9881.0184590577192</c:v>
                </c:pt>
                <c:pt idx="30">
                  <c:v>9881.0184590577192</c:v>
                </c:pt>
                <c:pt idx="31">
                  <c:v>9881.0184590577192</c:v>
                </c:pt>
                <c:pt idx="32">
                  <c:v>9881.0184590577192</c:v>
                </c:pt>
                <c:pt idx="33">
                  <c:v>9881.0184590577192</c:v>
                </c:pt>
                <c:pt idx="34">
                  <c:v>9881.0184590577192</c:v>
                </c:pt>
                <c:pt idx="35">
                  <c:v>9881.0184590577192</c:v>
                </c:pt>
                <c:pt idx="36">
                  <c:v>9881.0184590577192</c:v>
                </c:pt>
                <c:pt idx="37">
                  <c:v>9881.0184590577192</c:v>
                </c:pt>
                <c:pt idx="38">
                  <c:v>9881.0184590577192</c:v>
                </c:pt>
                <c:pt idx="39">
                  <c:v>9881.0184590577192</c:v>
                </c:pt>
                <c:pt idx="40">
                  <c:v>9881.0184590577192</c:v>
                </c:pt>
                <c:pt idx="41">
                  <c:v>9881.0184590577192</c:v>
                </c:pt>
                <c:pt idx="42">
                  <c:v>9881.0184590577192</c:v>
                </c:pt>
                <c:pt idx="43">
                  <c:v>9881.0184590577192</c:v>
                </c:pt>
                <c:pt idx="44">
                  <c:v>9881.0184590577192</c:v>
                </c:pt>
                <c:pt idx="45">
                  <c:v>9881.0184590577192</c:v>
                </c:pt>
                <c:pt idx="46">
                  <c:v>9881.0184590577192</c:v>
                </c:pt>
                <c:pt idx="47">
                  <c:v>9881.0184590577192</c:v>
                </c:pt>
                <c:pt idx="48">
                  <c:v>9881.0184590577192</c:v>
                </c:pt>
                <c:pt idx="49">
                  <c:v>9881.0184590577192</c:v>
                </c:pt>
                <c:pt idx="50">
                  <c:v>9881.0184590577192</c:v>
                </c:pt>
                <c:pt idx="51">
                  <c:v>9881.0184590577192</c:v>
                </c:pt>
                <c:pt idx="52">
                  <c:v>9881.0184590577192</c:v>
                </c:pt>
                <c:pt idx="53">
                  <c:v>9881.0184590577192</c:v>
                </c:pt>
                <c:pt idx="54">
                  <c:v>9881.0184590577192</c:v>
                </c:pt>
                <c:pt idx="55">
                  <c:v>9881.0184590577192</c:v>
                </c:pt>
                <c:pt idx="56">
                  <c:v>9881.0184590577192</c:v>
                </c:pt>
                <c:pt idx="57">
                  <c:v>9881.0184590577192</c:v>
                </c:pt>
                <c:pt idx="58">
                  <c:v>9881.0184590577192</c:v>
                </c:pt>
                <c:pt idx="59">
                  <c:v>9881.0184590577192</c:v>
                </c:pt>
                <c:pt idx="60">
                  <c:v>9881.0184590577192</c:v>
                </c:pt>
                <c:pt idx="61">
                  <c:v>9881.0184590577192</c:v>
                </c:pt>
                <c:pt idx="62">
                  <c:v>9881.0184590577192</c:v>
                </c:pt>
                <c:pt idx="63">
                  <c:v>9881.0184590577192</c:v>
                </c:pt>
                <c:pt idx="64">
                  <c:v>9881.0184590577192</c:v>
                </c:pt>
                <c:pt idx="65">
                  <c:v>9881.0184590577192</c:v>
                </c:pt>
                <c:pt idx="66">
                  <c:v>9881.0184590577192</c:v>
                </c:pt>
                <c:pt idx="67">
                  <c:v>9881.0184590577192</c:v>
                </c:pt>
                <c:pt idx="68">
                  <c:v>9881.0184590577192</c:v>
                </c:pt>
                <c:pt idx="69">
                  <c:v>9881.0184590577192</c:v>
                </c:pt>
                <c:pt idx="70">
                  <c:v>9881.0184590577192</c:v>
                </c:pt>
                <c:pt idx="71">
                  <c:v>9881.0184590577192</c:v>
                </c:pt>
                <c:pt idx="72">
                  <c:v>9881.0184590577192</c:v>
                </c:pt>
                <c:pt idx="73">
                  <c:v>9881.0184590577192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5-4998-B146-2D25D7037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50560"/>
        <c:axId val="1310479432"/>
      </c:lineChart>
      <c:catAx>
        <c:axId val="5771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79432"/>
        <c:crosses val="autoZero"/>
        <c:auto val="1"/>
        <c:lblAlgn val="ctr"/>
        <c:lblOffset val="100"/>
        <c:noMultiLvlLbl val="0"/>
      </c:catAx>
      <c:valAx>
        <c:axId val="1310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4NT13C6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Chart'!$AO$5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Chart'!$AO$6:$AO$79</c:f>
              <c:numCache>
                <c:formatCode>General</c:formatCode>
                <c:ptCount val="74"/>
                <c:pt idx="0">
                  <c:v>438721.43152712</c:v>
                </c:pt>
                <c:pt idx="1">
                  <c:v>463849.08863043401</c:v>
                </c:pt>
                <c:pt idx="2">
                  <c:v>444373.76925017399</c:v>
                </c:pt>
                <c:pt idx="3">
                  <c:v>362625.81969899399</c:v>
                </c:pt>
                <c:pt idx="4">
                  <c:v>434883.263699712</c:v>
                </c:pt>
                <c:pt idx="5">
                  <c:v>459908.63277140202</c:v>
                </c:pt>
                <c:pt idx="6">
                  <c:v>479036.77686724602</c:v>
                </c:pt>
                <c:pt idx="7">
                  <c:v>431616.05930257798</c:v>
                </c:pt>
                <c:pt idx="8">
                  <c:v>452700.67328831099</c:v>
                </c:pt>
                <c:pt idx="9">
                  <c:v>445689.351314053</c:v>
                </c:pt>
                <c:pt idx="10">
                  <c:v>426840.44773723499</c:v>
                </c:pt>
                <c:pt idx="11">
                  <c:v>347579.00194914499</c:v>
                </c:pt>
                <c:pt idx="12">
                  <c:v>436195.65762514301</c:v>
                </c:pt>
                <c:pt idx="13">
                  <c:v>466955.20694712701</c:v>
                </c:pt>
                <c:pt idx="14">
                  <c:v>474955.36849791999</c:v>
                </c:pt>
                <c:pt idx="15">
                  <c:v>453684.81017302501</c:v>
                </c:pt>
                <c:pt idx="16">
                  <c:v>418676.85522924102</c:v>
                </c:pt>
                <c:pt idx="17">
                  <c:v>465763.81979532097</c:v>
                </c:pt>
                <c:pt idx="18">
                  <c:v>515901.63542196498</c:v>
                </c:pt>
                <c:pt idx="19">
                  <c:v>487793.88857384602</c:v>
                </c:pt>
                <c:pt idx="20">
                  <c:v>484818.914785815</c:v>
                </c:pt>
                <c:pt idx="21">
                  <c:v>430906.54731674801</c:v>
                </c:pt>
                <c:pt idx="22">
                  <c:v>450232.71562772698</c:v>
                </c:pt>
                <c:pt idx="23">
                  <c:v>497897.48220014502</c:v>
                </c:pt>
                <c:pt idx="24">
                  <c:v>429583.713497783</c:v>
                </c:pt>
                <c:pt idx="25">
                  <c:v>428774.94951716298</c:v>
                </c:pt>
                <c:pt idx="26">
                  <c:v>497767.632312036</c:v>
                </c:pt>
                <c:pt idx="27">
                  <c:v>473692.786817307</c:v>
                </c:pt>
                <c:pt idx="28">
                  <c:v>438351.44793778198</c:v>
                </c:pt>
                <c:pt idx="29">
                  <c:v>494848.23666402901</c:v>
                </c:pt>
                <c:pt idx="30">
                  <c:v>406575.63756141299</c:v>
                </c:pt>
                <c:pt idx="31">
                  <c:v>393825.229618271</c:v>
                </c:pt>
                <c:pt idx="32">
                  <c:v>380542.80377998098</c:v>
                </c:pt>
                <c:pt idx="33">
                  <c:v>390435.44463848002</c:v>
                </c:pt>
                <c:pt idx="34">
                  <c:v>443570.490267271</c:v>
                </c:pt>
                <c:pt idx="35">
                  <c:v>570323.46599033801</c:v>
                </c:pt>
                <c:pt idx="36">
                  <c:v>456268.99679441901</c:v>
                </c:pt>
                <c:pt idx="37">
                  <c:v>400149.78623786499</c:v>
                </c:pt>
                <c:pt idx="38">
                  <c:v>507581.87116516999</c:v>
                </c:pt>
                <c:pt idx="39">
                  <c:v>497271.44467683398</c:v>
                </c:pt>
                <c:pt idx="40">
                  <c:v>494808.57950458798</c:v>
                </c:pt>
                <c:pt idx="41">
                  <c:v>457356.78591498698</c:v>
                </c:pt>
                <c:pt idx="42">
                  <c:v>489678.712207406</c:v>
                </c:pt>
                <c:pt idx="43">
                  <c:v>466064.30295923399</c:v>
                </c:pt>
                <c:pt idx="44">
                  <c:v>460468.88764060597</c:v>
                </c:pt>
                <c:pt idx="45">
                  <c:v>373091.707821113</c:v>
                </c:pt>
                <c:pt idx="46">
                  <c:v>524339.25743247999</c:v>
                </c:pt>
                <c:pt idx="47">
                  <c:v>564202.11793266796</c:v>
                </c:pt>
                <c:pt idx="48">
                  <c:v>495498.50545303</c:v>
                </c:pt>
                <c:pt idx="49">
                  <c:v>486877.15633147198</c:v>
                </c:pt>
                <c:pt idx="50">
                  <c:v>563445.371168343</c:v>
                </c:pt>
                <c:pt idx="51">
                  <c:v>539605.03729637305</c:v>
                </c:pt>
                <c:pt idx="52">
                  <c:v>522069.93278230302</c:v>
                </c:pt>
                <c:pt idx="53">
                  <c:v>433977.241570746</c:v>
                </c:pt>
                <c:pt idx="54">
                  <c:v>511111.14671287301</c:v>
                </c:pt>
                <c:pt idx="55">
                  <c:v>408763.08508097701</c:v>
                </c:pt>
                <c:pt idx="56">
                  <c:v>502724.75481943699</c:v>
                </c:pt>
                <c:pt idx="57">
                  <c:v>504516.012315706</c:v>
                </c:pt>
                <c:pt idx="58">
                  <c:v>337701.74857605703</c:v>
                </c:pt>
                <c:pt idx="59">
                  <c:v>333403.91322270402</c:v>
                </c:pt>
                <c:pt idx="60">
                  <c:v>413428.19994075003</c:v>
                </c:pt>
                <c:pt idx="61">
                  <c:v>460867.21158241399</c:v>
                </c:pt>
                <c:pt idx="62">
                  <c:v>495756.90080221999</c:v>
                </c:pt>
                <c:pt idx="63">
                  <c:v>472128.95898115699</c:v>
                </c:pt>
                <c:pt idx="64">
                  <c:v>483435.57950665598</c:v>
                </c:pt>
                <c:pt idx="65">
                  <c:v>503847.544959386</c:v>
                </c:pt>
                <c:pt idx="66">
                  <c:v>425958.63163204503</c:v>
                </c:pt>
                <c:pt idx="67">
                  <c:v>376600.40218664397</c:v>
                </c:pt>
                <c:pt idx="68">
                  <c:v>480521.37000529701</c:v>
                </c:pt>
                <c:pt idx="69">
                  <c:v>475409.86688018503</c:v>
                </c:pt>
                <c:pt idx="70">
                  <c:v>432268.01073152898</c:v>
                </c:pt>
                <c:pt idx="71">
                  <c:v>439804.014353559</c:v>
                </c:pt>
                <c:pt idx="72">
                  <c:v>471126.65803247498</c:v>
                </c:pt>
                <c:pt idx="73">
                  <c:v>474411.87000716099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6-444F-882C-F995185DEF1F}"/>
            </c:ext>
          </c:extLst>
        </c:ser>
        <c:ser>
          <c:idx val="1"/>
          <c:order val="1"/>
          <c:tx>
            <c:strRef>
              <c:f>'Control Chart'!$AT$5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Chart'!$AT$6:$AT$79</c:f>
              <c:numCache>
                <c:formatCode>General</c:formatCode>
                <c:ptCount val="74"/>
                <c:pt idx="0">
                  <c:v>457519.46800069109</c:v>
                </c:pt>
                <c:pt idx="1">
                  <c:v>457520.46800069098</c:v>
                </c:pt>
                <c:pt idx="2">
                  <c:v>457521.46800069098</c:v>
                </c:pt>
                <c:pt idx="3">
                  <c:v>457522.46800069098</c:v>
                </c:pt>
                <c:pt idx="4">
                  <c:v>457523.46800069098</c:v>
                </c:pt>
                <c:pt idx="5">
                  <c:v>457524.46800069098</c:v>
                </c:pt>
                <c:pt idx="6">
                  <c:v>457525.46800069098</c:v>
                </c:pt>
                <c:pt idx="7">
                  <c:v>457526.46800069098</c:v>
                </c:pt>
                <c:pt idx="8">
                  <c:v>457527.46800069098</c:v>
                </c:pt>
                <c:pt idx="9">
                  <c:v>457528.46800069098</c:v>
                </c:pt>
                <c:pt idx="10">
                  <c:v>457529.46800069098</c:v>
                </c:pt>
                <c:pt idx="11">
                  <c:v>457530.46800069098</c:v>
                </c:pt>
                <c:pt idx="12">
                  <c:v>457531.46800069098</c:v>
                </c:pt>
                <c:pt idx="13">
                  <c:v>457532.46800069098</c:v>
                </c:pt>
                <c:pt idx="14">
                  <c:v>457533.46800069098</c:v>
                </c:pt>
                <c:pt idx="15">
                  <c:v>457534.46800069098</c:v>
                </c:pt>
                <c:pt idx="16">
                  <c:v>457535.46800069098</c:v>
                </c:pt>
                <c:pt idx="17">
                  <c:v>457536.46800069098</c:v>
                </c:pt>
                <c:pt idx="18">
                  <c:v>457537.46800069098</c:v>
                </c:pt>
                <c:pt idx="19">
                  <c:v>457538.46800069098</c:v>
                </c:pt>
                <c:pt idx="20">
                  <c:v>457539.46800069098</c:v>
                </c:pt>
                <c:pt idx="21">
                  <c:v>457540.46800069098</c:v>
                </c:pt>
                <c:pt idx="22">
                  <c:v>457541.46800069098</c:v>
                </c:pt>
                <c:pt idx="23">
                  <c:v>457542.46800069098</c:v>
                </c:pt>
                <c:pt idx="24">
                  <c:v>457543.46800069098</c:v>
                </c:pt>
                <c:pt idx="25">
                  <c:v>457544.46800069098</c:v>
                </c:pt>
                <c:pt idx="26">
                  <c:v>457545.46800069098</c:v>
                </c:pt>
                <c:pt idx="27">
                  <c:v>457546.46800069098</c:v>
                </c:pt>
                <c:pt idx="28">
                  <c:v>457547.46800069098</c:v>
                </c:pt>
                <c:pt idx="29">
                  <c:v>457548.46800069098</c:v>
                </c:pt>
                <c:pt idx="30">
                  <c:v>457549.46800069098</c:v>
                </c:pt>
                <c:pt idx="31">
                  <c:v>457550.46800069098</c:v>
                </c:pt>
                <c:pt idx="32">
                  <c:v>457551.46800069098</c:v>
                </c:pt>
                <c:pt idx="33">
                  <c:v>457552.46800069098</c:v>
                </c:pt>
                <c:pt idx="34">
                  <c:v>457553.46800069098</c:v>
                </c:pt>
                <c:pt idx="35">
                  <c:v>457554.46800069098</c:v>
                </c:pt>
                <c:pt idx="36">
                  <c:v>457555.46800069098</c:v>
                </c:pt>
                <c:pt idx="37">
                  <c:v>457556.46800069098</c:v>
                </c:pt>
                <c:pt idx="38">
                  <c:v>457557.46800069098</c:v>
                </c:pt>
                <c:pt idx="39">
                  <c:v>457558.46800069098</c:v>
                </c:pt>
                <c:pt idx="40">
                  <c:v>457559.46800069098</c:v>
                </c:pt>
                <c:pt idx="41">
                  <c:v>457560.46800069098</c:v>
                </c:pt>
                <c:pt idx="42">
                  <c:v>457561.46800069098</c:v>
                </c:pt>
                <c:pt idx="43">
                  <c:v>457562.46800069098</c:v>
                </c:pt>
                <c:pt idx="44">
                  <c:v>457563.46800069098</c:v>
                </c:pt>
                <c:pt idx="45">
                  <c:v>457564.46800069098</c:v>
                </c:pt>
                <c:pt idx="46">
                  <c:v>457565.46800069098</c:v>
                </c:pt>
                <c:pt idx="47">
                  <c:v>457566.46800069098</c:v>
                </c:pt>
                <c:pt idx="48">
                  <c:v>457567.46800069098</c:v>
                </c:pt>
                <c:pt idx="49">
                  <c:v>457568.46800069098</c:v>
                </c:pt>
                <c:pt idx="50">
                  <c:v>457569.46800069098</c:v>
                </c:pt>
                <c:pt idx="51">
                  <c:v>457570.46800069098</c:v>
                </c:pt>
                <c:pt idx="52">
                  <c:v>457571.46800069098</c:v>
                </c:pt>
                <c:pt idx="53">
                  <c:v>457572.46800069098</c:v>
                </c:pt>
                <c:pt idx="54">
                  <c:v>457573.46800069098</c:v>
                </c:pt>
                <c:pt idx="55">
                  <c:v>457574.46800069098</c:v>
                </c:pt>
                <c:pt idx="56">
                  <c:v>457575.46800069098</c:v>
                </c:pt>
                <c:pt idx="57">
                  <c:v>457576.46800069098</c:v>
                </c:pt>
                <c:pt idx="58">
                  <c:v>457577.46800069098</c:v>
                </c:pt>
                <c:pt idx="59">
                  <c:v>457578.46800069098</c:v>
                </c:pt>
                <c:pt idx="60">
                  <c:v>457579.46800069098</c:v>
                </c:pt>
                <c:pt idx="61">
                  <c:v>457580.46800069098</c:v>
                </c:pt>
                <c:pt idx="62">
                  <c:v>457581.46800069098</c:v>
                </c:pt>
                <c:pt idx="63">
                  <c:v>457582.46800069098</c:v>
                </c:pt>
                <c:pt idx="64">
                  <c:v>457583.46800069098</c:v>
                </c:pt>
                <c:pt idx="65">
                  <c:v>457584.46800069098</c:v>
                </c:pt>
                <c:pt idx="66">
                  <c:v>457585.46800069098</c:v>
                </c:pt>
                <c:pt idx="67">
                  <c:v>457586.46800069098</c:v>
                </c:pt>
                <c:pt idx="68">
                  <c:v>457587.46800069098</c:v>
                </c:pt>
                <c:pt idx="69">
                  <c:v>457588.46800069098</c:v>
                </c:pt>
                <c:pt idx="70">
                  <c:v>457589.46800069098</c:v>
                </c:pt>
                <c:pt idx="71">
                  <c:v>457590.46800069098</c:v>
                </c:pt>
                <c:pt idx="72">
                  <c:v>457591.46800069098</c:v>
                </c:pt>
                <c:pt idx="73">
                  <c:v>457592.46800069098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6-444F-882C-F995185DEF1F}"/>
            </c:ext>
          </c:extLst>
        </c:ser>
        <c:ser>
          <c:idx val="2"/>
          <c:order val="2"/>
          <c:tx>
            <c:strRef>
              <c:f>'Control Chart'!$AU$5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Chart'!$AU$6:$AU$79</c:f>
              <c:numCache>
                <c:formatCode>General</c:formatCode>
                <c:ptCount val="74"/>
                <c:pt idx="0">
                  <c:v>557637.62387062109</c:v>
                </c:pt>
                <c:pt idx="1">
                  <c:v>557637.62387062109</c:v>
                </c:pt>
                <c:pt idx="2">
                  <c:v>557637.62387062109</c:v>
                </c:pt>
                <c:pt idx="3">
                  <c:v>557637.62387062109</c:v>
                </c:pt>
                <c:pt idx="4">
                  <c:v>557637.62387062109</c:v>
                </c:pt>
                <c:pt idx="5">
                  <c:v>557637.62387062109</c:v>
                </c:pt>
                <c:pt idx="6">
                  <c:v>557637.62387062109</c:v>
                </c:pt>
                <c:pt idx="7">
                  <c:v>557637.62387062109</c:v>
                </c:pt>
                <c:pt idx="8">
                  <c:v>557637.62387062109</c:v>
                </c:pt>
                <c:pt idx="9">
                  <c:v>557637.62387062109</c:v>
                </c:pt>
                <c:pt idx="10">
                  <c:v>557637.62387062109</c:v>
                </c:pt>
                <c:pt idx="11">
                  <c:v>557637.62387062109</c:v>
                </c:pt>
                <c:pt idx="12">
                  <c:v>557637.62387062109</c:v>
                </c:pt>
                <c:pt idx="13">
                  <c:v>557637.62387062109</c:v>
                </c:pt>
                <c:pt idx="14">
                  <c:v>557637.62387062109</c:v>
                </c:pt>
                <c:pt idx="15">
                  <c:v>557637.62387062109</c:v>
                </c:pt>
                <c:pt idx="16">
                  <c:v>557637.62387062109</c:v>
                </c:pt>
                <c:pt idx="17">
                  <c:v>557637.62387062109</c:v>
                </c:pt>
                <c:pt idx="18">
                  <c:v>557637.62387062109</c:v>
                </c:pt>
                <c:pt idx="19">
                  <c:v>557637.62387062109</c:v>
                </c:pt>
                <c:pt idx="20">
                  <c:v>557637.62387062109</c:v>
                </c:pt>
                <c:pt idx="21">
                  <c:v>557637.62387062109</c:v>
                </c:pt>
                <c:pt idx="22">
                  <c:v>557637.62387062109</c:v>
                </c:pt>
                <c:pt idx="23">
                  <c:v>557637.62387062109</c:v>
                </c:pt>
                <c:pt idx="24">
                  <c:v>557637.62387062109</c:v>
                </c:pt>
                <c:pt idx="25">
                  <c:v>557637.62387062109</c:v>
                </c:pt>
                <c:pt idx="26">
                  <c:v>557637.62387062109</c:v>
                </c:pt>
                <c:pt idx="27">
                  <c:v>557637.62387062109</c:v>
                </c:pt>
                <c:pt idx="28">
                  <c:v>557637.62387062109</c:v>
                </c:pt>
                <c:pt idx="29">
                  <c:v>557637.62387062109</c:v>
                </c:pt>
                <c:pt idx="30">
                  <c:v>557637.62387062109</c:v>
                </c:pt>
                <c:pt idx="31">
                  <c:v>557637.62387062109</c:v>
                </c:pt>
                <c:pt idx="32">
                  <c:v>557637.62387062109</c:v>
                </c:pt>
                <c:pt idx="33">
                  <c:v>557637.62387062109</c:v>
                </c:pt>
                <c:pt idx="34">
                  <c:v>557637.62387062109</c:v>
                </c:pt>
                <c:pt idx="35">
                  <c:v>557637.62387062109</c:v>
                </c:pt>
                <c:pt idx="36">
                  <c:v>557637.62387062109</c:v>
                </c:pt>
                <c:pt idx="37">
                  <c:v>557637.62387062109</c:v>
                </c:pt>
                <c:pt idx="38">
                  <c:v>557637.62387062109</c:v>
                </c:pt>
                <c:pt idx="39">
                  <c:v>557637.62387062109</c:v>
                </c:pt>
                <c:pt idx="40">
                  <c:v>557637.62387062109</c:v>
                </c:pt>
                <c:pt idx="41">
                  <c:v>557637.62387062109</c:v>
                </c:pt>
                <c:pt idx="42">
                  <c:v>557637.62387062109</c:v>
                </c:pt>
                <c:pt idx="43">
                  <c:v>557637.62387062109</c:v>
                </c:pt>
                <c:pt idx="44">
                  <c:v>557637.62387062109</c:v>
                </c:pt>
                <c:pt idx="45">
                  <c:v>557637.62387062109</c:v>
                </c:pt>
                <c:pt idx="46">
                  <c:v>557637.62387062109</c:v>
                </c:pt>
                <c:pt idx="47">
                  <c:v>557637.62387062109</c:v>
                </c:pt>
                <c:pt idx="48">
                  <c:v>557637.62387062109</c:v>
                </c:pt>
                <c:pt idx="49">
                  <c:v>557637.62387062109</c:v>
                </c:pt>
                <c:pt idx="50">
                  <c:v>557637.62387062109</c:v>
                </c:pt>
                <c:pt idx="51">
                  <c:v>557637.62387062109</c:v>
                </c:pt>
                <c:pt idx="52">
                  <c:v>557637.62387062109</c:v>
                </c:pt>
                <c:pt idx="53">
                  <c:v>557637.62387062109</c:v>
                </c:pt>
                <c:pt idx="54">
                  <c:v>557637.62387062109</c:v>
                </c:pt>
                <c:pt idx="55">
                  <c:v>557637.62387062109</c:v>
                </c:pt>
                <c:pt idx="56">
                  <c:v>557637.62387062109</c:v>
                </c:pt>
                <c:pt idx="57">
                  <c:v>557637.62387062109</c:v>
                </c:pt>
                <c:pt idx="58">
                  <c:v>557637.62387062109</c:v>
                </c:pt>
                <c:pt idx="59">
                  <c:v>557637.62387062109</c:v>
                </c:pt>
                <c:pt idx="60">
                  <c:v>557637.62387062109</c:v>
                </c:pt>
                <c:pt idx="61">
                  <c:v>557637.62387062109</c:v>
                </c:pt>
                <c:pt idx="62">
                  <c:v>557637.62387062109</c:v>
                </c:pt>
                <c:pt idx="63">
                  <c:v>557637.62387062109</c:v>
                </c:pt>
                <c:pt idx="64">
                  <c:v>557637.62387062109</c:v>
                </c:pt>
                <c:pt idx="65">
                  <c:v>557637.62387062109</c:v>
                </c:pt>
                <c:pt idx="66">
                  <c:v>557637.62387062109</c:v>
                </c:pt>
                <c:pt idx="67">
                  <c:v>557637.62387062109</c:v>
                </c:pt>
                <c:pt idx="68">
                  <c:v>557637.62387062109</c:v>
                </c:pt>
                <c:pt idx="69">
                  <c:v>557637.62387062109</c:v>
                </c:pt>
                <c:pt idx="70">
                  <c:v>557637.62387062109</c:v>
                </c:pt>
                <c:pt idx="71">
                  <c:v>557637.62387062109</c:v>
                </c:pt>
                <c:pt idx="72">
                  <c:v>557637.62387062109</c:v>
                </c:pt>
                <c:pt idx="73">
                  <c:v>557637.62387062109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6-444F-882C-F995185DEF1F}"/>
            </c:ext>
          </c:extLst>
        </c:ser>
        <c:ser>
          <c:idx val="3"/>
          <c:order val="3"/>
          <c:tx>
            <c:strRef>
              <c:f>'Control Chart'!$AV$5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Chart'!$AV$6:$AV$79</c:f>
              <c:numCache>
                <c:formatCode>General</c:formatCode>
                <c:ptCount val="74"/>
                <c:pt idx="0">
                  <c:v>357401.3121307611</c:v>
                </c:pt>
                <c:pt idx="1">
                  <c:v>357401.3121307611</c:v>
                </c:pt>
                <c:pt idx="2">
                  <c:v>357401.3121307611</c:v>
                </c:pt>
                <c:pt idx="3">
                  <c:v>357401.3121307611</c:v>
                </c:pt>
                <c:pt idx="4">
                  <c:v>357401.3121307611</c:v>
                </c:pt>
                <c:pt idx="5">
                  <c:v>357401.3121307611</c:v>
                </c:pt>
                <c:pt idx="6">
                  <c:v>357401.3121307611</c:v>
                </c:pt>
                <c:pt idx="7">
                  <c:v>357401.3121307611</c:v>
                </c:pt>
                <c:pt idx="8">
                  <c:v>357401.3121307611</c:v>
                </c:pt>
                <c:pt idx="9">
                  <c:v>357401.3121307611</c:v>
                </c:pt>
                <c:pt idx="10">
                  <c:v>357401.3121307611</c:v>
                </c:pt>
                <c:pt idx="11">
                  <c:v>357401.3121307611</c:v>
                </c:pt>
                <c:pt idx="12">
                  <c:v>357401.3121307611</c:v>
                </c:pt>
                <c:pt idx="13">
                  <c:v>357401.3121307611</c:v>
                </c:pt>
                <c:pt idx="14">
                  <c:v>357401.3121307611</c:v>
                </c:pt>
                <c:pt idx="15">
                  <c:v>357401.3121307611</c:v>
                </c:pt>
                <c:pt idx="16">
                  <c:v>357401.3121307611</c:v>
                </c:pt>
                <c:pt idx="17">
                  <c:v>357401.3121307611</c:v>
                </c:pt>
                <c:pt idx="18">
                  <c:v>357401.3121307611</c:v>
                </c:pt>
                <c:pt idx="19">
                  <c:v>357401.3121307611</c:v>
                </c:pt>
                <c:pt idx="20">
                  <c:v>357401.3121307611</c:v>
                </c:pt>
                <c:pt idx="21">
                  <c:v>357401.3121307611</c:v>
                </c:pt>
                <c:pt idx="22">
                  <c:v>357401.3121307611</c:v>
                </c:pt>
                <c:pt idx="23">
                  <c:v>357401.3121307611</c:v>
                </c:pt>
                <c:pt idx="24">
                  <c:v>357401.3121307611</c:v>
                </c:pt>
                <c:pt idx="25">
                  <c:v>357401.3121307611</c:v>
                </c:pt>
                <c:pt idx="26">
                  <c:v>357401.3121307611</c:v>
                </c:pt>
                <c:pt idx="27">
                  <c:v>357401.3121307611</c:v>
                </c:pt>
                <c:pt idx="28">
                  <c:v>357401.3121307611</c:v>
                </c:pt>
                <c:pt idx="29">
                  <c:v>357401.3121307611</c:v>
                </c:pt>
                <c:pt idx="30">
                  <c:v>357401.3121307611</c:v>
                </c:pt>
                <c:pt idx="31">
                  <c:v>357401.3121307611</c:v>
                </c:pt>
                <c:pt idx="32">
                  <c:v>357401.3121307611</c:v>
                </c:pt>
                <c:pt idx="33">
                  <c:v>357401.3121307611</c:v>
                </c:pt>
                <c:pt idx="34">
                  <c:v>357401.3121307611</c:v>
                </c:pt>
                <c:pt idx="35">
                  <c:v>357401.3121307611</c:v>
                </c:pt>
                <c:pt idx="36">
                  <c:v>357401.3121307611</c:v>
                </c:pt>
                <c:pt idx="37">
                  <c:v>357401.3121307611</c:v>
                </c:pt>
                <c:pt idx="38">
                  <c:v>357401.3121307611</c:v>
                </c:pt>
                <c:pt idx="39">
                  <c:v>357401.3121307611</c:v>
                </c:pt>
                <c:pt idx="40">
                  <c:v>357401.3121307611</c:v>
                </c:pt>
                <c:pt idx="41">
                  <c:v>357401.3121307611</c:v>
                </c:pt>
                <c:pt idx="42">
                  <c:v>357401.3121307611</c:v>
                </c:pt>
                <c:pt idx="43">
                  <c:v>357401.3121307611</c:v>
                </c:pt>
                <c:pt idx="44">
                  <c:v>357401.3121307611</c:v>
                </c:pt>
                <c:pt idx="45">
                  <c:v>357401.3121307611</c:v>
                </c:pt>
                <c:pt idx="46">
                  <c:v>357401.3121307611</c:v>
                </c:pt>
                <c:pt idx="47">
                  <c:v>357401.3121307611</c:v>
                </c:pt>
                <c:pt idx="48">
                  <c:v>357401.3121307611</c:v>
                </c:pt>
                <c:pt idx="49">
                  <c:v>357401.3121307611</c:v>
                </c:pt>
                <c:pt idx="50">
                  <c:v>357401.3121307611</c:v>
                </c:pt>
                <c:pt idx="51">
                  <c:v>357401.3121307611</c:v>
                </c:pt>
                <c:pt idx="52">
                  <c:v>357401.3121307611</c:v>
                </c:pt>
                <c:pt idx="53">
                  <c:v>357401.3121307611</c:v>
                </c:pt>
                <c:pt idx="54">
                  <c:v>357401.3121307611</c:v>
                </c:pt>
                <c:pt idx="55">
                  <c:v>357401.3121307611</c:v>
                </c:pt>
                <c:pt idx="56">
                  <c:v>357401.3121307611</c:v>
                </c:pt>
                <c:pt idx="57">
                  <c:v>357401.3121307611</c:v>
                </c:pt>
                <c:pt idx="58">
                  <c:v>357401.3121307611</c:v>
                </c:pt>
                <c:pt idx="59">
                  <c:v>357401.3121307611</c:v>
                </c:pt>
                <c:pt idx="60">
                  <c:v>357401.3121307611</c:v>
                </c:pt>
                <c:pt idx="61">
                  <c:v>357401.3121307611</c:v>
                </c:pt>
                <c:pt idx="62">
                  <c:v>357401.3121307611</c:v>
                </c:pt>
                <c:pt idx="63">
                  <c:v>357401.3121307611</c:v>
                </c:pt>
                <c:pt idx="64">
                  <c:v>357401.3121307611</c:v>
                </c:pt>
                <c:pt idx="65">
                  <c:v>357401.3121307611</c:v>
                </c:pt>
                <c:pt idx="66">
                  <c:v>357401.3121307611</c:v>
                </c:pt>
                <c:pt idx="67">
                  <c:v>357401.3121307611</c:v>
                </c:pt>
                <c:pt idx="68">
                  <c:v>357401.3121307611</c:v>
                </c:pt>
                <c:pt idx="69">
                  <c:v>357401.3121307611</c:v>
                </c:pt>
                <c:pt idx="70">
                  <c:v>357401.3121307611</c:v>
                </c:pt>
                <c:pt idx="71">
                  <c:v>357401.3121307611</c:v>
                </c:pt>
                <c:pt idx="72">
                  <c:v>357401.3121307611</c:v>
                </c:pt>
                <c:pt idx="73">
                  <c:v>357401.3121307611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6-444F-882C-F995185DEF1F}"/>
            </c:ext>
          </c:extLst>
        </c:ser>
        <c:ser>
          <c:idx val="4"/>
          <c:order val="4"/>
          <c:tx>
            <c:strRef>
              <c:f>'Control Chart'!$AW$5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Chart'!$AW$6:$AW$79</c:f>
              <c:numCache>
                <c:formatCode>General</c:formatCode>
                <c:ptCount val="74"/>
                <c:pt idx="0">
                  <c:v>607696.701805586</c:v>
                </c:pt>
                <c:pt idx="1">
                  <c:v>607696.701805586</c:v>
                </c:pt>
                <c:pt idx="2">
                  <c:v>607696.701805586</c:v>
                </c:pt>
                <c:pt idx="3">
                  <c:v>607696.701805586</c:v>
                </c:pt>
                <c:pt idx="4">
                  <c:v>607696.701805586</c:v>
                </c:pt>
                <c:pt idx="5">
                  <c:v>607696.701805586</c:v>
                </c:pt>
                <c:pt idx="6">
                  <c:v>607696.701805586</c:v>
                </c:pt>
                <c:pt idx="7">
                  <c:v>607696.701805586</c:v>
                </c:pt>
                <c:pt idx="8">
                  <c:v>607696.701805586</c:v>
                </c:pt>
                <c:pt idx="9">
                  <c:v>607696.701805586</c:v>
                </c:pt>
                <c:pt idx="10">
                  <c:v>607696.701805586</c:v>
                </c:pt>
                <c:pt idx="11">
                  <c:v>607696.701805586</c:v>
                </c:pt>
                <c:pt idx="12">
                  <c:v>607696.701805586</c:v>
                </c:pt>
                <c:pt idx="13">
                  <c:v>607696.701805586</c:v>
                </c:pt>
                <c:pt idx="14">
                  <c:v>607696.701805586</c:v>
                </c:pt>
                <c:pt idx="15">
                  <c:v>607696.701805586</c:v>
                </c:pt>
                <c:pt idx="16">
                  <c:v>607696.701805586</c:v>
                </c:pt>
                <c:pt idx="17">
                  <c:v>607696.701805586</c:v>
                </c:pt>
                <c:pt idx="18">
                  <c:v>607696.701805586</c:v>
                </c:pt>
                <c:pt idx="19">
                  <c:v>607696.701805586</c:v>
                </c:pt>
                <c:pt idx="20">
                  <c:v>607696.701805586</c:v>
                </c:pt>
                <c:pt idx="21">
                  <c:v>607696.701805586</c:v>
                </c:pt>
                <c:pt idx="22">
                  <c:v>607696.701805586</c:v>
                </c:pt>
                <c:pt idx="23">
                  <c:v>607696.701805586</c:v>
                </c:pt>
                <c:pt idx="24">
                  <c:v>607696.701805586</c:v>
                </c:pt>
                <c:pt idx="25">
                  <c:v>607696.701805586</c:v>
                </c:pt>
                <c:pt idx="26">
                  <c:v>607696.701805586</c:v>
                </c:pt>
                <c:pt idx="27">
                  <c:v>607696.701805586</c:v>
                </c:pt>
                <c:pt idx="28">
                  <c:v>607696.701805586</c:v>
                </c:pt>
                <c:pt idx="29">
                  <c:v>607696.701805586</c:v>
                </c:pt>
                <c:pt idx="30">
                  <c:v>607696.701805586</c:v>
                </c:pt>
                <c:pt idx="31">
                  <c:v>607696.701805586</c:v>
                </c:pt>
                <c:pt idx="32">
                  <c:v>607696.701805586</c:v>
                </c:pt>
                <c:pt idx="33">
                  <c:v>607696.701805586</c:v>
                </c:pt>
                <c:pt idx="34">
                  <c:v>607696.701805586</c:v>
                </c:pt>
                <c:pt idx="35">
                  <c:v>607696.701805586</c:v>
                </c:pt>
                <c:pt idx="36">
                  <c:v>607696.701805586</c:v>
                </c:pt>
                <c:pt idx="37">
                  <c:v>607696.701805586</c:v>
                </c:pt>
                <c:pt idx="38">
                  <c:v>607696.701805586</c:v>
                </c:pt>
                <c:pt idx="39">
                  <c:v>607696.701805586</c:v>
                </c:pt>
                <c:pt idx="40">
                  <c:v>607696.701805586</c:v>
                </c:pt>
                <c:pt idx="41">
                  <c:v>607696.701805586</c:v>
                </c:pt>
                <c:pt idx="42">
                  <c:v>607696.701805586</c:v>
                </c:pt>
                <c:pt idx="43">
                  <c:v>607696.701805586</c:v>
                </c:pt>
                <c:pt idx="44">
                  <c:v>607696.701805586</c:v>
                </c:pt>
                <c:pt idx="45">
                  <c:v>607696.701805586</c:v>
                </c:pt>
                <c:pt idx="46">
                  <c:v>607696.701805586</c:v>
                </c:pt>
                <c:pt idx="47">
                  <c:v>607696.701805586</c:v>
                </c:pt>
                <c:pt idx="48">
                  <c:v>607696.701805586</c:v>
                </c:pt>
                <c:pt idx="49">
                  <c:v>607696.701805586</c:v>
                </c:pt>
                <c:pt idx="50">
                  <c:v>607696.701805586</c:v>
                </c:pt>
                <c:pt idx="51">
                  <c:v>607696.701805586</c:v>
                </c:pt>
                <c:pt idx="52">
                  <c:v>607696.701805586</c:v>
                </c:pt>
                <c:pt idx="53">
                  <c:v>607696.701805586</c:v>
                </c:pt>
                <c:pt idx="54">
                  <c:v>607696.701805586</c:v>
                </c:pt>
                <c:pt idx="55">
                  <c:v>607696.701805586</c:v>
                </c:pt>
                <c:pt idx="56">
                  <c:v>607696.701805586</c:v>
                </c:pt>
                <c:pt idx="57">
                  <c:v>607696.701805586</c:v>
                </c:pt>
                <c:pt idx="58">
                  <c:v>607696.701805586</c:v>
                </c:pt>
                <c:pt idx="59">
                  <c:v>607696.701805586</c:v>
                </c:pt>
                <c:pt idx="60">
                  <c:v>607696.701805586</c:v>
                </c:pt>
                <c:pt idx="61">
                  <c:v>607696.701805586</c:v>
                </c:pt>
                <c:pt idx="62">
                  <c:v>607696.701805586</c:v>
                </c:pt>
                <c:pt idx="63">
                  <c:v>607696.701805586</c:v>
                </c:pt>
                <c:pt idx="64">
                  <c:v>607696.701805586</c:v>
                </c:pt>
                <c:pt idx="65">
                  <c:v>607696.701805586</c:v>
                </c:pt>
                <c:pt idx="66">
                  <c:v>607696.701805586</c:v>
                </c:pt>
                <c:pt idx="67">
                  <c:v>607696.701805586</c:v>
                </c:pt>
                <c:pt idx="68">
                  <c:v>607696.701805586</c:v>
                </c:pt>
                <c:pt idx="69">
                  <c:v>607696.701805586</c:v>
                </c:pt>
                <c:pt idx="70">
                  <c:v>607696.701805586</c:v>
                </c:pt>
                <c:pt idx="71">
                  <c:v>607696.701805586</c:v>
                </c:pt>
                <c:pt idx="72">
                  <c:v>607696.701805586</c:v>
                </c:pt>
                <c:pt idx="73">
                  <c:v>607696.701805586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6-444F-882C-F995185DEF1F}"/>
            </c:ext>
          </c:extLst>
        </c:ser>
        <c:ser>
          <c:idx val="5"/>
          <c:order val="5"/>
          <c:tx>
            <c:strRef>
              <c:f>'Control Chart'!$AX$5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Chart'!$C$6:$C$79</c:f>
              <c:strCache>
                <c:ptCount val="74"/>
                <c:pt idx="0">
                  <c:v>7010_1_02042001.D</c:v>
                </c:pt>
                <c:pt idx="1">
                  <c:v>7010_1_02042002.D</c:v>
                </c:pt>
                <c:pt idx="2">
                  <c:v>7010_1_02042003.D</c:v>
                </c:pt>
                <c:pt idx="3">
                  <c:v>7010_1_02042004.D</c:v>
                </c:pt>
                <c:pt idx="4">
                  <c:v>7010_1_02042005.D</c:v>
                </c:pt>
                <c:pt idx="5">
                  <c:v>7010_1_02042006.D</c:v>
                </c:pt>
                <c:pt idx="6">
                  <c:v>7010_1_02042007.D</c:v>
                </c:pt>
                <c:pt idx="7">
                  <c:v>7010_1_02042008.D</c:v>
                </c:pt>
                <c:pt idx="8">
                  <c:v>7010_1_02042009.D</c:v>
                </c:pt>
                <c:pt idx="9">
                  <c:v>7010_1_02042010.D</c:v>
                </c:pt>
                <c:pt idx="10">
                  <c:v>7010_1_02042011.D</c:v>
                </c:pt>
                <c:pt idx="11">
                  <c:v>7010_1_02042012.D</c:v>
                </c:pt>
                <c:pt idx="12">
                  <c:v>7010_1_02042013.D</c:v>
                </c:pt>
                <c:pt idx="13">
                  <c:v>7010_1_02042014.D</c:v>
                </c:pt>
                <c:pt idx="14">
                  <c:v>7010_1_02042015.D</c:v>
                </c:pt>
                <c:pt idx="15">
                  <c:v>7010_1_02042016.D</c:v>
                </c:pt>
                <c:pt idx="16">
                  <c:v>7010_1_02042017.D</c:v>
                </c:pt>
                <c:pt idx="17">
                  <c:v>7010_1_02042018.D</c:v>
                </c:pt>
                <c:pt idx="18">
                  <c:v>7010_1_02042019.D</c:v>
                </c:pt>
                <c:pt idx="19">
                  <c:v>7010_1_02042020.D</c:v>
                </c:pt>
                <c:pt idx="20">
                  <c:v>7010_1_02042021.D</c:v>
                </c:pt>
                <c:pt idx="21">
                  <c:v>7010_1_02042022.D</c:v>
                </c:pt>
                <c:pt idx="22">
                  <c:v>7010_1_02042023.D</c:v>
                </c:pt>
                <c:pt idx="23">
                  <c:v>7010_1_02042024.D</c:v>
                </c:pt>
                <c:pt idx="24">
                  <c:v>7010_1_02042025.D</c:v>
                </c:pt>
                <c:pt idx="25">
                  <c:v>7010_1_02042026.D</c:v>
                </c:pt>
                <c:pt idx="26">
                  <c:v>7010_1_02042027.D</c:v>
                </c:pt>
                <c:pt idx="27">
                  <c:v>7010_1_02042028.D</c:v>
                </c:pt>
                <c:pt idx="28">
                  <c:v>7010_1_02042029.D</c:v>
                </c:pt>
                <c:pt idx="29">
                  <c:v>7010_1_02042030.D</c:v>
                </c:pt>
                <c:pt idx="30">
                  <c:v>7010_1_02042032.D</c:v>
                </c:pt>
                <c:pt idx="31">
                  <c:v>7010_1_02042033.D</c:v>
                </c:pt>
                <c:pt idx="32">
                  <c:v>7010_1_02042034.D</c:v>
                </c:pt>
                <c:pt idx="33">
                  <c:v>7010_1_02042035.D</c:v>
                </c:pt>
                <c:pt idx="34">
                  <c:v>7010_1_02042036.D</c:v>
                </c:pt>
                <c:pt idx="35">
                  <c:v>7010_1_02042037.D</c:v>
                </c:pt>
                <c:pt idx="36">
                  <c:v>7010_1_02042038.D</c:v>
                </c:pt>
                <c:pt idx="37">
                  <c:v>7010_1_02042039.D</c:v>
                </c:pt>
                <c:pt idx="38">
                  <c:v>7010_1_02042040.D</c:v>
                </c:pt>
                <c:pt idx="39">
                  <c:v>7010_1_02042041.D</c:v>
                </c:pt>
                <c:pt idx="40">
                  <c:v>7010_1_02042042.D</c:v>
                </c:pt>
                <c:pt idx="41">
                  <c:v>7010_1_02042043.D</c:v>
                </c:pt>
                <c:pt idx="42">
                  <c:v>7010_1_02042044.D</c:v>
                </c:pt>
                <c:pt idx="43">
                  <c:v>7010_1_02042045.D</c:v>
                </c:pt>
                <c:pt idx="44">
                  <c:v>7010_1_02042046.D</c:v>
                </c:pt>
                <c:pt idx="45">
                  <c:v>7010_1_02042047.D</c:v>
                </c:pt>
                <c:pt idx="46">
                  <c:v>7010_1_02042048.D</c:v>
                </c:pt>
                <c:pt idx="47">
                  <c:v>7010_1_02042049.D</c:v>
                </c:pt>
                <c:pt idx="48">
                  <c:v>7010_1_02042050.D</c:v>
                </c:pt>
                <c:pt idx="49">
                  <c:v>7010_1_02042051.D</c:v>
                </c:pt>
                <c:pt idx="50">
                  <c:v>7010_1_02042052.D</c:v>
                </c:pt>
                <c:pt idx="51">
                  <c:v>7010_1_02042053.D</c:v>
                </c:pt>
                <c:pt idx="52">
                  <c:v>7010_1_02042054.D</c:v>
                </c:pt>
                <c:pt idx="53">
                  <c:v>7010_1_02042055.D</c:v>
                </c:pt>
                <c:pt idx="54">
                  <c:v>7010_1_02042056.D</c:v>
                </c:pt>
                <c:pt idx="55">
                  <c:v>7010_1_02042057.D</c:v>
                </c:pt>
                <c:pt idx="56">
                  <c:v>7010_1_02042058.D</c:v>
                </c:pt>
                <c:pt idx="57">
                  <c:v>7010_1_02042059.D</c:v>
                </c:pt>
                <c:pt idx="58">
                  <c:v>7010_1_02042064.D</c:v>
                </c:pt>
                <c:pt idx="59">
                  <c:v>7010_1_02042065.D</c:v>
                </c:pt>
                <c:pt idx="60">
                  <c:v>7010_1_02042066.D</c:v>
                </c:pt>
                <c:pt idx="61">
                  <c:v>7010_1_02042067.D</c:v>
                </c:pt>
                <c:pt idx="62">
                  <c:v>7010_1_02042068.D</c:v>
                </c:pt>
                <c:pt idx="63">
                  <c:v>7010_1_02042069.D</c:v>
                </c:pt>
                <c:pt idx="64">
                  <c:v>7010_1_02042070.D</c:v>
                </c:pt>
                <c:pt idx="65">
                  <c:v>7010_1_02042071.D</c:v>
                </c:pt>
                <c:pt idx="66">
                  <c:v>7010_1_02042072.D</c:v>
                </c:pt>
                <c:pt idx="67">
                  <c:v>7010_1_02042073.D</c:v>
                </c:pt>
                <c:pt idx="68">
                  <c:v>7010_1_02042074.D</c:v>
                </c:pt>
                <c:pt idx="69">
                  <c:v>7010_1_02042075.D</c:v>
                </c:pt>
                <c:pt idx="70">
                  <c:v>7010_1_02042076.D</c:v>
                </c:pt>
                <c:pt idx="71">
                  <c:v>7010_1_02042077.D</c:v>
                </c:pt>
                <c:pt idx="72">
                  <c:v>7010_1_02042078.D</c:v>
                </c:pt>
                <c:pt idx="73">
                  <c:v>7010_1_02042079.D</c:v>
                </c:pt>
              </c:strCache>
            </c:strRef>
          </c:cat>
          <c:val>
            <c:numRef>
              <c:f>'Control Chart'!$AX$6:$AX$79</c:f>
              <c:numCache>
                <c:formatCode>General</c:formatCode>
                <c:ptCount val="74"/>
                <c:pt idx="0">
                  <c:v>307342.23419579613</c:v>
                </c:pt>
                <c:pt idx="1">
                  <c:v>307342.23419579613</c:v>
                </c:pt>
                <c:pt idx="2">
                  <c:v>307342.23419579613</c:v>
                </c:pt>
                <c:pt idx="3">
                  <c:v>307342.23419579613</c:v>
                </c:pt>
                <c:pt idx="4">
                  <c:v>307342.23419579613</c:v>
                </c:pt>
                <c:pt idx="5">
                  <c:v>307342.23419579613</c:v>
                </c:pt>
                <c:pt idx="6">
                  <c:v>307342.23419579613</c:v>
                </c:pt>
                <c:pt idx="7">
                  <c:v>307342.23419579613</c:v>
                </c:pt>
                <c:pt idx="8">
                  <c:v>307342.23419579613</c:v>
                </c:pt>
                <c:pt idx="9">
                  <c:v>307342.23419579613</c:v>
                </c:pt>
                <c:pt idx="10">
                  <c:v>307342.23419579613</c:v>
                </c:pt>
                <c:pt idx="11">
                  <c:v>307342.23419579613</c:v>
                </c:pt>
                <c:pt idx="12">
                  <c:v>307342.23419579613</c:v>
                </c:pt>
                <c:pt idx="13">
                  <c:v>307342.23419579613</c:v>
                </c:pt>
                <c:pt idx="14">
                  <c:v>307342.23419579613</c:v>
                </c:pt>
                <c:pt idx="15">
                  <c:v>307342.23419579613</c:v>
                </c:pt>
                <c:pt idx="16">
                  <c:v>307342.23419579613</c:v>
                </c:pt>
                <c:pt idx="17">
                  <c:v>307342.23419579613</c:v>
                </c:pt>
                <c:pt idx="18">
                  <c:v>307342.23419579613</c:v>
                </c:pt>
                <c:pt idx="19">
                  <c:v>307342.23419579613</c:v>
                </c:pt>
                <c:pt idx="20">
                  <c:v>307342.23419579613</c:v>
                </c:pt>
                <c:pt idx="21">
                  <c:v>307342.23419579613</c:v>
                </c:pt>
                <c:pt idx="22">
                  <c:v>307342.23419579613</c:v>
                </c:pt>
                <c:pt idx="23">
                  <c:v>307342.23419579613</c:v>
                </c:pt>
                <c:pt idx="24">
                  <c:v>307342.23419579613</c:v>
                </c:pt>
                <c:pt idx="25">
                  <c:v>307342.23419579613</c:v>
                </c:pt>
                <c:pt idx="26">
                  <c:v>307342.23419579613</c:v>
                </c:pt>
                <c:pt idx="27">
                  <c:v>307342.23419579613</c:v>
                </c:pt>
                <c:pt idx="28">
                  <c:v>307342.23419579613</c:v>
                </c:pt>
                <c:pt idx="29">
                  <c:v>307342.23419579613</c:v>
                </c:pt>
                <c:pt idx="30">
                  <c:v>307342.23419579613</c:v>
                </c:pt>
                <c:pt idx="31">
                  <c:v>307342.23419579613</c:v>
                </c:pt>
                <c:pt idx="32">
                  <c:v>307342.23419579613</c:v>
                </c:pt>
                <c:pt idx="33">
                  <c:v>307342.23419579613</c:v>
                </c:pt>
                <c:pt idx="34">
                  <c:v>307342.23419579613</c:v>
                </c:pt>
                <c:pt idx="35">
                  <c:v>307342.23419579613</c:v>
                </c:pt>
                <c:pt idx="36">
                  <c:v>307342.23419579613</c:v>
                </c:pt>
                <c:pt idx="37">
                  <c:v>307342.23419579613</c:v>
                </c:pt>
                <c:pt idx="38">
                  <c:v>307342.23419579613</c:v>
                </c:pt>
                <c:pt idx="39">
                  <c:v>307342.23419579613</c:v>
                </c:pt>
                <c:pt idx="40">
                  <c:v>307342.23419579613</c:v>
                </c:pt>
                <c:pt idx="41">
                  <c:v>307342.23419579613</c:v>
                </c:pt>
                <c:pt idx="42">
                  <c:v>307342.23419579613</c:v>
                </c:pt>
                <c:pt idx="43">
                  <c:v>307342.23419579613</c:v>
                </c:pt>
                <c:pt idx="44">
                  <c:v>307342.23419579613</c:v>
                </c:pt>
                <c:pt idx="45">
                  <c:v>307342.23419579613</c:v>
                </c:pt>
                <c:pt idx="46">
                  <c:v>307342.23419579613</c:v>
                </c:pt>
                <c:pt idx="47">
                  <c:v>307342.23419579613</c:v>
                </c:pt>
                <c:pt idx="48">
                  <c:v>307342.23419579613</c:v>
                </c:pt>
                <c:pt idx="49">
                  <c:v>307342.23419579613</c:v>
                </c:pt>
                <c:pt idx="50">
                  <c:v>307342.23419579613</c:v>
                </c:pt>
                <c:pt idx="51">
                  <c:v>307342.23419579613</c:v>
                </c:pt>
                <c:pt idx="52">
                  <c:v>307342.23419579613</c:v>
                </c:pt>
                <c:pt idx="53">
                  <c:v>307342.23419579613</c:v>
                </c:pt>
                <c:pt idx="54">
                  <c:v>307342.23419579613</c:v>
                </c:pt>
                <c:pt idx="55">
                  <c:v>307342.23419579613</c:v>
                </c:pt>
                <c:pt idx="56">
                  <c:v>307342.23419579613</c:v>
                </c:pt>
                <c:pt idx="57">
                  <c:v>307342.23419579613</c:v>
                </c:pt>
                <c:pt idx="58">
                  <c:v>307342.23419579613</c:v>
                </c:pt>
                <c:pt idx="59">
                  <c:v>307342.23419579613</c:v>
                </c:pt>
                <c:pt idx="60">
                  <c:v>307342.23419579613</c:v>
                </c:pt>
                <c:pt idx="61">
                  <c:v>307342.23419579613</c:v>
                </c:pt>
                <c:pt idx="62">
                  <c:v>307342.23419579613</c:v>
                </c:pt>
                <c:pt idx="63">
                  <c:v>307342.23419579613</c:v>
                </c:pt>
                <c:pt idx="64">
                  <c:v>307342.23419579613</c:v>
                </c:pt>
                <c:pt idx="65">
                  <c:v>307342.23419579613</c:v>
                </c:pt>
                <c:pt idx="66">
                  <c:v>307342.23419579613</c:v>
                </c:pt>
                <c:pt idx="67">
                  <c:v>307342.23419579613</c:v>
                </c:pt>
                <c:pt idx="68">
                  <c:v>307342.23419579613</c:v>
                </c:pt>
                <c:pt idx="69">
                  <c:v>307342.23419579613</c:v>
                </c:pt>
                <c:pt idx="70">
                  <c:v>307342.23419579613</c:v>
                </c:pt>
                <c:pt idx="71">
                  <c:v>307342.23419579613</c:v>
                </c:pt>
                <c:pt idx="72">
                  <c:v>307342.23419579613</c:v>
                </c:pt>
                <c:pt idx="73">
                  <c:v>307342.23419579613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6-444F-882C-F995185D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999456"/>
        <c:axId val="1313001096"/>
      </c:lineChart>
      <c:catAx>
        <c:axId val="13129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01096"/>
        <c:crosses val="autoZero"/>
        <c:auto val="1"/>
        <c:lblAlgn val="ctr"/>
        <c:lblOffset val="100"/>
        <c:noMultiLvlLbl val="0"/>
      </c:catAx>
      <c:valAx>
        <c:axId val="13130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MFOET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Chart_3125'!$I$3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Chart_3125'!$I$4:$I$76</c:f>
              <c:numCache>
                <c:formatCode>General</c:formatCode>
                <c:ptCount val="73"/>
                <c:pt idx="0">
                  <c:v>1056.4202720569299</c:v>
                </c:pt>
                <c:pt idx="1">
                  <c:v>1177.6926528735501</c:v>
                </c:pt>
                <c:pt idx="2">
                  <c:v>986.31788052750699</c:v>
                </c:pt>
                <c:pt idx="3">
                  <c:v>1107.3358497423301</c:v>
                </c:pt>
                <c:pt idx="4">
                  <c:v>1066.2183322132701</c:v>
                </c:pt>
                <c:pt idx="5">
                  <c:v>1107.52344298087</c:v>
                </c:pt>
                <c:pt idx="6">
                  <c:v>952.68595390837595</c:v>
                </c:pt>
                <c:pt idx="7">
                  <c:v>1148.1249991592699</c:v>
                </c:pt>
                <c:pt idx="8">
                  <c:v>1022.35636019699</c:v>
                </c:pt>
                <c:pt idx="9">
                  <c:v>1121.89641431579</c:v>
                </c:pt>
                <c:pt idx="10">
                  <c:v>1030.38182830765</c:v>
                </c:pt>
                <c:pt idx="11">
                  <c:v>1018.43035353866</c:v>
                </c:pt>
                <c:pt idx="12">
                  <c:v>976.36129155605101</c:v>
                </c:pt>
                <c:pt idx="13">
                  <c:v>1166.96205082044</c:v>
                </c:pt>
                <c:pt idx="14">
                  <c:v>1112.2556979932101</c:v>
                </c:pt>
                <c:pt idx="15">
                  <c:v>785.51903036233796</c:v>
                </c:pt>
                <c:pt idx="16">
                  <c:v>1023.60165047413</c:v>
                </c:pt>
                <c:pt idx="17">
                  <c:v>896.28928558880398</c:v>
                </c:pt>
                <c:pt idx="18">
                  <c:v>987.14936721462902</c:v>
                </c:pt>
                <c:pt idx="19">
                  <c:v>779.06834638932696</c:v>
                </c:pt>
                <c:pt idx="20">
                  <c:v>1092.93314479888</c:v>
                </c:pt>
                <c:pt idx="21">
                  <c:v>957.79668580341297</c:v>
                </c:pt>
                <c:pt idx="22">
                  <c:v>1152.7691098883299</c:v>
                </c:pt>
                <c:pt idx="23">
                  <c:v>1074.06067382478</c:v>
                </c:pt>
                <c:pt idx="24">
                  <c:v>1155.4845697944299</c:v>
                </c:pt>
                <c:pt idx="25">
                  <c:v>1016.7512588030301</c:v>
                </c:pt>
                <c:pt idx="26">
                  <c:v>1168.5197465076101</c:v>
                </c:pt>
                <c:pt idx="27">
                  <c:v>1048.97937576709</c:v>
                </c:pt>
                <c:pt idx="28">
                  <c:v>1128.35970944528</c:v>
                </c:pt>
                <c:pt idx="29">
                  <c:v>1174.97143614897</c:v>
                </c:pt>
                <c:pt idx="30">
                  <c:v>980.80037486976698</c:v>
                </c:pt>
                <c:pt idx="31">
                  <c:v>1057.9273505931901</c:v>
                </c:pt>
                <c:pt idx="32">
                  <c:v>1067.2709863119801</c:v>
                </c:pt>
                <c:pt idx="33">
                  <c:v>1357.6609638991899</c:v>
                </c:pt>
                <c:pt idx="34">
                  <c:v>999.14316416218196</c:v>
                </c:pt>
                <c:pt idx="35">
                  <c:v>970.97977565111398</c:v>
                </c:pt>
                <c:pt idx="36">
                  <c:v>1086.4281582276101</c:v>
                </c:pt>
                <c:pt idx="37">
                  <c:v>1198.3502562942001</c:v>
                </c:pt>
                <c:pt idx="38">
                  <c:v>1190.48545533475</c:v>
                </c:pt>
                <c:pt idx="39">
                  <c:v>1193.0884269660301</c:v>
                </c:pt>
                <c:pt idx="40">
                  <c:v>962.80350482867902</c:v>
                </c:pt>
                <c:pt idx="41">
                  <c:v>1067.8575388904601</c:v>
                </c:pt>
                <c:pt idx="42">
                  <c:v>948.47518565037399</c:v>
                </c:pt>
                <c:pt idx="43">
                  <c:v>987.03092311034902</c:v>
                </c:pt>
                <c:pt idx="44">
                  <c:v>1156.2108465226499</c:v>
                </c:pt>
                <c:pt idx="45">
                  <c:v>1292.0009269534301</c:v>
                </c:pt>
                <c:pt idx="46">
                  <c:v>1172.56615328313</c:v>
                </c:pt>
                <c:pt idx="47">
                  <c:v>1122.5286619170299</c:v>
                </c:pt>
                <c:pt idx="48">
                  <c:v>1037.5132874298999</c:v>
                </c:pt>
                <c:pt idx="49">
                  <c:v>1227.63309417083</c:v>
                </c:pt>
                <c:pt idx="50">
                  <c:v>982.79568583253604</c:v>
                </c:pt>
                <c:pt idx="51">
                  <c:v>1254.39543829681</c:v>
                </c:pt>
                <c:pt idx="52">
                  <c:v>1145.5743912483499</c:v>
                </c:pt>
                <c:pt idx="53">
                  <c:v>893.19247096221704</c:v>
                </c:pt>
                <c:pt idx="54">
                  <c:v>1069.55578281198</c:v>
                </c:pt>
                <c:pt idx="55">
                  <c:v>950.63507778154406</c:v>
                </c:pt>
                <c:pt idx="56">
                  <c:v>1145.2774911290801</c:v>
                </c:pt>
                <c:pt idx="57">
                  <c:v>1275.6608277177399</c:v>
                </c:pt>
                <c:pt idx="58">
                  <c:v>1094.8948768944499</c:v>
                </c:pt>
                <c:pt idx="59">
                  <c:v>1213.12496420611</c:v>
                </c:pt>
                <c:pt idx="60">
                  <c:v>1334.7875032857</c:v>
                </c:pt>
                <c:pt idx="61">
                  <c:v>1395.5091268087499</c:v>
                </c:pt>
                <c:pt idx="62">
                  <c:v>1570.02190314771</c:v>
                </c:pt>
                <c:pt idx="63">
                  <c:v>1101.81089822902</c:v>
                </c:pt>
                <c:pt idx="64">
                  <c:v>1052.4966060055201</c:v>
                </c:pt>
                <c:pt idx="65">
                  <c:v>996.22636264762696</c:v>
                </c:pt>
                <c:pt idx="66">
                  <c:v>960.863735554708</c:v>
                </c:pt>
                <c:pt idx="67">
                  <c:v>1078.68174136947</c:v>
                </c:pt>
                <c:pt idx="68">
                  <c:v>1169.31383162522</c:v>
                </c:pt>
                <c:pt idx="69">
                  <c:v>1063.92940434924</c:v>
                </c:pt>
                <c:pt idx="70">
                  <c:v>1486.7900753584399</c:v>
                </c:pt>
                <c:pt idx="71">
                  <c:v>1023.84069884698</c:v>
                </c:pt>
                <c:pt idx="72">
                  <c:v>1017.48455678494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B-41C0-9945-4C343EF8A65B}"/>
            </c:ext>
          </c:extLst>
        </c:ser>
        <c:ser>
          <c:idx val="1"/>
          <c:order val="1"/>
          <c:tx>
            <c:strRef>
              <c:f>'Control Chart_3125'!$N$3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Chart_3125'!$N$4:$N$76</c:f>
              <c:numCache>
                <c:formatCode>General</c:formatCode>
                <c:ptCount val="73"/>
                <c:pt idx="0">
                  <c:v>1093.7922637940121</c:v>
                </c:pt>
                <c:pt idx="1">
                  <c:v>1094.7922637940101</c:v>
                </c:pt>
                <c:pt idx="2">
                  <c:v>1095.7922637940101</c:v>
                </c:pt>
                <c:pt idx="3">
                  <c:v>1096.7922637940101</c:v>
                </c:pt>
                <c:pt idx="4">
                  <c:v>1097.7922637940101</c:v>
                </c:pt>
                <c:pt idx="5">
                  <c:v>1098.7922637940101</c:v>
                </c:pt>
                <c:pt idx="6">
                  <c:v>1099.7922637940101</c:v>
                </c:pt>
                <c:pt idx="7">
                  <c:v>1100.7922637940101</c:v>
                </c:pt>
                <c:pt idx="8">
                  <c:v>1101.7922637940101</c:v>
                </c:pt>
                <c:pt idx="9">
                  <c:v>1102.7922637940101</c:v>
                </c:pt>
                <c:pt idx="10">
                  <c:v>1103.7922637940101</c:v>
                </c:pt>
                <c:pt idx="11">
                  <c:v>1104.7922637940101</c:v>
                </c:pt>
                <c:pt idx="12">
                  <c:v>1105.7922637940101</c:v>
                </c:pt>
                <c:pt idx="13">
                  <c:v>1106.7922637940101</c:v>
                </c:pt>
                <c:pt idx="14">
                  <c:v>1107.7922637940101</c:v>
                </c:pt>
                <c:pt idx="15">
                  <c:v>1108.7922637940101</c:v>
                </c:pt>
                <c:pt idx="16">
                  <c:v>1109.7922637940101</c:v>
                </c:pt>
                <c:pt idx="17">
                  <c:v>1110.7922637940101</c:v>
                </c:pt>
                <c:pt idx="18">
                  <c:v>1111.7922637940101</c:v>
                </c:pt>
                <c:pt idx="19">
                  <c:v>1112.7922637940101</c:v>
                </c:pt>
                <c:pt idx="20">
                  <c:v>1113.7922637940101</c:v>
                </c:pt>
                <c:pt idx="21">
                  <c:v>1114.7922637940101</c:v>
                </c:pt>
                <c:pt idx="22">
                  <c:v>1115.7922637940101</c:v>
                </c:pt>
                <c:pt idx="23">
                  <c:v>1116.7922637940101</c:v>
                </c:pt>
                <c:pt idx="24">
                  <c:v>1117.7922637940101</c:v>
                </c:pt>
                <c:pt idx="25">
                  <c:v>1118.7922637940101</c:v>
                </c:pt>
                <c:pt idx="26">
                  <c:v>1119.7922637940101</c:v>
                </c:pt>
                <c:pt idx="27">
                  <c:v>1120.7922637940101</c:v>
                </c:pt>
                <c:pt idx="28">
                  <c:v>1121.7922637940101</c:v>
                </c:pt>
                <c:pt idx="29">
                  <c:v>1122.7922637940101</c:v>
                </c:pt>
                <c:pt idx="30">
                  <c:v>1123.7922637940101</c:v>
                </c:pt>
                <c:pt idx="31">
                  <c:v>1124.7922637940101</c:v>
                </c:pt>
                <c:pt idx="32">
                  <c:v>1125.7922637940101</c:v>
                </c:pt>
                <c:pt idx="33">
                  <c:v>1126.7922637940101</c:v>
                </c:pt>
                <c:pt idx="34">
                  <c:v>1127.7922637940101</c:v>
                </c:pt>
                <c:pt idx="35">
                  <c:v>1128.7922637940101</c:v>
                </c:pt>
                <c:pt idx="36">
                  <c:v>1129.7922637940101</c:v>
                </c:pt>
                <c:pt idx="37">
                  <c:v>1130.7922637940101</c:v>
                </c:pt>
                <c:pt idx="38">
                  <c:v>1131.7922637940101</c:v>
                </c:pt>
                <c:pt idx="39">
                  <c:v>1132.7922637940101</c:v>
                </c:pt>
                <c:pt idx="40">
                  <c:v>1133.7922637940101</c:v>
                </c:pt>
                <c:pt idx="41">
                  <c:v>1134.7922637940101</c:v>
                </c:pt>
                <c:pt idx="42">
                  <c:v>1135.7922637940101</c:v>
                </c:pt>
                <c:pt idx="43">
                  <c:v>1136.7922637940101</c:v>
                </c:pt>
                <c:pt idx="44">
                  <c:v>1137.7922637940101</c:v>
                </c:pt>
                <c:pt idx="45">
                  <c:v>1138.7922637940101</c:v>
                </c:pt>
                <c:pt idx="46">
                  <c:v>1139.7922637940101</c:v>
                </c:pt>
                <c:pt idx="47">
                  <c:v>1140.7922637940101</c:v>
                </c:pt>
                <c:pt idx="48">
                  <c:v>1141.7922637940101</c:v>
                </c:pt>
                <c:pt idx="49">
                  <c:v>1142.7922637940101</c:v>
                </c:pt>
                <c:pt idx="50">
                  <c:v>1143.7922637940101</c:v>
                </c:pt>
                <c:pt idx="51">
                  <c:v>1144.7922637940101</c:v>
                </c:pt>
                <c:pt idx="52">
                  <c:v>1145.7922637940101</c:v>
                </c:pt>
                <c:pt idx="53">
                  <c:v>1146.7922637940101</c:v>
                </c:pt>
                <c:pt idx="54">
                  <c:v>1147.7922637940101</c:v>
                </c:pt>
                <c:pt idx="55">
                  <c:v>1148.7922637940101</c:v>
                </c:pt>
                <c:pt idx="56">
                  <c:v>1149.7922637940101</c:v>
                </c:pt>
                <c:pt idx="57">
                  <c:v>1150.7922637940101</c:v>
                </c:pt>
                <c:pt idx="58">
                  <c:v>1151.7922637940101</c:v>
                </c:pt>
                <c:pt idx="59">
                  <c:v>1152.7922637940101</c:v>
                </c:pt>
                <c:pt idx="60">
                  <c:v>1153.7922637940101</c:v>
                </c:pt>
                <c:pt idx="61">
                  <c:v>1154.7922637940101</c:v>
                </c:pt>
                <c:pt idx="62">
                  <c:v>1155.7922637940101</c:v>
                </c:pt>
                <c:pt idx="63">
                  <c:v>1156.7922637940101</c:v>
                </c:pt>
                <c:pt idx="64">
                  <c:v>1157.7922637940101</c:v>
                </c:pt>
                <c:pt idx="65">
                  <c:v>1158.7922637940101</c:v>
                </c:pt>
                <c:pt idx="66">
                  <c:v>1159.7922637940101</c:v>
                </c:pt>
                <c:pt idx="67">
                  <c:v>1160.7922637940101</c:v>
                </c:pt>
                <c:pt idx="68">
                  <c:v>1161.7922637940101</c:v>
                </c:pt>
                <c:pt idx="69">
                  <c:v>1162.7922637940101</c:v>
                </c:pt>
                <c:pt idx="70">
                  <c:v>1163.7922637940101</c:v>
                </c:pt>
                <c:pt idx="71">
                  <c:v>1164.7922637940101</c:v>
                </c:pt>
                <c:pt idx="72">
                  <c:v>1165.7922637940101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B-41C0-9945-4C343EF8A65B}"/>
            </c:ext>
          </c:extLst>
        </c:ser>
        <c:ser>
          <c:idx val="2"/>
          <c:order val="2"/>
          <c:tx>
            <c:strRef>
              <c:f>'Control Chart_3125'!$O$3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Chart_3125'!$O$4:$O$76</c:f>
              <c:numCache>
                <c:formatCode>General</c:formatCode>
                <c:ptCount val="73"/>
                <c:pt idx="0">
                  <c:v>1369.1839476246321</c:v>
                </c:pt>
                <c:pt idx="1">
                  <c:v>1369.1839476246321</c:v>
                </c:pt>
                <c:pt idx="2">
                  <c:v>1369.1839476246321</c:v>
                </c:pt>
                <c:pt idx="3">
                  <c:v>1369.1839476246321</c:v>
                </c:pt>
                <c:pt idx="4">
                  <c:v>1369.1839476246321</c:v>
                </c:pt>
                <c:pt idx="5">
                  <c:v>1369.1839476246321</c:v>
                </c:pt>
                <c:pt idx="6">
                  <c:v>1369.1839476246321</c:v>
                </c:pt>
                <c:pt idx="7">
                  <c:v>1369.1839476246321</c:v>
                </c:pt>
                <c:pt idx="8">
                  <c:v>1369.1839476246321</c:v>
                </c:pt>
                <c:pt idx="9">
                  <c:v>1369.1839476246321</c:v>
                </c:pt>
                <c:pt idx="10">
                  <c:v>1369.1839476246321</c:v>
                </c:pt>
                <c:pt idx="11">
                  <c:v>1369.1839476246321</c:v>
                </c:pt>
                <c:pt idx="12">
                  <c:v>1369.1839476246321</c:v>
                </c:pt>
                <c:pt idx="13">
                  <c:v>1369.1839476246321</c:v>
                </c:pt>
                <c:pt idx="14">
                  <c:v>1369.1839476246321</c:v>
                </c:pt>
                <c:pt idx="15">
                  <c:v>1369.1839476246321</c:v>
                </c:pt>
                <c:pt idx="16">
                  <c:v>1369.1839476246321</c:v>
                </c:pt>
                <c:pt idx="17">
                  <c:v>1369.1839476246321</c:v>
                </c:pt>
                <c:pt idx="18">
                  <c:v>1369.1839476246321</c:v>
                </c:pt>
                <c:pt idx="19">
                  <c:v>1369.1839476246321</c:v>
                </c:pt>
                <c:pt idx="20">
                  <c:v>1369.1839476246321</c:v>
                </c:pt>
                <c:pt idx="21">
                  <c:v>1369.1839476246321</c:v>
                </c:pt>
                <c:pt idx="22">
                  <c:v>1369.1839476246321</c:v>
                </c:pt>
                <c:pt idx="23">
                  <c:v>1369.1839476246321</c:v>
                </c:pt>
                <c:pt idx="24">
                  <c:v>1369.1839476246321</c:v>
                </c:pt>
                <c:pt idx="25">
                  <c:v>1369.1839476246321</c:v>
                </c:pt>
                <c:pt idx="26">
                  <c:v>1369.1839476246321</c:v>
                </c:pt>
                <c:pt idx="27">
                  <c:v>1369.1839476246321</c:v>
                </c:pt>
                <c:pt idx="28">
                  <c:v>1369.1839476246321</c:v>
                </c:pt>
                <c:pt idx="29">
                  <c:v>1369.1839476246321</c:v>
                </c:pt>
                <c:pt idx="30">
                  <c:v>1369.1839476246321</c:v>
                </c:pt>
                <c:pt idx="31">
                  <c:v>1369.1839476246321</c:v>
                </c:pt>
                <c:pt idx="32">
                  <c:v>1369.1839476246321</c:v>
                </c:pt>
                <c:pt idx="33">
                  <c:v>1369.1839476246321</c:v>
                </c:pt>
                <c:pt idx="34">
                  <c:v>1369.1839476246321</c:v>
                </c:pt>
                <c:pt idx="35">
                  <c:v>1369.1839476246321</c:v>
                </c:pt>
                <c:pt idx="36">
                  <c:v>1369.1839476246321</c:v>
                </c:pt>
                <c:pt idx="37">
                  <c:v>1369.1839476246321</c:v>
                </c:pt>
                <c:pt idx="38">
                  <c:v>1369.1839476246321</c:v>
                </c:pt>
                <c:pt idx="39">
                  <c:v>1369.1839476246321</c:v>
                </c:pt>
                <c:pt idx="40">
                  <c:v>1369.1839476246321</c:v>
                </c:pt>
                <c:pt idx="41">
                  <c:v>1369.1839476246321</c:v>
                </c:pt>
                <c:pt idx="42">
                  <c:v>1369.1839476246321</c:v>
                </c:pt>
                <c:pt idx="43">
                  <c:v>1369.1839476246321</c:v>
                </c:pt>
                <c:pt idx="44">
                  <c:v>1369.1839476246321</c:v>
                </c:pt>
                <c:pt idx="45">
                  <c:v>1369.1839476246321</c:v>
                </c:pt>
                <c:pt idx="46">
                  <c:v>1369.1839476246321</c:v>
                </c:pt>
                <c:pt idx="47">
                  <c:v>1369.1839476246321</c:v>
                </c:pt>
                <c:pt idx="48">
                  <c:v>1369.1839476246321</c:v>
                </c:pt>
                <c:pt idx="49">
                  <c:v>1369.1839476246321</c:v>
                </c:pt>
                <c:pt idx="50">
                  <c:v>1369.1839476246321</c:v>
                </c:pt>
                <c:pt idx="51">
                  <c:v>1369.1839476246321</c:v>
                </c:pt>
                <c:pt idx="52">
                  <c:v>1369.1839476246321</c:v>
                </c:pt>
                <c:pt idx="53">
                  <c:v>1369.1839476246321</c:v>
                </c:pt>
                <c:pt idx="54">
                  <c:v>1369.1839476246321</c:v>
                </c:pt>
                <c:pt idx="55">
                  <c:v>1369.1839476246321</c:v>
                </c:pt>
                <c:pt idx="56">
                  <c:v>1369.1839476246321</c:v>
                </c:pt>
                <c:pt idx="57">
                  <c:v>1369.1839476246321</c:v>
                </c:pt>
                <c:pt idx="58">
                  <c:v>1369.1839476246321</c:v>
                </c:pt>
                <c:pt idx="59">
                  <c:v>1369.1839476246321</c:v>
                </c:pt>
                <c:pt idx="60">
                  <c:v>1369.1839476246321</c:v>
                </c:pt>
                <c:pt idx="61">
                  <c:v>1369.1839476246321</c:v>
                </c:pt>
                <c:pt idx="62">
                  <c:v>1369.1839476246321</c:v>
                </c:pt>
                <c:pt idx="63">
                  <c:v>1369.1839476246321</c:v>
                </c:pt>
                <c:pt idx="64">
                  <c:v>1369.1839476246321</c:v>
                </c:pt>
                <c:pt idx="65">
                  <c:v>1369.1839476246321</c:v>
                </c:pt>
                <c:pt idx="66">
                  <c:v>1369.1839476246321</c:v>
                </c:pt>
                <c:pt idx="67">
                  <c:v>1369.1839476246321</c:v>
                </c:pt>
                <c:pt idx="68">
                  <c:v>1369.1839476246321</c:v>
                </c:pt>
                <c:pt idx="69">
                  <c:v>1369.1839476246321</c:v>
                </c:pt>
                <c:pt idx="70">
                  <c:v>1369.1839476246321</c:v>
                </c:pt>
                <c:pt idx="71">
                  <c:v>1369.1839476246321</c:v>
                </c:pt>
                <c:pt idx="72">
                  <c:v>1369.1839476246321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B-41C0-9945-4C343EF8A65B}"/>
            </c:ext>
          </c:extLst>
        </c:ser>
        <c:ser>
          <c:idx val="3"/>
          <c:order val="3"/>
          <c:tx>
            <c:strRef>
              <c:f>'Control Chart_3125'!$P$3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Chart_3125'!$P$4:$P$76</c:f>
              <c:numCache>
                <c:formatCode>General</c:formatCode>
                <c:ptCount val="73"/>
                <c:pt idx="0">
                  <c:v>818.40057996339215</c:v>
                </c:pt>
                <c:pt idx="1">
                  <c:v>818.40057996339215</c:v>
                </c:pt>
                <c:pt idx="2">
                  <c:v>818.40057996339215</c:v>
                </c:pt>
                <c:pt idx="3">
                  <c:v>818.40057996339215</c:v>
                </c:pt>
                <c:pt idx="4">
                  <c:v>818.40057996339215</c:v>
                </c:pt>
                <c:pt idx="5">
                  <c:v>818.40057996339215</c:v>
                </c:pt>
                <c:pt idx="6">
                  <c:v>818.40057996339215</c:v>
                </c:pt>
                <c:pt idx="7">
                  <c:v>818.40057996339215</c:v>
                </c:pt>
                <c:pt idx="8">
                  <c:v>818.40057996339215</c:v>
                </c:pt>
                <c:pt idx="9">
                  <c:v>818.40057996339215</c:v>
                </c:pt>
                <c:pt idx="10">
                  <c:v>818.40057996339215</c:v>
                </c:pt>
                <c:pt idx="11">
                  <c:v>818.40057996339215</c:v>
                </c:pt>
                <c:pt idx="12">
                  <c:v>818.40057996339215</c:v>
                </c:pt>
                <c:pt idx="13">
                  <c:v>818.40057996339215</c:v>
                </c:pt>
                <c:pt idx="14">
                  <c:v>818.40057996339215</c:v>
                </c:pt>
                <c:pt idx="15">
                  <c:v>818.40057996339215</c:v>
                </c:pt>
                <c:pt idx="16">
                  <c:v>818.40057996339215</c:v>
                </c:pt>
                <c:pt idx="17">
                  <c:v>818.40057996339215</c:v>
                </c:pt>
                <c:pt idx="18">
                  <c:v>818.40057996339215</c:v>
                </c:pt>
                <c:pt idx="19">
                  <c:v>818.40057996339215</c:v>
                </c:pt>
                <c:pt idx="20">
                  <c:v>818.40057996339215</c:v>
                </c:pt>
                <c:pt idx="21">
                  <c:v>818.40057996339215</c:v>
                </c:pt>
                <c:pt idx="22">
                  <c:v>818.40057996339215</c:v>
                </c:pt>
                <c:pt idx="23">
                  <c:v>818.40057996339215</c:v>
                </c:pt>
                <c:pt idx="24">
                  <c:v>818.40057996339215</c:v>
                </c:pt>
                <c:pt idx="25">
                  <c:v>818.40057996339215</c:v>
                </c:pt>
                <c:pt idx="26">
                  <c:v>818.40057996339215</c:v>
                </c:pt>
                <c:pt idx="27">
                  <c:v>818.40057996339215</c:v>
                </c:pt>
                <c:pt idx="28">
                  <c:v>818.40057996339215</c:v>
                </c:pt>
                <c:pt idx="29">
                  <c:v>818.40057996339215</c:v>
                </c:pt>
                <c:pt idx="30">
                  <c:v>818.40057996339215</c:v>
                </c:pt>
                <c:pt idx="31">
                  <c:v>818.40057996339215</c:v>
                </c:pt>
                <c:pt idx="32">
                  <c:v>818.40057996339215</c:v>
                </c:pt>
                <c:pt idx="33">
                  <c:v>818.40057996339215</c:v>
                </c:pt>
                <c:pt idx="34">
                  <c:v>818.40057996339215</c:v>
                </c:pt>
                <c:pt idx="35">
                  <c:v>818.40057996339215</c:v>
                </c:pt>
                <c:pt idx="36">
                  <c:v>818.40057996339215</c:v>
                </c:pt>
                <c:pt idx="37">
                  <c:v>818.40057996339215</c:v>
                </c:pt>
                <c:pt idx="38">
                  <c:v>818.40057996339215</c:v>
                </c:pt>
                <c:pt idx="39">
                  <c:v>818.40057996339215</c:v>
                </c:pt>
                <c:pt idx="40">
                  <c:v>818.40057996339215</c:v>
                </c:pt>
                <c:pt idx="41">
                  <c:v>818.40057996339215</c:v>
                </c:pt>
                <c:pt idx="42">
                  <c:v>818.40057996339215</c:v>
                </c:pt>
                <c:pt idx="43">
                  <c:v>818.40057996339215</c:v>
                </c:pt>
                <c:pt idx="44">
                  <c:v>818.40057996339215</c:v>
                </c:pt>
                <c:pt idx="45">
                  <c:v>818.40057996339215</c:v>
                </c:pt>
                <c:pt idx="46">
                  <c:v>818.40057996339215</c:v>
                </c:pt>
                <c:pt idx="47">
                  <c:v>818.40057996339215</c:v>
                </c:pt>
                <c:pt idx="48">
                  <c:v>818.40057996339215</c:v>
                </c:pt>
                <c:pt idx="49">
                  <c:v>818.40057996339215</c:v>
                </c:pt>
                <c:pt idx="50">
                  <c:v>818.40057996339215</c:v>
                </c:pt>
                <c:pt idx="51">
                  <c:v>818.40057996339215</c:v>
                </c:pt>
                <c:pt idx="52">
                  <c:v>818.40057996339215</c:v>
                </c:pt>
                <c:pt idx="53">
                  <c:v>818.40057996339215</c:v>
                </c:pt>
                <c:pt idx="54">
                  <c:v>818.40057996339215</c:v>
                </c:pt>
                <c:pt idx="55">
                  <c:v>818.40057996339215</c:v>
                </c:pt>
                <c:pt idx="56">
                  <c:v>818.40057996339215</c:v>
                </c:pt>
                <c:pt idx="57">
                  <c:v>818.40057996339215</c:v>
                </c:pt>
                <c:pt idx="58">
                  <c:v>818.40057996339215</c:v>
                </c:pt>
                <c:pt idx="59">
                  <c:v>818.40057996339215</c:v>
                </c:pt>
                <c:pt idx="60">
                  <c:v>818.40057996339215</c:v>
                </c:pt>
                <c:pt idx="61">
                  <c:v>818.40057996339215</c:v>
                </c:pt>
                <c:pt idx="62">
                  <c:v>818.40057996339215</c:v>
                </c:pt>
                <c:pt idx="63">
                  <c:v>818.40057996339215</c:v>
                </c:pt>
                <c:pt idx="64">
                  <c:v>818.40057996339215</c:v>
                </c:pt>
                <c:pt idx="65">
                  <c:v>818.40057996339215</c:v>
                </c:pt>
                <c:pt idx="66">
                  <c:v>818.40057996339215</c:v>
                </c:pt>
                <c:pt idx="67">
                  <c:v>818.40057996339215</c:v>
                </c:pt>
                <c:pt idx="68">
                  <c:v>818.40057996339215</c:v>
                </c:pt>
                <c:pt idx="69">
                  <c:v>818.40057996339215</c:v>
                </c:pt>
                <c:pt idx="70">
                  <c:v>818.40057996339215</c:v>
                </c:pt>
                <c:pt idx="71">
                  <c:v>818.40057996339215</c:v>
                </c:pt>
                <c:pt idx="72">
                  <c:v>818.40057996339215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B-41C0-9945-4C343EF8A65B}"/>
            </c:ext>
          </c:extLst>
        </c:ser>
        <c:ser>
          <c:idx val="4"/>
          <c:order val="4"/>
          <c:tx>
            <c:strRef>
              <c:f>'Control Chart_3125'!$Q$3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Chart_3125'!$Q$4:$Q$76</c:f>
              <c:numCache>
                <c:formatCode>General</c:formatCode>
                <c:ptCount val="73"/>
                <c:pt idx="0">
                  <c:v>1506.8797895399421</c:v>
                </c:pt>
                <c:pt idx="1">
                  <c:v>1506.8797895399421</c:v>
                </c:pt>
                <c:pt idx="2">
                  <c:v>1506.8797895399421</c:v>
                </c:pt>
                <c:pt idx="3">
                  <c:v>1506.8797895399421</c:v>
                </c:pt>
                <c:pt idx="4">
                  <c:v>1506.8797895399421</c:v>
                </c:pt>
                <c:pt idx="5">
                  <c:v>1506.8797895399421</c:v>
                </c:pt>
                <c:pt idx="6">
                  <c:v>1506.8797895399421</c:v>
                </c:pt>
                <c:pt idx="7">
                  <c:v>1506.8797895399421</c:v>
                </c:pt>
                <c:pt idx="8">
                  <c:v>1506.8797895399421</c:v>
                </c:pt>
                <c:pt idx="9">
                  <c:v>1506.8797895399421</c:v>
                </c:pt>
                <c:pt idx="10">
                  <c:v>1506.8797895399421</c:v>
                </c:pt>
                <c:pt idx="11">
                  <c:v>1506.8797895399421</c:v>
                </c:pt>
                <c:pt idx="12">
                  <c:v>1506.8797895399421</c:v>
                </c:pt>
                <c:pt idx="13">
                  <c:v>1506.8797895399421</c:v>
                </c:pt>
                <c:pt idx="14">
                  <c:v>1506.8797895399421</c:v>
                </c:pt>
                <c:pt idx="15">
                  <c:v>1506.8797895399421</c:v>
                </c:pt>
                <c:pt idx="16">
                  <c:v>1506.8797895399421</c:v>
                </c:pt>
                <c:pt idx="17">
                  <c:v>1506.8797895399421</c:v>
                </c:pt>
                <c:pt idx="18">
                  <c:v>1506.8797895399421</c:v>
                </c:pt>
                <c:pt idx="19">
                  <c:v>1506.8797895399421</c:v>
                </c:pt>
                <c:pt idx="20">
                  <c:v>1506.8797895399421</c:v>
                </c:pt>
                <c:pt idx="21">
                  <c:v>1506.8797895399421</c:v>
                </c:pt>
                <c:pt idx="22">
                  <c:v>1506.8797895399421</c:v>
                </c:pt>
                <c:pt idx="23">
                  <c:v>1506.8797895399421</c:v>
                </c:pt>
                <c:pt idx="24">
                  <c:v>1506.8797895399421</c:v>
                </c:pt>
                <c:pt idx="25">
                  <c:v>1506.8797895399421</c:v>
                </c:pt>
                <c:pt idx="26">
                  <c:v>1506.8797895399421</c:v>
                </c:pt>
                <c:pt idx="27">
                  <c:v>1506.8797895399421</c:v>
                </c:pt>
                <c:pt idx="28">
                  <c:v>1506.8797895399421</c:v>
                </c:pt>
                <c:pt idx="29">
                  <c:v>1506.8797895399421</c:v>
                </c:pt>
                <c:pt idx="30">
                  <c:v>1506.8797895399421</c:v>
                </c:pt>
                <c:pt idx="31">
                  <c:v>1506.8797895399421</c:v>
                </c:pt>
                <c:pt idx="32">
                  <c:v>1506.8797895399421</c:v>
                </c:pt>
                <c:pt idx="33">
                  <c:v>1506.8797895399421</c:v>
                </c:pt>
                <c:pt idx="34">
                  <c:v>1506.8797895399421</c:v>
                </c:pt>
                <c:pt idx="35">
                  <c:v>1506.8797895399421</c:v>
                </c:pt>
                <c:pt idx="36">
                  <c:v>1506.8797895399421</c:v>
                </c:pt>
                <c:pt idx="37">
                  <c:v>1506.8797895399421</c:v>
                </c:pt>
                <c:pt idx="38">
                  <c:v>1506.8797895399421</c:v>
                </c:pt>
                <c:pt idx="39">
                  <c:v>1506.8797895399421</c:v>
                </c:pt>
                <c:pt idx="40">
                  <c:v>1506.8797895399421</c:v>
                </c:pt>
                <c:pt idx="41">
                  <c:v>1506.8797895399421</c:v>
                </c:pt>
                <c:pt idx="42">
                  <c:v>1506.8797895399421</c:v>
                </c:pt>
                <c:pt idx="43">
                  <c:v>1506.8797895399421</c:v>
                </c:pt>
                <c:pt idx="44">
                  <c:v>1506.8797895399421</c:v>
                </c:pt>
                <c:pt idx="45">
                  <c:v>1506.8797895399421</c:v>
                </c:pt>
                <c:pt idx="46">
                  <c:v>1506.8797895399421</c:v>
                </c:pt>
                <c:pt idx="47">
                  <c:v>1506.8797895399421</c:v>
                </c:pt>
                <c:pt idx="48">
                  <c:v>1506.8797895399421</c:v>
                </c:pt>
                <c:pt idx="49">
                  <c:v>1506.8797895399421</c:v>
                </c:pt>
                <c:pt idx="50">
                  <c:v>1506.8797895399421</c:v>
                </c:pt>
                <c:pt idx="51">
                  <c:v>1506.8797895399421</c:v>
                </c:pt>
                <c:pt idx="52">
                  <c:v>1506.8797895399421</c:v>
                </c:pt>
                <c:pt idx="53">
                  <c:v>1506.8797895399421</c:v>
                </c:pt>
                <c:pt idx="54">
                  <c:v>1506.8797895399421</c:v>
                </c:pt>
                <c:pt idx="55">
                  <c:v>1506.8797895399421</c:v>
                </c:pt>
                <c:pt idx="56">
                  <c:v>1506.8797895399421</c:v>
                </c:pt>
                <c:pt idx="57">
                  <c:v>1506.8797895399421</c:v>
                </c:pt>
                <c:pt idx="58">
                  <c:v>1506.8797895399421</c:v>
                </c:pt>
                <c:pt idx="59">
                  <c:v>1506.8797895399421</c:v>
                </c:pt>
                <c:pt idx="60">
                  <c:v>1506.8797895399421</c:v>
                </c:pt>
                <c:pt idx="61">
                  <c:v>1506.8797895399421</c:v>
                </c:pt>
                <c:pt idx="62">
                  <c:v>1506.8797895399421</c:v>
                </c:pt>
                <c:pt idx="63">
                  <c:v>1506.8797895399421</c:v>
                </c:pt>
                <c:pt idx="64">
                  <c:v>1506.8797895399421</c:v>
                </c:pt>
                <c:pt idx="65">
                  <c:v>1506.8797895399421</c:v>
                </c:pt>
                <c:pt idx="66">
                  <c:v>1506.8797895399421</c:v>
                </c:pt>
                <c:pt idx="67">
                  <c:v>1506.8797895399421</c:v>
                </c:pt>
                <c:pt idx="68">
                  <c:v>1506.8797895399421</c:v>
                </c:pt>
                <c:pt idx="69">
                  <c:v>1506.8797895399421</c:v>
                </c:pt>
                <c:pt idx="70">
                  <c:v>1506.8797895399421</c:v>
                </c:pt>
                <c:pt idx="71">
                  <c:v>1506.8797895399421</c:v>
                </c:pt>
                <c:pt idx="72">
                  <c:v>1506.8797895399421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B-41C0-9945-4C343EF8A65B}"/>
            </c:ext>
          </c:extLst>
        </c:ser>
        <c:ser>
          <c:idx val="5"/>
          <c:order val="5"/>
          <c:tx>
            <c:strRef>
              <c:f>'Control Chart_3125'!$R$3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Chart_3125'!$R$4:$R$76</c:f>
              <c:numCache>
                <c:formatCode>General</c:formatCode>
                <c:ptCount val="73"/>
                <c:pt idx="0">
                  <c:v>680.70473804808205</c:v>
                </c:pt>
                <c:pt idx="1">
                  <c:v>680.70473804808205</c:v>
                </c:pt>
                <c:pt idx="2">
                  <c:v>680.70473804808205</c:v>
                </c:pt>
                <c:pt idx="3">
                  <c:v>680.70473804808205</c:v>
                </c:pt>
                <c:pt idx="4">
                  <c:v>680.70473804808205</c:v>
                </c:pt>
                <c:pt idx="5">
                  <c:v>680.70473804808205</c:v>
                </c:pt>
                <c:pt idx="6">
                  <c:v>680.70473804808205</c:v>
                </c:pt>
                <c:pt idx="7">
                  <c:v>680.70473804808205</c:v>
                </c:pt>
                <c:pt idx="8">
                  <c:v>680.70473804808205</c:v>
                </c:pt>
                <c:pt idx="9">
                  <c:v>680.70473804808205</c:v>
                </c:pt>
                <c:pt idx="10">
                  <c:v>680.70473804808205</c:v>
                </c:pt>
                <c:pt idx="11">
                  <c:v>680.70473804808205</c:v>
                </c:pt>
                <c:pt idx="12">
                  <c:v>680.70473804808205</c:v>
                </c:pt>
                <c:pt idx="13">
                  <c:v>680.70473804808205</c:v>
                </c:pt>
                <c:pt idx="14">
                  <c:v>680.70473804808205</c:v>
                </c:pt>
                <c:pt idx="15">
                  <c:v>680.70473804808205</c:v>
                </c:pt>
                <c:pt idx="16">
                  <c:v>680.70473804808205</c:v>
                </c:pt>
                <c:pt idx="17">
                  <c:v>680.70473804808205</c:v>
                </c:pt>
                <c:pt idx="18">
                  <c:v>680.70473804808205</c:v>
                </c:pt>
                <c:pt idx="19">
                  <c:v>680.70473804808205</c:v>
                </c:pt>
                <c:pt idx="20">
                  <c:v>680.70473804808205</c:v>
                </c:pt>
                <c:pt idx="21">
                  <c:v>680.70473804808205</c:v>
                </c:pt>
                <c:pt idx="22">
                  <c:v>680.70473804808205</c:v>
                </c:pt>
                <c:pt idx="23">
                  <c:v>680.70473804808205</c:v>
                </c:pt>
                <c:pt idx="24">
                  <c:v>680.70473804808205</c:v>
                </c:pt>
                <c:pt idx="25">
                  <c:v>680.70473804808205</c:v>
                </c:pt>
                <c:pt idx="26">
                  <c:v>680.70473804808205</c:v>
                </c:pt>
                <c:pt idx="27">
                  <c:v>680.70473804808205</c:v>
                </c:pt>
                <c:pt idx="28">
                  <c:v>680.70473804808205</c:v>
                </c:pt>
                <c:pt idx="29">
                  <c:v>680.70473804808205</c:v>
                </c:pt>
                <c:pt idx="30">
                  <c:v>680.70473804808205</c:v>
                </c:pt>
                <c:pt idx="31">
                  <c:v>680.70473804808205</c:v>
                </c:pt>
                <c:pt idx="32">
                  <c:v>680.70473804808205</c:v>
                </c:pt>
                <c:pt idx="33">
                  <c:v>680.70473804808205</c:v>
                </c:pt>
                <c:pt idx="34">
                  <c:v>680.70473804808205</c:v>
                </c:pt>
                <c:pt idx="35">
                  <c:v>680.70473804808205</c:v>
                </c:pt>
                <c:pt idx="36">
                  <c:v>680.70473804808205</c:v>
                </c:pt>
                <c:pt idx="37">
                  <c:v>680.70473804808205</c:v>
                </c:pt>
                <c:pt idx="38">
                  <c:v>680.70473804808205</c:v>
                </c:pt>
                <c:pt idx="39">
                  <c:v>680.70473804808205</c:v>
                </c:pt>
                <c:pt idx="40">
                  <c:v>680.70473804808205</c:v>
                </c:pt>
                <c:pt idx="41">
                  <c:v>680.70473804808205</c:v>
                </c:pt>
                <c:pt idx="42">
                  <c:v>680.70473804808205</c:v>
                </c:pt>
                <c:pt idx="43">
                  <c:v>680.70473804808205</c:v>
                </c:pt>
                <c:pt idx="44">
                  <c:v>680.70473804808205</c:v>
                </c:pt>
                <c:pt idx="45">
                  <c:v>680.70473804808205</c:v>
                </c:pt>
                <c:pt idx="46">
                  <c:v>680.70473804808205</c:v>
                </c:pt>
                <c:pt idx="47">
                  <c:v>680.70473804808205</c:v>
                </c:pt>
                <c:pt idx="48">
                  <c:v>680.70473804808205</c:v>
                </c:pt>
                <c:pt idx="49">
                  <c:v>680.70473804808205</c:v>
                </c:pt>
                <c:pt idx="50">
                  <c:v>680.70473804808205</c:v>
                </c:pt>
                <c:pt idx="51">
                  <c:v>680.70473804808205</c:v>
                </c:pt>
                <c:pt idx="52">
                  <c:v>680.70473804808205</c:v>
                </c:pt>
                <c:pt idx="53">
                  <c:v>680.70473804808205</c:v>
                </c:pt>
                <c:pt idx="54">
                  <c:v>680.70473804808205</c:v>
                </c:pt>
                <c:pt idx="55">
                  <c:v>680.70473804808205</c:v>
                </c:pt>
                <c:pt idx="56">
                  <c:v>680.70473804808205</c:v>
                </c:pt>
                <c:pt idx="57">
                  <c:v>680.70473804808205</c:v>
                </c:pt>
                <c:pt idx="58">
                  <c:v>680.70473804808205</c:v>
                </c:pt>
                <c:pt idx="59">
                  <c:v>680.70473804808205</c:v>
                </c:pt>
                <c:pt idx="60">
                  <c:v>680.70473804808205</c:v>
                </c:pt>
                <c:pt idx="61">
                  <c:v>680.70473804808205</c:v>
                </c:pt>
                <c:pt idx="62">
                  <c:v>680.70473804808205</c:v>
                </c:pt>
                <c:pt idx="63">
                  <c:v>680.70473804808205</c:v>
                </c:pt>
                <c:pt idx="64">
                  <c:v>680.70473804808205</c:v>
                </c:pt>
                <c:pt idx="65">
                  <c:v>680.70473804808205</c:v>
                </c:pt>
                <c:pt idx="66">
                  <c:v>680.70473804808205</c:v>
                </c:pt>
                <c:pt idx="67">
                  <c:v>680.70473804808205</c:v>
                </c:pt>
                <c:pt idx="68">
                  <c:v>680.70473804808205</c:v>
                </c:pt>
                <c:pt idx="69">
                  <c:v>680.70473804808205</c:v>
                </c:pt>
                <c:pt idx="70">
                  <c:v>680.70473804808205</c:v>
                </c:pt>
                <c:pt idx="71">
                  <c:v>680.70473804808205</c:v>
                </c:pt>
                <c:pt idx="72">
                  <c:v>680.70473804808205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0B-41C0-9945-4C343EF8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99880"/>
        <c:axId val="594898896"/>
      </c:lineChart>
      <c:catAx>
        <c:axId val="5948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8896"/>
        <c:crosses val="autoZero"/>
        <c:auto val="1"/>
        <c:lblAlgn val="ctr"/>
        <c:lblOffset val="100"/>
        <c:noMultiLvlLbl val="0"/>
      </c:catAx>
      <c:valAx>
        <c:axId val="594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4NT13C6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Chart_3125'!$T$3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Chart_3125'!$T$4:$T$76</c:f>
              <c:numCache>
                <c:formatCode>General</c:formatCode>
                <c:ptCount val="73"/>
                <c:pt idx="0">
                  <c:v>69227.139456875302</c:v>
                </c:pt>
                <c:pt idx="1">
                  <c:v>69136.286973079201</c:v>
                </c:pt>
                <c:pt idx="2">
                  <c:v>60890.661905250301</c:v>
                </c:pt>
                <c:pt idx="3">
                  <c:v>60618.566915041898</c:v>
                </c:pt>
                <c:pt idx="4">
                  <c:v>58845.513739727998</c:v>
                </c:pt>
                <c:pt idx="5">
                  <c:v>62414.387466923501</c:v>
                </c:pt>
                <c:pt idx="6">
                  <c:v>70190.235729696797</c:v>
                </c:pt>
                <c:pt idx="7">
                  <c:v>61496.6705127233</c:v>
                </c:pt>
                <c:pt idx="8">
                  <c:v>60672.3920215084</c:v>
                </c:pt>
                <c:pt idx="9">
                  <c:v>62083.917171495697</c:v>
                </c:pt>
                <c:pt idx="10">
                  <c:v>58889.068963642399</c:v>
                </c:pt>
                <c:pt idx="11">
                  <c:v>55625.897984541698</c:v>
                </c:pt>
                <c:pt idx="12">
                  <c:v>58865.0054514945</c:v>
                </c:pt>
                <c:pt idx="13">
                  <c:v>66548.4652411188</c:v>
                </c:pt>
                <c:pt idx="14">
                  <c:v>63809.881151068403</c:v>
                </c:pt>
                <c:pt idx="15">
                  <c:v>60261.488699797803</c:v>
                </c:pt>
                <c:pt idx="16">
                  <c:v>61011.639253963403</c:v>
                </c:pt>
                <c:pt idx="17">
                  <c:v>51558.113369227001</c:v>
                </c:pt>
                <c:pt idx="18">
                  <c:v>54538.649377568698</c:v>
                </c:pt>
                <c:pt idx="19">
                  <c:v>51533.844544858403</c:v>
                </c:pt>
                <c:pt idx="20">
                  <c:v>69595.335849645606</c:v>
                </c:pt>
                <c:pt idx="21">
                  <c:v>60712.368719888997</c:v>
                </c:pt>
                <c:pt idx="22">
                  <c:v>64554.523575622297</c:v>
                </c:pt>
                <c:pt idx="23">
                  <c:v>62965.482209944399</c:v>
                </c:pt>
                <c:pt idx="24">
                  <c:v>65493.753297156603</c:v>
                </c:pt>
                <c:pt idx="25">
                  <c:v>60035.2193612427</c:v>
                </c:pt>
                <c:pt idx="26">
                  <c:v>63536.548241152203</c:v>
                </c:pt>
                <c:pt idx="27">
                  <c:v>62316.642684046899</c:v>
                </c:pt>
                <c:pt idx="28">
                  <c:v>67914.851817441799</c:v>
                </c:pt>
                <c:pt idx="29">
                  <c:v>74569.292675738194</c:v>
                </c:pt>
                <c:pt idx="30">
                  <c:v>66124.766290528903</c:v>
                </c:pt>
                <c:pt idx="31">
                  <c:v>64372.032118424198</c:v>
                </c:pt>
                <c:pt idx="32">
                  <c:v>67728.841573008103</c:v>
                </c:pt>
                <c:pt idx="33">
                  <c:v>72751.590257453994</c:v>
                </c:pt>
                <c:pt idx="34">
                  <c:v>63180.859571757901</c:v>
                </c:pt>
                <c:pt idx="35">
                  <c:v>64105.665011190598</c:v>
                </c:pt>
                <c:pt idx="36">
                  <c:v>64503.884521562497</c:v>
                </c:pt>
                <c:pt idx="37">
                  <c:v>66141.988073026005</c:v>
                </c:pt>
                <c:pt idx="38">
                  <c:v>72595.3434583208</c:v>
                </c:pt>
                <c:pt idx="39">
                  <c:v>63038.408483854102</c:v>
                </c:pt>
                <c:pt idx="40">
                  <c:v>61424.023747410698</c:v>
                </c:pt>
                <c:pt idx="41">
                  <c:v>59343.6030755498</c:v>
                </c:pt>
                <c:pt idx="42">
                  <c:v>60077.977230633704</c:v>
                </c:pt>
                <c:pt idx="43">
                  <c:v>61198.269220238501</c:v>
                </c:pt>
                <c:pt idx="44">
                  <c:v>68236.608917737205</c:v>
                </c:pt>
                <c:pt idx="45">
                  <c:v>74105.067770004694</c:v>
                </c:pt>
                <c:pt idx="46">
                  <c:v>77654.912287571206</c:v>
                </c:pt>
                <c:pt idx="47">
                  <c:v>64975.655010207804</c:v>
                </c:pt>
                <c:pt idx="48">
                  <c:v>63750.120147217</c:v>
                </c:pt>
                <c:pt idx="49">
                  <c:v>69322.815643496098</c:v>
                </c:pt>
                <c:pt idx="50">
                  <c:v>67306.130863124898</c:v>
                </c:pt>
                <c:pt idx="51">
                  <c:v>72837.099470626898</c:v>
                </c:pt>
                <c:pt idx="52">
                  <c:v>71460.280713944507</c:v>
                </c:pt>
                <c:pt idx="53">
                  <c:v>67109.628134910003</c:v>
                </c:pt>
                <c:pt idx="54">
                  <c:v>64425.933194232101</c:v>
                </c:pt>
                <c:pt idx="55">
                  <c:v>63631.402323873197</c:v>
                </c:pt>
                <c:pt idx="56">
                  <c:v>71114.860304661706</c:v>
                </c:pt>
                <c:pt idx="57">
                  <c:v>81763.296611679805</c:v>
                </c:pt>
                <c:pt idx="58">
                  <c:v>65328.577920617703</c:v>
                </c:pt>
                <c:pt idx="59">
                  <c:v>74817.382281065802</c:v>
                </c:pt>
                <c:pt idx="60">
                  <c:v>86684.964803230803</c:v>
                </c:pt>
                <c:pt idx="61">
                  <c:v>73487.539746418901</c:v>
                </c:pt>
                <c:pt idx="62">
                  <c:v>91419.657549541997</c:v>
                </c:pt>
                <c:pt idx="63">
                  <c:v>66889.444555889597</c:v>
                </c:pt>
                <c:pt idx="64">
                  <c:v>71367.927438600804</c:v>
                </c:pt>
                <c:pt idx="65">
                  <c:v>62091.373278609397</c:v>
                </c:pt>
                <c:pt idx="66">
                  <c:v>57862.6431594116</c:v>
                </c:pt>
                <c:pt idx="67">
                  <c:v>62841.7970369916</c:v>
                </c:pt>
                <c:pt idx="68">
                  <c:v>65503.316107209503</c:v>
                </c:pt>
                <c:pt idx="69">
                  <c:v>67366.921675936494</c:v>
                </c:pt>
                <c:pt idx="70">
                  <c:v>83707.3707128112</c:v>
                </c:pt>
                <c:pt idx="71">
                  <c:v>63586.078118741403</c:v>
                </c:pt>
                <c:pt idx="72">
                  <c:v>70533.969618717398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9-4E26-876C-961D134DC26D}"/>
            </c:ext>
          </c:extLst>
        </c:ser>
        <c:ser>
          <c:idx val="1"/>
          <c:order val="1"/>
          <c:tx>
            <c:strRef>
              <c:f>'Control Chart_3125'!$Y$3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Chart_3125'!$Y$4:$Y$76</c:f>
              <c:numCache>
                <c:formatCode>General</c:formatCode>
                <c:ptCount val="73"/>
                <c:pt idx="0">
                  <c:v>65995.642087555141</c:v>
                </c:pt>
                <c:pt idx="1">
                  <c:v>65996.642087555098</c:v>
                </c:pt>
                <c:pt idx="2">
                  <c:v>65997.642087555098</c:v>
                </c:pt>
                <c:pt idx="3">
                  <c:v>65998.642087555098</c:v>
                </c:pt>
                <c:pt idx="4">
                  <c:v>65999.642087555098</c:v>
                </c:pt>
                <c:pt idx="5">
                  <c:v>66000.642087555098</c:v>
                </c:pt>
                <c:pt idx="6">
                  <c:v>66001.642087555098</c:v>
                </c:pt>
                <c:pt idx="7">
                  <c:v>66002.642087555098</c:v>
                </c:pt>
                <c:pt idx="8">
                  <c:v>66003.642087555098</c:v>
                </c:pt>
                <c:pt idx="9">
                  <c:v>66004.642087555098</c:v>
                </c:pt>
                <c:pt idx="10">
                  <c:v>66005.642087555098</c:v>
                </c:pt>
                <c:pt idx="11">
                  <c:v>66006.642087555098</c:v>
                </c:pt>
                <c:pt idx="12">
                  <c:v>66007.642087555098</c:v>
                </c:pt>
                <c:pt idx="13">
                  <c:v>66008.642087555098</c:v>
                </c:pt>
                <c:pt idx="14">
                  <c:v>66009.642087555098</c:v>
                </c:pt>
                <c:pt idx="15">
                  <c:v>66010.642087555098</c:v>
                </c:pt>
                <c:pt idx="16">
                  <c:v>66011.642087555098</c:v>
                </c:pt>
                <c:pt idx="17">
                  <c:v>66012.642087555098</c:v>
                </c:pt>
                <c:pt idx="18">
                  <c:v>66013.642087555098</c:v>
                </c:pt>
                <c:pt idx="19">
                  <c:v>66014.642087555098</c:v>
                </c:pt>
                <c:pt idx="20">
                  <c:v>66015.642087555098</c:v>
                </c:pt>
                <c:pt idx="21">
                  <c:v>66016.642087555098</c:v>
                </c:pt>
                <c:pt idx="22">
                  <c:v>66017.642087555098</c:v>
                </c:pt>
                <c:pt idx="23">
                  <c:v>66018.642087555098</c:v>
                </c:pt>
                <c:pt idx="24">
                  <c:v>66019.642087555098</c:v>
                </c:pt>
                <c:pt idx="25">
                  <c:v>66020.642087555098</c:v>
                </c:pt>
                <c:pt idx="26">
                  <c:v>66021.642087555098</c:v>
                </c:pt>
                <c:pt idx="27">
                  <c:v>66022.642087555098</c:v>
                </c:pt>
                <c:pt idx="28">
                  <c:v>66023.642087555098</c:v>
                </c:pt>
                <c:pt idx="29">
                  <c:v>66024.642087555098</c:v>
                </c:pt>
                <c:pt idx="30">
                  <c:v>66025.642087555098</c:v>
                </c:pt>
                <c:pt idx="31">
                  <c:v>66026.642087555098</c:v>
                </c:pt>
                <c:pt idx="32">
                  <c:v>66027.642087555098</c:v>
                </c:pt>
                <c:pt idx="33">
                  <c:v>66028.642087555098</c:v>
                </c:pt>
                <c:pt idx="34">
                  <c:v>66029.642087555098</c:v>
                </c:pt>
                <c:pt idx="35">
                  <c:v>66030.642087555098</c:v>
                </c:pt>
                <c:pt idx="36">
                  <c:v>66031.642087555098</c:v>
                </c:pt>
                <c:pt idx="37">
                  <c:v>66032.642087555098</c:v>
                </c:pt>
                <c:pt idx="38">
                  <c:v>66033.642087555098</c:v>
                </c:pt>
                <c:pt idx="39">
                  <c:v>66034.642087555098</c:v>
                </c:pt>
                <c:pt idx="40">
                  <c:v>66035.642087555098</c:v>
                </c:pt>
                <c:pt idx="41">
                  <c:v>66036.642087555098</c:v>
                </c:pt>
                <c:pt idx="42">
                  <c:v>66037.642087555098</c:v>
                </c:pt>
                <c:pt idx="43">
                  <c:v>66038.642087555098</c:v>
                </c:pt>
                <c:pt idx="44">
                  <c:v>66039.642087555098</c:v>
                </c:pt>
                <c:pt idx="45">
                  <c:v>66040.642087555098</c:v>
                </c:pt>
                <c:pt idx="46">
                  <c:v>66041.642087555098</c:v>
                </c:pt>
                <c:pt idx="47">
                  <c:v>66042.642087555098</c:v>
                </c:pt>
                <c:pt idx="48">
                  <c:v>66043.642087555098</c:v>
                </c:pt>
                <c:pt idx="49">
                  <c:v>66044.642087555098</c:v>
                </c:pt>
                <c:pt idx="50">
                  <c:v>66045.642087555098</c:v>
                </c:pt>
                <c:pt idx="51">
                  <c:v>66046.642087555098</c:v>
                </c:pt>
                <c:pt idx="52">
                  <c:v>66047.642087555098</c:v>
                </c:pt>
                <c:pt idx="53">
                  <c:v>66048.642087555098</c:v>
                </c:pt>
                <c:pt idx="54">
                  <c:v>66049.642087555098</c:v>
                </c:pt>
                <c:pt idx="55">
                  <c:v>66050.642087555098</c:v>
                </c:pt>
                <c:pt idx="56">
                  <c:v>66051.642087555098</c:v>
                </c:pt>
                <c:pt idx="57">
                  <c:v>66052.642087555098</c:v>
                </c:pt>
                <c:pt idx="58">
                  <c:v>66053.642087555098</c:v>
                </c:pt>
                <c:pt idx="59">
                  <c:v>66054.642087555098</c:v>
                </c:pt>
                <c:pt idx="60">
                  <c:v>66055.642087555098</c:v>
                </c:pt>
                <c:pt idx="61">
                  <c:v>66056.642087555098</c:v>
                </c:pt>
                <c:pt idx="62">
                  <c:v>66057.642087555098</c:v>
                </c:pt>
                <c:pt idx="63">
                  <c:v>66058.642087555098</c:v>
                </c:pt>
                <c:pt idx="64">
                  <c:v>66059.642087555098</c:v>
                </c:pt>
                <c:pt idx="65">
                  <c:v>66060.642087555098</c:v>
                </c:pt>
                <c:pt idx="66">
                  <c:v>66061.642087555098</c:v>
                </c:pt>
                <c:pt idx="67">
                  <c:v>66062.642087555098</c:v>
                </c:pt>
                <c:pt idx="68">
                  <c:v>66063.642087555098</c:v>
                </c:pt>
                <c:pt idx="69">
                  <c:v>66064.642087555098</c:v>
                </c:pt>
                <c:pt idx="70">
                  <c:v>66065.642087555098</c:v>
                </c:pt>
                <c:pt idx="71">
                  <c:v>66066.642087555098</c:v>
                </c:pt>
                <c:pt idx="72">
                  <c:v>66067.642087555098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9-4E26-876C-961D134DC26D}"/>
            </c:ext>
          </c:extLst>
        </c:ser>
        <c:ser>
          <c:idx val="2"/>
          <c:order val="2"/>
          <c:tx>
            <c:strRef>
              <c:f>'Control Chart_3125'!$Z$3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Chart_3125'!$Z$4:$Z$76</c:f>
              <c:numCache>
                <c:formatCode>General</c:formatCode>
                <c:ptCount val="73"/>
                <c:pt idx="0">
                  <c:v>80380.967714662387</c:v>
                </c:pt>
                <c:pt idx="1">
                  <c:v>80380.967714662387</c:v>
                </c:pt>
                <c:pt idx="2">
                  <c:v>80380.967714662387</c:v>
                </c:pt>
                <c:pt idx="3">
                  <c:v>80380.967714662387</c:v>
                </c:pt>
                <c:pt idx="4">
                  <c:v>80380.967714662387</c:v>
                </c:pt>
                <c:pt idx="5">
                  <c:v>80380.967714662387</c:v>
                </c:pt>
                <c:pt idx="6">
                  <c:v>80380.967714662387</c:v>
                </c:pt>
                <c:pt idx="7">
                  <c:v>80380.967714662387</c:v>
                </c:pt>
                <c:pt idx="8">
                  <c:v>80380.967714662387</c:v>
                </c:pt>
                <c:pt idx="9">
                  <c:v>80380.967714662387</c:v>
                </c:pt>
                <c:pt idx="10">
                  <c:v>80380.967714662387</c:v>
                </c:pt>
                <c:pt idx="11">
                  <c:v>80380.967714662387</c:v>
                </c:pt>
                <c:pt idx="12">
                  <c:v>80380.967714662387</c:v>
                </c:pt>
                <c:pt idx="13">
                  <c:v>80380.967714662387</c:v>
                </c:pt>
                <c:pt idx="14">
                  <c:v>80380.967714662387</c:v>
                </c:pt>
                <c:pt idx="15">
                  <c:v>80380.967714662387</c:v>
                </c:pt>
                <c:pt idx="16">
                  <c:v>80380.967714662387</c:v>
                </c:pt>
                <c:pt idx="17">
                  <c:v>80380.967714662387</c:v>
                </c:pt>
                <c:pt idx="18">
                  <c:v>80380.967714662387</c:v>
                </c:pt>
                <c:pt idx="19">
                  <c:v>80380.967714662387</c:v>
                </c:pt>
                <c:pt idx="20">
                  <c:v>80380.967714662387</c:v>
                </c:pt>
                <c:pt idx="21">
                  <c:v>80380.967714662387</c:v>
                </c:pt>
                <c:pt idx="22">
                  <c:v>80380.967714662387</c:v>
                </c:pt>
                <c:pt idx="23">
                  <c:v>80380.967714662387</c:v>
                </c:pt>
                <c:pt idx="24">
                  <c:v>80380.967714662387</c:v>
                </c:pt>
                <c:pt idx="25">
                  <c:v>80380.967714662387</c:v>
                </c:pt>
                <c:pt idx="26">
                  <c:v>80380.967714662387</c:v>
                </c:pt>
                <c:pt idx="27">
                  <c:v>80380.967714662387</c:v>
                </c:pt>
                <c:pt idx="28">
                  <c:v>80380.967714662387</c:v>
                </c:pt>
                <c:pt idx="29">
                  <c:v>80380.967714662387</c:v>
                </c:pt>
                <c:pt idx="30">
                  <c:v>80380.967714662387</c:v>
                </c:pt>
                <c:pt idx="31">
                  <c:v>80380.967714662387</c:v>
                </c:pt>
                <c:pt idx="32">
                  <c:v>80380.967714662387</c:v>
                </c:pt>
                <c:pt idx="33">
                  <c:v>80380.967714662387</c:v>
                </c:pt>
                <c:pt idx="34">
                  <c:v>80380.967714662387</c:v>
                </c:pt>
                <c:pt idx="35">
                  <c:v>80380.967714662387</c:v>
                </c:pt>
                <c:pt idx="36">
                  <c:v>80380.967714662387</c:v>
                </c:pt>
                <c:pt idx="37">
                  <c:v>80380.967714662387</c:v>
                </c:pt>
                <c:pt idx="38">
                  <c:v>80380.967714662387</c:v>
                </c:pt>
                <c:pt idx="39">
                  <c:v>80380.967714662387</c:v>
                </c:pt>
                <c:pt idx="40">
                  <c:v>80380.967714662387</c:v>
                </c:pt>
                <c:pt idx="41">
                  <c:v>80380.967714662387</c:v>
                </c:pt>
                <c:pt idx="42">
                  <c:v>80380.967714662387</c:v>
                </c:pt>
                <c:pt idx="43">
                  <c:v>80380.967714662387</c:v>
                </c:pt>
                <c:pt idx="44">
                  <c:v>80380.967714662387</c:v>
                </c:pt>
                <c:pt idx="45">
                  <c:v>80380.967714662387</c:v>
                </c:pt>
                <c:pt idx="46">
                  <c:v>80380.967714662387</c:v>
                </c:pt>
                <c:pt idx="47">
                  <c:v>80380.967714662387</c:v>
                </c:pt>
                <c:pt idx="48">
                  <c:v>80380.967714662387</c:v>
                </c:pt>
                <c:pt idx="49">
                  <c:v>80380.967714662387</c:v>
                </c:pt>
                <c:pt idx="50">
                  <c:v>80380.967714662387</c:v>
                </c:pt>
                <c:pt idx="51">
                  <c:v>80380.967714662387</c:v>
                </c:pt>
                <c:pt idx="52">
                  <c:v>80380.967714662387</c:v>
                </c:pt>
                <c:pt idx="53">
                  <c:v>80380.967714662387</c:v>
                </c:pt>
                <c:pt idx="54">
                  <c:v>80380.967714662387</c:v>
                </c:pt>
                <c:pt idx="55">
                  <c:v>80380.967714662387</c:v>
                </c:pt>
                <c:pt idx="56">
                  <c:v>80380.967714662387</c:v>
                </c:pt>
                <c:pt idx="57">
                  <c:v>80380.967714662387</c:v>
                </c:pt>
                <c:pt idx="58">
                  <c:v>80380.967714662387</c:v>
                </c:pt>
                <c:pt idx="59">
                  <c:v>80380.967714662387</c:v>
                </c:pt>
                <c:pt idx="60">
                  <c:v>80380.967714662387</c:v>
                </c:pt>
                <c:pt idx="61">
                  <c:v>80380.967714662387</c:v>
                </c:pt>
                <c:pt idx="62">
                  <c:v>80380.967714662387</c:v>
                </c:pt>
                <c:pt idx="63">
                  <c:v>80380.967714662387</c:v>
                </c:pt>
                <c:pt idx="64">
                  <c:v>80380.967714662387</c:v>
                </c:pt>
                <c:pt idx="65">
                  <c:v>80380.967714662387</c:v>
                </c:pt>
                <c:pt idx="66">
                  <c:v>80380.967714662387</c:v>
                </c:pt>
                <c:pt idx="67">
                  <c:v>80380.967714662387</c:v>
                </c:pt>
                <c:pt idx="68">
                  <c:v>80380.967714662387</c:v>
                </c:pt>
                <c:pt idx="69">
                  <c:v>80380.967714662387</c:v>
                </c:pt>
                <c:pt idx="70">
                  <c:v>80380.967714662387</c:v>
                </c:pt>
                <c:pt idx="71">
                  <c:v>80380.967714662387</c:v>
                </c:pt>
                <c:pt idx="72">
                  <c:v>80380.967714662387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9-4E26-876C-961D134DC26D}"/>
            </c:ext>
          </c:extLst>
        </c:ser>
        <c:ser>
          <c:idx val="3"/>
          <c:order val="3"/>
          <c:tx>
            <c:strRef>
              <c:f>'Control Chart_3125'!$AA$3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Chart_3125'!$AA$4:$AA$76</c:f>
              <c:numCache>
                <c:formatCode>General</c:formatCode>
                <c:ptCount val="73"/>
                <c:pt idx="0">
                  <c:v>51610.316460447895</c:v>
                </c:pt>
                <c:pt idx="1">
                  <c:v>51610.316460447895</c:v>
                </c:pt>
                <c:pt idx="2">
                  <c:v>51610.316460447895</c:v>
                </c:pt>
                <c:pt idx="3">
                  <c:v>51610.316460447895</c:v>
                </c:pt>
                <c:pt idx="4">
                  <c:v>51610.316460447895</c:v>
                </c:pt>
                <c:pt idx="5">
                  <c:v>51610.316460447895</c:v>
                </c:pt>
                <c:pt idx="6">
                  <c:v>51610.316460447895</c:v>
                </c:pt>
                <c:pt idx="7">
                  <c:v>51610.316460447895</c:v>
                </c:pt>
                <c:pt idx="8">
                  <c:v>51610.316460447895</c:v>
                </c:pt>
                <c:pt idx="9">
                  <c:v>51610.316460447895</c:v>
                </c:pt>
                <c:pt idx="10">
                  <c:v>51610.316460447895</c:v>
                </c:pt>
                <c:pt idx="11">
                  <c:v>51610.316460447895</c:v>
                </c:pt>
                <c:pt idx="12">
                  <c:v>51610.316460447895</c:v>
                </c:pt>
                <c:pt idx="13">
                  <c:v>51610.316460447895</c:v>
                </c:pt>
                <c:pt idx="14">
                  <c:v>51610.316460447895</c:v>
                </c:pt>
                <c:pt idx="15">
                  <c:v>51610.316460447895</c:v>
                </c:pt>
                <c:pt idx="16">
                  <c:v>51610.316460447895</c:v>
                </c:pt>
                <c:pt idx="17">
                  <c:v>51610.316460447895</c:v>
                </c:pt>
                <c:pt idx="18">
                  <c:v>51610.316460447895</c:v>
                </c:pt>
                <c:pt idx="19">
                  <c:v>51610.316460447895</c:v>
                </c:pt>
                <c:pt idx="20">
                  <c:v>51610.316460447895</c:v>
                </c:pt>
                <c:pt idx="21">
                  <c:v>51610.316460447895</c:v>
                </c:pt>
                <c:pt idx="22">
                  <c:v>51610.316460447895</c:v>
                </c:pt>
                <c:pt idx="23">
                  <c:v>51610.316460447895</c:v>
                </c:pt>
                <c:pt idx="24">
                  <c:v>51610.316460447895</c:v>
                </c:pt>
                <c:pt idx="25">
                  <c:v>51610.316460447895</c:v>
                </c:pt>
                <c:pt idx="26">
                  <c:v>51610.316460447895</c:v>
                </c:pt>
                <c:pt idx="27">
                  <c:v>51610.316460447895</c:v>
                </c:pt>
                <c:pt idx="28">
                  <c:v>51610.316460447895</c:v>
                </c:pt>
                <c:pt idx="29">
                  <c:v>51610.316460447895</c:v>
                </c:pt>
                <c:pt idx="30">
                  <c:v>51610.316460447895</c:v>
                </c:pt>
                <c:pt idx="31">
                  <c:v>51610.316460447895</c:v>
                </c:pt>
                <c:pt idx="32">
                  <c:v>51610.316460447895</c:v>
                </c:pt>
                <c:pt idx="33">
                  <c:v>51610.316460447895</c:v>
                </c:pt>
                <c:pt idx="34">
                  <c:v>51610.316460447895</c:v>
                </c:pt>
                <c:pt idx="35">
                  <c:v>51610.316460447895</c:v>
                </c:pt>
                <c:pt idx="36">
                  <c:v>51610.316460447895</c:v>
                </c:pt>
                <c:pt idx="37">
                  <c:v>51610.316460447895</c:v>
                </c:pt>
                <c:pt idx="38">
                  <c:v>51610.316460447895</c:v>
                </c:pt>
                <c:pt idx="39">
                  <c:v>51610.316460447895</c:v>
                </c:pt>
                <c:pt idx="40">
                  <c:v>51610.316460447895</c:v>
                </c:pt>
                <c:pt idx="41">
                  <c:v>51610.316460447895</c:v>
                </c:pt>
                <c:pt idx="42">
                  <c:v>51610.316460447895</c:v>
                </c:pt>
                <c:pt idx="43">
                  <c:v>51610.316460447895</c:v>
                </c:pt>
                <c:pt idx="44">
                  <c:v>51610.316460447895</c:v>
                </c:pt>
                <c:pt idx="45">
                  <c:v>51610.316460447895</c:v>
                </c:pt>
                <c:pt idx="46">
                  <c:v>51610.316460447895</c:v>
                </c:pt>
                <c:pt idx="47">
                  <c:v>51610.316460447895</c:v>
                </c:pt>
                <c:pt idx="48">
                  <c:v>51610.316460447895</c:v>
                </c:pt>
                <c:pt idx="49">
                  <c:v>51610.316460447895</c:v>
                </c:pt>
                <c:pt idx="50">
                  <c:v>51610.316460447895</c:v>
                </c:pt>
                <c:pt idx="51">
                  <c:v>51610.316460447895</c:v>
                </c:pt>
                <c:pt idx="52">
                  <c:v>51610.316460447895</c:v>
                </c:pt>
                <c:pt idx="53">
                  <c:v>51610.316460447895</c:v>
                </c:pt>
                <c:pt idx="54">
                  <c:v>51610.316460447895</c:v>
                </c:pt>
                <c:pt idx="55">
                  <c:v>51610.316460447895</c:v>
                </c:pt>
                <c:pt idx="56">
                  <c:v>51610.316460447895</c:v>
                </c:pt>
                <c:pt idx="57">
                  <c:v>51610.316460447895</c:v>
                </c:pt>
                <c:pt idx="58">
                  <c:v>51610.316460447895</c:v>
                </c:pt>
                <c:pt idx="59">
                  <c:v>51610.316460447895</c:v>
                </c:pt>
                <c:pt idx="60">
                  <c:v>51610.316460447895</c:v>
                </c:pt>
                <c:pt idx="61">
                  <c:v>51610.316460447895</c:v>
                </c:pt>
                <c:pt idx="62">
                  <c:v>51610.316460447895</c:v>
                </c:pt>
                <c:pt idx="63">
                  <c:v>51610.316460447895</c:v>
                </c:pt>
                <c:pt idx="64">
                  <c:v>51610.316460447895</c:v>
                </c:pt>
                <c:pt idx="65">
                  <c:v>51610.316460447895</c:v>
                </c:pt>
                <c:pt idx="66">
                  <c:v>51610.316460447895</c:v>
                </c:pt>
                <c:pt idx="67">
                  <c:v>51610.316460447895</c:v>
                </c:pt>
                <c:pt idx="68">
                  <c:v>51610.316460447895</c:v>
                </c:pt>
                <c:pt idx="69">
                  <c:v>51610.316460447895</c:v>
                </c:pt>
                <c:pt idx="70">
                  <c:v>51610.316460447895</c:v>
                </c:pt>
                <c:pt idx="71">
                  <c:v>51610.316460447895</c:v>
                </c:pt>
                <c:pt idx="72">
                  <c:v>51610.316460447895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9-4E26-876C-961D134DC26D}"/>
            </c:ext>
          </c:extLst>
        </c:ser>
        <c:ser>
          <c:idx val="4"/>
          <c:order val="4"/>
          <c:tx>
            <c:strRef>
              <c:f>'Control Chart_3125'!$AB$3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Chart_3125'!$AB$4:$AB$76</c:f>
              <c:numCache>
                <c:formatCode>General</c:formatCode>
                <c:ptCount val="73"/>
                <c:pt idx="0">
                  <c:v>87573.630528216017</c:v>
                </c:pt>
                <c:pt idx="1">
                  <c:v>87573.630528216017</c:v>
                </c:pt>
                <c:pt idx="2">
                  <c:v>87573.630528216017</c:v>
                </c:pt>
                <c:pt idx="3">
                  <c:v>87573.630528216017</c:v>
                </c:pt>
                <c:pt idx="4">
                  <c:v>87573.630528216017</c:v>
                </c:pt>
                <c:pt idx="5">
                  <c:v>87573.630528216017</c:v>
                </c:pt>
                <c:pt idx="6">
                  <c:v>87573.630528216017</c:v>
                </c:pt>
                <c:pt idx="7">
                  <c:v>87573.630528216017</c:v>
                </c:pt>
                <c:pt idx="8">
                  <c:v>87573.630528216017</c:v>
                </c:pt>
                <c:pt idx="9">
                  <c:v>87573.630528216017</c:v>
                </c:pt>
                <c:pt idx="10">
                  <c:v>87573.630528216017</c:v>
                </c:pt>
                <c:pt idx="11">
                  <c:v>87573.630528216017</c:v>
                </c:pt>
                <c:pt idx="12">
                  <c:v>87573.630528216017</c:v>
                </c:pt>
                <c:pt idx="13">
                  <c:v>87573.630528216017</c:v>
                </c:pt>
                <c:pt idx="14">
                  <c:v>87573.630528216017</c:v>
                </c:pt>
                <c:pt idx="15">
                  <c:v>87573.630528216017</c:v>
                </c:pt>
                <c:pt idx="16">
                  <c:v>87573.630528216017</c:v>
                </c:pt>
                <c:pt idx="17">
                  <c:v>87573.630528216017</c:v>
                </c:pt>
                <c:pt idx="18">
                  <c:v>87573.630528216017</c:v>
                </c:pt>
                <c:pt idx="19">
                  <c:v>87573.630528216017</c:v>
                </c:pt>
                <c:pt idx="20">
                  <c:v>87573.630528216017</c:v>
                </c:pt>
                <c:pt idx="21">
                  <c:v>87573.630528216017</c:v>
                </c:pt>
                <c:pt idx="22">
                  <c:v>87573.630528216017</c:v>
                </c:pt>
                <c:pt idx="23">
                  <c:v>87573.630528216017</c:v>
                </c:pt>
                <c:pt idx="24">
                  <c:v>87573.630528216017</c:v>
                </c:pt>
                <c:pt idx="25">
                  <c:v>87573.630528216017</c:v>
                </c:pt>
                <c:pt idx="26">
                  <c:v>87573.630528216017</c:v>
                </c:pt>
                <c:pt idx="27">
                  <c:v>87573.630528216017</c:v>
                </c:pt>
                <c:pt idx="28">
                  <c:v>87573.630528216017</c:v>
                </c:pt>
                <c:pt idx="29">
                  <c:v>87573.630528216017</c:v>
                </c:pt>
                <c:pt idx="30">
                  <c:v>87573.630528216017</c:v>
                </c:pt>
                <c:pt idx="31">
                  <c:v>87573.630528216017</c:v>
                </c:pt>
                <c:pt idx="32">
                  <c:v>87573.630528216017</c:v>
                </c:pt>
                <c:pt idx="33">
                  <c:v>87573.630528216017</c:v>
                </c:pt>
                <c:pt idx="34">
                  <c:v>87573.630528216017</c:v>
                </c:pt>
                <c:pt idx="35">
                  <c:v>87573.630528216017</c:v>
                </c:pt>
                <c:pt idx="36">
                  <c:v>87573.630528216017</c:v>
                </c:pt>
                <c:pt idx="37">
                  <c:v>87573.630528216017</c:v>
                </c:pt>
                <c:pt idx="38">
                  <c:v>87573.630528216017</c:v>
                </c:pt>
                <c:pt idx="39">
                  <c:v>87573.630528216017</c:v>
                </c:pt>
                <c:pt idx="40">
                  <c:v>87573.630528216017</c:v>
                </c:pt>
                <c:pt idx="41">
                  <c:v>87573.630528216017</c:v>
                </c:pt>
                <c:pt idx="42">
                  <c:v>87573.630528216017</c:v>
                </c:pt>
                <c:pt idx="43">
                  <c:v>87573.630528216017</c:v>
                </c:pt>
                <c:pt idx="44">
                  <c:v>87573.630528216017</c:v>
                </c:pt>
                <c:pt idx="45">
                  <c:v>87573.630528216017</c:v>
                </c:pt>
                <c:pt idx="46">
                  <c:v>87573.630528216017</c:v>
                </c:pt>
                <c:pt idx="47">
                  <c:v>87573.630528216017</c:v>
                </c:pt>
                <c:pt idx="48">
                  <c:v>87573.630528216017</c:v>
                </c:pt>
                <c:pt idx="49">
                  <c:v>87573.630528216017</c:v>
                </c:pt>
                <c:pt idx="50">
                  <c:v>87573.630528216017</c:v>
                </c:pt>
                <c:pt idx="51">
                  <c:v>87573.630528216017</c:v>
                </c:pt>
                <c:pt idx="52">
                  <c:v>87573.630528216017</c:v>
                </c:pt>
                <c:pt idx="53">
                  <c:v>87573.630528216017</c:v>
                </c:pt>
                <c:pt idx="54">
                  <c:v>87573.630528216017</c:v>
                </c:pt>
                <c:pt idx="55">
                  <c:v>87573.630528216017</c:v>
                </c:pt>
                <c:pt idx="56">
                  <c:v>87573.630528216017</c:v>
                </c:pt>
                <c:pt idx="57">
                  <c:v>87573.630528216017</c:v>
                </c:pt>
                <c:pt idx="58">
                  <c:v>87573.630528216017</c:v>
                </c:pt>
                <c:pt idx="59">
                  <c:v>87573.630528216017</c:v>
                </c:pt>
                <c:pt idx="60">
                  <c:v>87573.630528216017</c:v>
                </c:pt>
                <c:pt idx="61">
                  <c:v>87573.630528216017</c:v>
                </c:pt>
                <c:pt idx="62">
                  <c:v>87573.630528216017</c:v>
                </c:pt>
                <c:pt idx="63">
                  <c:v>87573.630528216017</c:v>
                </c:pt>
                <c:pt idx="64">
                  <c:v>87573.630528216017</c:v>
                </c:pt>
                <c:pt idx="65">
                  <c:v>87573.630528216017</c:v>
                </c:pt>
                <c:pt idx="66">
                  <c:v>87573.630528216017</c:v>
                </c:pt>
                <c:pt idx="67">
                  <c:v>87573.630528216017</c:v>
                </c:pt>
                <c:pt idx="68">
                  <c:v>87573.630528216017</c:v>
                </c:pt>
                <c:pt idx="69">
                  <c:v>87573.630528216017</c:v>
                </c:pt>
                <c:pt idx="70">
                  <c:v>87573.630528216017</c:v>
                </c:pt>
                <c:pt idx="71">
                  <c:v>87573.630528216017</c:v>
                </c:pt>
                <c:pt idx="72">
                  <c:v>87573.630528216017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9-4E26-876C-961D134DC26D}"/>
            </c:ext>
          </c:extLst>
        </c:ser>
        <c:ser>
          <c:idx val="5"/>
          <c:order val="5"/>
          <c:tx>
            <c:strRef>
              <c:f>'Control Chart_3125'!$AC$3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Chart_3125'!$D$4:$D$76</c:f>
              <c:strCache>
                <c:ptCount val="73"/>
                <c:pt idx="0">
                  <c:v>7010_2_03032001.D</c:v>
                </c:pt>
                <c:pt idx="1">
                  <c:v>7010_2_03032002.D</c:v>
                </c:pt>
                <c:pt idx="2">
                  <c:v>7010_2_03032003.D</c:v>
                </c:pt>
                <c:pt idx="3">
                  <c:v>7010_2_03032004.D</c:v>
                </c:pt>
                <c:pt idx="4">
                  <c:v>7010_2_03032005.D</c:v>
                </c:pt>
                <c:pt idx="5">
                  <c:v>7010_2_03032006.D</c:v>
                </c:pt>
                <c:pt idx="6">
                  <c:v>7010_2_03032007.D</c:v>
                </c:pt>
                <c:pt idx="7">
                  <c:v>7010_2_03032008.D</c:v>
                </c:pt>
                <c:pt idx="8">
                  <c:v>7010_2_03032009.D</c:v>
                </c:pt>
                <c:pt idx="9">
                  <c:v>7010_2_03032010.D</c:v>
                </c:pt>
                <c:pt idx="10">
                  <c:v>7010_2_03032011.D</c:v>
                </c:pt>
                <c:pt idx="11">
                  <c:v>7010_2_03032012.D</c:v>
                </c:pt>
                <c:pt idx="12">
                  <c:v>7010_2_03032013.D</c:v>
                </c:pt>
                <c:pt idx="13">
                  <c:v>7010_2_03032014.D</c:v>
                </c:pt>
                <c:pt idx="14">
                  <c:v>7010_2_03032015.D</c:v>
                </c:pt>
                <c:pt idx="15">
                  <c:v>7010_2_03032016.D</c:v>
                </c:pt>
                <c:pt idx="16">
                  <c:v>7010_2_03032017.D</c:v>
                </c:pt>
                <c:pt idx="17">
                  <c:v>7010_2_03032018.D</c:v>
                </c:pt>
                <c:pt idx="18">
                  <c:v>7010_2_03032019.D</c:v>
                </c:pt>
                <c:pt idx="19">
                  <c:v>7010_2_03032020.D</c:v>
                </c:pt>
                <c:pt idx="20">
                  <c:v>7010_2_03032021.D</c:v>
                </c:pt>
                <c:pt idx="21">
                  <c:v>7010_2_03032022.D</c:v>
                </c:pt>
                <c:pt idx="22">
                  <c:v>7010_2_03032023.D</c:v>
                </c:pt>
                <c:pt idx="23">
                  <c:v>7010_2_03032024.D</c:v>
                </c:pt>
                <c:pt idx="24">
                  <c:v>7010_2_03032025.D</c:v>
                </c:pt>
                <c:pt idx="25">
                  <c:v>7010_2_03032026.D</c:v>
                </c:pt>
                <c:pt idx="26">
                  <c:v>7010_2_03032027.D</c:v>
                </c:pt>
                <c:pt idx="27">
                  <c:v>7010_2_03032029.D</c:v>
                </c:pt>
                <c:pt idx="28">
                  <c:v>7010_2_03032030.D</c:v>
                </c:pt>
                <c:pt idx="29">
                  <c:v>7010_2_03032031.D</c:v>
                </c:pt>
                <c:pt idx="30">
                  <c:v>7010_2_03032032.D</c:v>
                </c:pt>
                <c:pt idx="31">
                  <c:v>7010_2_03032033.D</c:v>
                </c:pt>
                <c:pt idx="32">
                  <c:v>7010_2_03032034.D</c:v>
                </c:pt>
                <c:pt idx="33">
                  <c:v>7010_2_03032035.D</c:v>
                </c:pt>
                <c:pt idx="34">
                  <c:v>7010_2_03032036.D</c:v>
                </c:pt>
                <c:pt idx="35">
                  <c:v>7010_2_03032037.D</c:v>
                </c:pt>
                <c:pt idx="36">
                  <c:v>7010_2_03032038.D</c:v>
                </c:pt>
                <c:pt idx="37">
                  <c:v>7010_2_03032039.D</c:v>
                </c:pt>
                <c:pt idx="38">
                  <c:v>7010_2_03032040.D</c:v>
                </c:pt>
                <c:pt idx="39">
                  <c:v>7010_2_03032041.D</c:v>
                </c:pt>
                <c:pt idx="40">
                  <c:v>7010_2_03032042.D</c:v>
                </c:pt>
                <c:pt idx="41">
                  <c:v>7010_2_03032043.D</c:v>
                </c:pt>
                <c:pt idx="42">
                  <c:v>7010_2_03032045.D</c:v>
                </c:pt>
                <c:pt idx="43">
                  <c:v>7010_2_03032046.D</c:v>
                </c:pt>
                <c:pt idx="44">
                  <c:v>7010_2_03032047.D</c:v>
                </c:pt>
                <c:pt idx="45">
                  <c:v>7010_2_03032048.D</c:v>
                </c:pt>
                <c:pt idx="46">
                  <c:v>7010_2_03032049.D</c:v>
                </c:pt>
                <c:pt idx="47">
                  <c:v>7010_2_03032050.D</c:v>
                </c:pt>
                <c:pt idx="48">
                  <c:v>7010_2_03032051.D</c:v>
                </c:pt>
                <c:pt idx="49">
                  <c:v>7010_2_03032052.D</c:v>
                </c:pt>
                <c:pt idx="50">
                  <c:v>7010_2_03032053.D</c:v>
                </c:pt>
                <c:pt idx="51">
                  <c:v>7010_2_03032054.D</c:v>
                </c:pt>
                <c:pt idx="52">
                  <c:v>7010_2_03032055.D</c:v>
                </c:pt>
                <c:pt idx="53">
                  <c:v>7010_2_03032056.D</c:v>
                </c:pt>
                <c:pt idx="54">
                  <c:v>7010_2_03032057.D</c:v>
                </c:pt>
                <c:pt idx="55">
                  <c:v>7010_2_03032058.D</c:v>
                </c:pt>
                <c:pt idx="56">
                  <c:v>7010_2_03032059.D</c:v>
                </c:pt>
                <c:pt idx="57">
                  <c:v>7010_2_03032060.D</c:v>
                </c:pt>
                <c:pt idx="58">
                  <c:v>7010_2_03032061.D</c:v>
                </c:pt>
                <c:pt idx="59">
                  <c:v>7010_2_03032062.D</c:v>
                </c:pt>
                <c:pt idx="60">
                  <c:v>7010_2_03032063.D</c:v>
                </c:pt>
                <c:pt idx="61">
                  <c:v>7010_2_03032064.D</c:v>
                </c:pt>
                <c:pt idx="62">
                  <c:v>7010_2_03032065.D</c:v>
                </c:pt>
                <c:pt idx="63">
                  <c:v>7010_2_03032066.D</c:v>
                </c:pt>
                <c:pt idx="64">
                  <c:v>7010_2_03032067.D</c:v>
                </c:pt>
                <c:pt idx="65">
                  <c:v>7010_2_03032068.D</c:v>
                </c:pt>
                <c:pt idx="66">
                  <c:v>7010_2_03032069.D</c:v>
                </c:pt>
                <c:pt idx="67">
                  <c:v>7010_2_03032070.D</c:v>
                </c:pt>
                <c:pt idx="68">
                  <c:v>7010_2_03032071.D</c:v>
                </c:pt>
                <c:pt idx="69">
                  <c:v>7010_2_03032072.D</c:v>
                </c:pt>
                <c:pt idx="70">
                  <c:v>7010_2_03032073.D</c:v>
                </c:pt>
                <c:pt idx="71">
                  <c:v>7010_2_03032074.D</c:v>
                </c:pt>
                <c:pt idx="72">
                  <c:v>7010_2_03032075.D</c:v>
                </c:pt>
              </c:strCache>
            </c:strRef>
          </c:cat>
          <c:val>
            <c:numRef>
              <c:f>'Control Chart_3125'!$AC$4:$AC$76</c:f>
              <c:numCache>
                <c:formatCode>General</c:formatCode>
                <c:ptCount val="73"/>
                <c:pt idx="0">
                  <c:v>44417.653646894265</c:v>
                </c:pt>
                <c:pt idx="1">
                  <c:v>44417.653646894265</c:v>
                </c:pt>
                <c:pt idx="2">
                  <c:v>44417.653646894265</c:v>
                </c:pt>
                <c:pt idx="3">
                  <c:v>44417.653646894265</c:v>
                </c:pt>
                <c:pt idx="4">
                  <c:v>44417.653646894265</c:v>
                </c:pt>
                <c:pt idx="5">
                  <c:v>44417.653646894265</c:v>
                </c:pt>
                <c:pt idx="6">
                  <c:v>44417.653646894265</c:v>
                </c:pt>
                <c:pt idx="7">
                  <c:v>44417.653646894265</c:v>
                </c:pt>
                <c:pt idx="8">
                  <c:v>44417.653646894265</c:v>
                </c:pt>
                <c:pt idx="9">
                  <c:v>44417.653646894265</c:v>
                </c:pt>
                <c:pt idx="10">
                  <c:v>44417.653646894265</c:v>
                </c:pt>
                <c:pt idx="11">
                  <c:v>44417.653646894265</c:v>
                </c:pt>
                <c:pt idx="12">
                  <c:v>44417.653646894265</c:v>
                </c:pt>
                <c:pt idx="13">
                  <c:v>44417.653646894265</c:v>
                </c:pt>
                <c:pt idx="14">
                  <c:v>44417.653646894265</c:v>
                </c:pt>
                <c:pt idx="15">
                  <c:v>44417.653646894265</c:v>
                </c:pt>
                <c:pt idx="16">
                  <c:v>44417.653646894265</c:v>
                </c:pt>
                <c:pt idx="17">
                  <c:v>44417.653646894265</c:v>
                </c:pt>
                <c:pt idx="18">
                  <c:v>44417.653646894265</c:v>
                </c:pt>
                <c:pt idx="19">
                  <c:v>44417.653646894265</c:v>
                </c:pt>
                <c:pt idx="20">
                  <c:v>44417.653646894265</c:v>
                </c:pt>
                <c:pt idx="21">
                  <c:v>44417.653646894265</c:v>
                </c:pt>
                <c:pt idx="22">
                  <c:v>44417.653646894265</c:v>
                </c:pt>
                <c:pt idx="23">
                  <c:v>44417.653646894265</c:v>
                </c:pt>
                <c:pt idx="24">
                  <c:v>44417.653646894265</c:v>
                </c:pt>
                <c:pt idx="25">
                  <c:v>44417.653646894265</c:v>
                </c:pt>
                <c:pt idx="26">
                  <c:v>44417.653646894265</c:v>
                </c:pt>
                <c:pt idx="27">
                  <c:v>44417.653646894265</c:v>
                </c:pt>
                <c:pt idx="28">
                  <c:v>44417.653646894265</c:v>
                </c:pt>
                <c:pt idx="29">
                  <c:v>44417.653646894265</c:v>
                </c:pt>
                <c:pt idx="30">
                  <c:v>44417.653646894265</c:v>
                </c:pt>
                <c:pt idx="31">
                  <c:v>44417.653646894265</c:v>
                </c:pt>
                <c:pt idx="32">
                  <c:v>44417.653646894265</c:v>
                </c:pt>
                <c:pt idx="33">
                  <c:v>44417.653646894265</c:v>
                </c:pt>
                <c:pt idx="34">
                  <c:v>44417.653646894265</c:v>
                </c:pt>
                <c:pt idx="35">
                  <c:v>44417.653646894265</c:v>
                </c:pt>
                <c:pt idx="36">
                  <c:v>44417.653646894265</c:v>
                </c:pt>
                <c:pt idx="37">
                  <c:v>44417.653646894265</c:v>
                </c:pt>
                <c:pt idx="38">
                  <c:v>44417.653646894265</c:v>
                </c:pt>
                <c:pt idx="39">
                  <c:v>44417.653646894265</c:v>
                </c:pt>
                <c:pt idx="40">
                  <c:v>44417.653646894265</c:v>
                </c:pt>
                <c:pt idx="41">
                  <c:v>44417.653646894265</c:v>
                </c:pt>
                <c:pt idx="42">
                  <c:v>44417.653646894265</c:v>
                </c:pt>
                <c:pt idx="43">
                  <c:v>44417.653646894265</c:v>
                </c:pt>
                <c:pt idx="44">
                  <c:v>44417.653646894265</c:v>
                </c:pt>
                <c:pt idx="45">
                  <c:v>44417.653646894265</c:v>
                </c:pt>
                <c:pt idx="46">
                  <c:v>44417.653646894265</c:v>
                </c:pt>
                <c:pt idx="47">
                  <c:v>44417.653646894265</c:v>
                </c:pt>
                <c:pt idx="48">
                  <c:v>44417.653646894265</c:v>
                </c:pt>
                <c:pt idx="49">
                  <c:v>44417.653646894265</c:v>
                </c:pt>
                <c:pt idx="50">
                  <c:v>44417.653646894265</c:v>
                </c:pt>
                <c:pt idx="51">
                  <c:v>44417.653646894265</c:v>
                </c:pt>
                <c:pt idx="52">
                  <c:v>44417.653646894265</c:v>
                </c:pt>
                <c:pt idx="53">
                  <c:v>44417.653646894265</c:v>
                </c:pt>
                <c:pt idx="54">
                  <c:v>44417.653646894265</c:v>
                </c:pt>
                <c:pt idx="55">
                  <c:v>44417.653646894265</c:v>
                </c:pt>
                <c:pt idx="56">
                  <c:v>44417.653646894265</c:v>
                </c:pt>
                <c:pt idx="57">
                  <c:v>44417.653646894265</c:v>
                </c:pt>
                <c:pt idx="58">
                  <c:v>44417.653646894265</c:v>
                </c:pt>
                <c:pt idx="59">
                  <c:v>44417.653646894265</c:v>
                </c:pt>
                <c:pt idx="60">
                  <c:v>44417.653646894265</c:v>
                </c:pt>
                <c:pt idx="61">
                  <c:v>44417.653646894265</c:v>
                </c:pt>
                <c:pt idx="62">
                  <c:v>44417.653646894265</c:v>
                </c:pt>
                <c:pt idx="63">
                  <c:v>44417.653646894265</c:v>
                </c:pt>
                <c:pt idx="64">
                  <c:v>44417.653646894265</c:v>
                </c:pt>
                <c:pt idx="65">
                  <c:v>44417.653646894265</c:v>
                </c:pt>
                <c:pt idx="66">
                  <c:v>44417.653646894265</c:v>
                </c:pt>
                <c:pt idx="67">
                  <c:v>44417.653646894265</c:v>
                </c:pt>
                <c:pt idx="68">
                  <c:v>44417.653646894265</c:v>
                </c:pt>
                <c:pt idx="69">
                  <c:v>44417.653646894265</c:v>
                </c:pt>
                <c:pt idx="70">
                  <c:v>44417.653646894265</c:v>
                </c:pt>
                <c:pt idx="71">
                  <c:v>44417.653646894265</c:v>
                </c:pt>
                <c:pt idx="72">
                  <c:v>44417.653646894265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79-4E26-876C-961D134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69056"/>
        <c:axId val="686668400"/>
      </c:lineChart>
      <c:catAx>
        <c:axId val="6866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8400"/>
        <c:crosses val="autoZero"/>
        <c:auto val="1"/>
        <c:lblAlgn val="ctr"/>
        <c:lblOffset val="100"/>
        <c:noMultiLvlLbl val="0"/>
      </c:catAx>
      <c:valAx>
        <c:axId val="686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MFBET Control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Chart_899'!$H$3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Chart_899'!$H$4:$H$55</c:f>
              <c:numCache>
                <c:formatCode>General</c:formatCode>
                <c:ptCount val="52"/>
                <c:pt idx="0">
                  <c:v>48592.622150867901</c:v>
                </c:pt>
                <c:pt idx="1">
                  <c:v>45056.285334360597</c:v>
                </c:pt>
                <c:pt idx="2">
                  <c:v>45159.111110730701</c:v>
                </c:pt>
                <c:pt idx="3">
                  <c:v>41986.786194014603</c:v>
                </c:pt>
                <c:pt idx="4">
                  <c:v>47553.332892157698</c:v>
                </c:pt>
                <c:pt idx="5">
                  <c:v>53346.989038152598</c:v>
                </c:pt>
                <c:pt idx="6">
                  <c:v>50078.209610784797</c:v>
                </c:pt>
                <c:pt idx="7">
                  <c:v>43827.3109198202</c:v>
                </c:pt>
                <c:pt idx="8">
                  <c:v>43628.281585022101</c:v>
                </c:pt>
                <c:pt idx="9">
                  <c:v>48761.765172396103</c:v>
                </c:pt>
                <c:pt idx="10">
                  <c:v>52843.496551181401</c:v>
                </c:pt>
                <c:pt idx="11">
                  <c:v>50318.884316101103</c:v>
                </c:pt>
                <c:pt idx="12">
                  <c:v>49969.829114174601</c:v>
                </c:pt>
                <c:pt idx="13">
                  <c:v>50683.963235271702</c:v>
                </c:pt>
                <c:pt idx="14">
                  <c:v>51176.238695591797</c:v>
                </c:pt>
                <c:pt idx="15">
                  <c:v>51434.527481029501</c:v>
                </c:pt>
                <c:pt idx="16">
                  <c:v>47441.556007329396</c:v>
                </c:pt>
                <c:pt idx="17">
                  <c:v>52230.034884959903</c:v>
                </c:pt>
                <c:pt idx="18">
                  <c:v>52147.865370701897</c:v>
                </c:pt>
                <c:pt idx="19">
                  <c:v>52724.858271180798</c:v>
                </c:pt>
                <c:pt idx="20">
                  <c:v>53816.5574723873</c:v>
                </c:pt>
                <c:pt idx="21">
                  <c:v>56865.309644669098</c:v>
                </c:pt>
                <c:pt idx="22">
                  <c:v>47278.508313814003</c:v>
                </c:pt>
                <c:pt idx="23">
                  <c:v>52552.468020744898</c:v>
                </c:pt>
                <c:pt idx="24">
                  <c:v>52540.632683313102</c:v>
                </c:pt>
                <c:pt idx="25">
                  <c:v>57340.231137572096</c:v>
                </c:pt>
                <c:pt idx="26">
                  <c:v>56418.083994909503</c:v>
                </c:pt>
                <c:pt idx="27">
                  <c:v>48687.373517205597</c:v>
                </c:pt>
                <c:pt idx="28">
                  <c:v>52272.850970191699</c:v>
                </c:pt>
                <c:pt idx="29">
                  <c:v>58919.776825990397</c:v>
                </c:pt>
                <c:pt idx="30">
                  <c:v>55026.644912303898</c:v>
                </c:pt>
                <c:pt idx="31">
                  <c:v>52147.893981800698</c:v>
                </c:pt>
                <c:pt idx="32">
                  <c:v>56798.110961382001</c:v>
                </c:pt>
                <c:pt idx="33">
                  <c:v>51036.842239073398</c:v>
                </c:pt>
                <c:pt idx="34">
                  <c:v>56151.807993118397</c:v>
                </c:pt>
                <c:pt idx="35">
                  <c:v>58626.737996660202</c:v>
                </c:pt>
                <c:pt idx="36">
                  <c:v>48812.651403180302</c:v>
                </c:pt>
                <c:pt idx="37">
                  <c:v>51153.727425170699</c:v>
                </c:pt>
                <c:pt idx="38">
                  <c:v>48275.768111088597</c:v>
                </c:pt>
                <c:pt idx="39">
                  <c:v>55478.579922170196</c:v>
                </c:pt>
                <c:pt idx="40">
                  <c:v>38630.652605735297</c:v>
                </c:pt>
                <c:pt idx="41">
                  <c:v>53645.508935327001</c:v>
                </c:pt>
                <c:pt idx="42">
                  <c:v>37816.157388837397</c:v>
                </c:pt>
                <c:pt idx="43">
                  <c:v>46257.387084660702</c:v>
                </c:pt>
                <c:pt idx="44">
                  <c:v>44343.718572468599</c:v>
                </c:pt>
                <c:pt idx="45">
                  <c:v>51808.058327311701</c:v>
                </c:pt>
                <c:pt idx="46">
                  <c:v>44392.905521078297</c:v>
                </c:pt>
                <c:pt idx="47">
                  <c:v>52888.648931371601</c:v>
                </c:pt>
                <c:pt idx="48">
                  <c:v>55103.787743724803</c:v>
                </c:pt>
                <c:pt idx="49">
                  <c:v>52945.994144705597</c:v>
                </c:pt>
                <c:pt idx="50">
                  <c:v>40411.695274547201</c:v>
                </c:pt>
                <c:pt idx="51">
                  <c:v>46463.743440038197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0FE-BBEE-301EA7731897}"/>
            </c:ext>
          </c:extLst>
        </c:ser>
        <c:ser>
          <c:idx val="1"/>
          <c:order val="1"/>
          <c:tx>
            <c:strRef>
              <c:f>'Control Chart_899'!$M$3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Chart_899'!$M$4:$M$55</c:f>
              <c:numCache>
                <c:formatCode>General</c:formatCode>
                <c:ptCount val="52"/>
                <c:pt idx="0">
                  <c:v>50266.745450622722</c:v>
                </c:pt>
                <c:pt idx="1">
                  <c:v>50267.7454506227</c:v>
                </c:pt>
                <c:pt idx="2">
                  <c:v>50268.7454506227</c:v>
                </c:pt>
                <c:pt idx="3">
                  <c:v>50269.7454506227</c:v>
                </c:pt>
                <c:pt idx="4">
                  <c:v>50270.7454506227</c:v>
                </c:pt>
                <c:pt idx="5">
                  <c:v>50271.7454506227</c:v>
                </c:pt>
                <c:pt idx="6">
                  <c:v>50272.7454506227</c:v>
                </c:pt>
                <c:pt idx="7">
                  <c:v>50273.7454506227</c:v>
                </c:pt>
                <c:pt idx="8">
                  <c:v>50274.7454506227</c:v>
                </c:pt>
                <c:pt idx="9">
                  <c:v>50275.7454506227</c:v>
                </c:pt>
                <c:pt idx="10">
                  <c:v>50276.7454506227</c:v>
                </c:pt>
                <c:pt idx="11">
                  <c:v>50277.7454506227</c:v>
                </c:pt>
                <c:pt idx="12">
                  <c:v>50278.7454506227</c:v>
                </c:pt>
                <c:pt idx="13">
                  <c:v>50279.7454506227</c:v>
                </c:pt>
                <c:pt idx="14">
                  <c:v>50280.7454506227</c:v>
                </c:pt>
                <c:pt idx="15">
                  <c:v>50281.7454506227</c:v>
                </c:pt>
                <c:pt idx="16">
                  <c:v>50282.7454506227</c:v>
                </c:pt>
                <c:pt idx="17">
                  <c:v>50283.7454506227</c:v>
                </c:pt>
                <c:pt idx="18">
                  <c:v>50284.7454506227</c:v>
                </c:pt>
                <c:pt idx="19">
                  <c:v>50285.7454506227</c:v>
                </c:pt>
                <c:pt idx="20">
                  <c:v>50286.7454506227</c:v>
                </c:pt>
                <c:pt idx="21">
                  <c:v>50287.7454506227</c:v>
                </c:pt>
                <c:pt idx="22">
                  <c:v>50288.7454506227</c:v>
                </c:pt>
                <c:pt idx="23">
                  <c:v>50289.7454506227</c:v>
                </c:pt>
                <c:pt idx="24">
                  <c:v>50290.7454506227</c:v>
                </c:pt>
                <c:pt idx="25">
                  <c:v>50291.7454506227</c:v>
                </c:pt>
                <c:pt idx="26">
                  <c:v>50292.7454506227</c:v>
                </c:pt>
                <c:pt idx="27">
                  <c:v>50293.7454506227</c:v>
                </c:pt>
                <c:pt idx="28">
                  <c:v>50294.7454506227</c:v>
                </c:pt>
                <c:pt idx="29">
                  <c:v>50295.7454506227</c:v>
                </c:pt>
                <c:pt idx="30">
                  <c:v>50296.7454506227</c:v>
                </c:pt>
                <c:pt idx="31">
                  <c:v>50297.7454506227</c:v>
                </c:pt>
                <c:pt idx="32">
                  <c:v>50298.7454506227</c:v>
                </c:pt>
                <c:pt idx="33">
                  <c:v>50299.7454506227</c:v>
                </c:pt>
                <c:pt idx="34">
                  <c:v>50300.7454506227</c:v>
                </c:pt>
                <c:pt idx="35">
                  <c:v>50301.7454506227</c:v>
                </c:pt>
                <c:pt idx="36">
                  <c:v>50302.7454506227</c:v>
                </c:pt>
                <c:pt idx="37">
                  <c:v>50303.7454506227</c:v>
                </c:pt>
                <c:pt idx="38">
                  <c:v>50304.7454506227</c:v>
                </c:pt>
                <c:pt idx="39">
                  <c:v>50305.7454506227</c:v>
                </c:pt>
                <c:pt idx="40">
                  <c:v>50306.7454506227</c:v>
                </c:pt>
                <c:pt idx="41">
                  <c:v>50307.7454506227</c:v>
                </c:pt>
                <c:pt idx="42">
                  <c:v>50308.7454506227</c:v>
                </c:pt>
                <c:pt idx="43">
                  <c:v>50309.7454506227</c:v>
                </c:pt>
                <c:pt idx="44">
                  <c:v>50310.7454506227</c:v>
                </c:pt>
                <c:pt idx="45">
                  <c:v>50311.7454506227</c:v>
                </c:pt>
                <c:pt idx="46">
                  <c:v>50312.7454506227</c:v>
                </c:pt>
                <c:pt idx="47">
                  <c:v>50313.7454506227</c:v>
                </c:pt>
                <c:pt idx="48">
                  <c:v>50314.7454506227</c:v>
                </c:pt>
                <c:pt idx="49">
                  <c:v>50315.7454506227</c:v>
                </c:pt>
                <c:pt idx="50">
                  <c:v>50316.7454506227</c:v>
                </c:pt>
                <c:pt idx="51">
                  <c:v>50317.7454506227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0FE-BBEE-301EA7731897}"/>
            </c:ext>
          </c:extLst>
        </c:ser>
        <c:ser>
          <c:idx val="2"/>
          <c:order val="2"/>
          <c:tx>
            <c:strRef>
              <c:f>'Control Chart_899'!$N$3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Chart_899'!$N$4:$N$55</c:f>
              <c:numCache>
                <c:formatCode>General</c:formatCode>
                <c:ptCount val="52"/>
                <c:pt idx="0">
                  <c:v>60173.884598744509</c:v>
                </c:pt>
                <c:pt idx="1">
                  <c:v>60173.884598744509</c:v>
                </c:pt>
                <c:pt idx="2">
                  <c:v>60173.884598744509</c:v>
                </c:pt>
                <c:pt idx="3">
                  <c:v>60173.884598744509</c:v>
                </c:pt>
                <c:pt idx="4">
                  <c:v>60173.884598744509</c:v>
                </c:pt>
                <c:pt idx="5">
                  <c:v>60173.884598744509</c:v>
                </c:pt>
                <c:pt idx="6">
                  <c:v>60173.884598744509</c:v>
                </c:pt>
                <c:pt idx="7">
                  <c:v>60173.884598744509</c:v>
                </c:pt>
                <c:pt idx="8">
                  <c:v>60173.884598744509</c:v>
                </c:pt>
                <c:pt idx="9">
                  <c:v>60173.884598744509</c:v>
                </c:pt>
                <c:pt idx="10">
                  <c:v>60173.884598744509</c:v>
                </c:pt>
                <c:pt idx="11">
                  <c:v>60173.884598744509</c:v>
                </c:pt>
                <c:pt idx="12">
                  <c:v>60173.884598744509</c:v>
                </c:pt>
                <c:pt idx="13">
                  <c:v>60173.884598744509</c:v>
                </c:pt>
                <c:pt idx="14">
                  <c:v>60173.884598744509</c:v>
                </c:pt>
                <c:pt idx="15">
                  <c:v>60173.884598744509</c:v>
                </c:pt>
                <c:pt idx="16">
                  <c:v>60173.884598744509</c:v>
                </c:pt>
                <c:pt idx="17">
                  <c:v>60173.884598744509</c:v>
                </c:pt>
                <c:pt idx="18">
                  <c:v>60173.884598744509</c:v>
                </c:pt>
                <c:pt idx="19">
                  <c:v>60173.884598744509</c:v>
                </c:pt>
                <c:pt idx="20">
                  <c:v>60173.884598744509</c:v>
                </c:pt>
                <c:pt idx="21">
                  <c:v>60173.884598744509</c:v>
                </c:pt>
                <c:pt idx="22">
                  <c:v>60173.884598744509</c:v>
                </c:pt>
                <c:pt idx="23">
                  <c:v>60173.884598744509</c:v>
                </c:pt>
                <c:pt idx="24">
                  <c:v>60173.884598744509</c:v>
                </c:pt>
                <c:pt idx="25">
                  <c:v>60173.884598744509</c:v>
                </c:pt>
                <c:pt idx="26">
                  <c:v>60173.884598744509</c:v>
                </c:pt>
                <c:pt idx="27">
                  <c:v>60173.884598744509</c:v>
                </c:pt>
                <c:pt idx="28">
                  <c:v>60173.884598744509</c:v>
                </c:pt>
                <c:pt idx="29">
                  <c:v>60173.884598744509</c:v>
                </c:pt>
                <c:pt idx="30">
                  <c:v>60173.884598744509</c:v>
                </c:pt>
                <c:pt idx="31">
                  <c:v>60173.884598744509</c:v>
                </c:pt>
                <c:pt idx="32">
                  <c:v>60173.884598744509</c:v>
                </c:pt>
                <c:pt idx="33">
                  <c:v>60173.884598744509</c:v>
                </c:pt>
                <c:pt idx="34">
                  <c:v>60173.884598744509</c:v>
                </c:pt>
                <c:pt idx="35">
                  <c:v>60173.884598744509</c:v>
                </c:pt>
                <c:pt idx="36">
                  <c:v>60173.884598744509</c:v>
                </c:pt>
                <c:pt idx="37">
                  <c:v>60173.884598744509</c:v>
                </c:pt>
                <c:pt idx="38">
                  <c:v>60173.884598744509</c:v>
                </c:pt>
                <c:pt idx="39">
                  <c:v>60173.884598744509</c:v>
                </c:pt>
                <c:pt idx="40">
                  <c:v>60173.884598744509</c:v>
                </c:pt>
                <c:pt idx="41">
                  <c:v>60173.884598744509</c:v>
                </c:pt>
                <c:pt idx="42">
                  <c:v>60173.884598744509</c:v>
                </c:pt>
                <c:pt idx="43">
                  <c:v>60173.884598744509</c:v>
                </c:pt>
                <c:pt idx="44">
                  <c:v>60173.884598744509</c:v>
                </c:pt>
                <c:pt idx="45">
                  <c:v>60173.884598744509</c:v>
                </c:pt>
                <c:pt idx="46">
                  <c:v>60173.884598744509</c:v>
                </c:pt>
                <c:pt idx="47">
                  <c:v>60173.884598744509</c:v>
                </c:pt>
                <c:pt idx="48">
                  <c:v>60173.884598744509</c:v>
                </c:pt>
                <c:pt idx="49">
                  <c:v>60173.884598744509</c:v>
                </c:pt>
                <c:pt idx="50">
                  <c:v>60173.884598744509</c:v>
                </c:pt>
                <c:pt idx="51">
                  <c:v>60173.884598744509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0FE-BBEE-301EA7731897}"/>
            </c:ext>
          </c:extLst>
        </c:ser>
        <c:ser>
          <c:idx val="3"/>
          <c:order val="3"/>
          <c:tx>
            <c:strRef>
              <c:f>'Control Chart_899'!$O$3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Chart_899'!$O$4:$O$55</c:f>
              <c:numCache>
                <c:formatCode>General</c:formatCode>
                <c:ptCount val="52"/>
                <c:pt idx="0">
                  <c:v>40359.606302500935</c:v>
                </c:pt>
                <c:pt idx="1">
                  <c:v>40359.606302500935</c:v>
                </c:pt>
                <c:pt idx="2">
                  <c:v>40359.606302500935</c:v>
                </c:pt>
                <c:pt idx="3">
                  <c:v>40359.606302500935</c:v>
                </c:pt>
                <c:pt idx="4">
                  <c:v>40359.606302500935</c:v>
                </c:pt>
                <c:pt idx="5">
                  <c:v>40359.606302500935</c:v>
                </c:pt>
                <c:pt idx="6">
                  <c:v>40359.606302500935</c:v>
                </c:pt>
                <c:pt idx="7">
                  <c:v>40359.606302500935</c:v>
                </c:pt>
                <c:pt idx="8">
                  <c:v>40359.606302500935</c:v>
                </c:pt>
                <c:pt idx="9">
                  <c:v>40359.606302500935</c:v>
                </c:pt>
                <c:pt idx="10">
                  <c:v>40359.606302500935</c:v>
                </c:pt>
                <c:pt idx="11">
                  <c:v>40359.606302500935</c:v>
                </c:pt>
                <c:pt idx="12">
                  <c:v>40359.606302500935</c:v>
                </c:pt>
                <c:pt idx="13">
                  <c:v>40359.606302500935</c:v>
                </c:pt>
                <c:pt idx="14">
                  <c:v>40359.606302500935</c:v>
                </c:pt>
                <c:pt idx="15">
                  <c:v>40359.606302500935</c:v>
                </c:pt>
                <c:pt idx="16">
                  <c:v>40359.606302500935</c:v>
                </c:pt>
                <c:pt idx="17">
                  <c:v>40359.606302500935</c:v>
                </c:pt>
                <c:pt idx="18">
                  <c:v>40359.606302500935</c:v>
                </c:pt>
                <c:pt idx="19">
                  <c:v>40359.606302500935</c:v>
                </c:pt>
                <c:pt idx="20">
                  <c:v>40359.606302500935</c:v>
                </c:pt>
                <c:pt idx="21">
                  <c:v>40359.606302500935</c:v>
                </c:pt>
                <c:pt idx="22">
                  <c:v>40359.606302500935</c:v>
                </c:pt>
                <c:pt idx="23">
                  <c:v>40359.606302500935</c:v>
                </c:pt>
                <c:pt idx="24">
                  <c:v>40359.606302500935</c:v>
                </c:pt>
                <c:pt idx="25">
                  <c:v>40359.606302500935</c:v>
                </c:pt>
                <c:pt idx="26">
                  <c:v>40359.606302500935</c:v>
                </c:pt>
                <c:pt idx="27">
                  <c:v>40359.606302500935</c:v>
                </c:pt>
                <c:pt idx="28">
                  <c:v>40359.606302500935</c:v>
                </c:pt>
                <c:pt idx="29">
                  <c:v>40359.606302500935</c:v>
                </c:pt>
                <c:pt idx="30">
                  <c:v>40359.606302500935</c:v>
                </c:pt>
                <c:pt idx="31">
                  <c:v>40359.606302500935</c:v>
                </c:pt>
                <c:pt idx="32">
                  <c:v>40359.606302500935</c:v>
                </c:pt>
                <c:pt idx="33">
                  <c:v>40359.606302500935</c:v>
                </c:pt>
                <c:pt idx="34">
                  <c:v>40359.606302500935</c:v>
                </c:pt>
                <c:pt idx="35">
                  <c:v>40359.606302500935</c:v>
                </c:pt>
                <c:pt idx="36">
                  <c:v>40359.606302500935</c:v>
                </c:pt>
                <c:pt idx="37">
                  <c:v>40359.606302500935</c:v>
                </c:pt>
                <c:pt idx="38">
                  <c:v>40359.606302500935</c:v>
                </c:pt>
                <c:pt idx="39">
                  <c:v>40359.606302500935</c:v>
                </c:pt>
                <c:pt idx="40">
                  <c:v>40359.606302500935</c:v>
                </c:pt>
                <c:pt idx="41">
                  <c:v>40359.606302500935</c:v>
                </c:pt>
                <c:pt idx="42">
                  <c:v>40359.606302500935</c:v>
                </c:pt>
                <c:pt idx="43">
                  <c:v>40359.606302500935</c:v>
                </c:pt>
                <c:pt idx="44">
                  <c:v>40359.606302500935</c:v>
                </c:pt>
                <c:pt idx="45">
                  <c:v>40359.606302500935</c:v>
                </c:pt>
                <c:pt idx="46">
                  <c:v>40359.606302500935</c:v>
                </c:pt>
                <c:pt idx="47">
                  <c:v>40359.606302500935</c:v>
                </c:pt>
                <c:pt idx="48">
                  <c:v>40359.606302500935</c:v>
                </c:pt>
                <c:pt idx="49">
                  <c:v>40359.606302500935</c:v>
                </c:pt>
                <c:pt idx="50">
                  <c:v>40359.606302500935</c:v>
                </c:pt>
                <c:pt idx="51">
                  <c:v>40359.606302500935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0FE-BBEE-301EA7731897}"/>
            </c:ext>
          </c:extLst>
        </c:ser>
        <c:ser>
          <c:idx val="4"/>
          <c:order val="4"/>
          <c:tx>
            <c:strRef>
              <c:f>'Control Chart_899'!$P$3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Chart_899'!$P$4:$P$55</c:f>
              <c:numCache>
                <c:formatCode>General</c:formatCode>
                <c:ptCount val="52"/>
                <c:pt idx="0">
                  <c:v>65127.454172805403</c:v>
                </c:pt>
                <c:pt idx="1">
                  <c:v>65127.454172805403</c:v>
                </c:pt>
                <c:pt idx="2">
                  <c:v>65127.454172805403</c:v>
                </c:pt>
                <c:pt idx="3">
                  <c:v>65127.454172805403</c:v>
                </c:pt>
                <c:pt idx="4">
                  <c:v>65127.454172805403</c:v>
                </c:pt>
                <c:pt idx="5">
                  <c:v>65127.454172805403</c:v>
                </c:pt>
                <c:pt idx="6">
                  <c:v>65127.454172805403</c:v>
                </c:pt>
                <c:pt idx="7">
                  <c:v>65127.454172805403</c:v>
                </c:pt>
                <c:pt idx="8">
                  <c:v>65127.454172805403</c:v>
                </c:pt>
                <c:pt idx="9">
                  <c:v>65127.454172805403</c:v>
                </c:pt>
                <c:pt idx="10">
                  <c:v>65127.454172805403</c:v>
                </c:pt>
                <c:pt idx="11">
                  <c:v>65127.454172805403</c:v>
                </c:pt>
                <c:pt idx="12">
                  <c:v>65127.454172805403</c:v>
                </c:pt>
                <c:pt idx="13">
                  <c:v>65127.454172805403</c:v>
                </c:pt>
                <c:pt idx="14">
                  <c:v>65127.454172805403</c:v>
                </c:pt>
                <c:pt idx="15">
                  <c:v>65127.454172805403</c:v>
                </c:pt>
                <c:pt idx="16">
                  <c:v>65127.454172805403</c:v>
                </c:pt>
                <c:pt idx="17">
                  <c:v>65127.454172805403</c:v>
                </c:pt>
                <c:pt idx="18">
                  <c:v>65127.454172805403</c:v>
                </c:pt>
                <c:pt idx="19">
                  <c:v>65127.454172805403</c:v>
                </c:pt>
                <c:pt idx="20">
                  <c:v>65127.454172805403</c:v>
                </c:pt>
                <c:pt idx="21">
                  <c:v>65127.454172805403</c:v>
                </c:pt>
                <c:pt idx="22">
                  <c:v>65127.454172805403</c:v>
                </c:pt>
                <c:pt idx="23">
                  <c:v>65127.454172805403</c:v>
                </c:pt>
                <c:pt idx="24">
                  <c:v>65127.454172805403</c:v>
                </c:pt>
                <c:pt idx="25">
                  <c:v>65127.454172805403</c:v>
                </c:pt>
                <c:pt idx="26">
                  <c:v>65127.454172805403</c:v>
                </c:pt>
                <c:pt idx="27">
                  <c:v>65127.454172805403</c:v>
                </c:pt>
                <c:pt idx="28">
                  <c:v>65127.454172805403</c:v>
                </c:pt>
                <c:pt idx="29">
                  <c:v>65127.454172805403</c:v>
                </c:pt>
                <c:pt idx="30">
                  <c:v>65127.454172805403</c:v>
                </c:pt>
                <c:pt idx="31">
                  <c:v>65127.454172805403</c:v>
                </c:pt>
                <c:pt idx="32">
                  <c:v>65127.454172805403</c:v>
                </c:pt>
                <c:pt idx="33">
                  <c:v>65127.454172805403</c:v>
                </c:pt>
                <c:pt idx="34">
                  <c:v>65127.454172805403</c:v>
                </c:pt>
                <c:pt idx="35">
                  <c:v>65127.454172805403</c:v>
                </c:pt>
                <c:pt idx="36">
                  <c:v>65127.454172805403</c:v>
                </c:pt>
                <c:pt idx="37">
                  <c:v>65127.454172805403</c:v>
                </c:pt>
                <c:pt idx="38">
                  <c:v>65127.454172805403</c:v>
                </c:pt>
                <c:pt idx="39">
                  <c:v>65127.454172805403</c:v>
                </c:pt>
                <c:pt idx="40">
                  <c:v>65127.454172805403</c:v>
                </c:pt>
                <c:pt idx="41">
                  <c:v>65127.454172805403</c:v>
                </c:pt>
                <c:pt idx="42">
                  <c:v>65127.454172805403</c:v>
                </c:pt>
                <c:pt idx="43">
                  <c:v>65127.454172805403</c:v>
                </c:pt>
                <c:pt idx="44">
                  <c:v>65127.454172805403</c:v>
                </c:pt>
                <c:pt idx="45">
                  <c:v>65127.454172805403</c:v>
                </c:pt>
                <c:pt idx="46">
                  <c:v>65127.454172805403</c:v>
                </c:pt>
                <c:pt idx="47">
                  <c:v>65127.454172805403</c:v>
                </c:pt>
                <c:pt idx="48">
                  <c:v>65127.454172805403</c:v>
                </c:pt>
                <c:pt idx="49">
                  <c:v>65127.454172805403</c:v>
                </c:pt>
                <c:pt idx="50">
                  <c:v>65127.454172805403</c:v>
                </c:pt>
                <c:pt idx="51">
                  <c:v>65127.454172805403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0FE-BBEE-301EA7731897}"/>
            </c:ext>
          </c:extLst>
        </c:ser>
        <c:ser>
          <c:idx val="5"/>
          <c:order val="5"/>
          <c:tx>
            <c:strRef>
              <c:f>'Control Chart_899'!$Q$3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Chart_899'!$Q$4:$Q$55</c:f>
              <c:numCache>
                <c:formatCode>General</c:formatCode>
                <c:ptCount val="52"/>
                <c:pt idx="0">
                  <c:v>35406.036728440042</c:v>
                </c:pt>
                <c:pt idx="1">
                  <c:v>35406.036728440042</c:v>
                </c:pt>
                <c:pt idx="2">
                  <c:v>35406.036728440042</c:v>
                </c:pt>
                <c:pt idx="3">
                  <c:v>35406.036728440042</c:v>
                </c:pt>
                <c:pt idx="4">
                  <c:v>35406.036728440042</c:v>
                </c:pt>
                <c:pt idx="5">
                  <c:v>35406.036728440042</c:v>
                </c:pt>
                <c:pt idx="6">
                  <c:v>35406.036728440042</c:v>
                </c:pt>
                <c:pt idx="7">
                  <c:v>35406.036728440042</c:v>
                </c:pt>
                <c:pt idx="8">
                  <c:v>35406.036728440042</c:v>
                </c:pt>
                <c:pt idx="9">
                  <c:v>35406.036728440042</c:v>
                </c:pt>
                <c:pt idx="10">
                  <c:v>35406.036728440042</c:v>
                </c:pt>
                <c:pt idx="11">
                  <c:v>35406.036728440042</c:v>
                </c:pt>
                <c:pt idx="12">
                  <c:v>35406.036728440042</c:v>
                </c:pt>
                <c:pt idx="13">
                  <c:v>35406.036728440042</c:v>
                </c:pt>
                <c:pt idx="14">
                  <c:v>35406.036728440042</c:v>
                </c:pt>
                <c:pt idx="15">
                  <c:v>35406.036728440042</c:v>
                </c:pt>
                <c:pt idx="16">
                  <c:v>35406.036728440042</c:v>
                </c:pt>
                <c:pt idx="17">
                  <c:v>35406.036728440042</c:v>
                </c:pt>
                <c:pt idx="18">
                  <c:v>35406.036728440042</c:v>
                </c:pt>
                <c:pt idx="19">
                  <c:v>35406.036728440042</c:v>
                </c:pt>
                <c:pt idx="20">
                  <c:v>35406.036728440042</c:v>
                </c:pt>
                <c:pt idx="21">
                  <c:v>35406.036728440042</c:v>
                </c:pt>
                <c:pt idx="22">
                  <c:v>35406.036728440042</c:v>
                </c:pt>
                <c:pt idx="23">
                  <c:v>35406.036728440042</c:v>
                </c:pt>
                <c:pt idx="24">
                  <c:v>35406.036728440042</c:v>
                </c:pt>
                <c:pt idx="25">
                  <c:v>35406.036728440042</c:v>
                </c:pt>
                <c:pt idx="26">
                  <c:v>35406.036728440042</c:v>
                </c:pt>
                <c:pt idx="27">
                  <c:v>35406.036728440042</c:v>
                </c:pt>
                <c:pt idx="28">
                  <c:v>35406.036728440042</c:v>
                </c:pt>
                <c:pt idx="29">
                  <c:v>35406.036728440042</c:v>
                </c:pt>
                <c:pt idx="30">
                  <c:v>35406.036728440042</c:v>
                </c:pt>
                <c:pt idx="31">
                  <c:v>35406.036728440042</c:v>
                </c:pt>
                <c:pt idx="32">
                  <c:v>35406.036728440042</c:v>
                </c:pt>
                <c:pt idx="33">
                  <c:v>35406.036728440042</c:v>
                </c:pt>
                <c:pt idx="34">
                  <c:v>35406.036728440042</c:v>
                </c:pt>
                <c:pt idx="35">
                  <c:v>35406.036728440042</c:v>
                </c:pt>
                <c:pt idx="36">
                  <c:v>35406.036728440042</c:v>
                </c:pt>
                <c:pt idx="37">
                  <c:v>35406.036728440042</c:v>
                </c:pt>
                <c:pt idx="38">
                  <c:v>35406.036728440042</c:v>
                </c:pt>
                <c:pt idx="39">
                  <c:v>35406.036728440042</c:v>
                </c:pt>
                <c:pt idx="40">
                  <c:v>35406.036728440042</c:v>
                </c:pt>
                <c:pt idx="41">
                  <c:v>35406.036728440042</c:v>
                </c:pt>
                <c:pt idx="42">
                  <c:v>35406.036728440042</c:v>
                </c:pt>
                <c:pt idx="43">
                  <c:v>35406.036728440042</c:v>
                </c:pt>
                <c:pt idx="44">
                  <c:v>35406.036728440042</c:v>
                </c:pt>
                <c:pt idx="45">
                  <c:v>35406.036728440042</c:v>
                </c:pt>
                <c:pt idx="46">
                  <c:v>35406.036728440042</c:v>
                </c:pt>
                <c:pt idx="47">
                  <c:v>35406.036728440042</c:v>
                </c:pt>
                <c:pt idx="48">
                  <c:v>35406.036728440042</c:v>
                </c:pt>
                <c:pt idx="49">
                  <c:v>35406.036728440042</c:v>
                </c:pt>
                <c:pt idx="50">
                  <c:v>35406.036728440042</c:v>
                </c:pt>
                <c:pt idx="51">
                  <c:v>35406.036728440042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0-40FE-BBEE-301EA773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31248"/>
        <c:axId val="451352656"/>
      </c:lineChart>
      <c:catAx>
        <c:axId val="3179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2656"/>
        <c:crosses val="autoZero"/>
        <c:auto val="1"/>
        <c:lblAlgn val="ctr"/>
        <c:lblOffset val="100"/>
        <c:noMultiLvlLbl val="0"/>
      </c:catAx>
      <c:valAx>
        <c:axId val="4513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4NT13C6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Chart_899'!$S$3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Chart_899'!$S$4:$S$55</c:f>
              <c:numCache>
                <c:formatCode>General</c:formatCode>
                <c:ptCount val="52"/>
                <c:pt idx="0">
                  <c:v>610704.78632274002</c:v>
                </c:pt>
                <c:pt idx="1">
                  <c:v>547939.72516608099</c:v>
                </c:pt>
                <c:pt idx="2">
                  <c:v>416578.01927374501</c:v>
                </c:pt>
                <c:pt idx="3">
                  <c:v>432368.79516370199</c:v>
                </c:pt>
                <c:pt idx="4">
                  <c:v>508203.96707650699</c:v>
                </c:pt>
                <c:pt idx="5">
                  <c:v>505560.704465641</c:v>
                </c:pt>
                <c:pt idx="6">
                  <c:v>539961.38132904796</c:v>
                </c:pt>
                <c:pt idx="7">
                  <c:v>509571.15097172197</c:v>
                </c:pt>
                <c:pt idx="8">
                  <c:v>487326.11535573902</c:v>
                </c:pt>
                <c:pt idx="9">
                  <c:v>504469.21571779001</c:v>
                </c:pt>
                <c:pt idx="10">
                  <c:v>552775.385627468</c:v>
                </c:pt>
                <c:pt idx="11">
                  <c:v>543507.01759056502</c:v>
                </c:pt>
                <c:pt idx="12">
                  <c:v>523415.44179932098</c:v>
                </c:pt>
                <c:pt idx="13">
                  <c:v>526997.71511287405</c:v>
                </c:pt>
                <c:pt idx="14">
                  <c:v>546498.49286367395</c:v>
                </c:pt>
                <c:pt idx="15">
                  <c:v>547146.97088701697</c:v>
                </c:pt>
                <c:pt idx="16">
                  <c:v>542902.52574643295</c:v>
                </c:pt>
                <c:pt idx="17">
                  <c:v>579489.93068372505</c:v>
                </c:pt>
                <c:pt idx="18">
                  <c:v>537799.09561721899</c:v>
                </c:pt>
                <c:pt idx="19">
                  <c:v>557972.90334618895</c:v>
                </c:pt>
                <c:pt idx="20">
                  <c:v>586119.312855836</c:v>
                </c:pt>
                <c:pt idx="21">
                  <c:v>605881.71408258996</c:v>
                </c:pt>
                <c:pt idx="22">
                  <c:v>536670.33063220396</c:v>
                </c:pt>
                <c:pt idx="23">
                  <c:v>558534.54794738896</c:v>
                </c:pt>
                <c:pt idx="24">
                  <c:v>616288.71930704103</c:v>
                </c:pt>
                <c:pt idx="25">
                  <c:v>641533.19945085002</c:v>
                </c:pt>
                <c:pt idx="26">
                  <c:v>594617.84288349899</c:v>
                </c:pt>
                <c:pt idx="27">
                  <c:v>558303.78364126396</c:v>
                </c:pt>
                <c:pt idx="28">
                  <c:v>629356.63862260897</c:v>
                </c:pt>
                <c:pt idx="29">
                  <c:v>610449.518053337</c:v>
                </c:pt>
                <c:pt idx="30">
                  <c:v>606801.20067546295</c:v>
                </c:pt>
                <c:pt idx="31">
                  <c:v>568572.012323334</c:v>
                </c:pt>
                <c:pt idx="32">
                  <c:v>633548.02309716505</c:v>
                </c:pt>
                <c:pt idx="33">
                  <c:v>594484.23989153001</c:v>
                </c:pt>
                <c:pt idx="34">
                  <c:v>561248.77500034799</c:v>
                </c:pt>
                <c:pt idx="35">
                  <c:v>615379.39134665998</c:v>
                </c:pt>
                <c:pt idx="36">
                  <c:v>480696.59289731999</c:v>
                </c:pt>
                <c:pt idx="37">
                  <c:v>517542.23179051798</c:v>
                </c:pt>
                <c:pt idx="38">
                  <c:v>513192.21877027699</c:v>
                </c:pt>
                <c:pt idx="39">
                  <c:v>469844.13335334201</c:v>
                </c:pt>
                <c:pt idx="40">
                  <c:v>501681.937955748</c:v>
                </c:pt>
                <c:pt idx="41">
                  <c:v>535594.815487238</c:v>
                </c:pt>
                <c:pt idx="42">
                  <c:v>420363.27965241601</c:v>
                </c:pt>
                <c:pt idx="43">
                  <c:v>465857.25481904298</c:v>
                </c:pt>
                <c:pt idx="44">
                  <c:v>445139.14582736598</c:v>
                </c:pt>
                <c:pt idx="45">
                  <c:v>526109.74821060803</c:v>
                </c:pt>
                <c:pt idx="46">
                  <c:v>483052.72406998102</c:v>
                </c:pt>
                <c:pt idx="47">
                  <c:v>543573.50515986199</c:v>
                </c:pt>
                <c:pt idx="48">
                  <c:v>513360.65408776997</c:v>
                </c:pt>
                <c:pt idx="49">
                  <c:v>562216.09443706204</c:v>
                </c:pt>
                <c:pt idx="50">
                  <c:v>519648.79584799701</c:v>
                </c:pt>
                <c:pt idx="51">
                  <c:v>521723.18682084797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1-4326-B966-34EAF2563840}"/>
            </c:ext>
          </c:extLst>
        </c:ser>
        <c:ser>
          <c:idx val="1"/>
          <c:order val="1"/>
          <c:tx>
            <c:strRef>
              <c:f>'Control Chart_899'!$X$3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Chart_899'!$X$4:$X$55</c:f>
              <c:numCache>
                <c:formatCode>General</c:formatCode>
                <c:ptCount val="52"/>
                <c:pt idx="0">
                  <c:v>539587.97902145609</c:v>
                </c:pt>
                <c:pt idx="1">
                  <c:v>539588.97902145598</c:v>
                </c:pt>
                <c:pt idx="2">
                  <c:v>539589.97902145598</c:v>
                </c:pt>
                <c:pt idx="3">
                  <c:v>539590.97902145598</c:v>
                </c:pt>
                <c:pt idx="4">
                  <c:v>539591.97902145598</c:v>
                </c:pt>
                <c:pt idx="5">
                  <c:v>539592.97902145598</c:v>
                </c:pt>
                <c:pt idx="6">
                  <c:v>539593.97902145598</c:v>
                </c:pt>
                <c:pt idx="7">
                  <c:v>539594.97902145598</c:v>
                </c:pt>
                <c:pt idx="8">
                  <c:v>539595.97902145598</c:v>
                </c:pt>
                <c:pt idx="9">
                  <c:v>539596.97902145598</c:v>
                </c:pt>
                <c:pt idx="10">
                  <c:v>539597.97902145598</c:v>
                </c:pt>
                <c:pt idx="11">
                  <c:v>539598.97902145598</c:v>
                </c:pt>
                <c:pt idx="12">
                  <c:v>539599.97902145598</c:v>
                </c:pt>
                <c:pt idx="13">
                  <c:v>539600.97902145598</c:v>
                </c:pt>
                <c:pt idx="14">
                  <c:v>539601.97902145598</c:v>
                </c:pt>
                <c:pt idx="15">
                  <c:v>539602.97902145598</c:v>
                </c:pt>
                <c:pt idx="16">
                  <c:v>539603.97902145598</c:v>
                </c:pt>
                <c:pt idx="17">
                  <c:v>539604.97902145598</c:v>
                </c:pt>
                <c:pt idx="18">
                  <c:v>539605.97902145598</c:v>
                </c:pt>
                <c:pt idx="19">
                  <c:v>539606.97902145598</c:v>
                </c:pt>
                <c:pt idx="20">
                  <c:v>539607.97902145598</c:v>
                </c:pt>
                <c:pt idx="21">
                  <c:v>539608.97902145598</c:v>
                </c:pt>
                <c:pt idx="22">
                  <c:v>539609.97902145598</c:v>
                </c:pt>
                <c:pt idx="23">
                  <c:v>539610.97902145598</c:v>
                </c:pt>
                <c:pt idx="24">
                  <c:v>539611.97902145598</c:v>
                </c:pt>
                <c:pt idx="25">
                  <c:v>539612.97902145598</c:v>
                </c:pt>
                <c:pt idx="26">
                  <c:v>539613.97902145598</c:v>
                </c:pt>
                <c:pt idx="27">
                  <c:v>539614.97902145598</c:v>
                </c:pt>
                <c:pt idx="28">
                  <c:v>539615.97902145598</c:v>
                </c:pt>
                <c:pt idx="29">
                  <c:v>539616.97902145598</c:v>
                </c:pt>
                <c:pt idx="30">
                  <c:v>539617.97902145598</c:v>
                </c:pt>
                <c:pt idx="31">
                  <c:v>539618.97902145598</c:v>
                </c:pt>
                <c:pt idx="32">
                  <c:v>539619.97902145598</c:v>
                </c:pt>
                <c:pt idx="33">
                  <c:v>539620.97902145598</c:v>
                </c:pt>
                <c:pt idx="34">
                  <c:v>539621.97902145598</c:v>
                </c:pt>
                <c:pt idx="35">
                  <c:v>539622.97902145598</c:v>
                </c:pt>
                <c:pt idx="36">
                  <c:v>539623.97902145598</c:v>
                </c:pt>
                <c:pt idx="37">
                  <c:v>539624.97902145598</c:v>
                </c:pt>
                <c:pt idx="38">
                  <c:v>539625.97902145598</c:v>
                </c:pt>
                <c:pt idx="39">
                  <c:v>539626.97902145598</c:v>
                </c:pt>
                <c:pt idx="40">
                  <c:v>539627.97902145598</c:v>
                </c:pt>
                <c:pt idx="41">
                  <c:v>539628.97902145598</c:v>
                </c:pt>
                <c:pt idx="42">
                  <c:v>539629.97902145598</c:v>
                </c:pt>
                <c:pt idx="43">
                  <c:v>539630.97902145598</c:v>
                </c:pt>
                <c:pt idx="44">
                  <c:v>539631.97902145598</c:v>
                </c:pt>
                <c:pt idx="45">
                  <c:v>539632.97902145598</c:v>
                </c:pt>
                <c:pt idx="46">
                  <c:v>539633.97902145598</c:v>
                </c:pt>
                <c:pt idx="47">
                  <c:v>539634.97902145598</c:v>
                </c:pt>
                <c:pt idx="48">
                  <c:v>539635.97902145598</c:v>
                </c:pt>
                <c:pt idx="49">
                  <c:v>539636.97902145598</c:v>
                </c:pt>
                <c:pt idx="50">
                  <c:v>539637.97902145598</c:v>
                </c:pt>
                <c:pt idx="51">
                  <c:v>539638.97902145598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1-4326-B966-34EAF2563840}"/>
            </c:ext>
          </c:extLst>
        </c:ser>
        <c:ser>
          <c:idx val="2"/>
          <c:order val="2"/>
          <c:tx>
            <c:strRef>
              <c:f>'Control Chart_899'!$Y$3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Chart_899'!$Y$4:$Y$55</c:f>
              <c:numCache>
                <c:formatCode>General</c:formatCode>
                <c:ptCount val="52"/>
                <c:pt idx="0">
                  <c:v>647816.71997759538</c:v>
                </c:pt>
                <c:pt idx="1">
                  <c:v>647816.71997759538</c:v>
                </c:pt>
                <c:pt idx="2">
                  <c:v>647816.71997759538</c:v>
                </c:pt>
                <c:pt idx="3">
                  <c:v>647816.71997759538</c:v>
                </c:pt>
                <c:pt idx="4">
                  <c:v>647816.71997759538</c:v>
                </c:pt>
                <c:pt idx="5">
                  <c:v>647816.71997759538</c:v>
                </c:pt>
                <c:pt idx="6">
                  <c:v>647816.71997759538</c:v>
                </c:pt>
                <c:pt idx="7">
                  <c:v>647816.71997759538</c:v>
                </c:pt>
                <c:pt idx="8">
                  <c:v>647816.71997759538</c:v>
                </c:pt>
                <c:pt idx="9">
                  <c:v>647816.71997759538</c:v>
                </c:pt>
                <c:pt idx="10">
                  <c:v>647816.71997759538</c:v>
                </c:pt>
                <c:pt idx="11">
                  <c:v>647816.71997759538</c:v>
                </c:pt>
                <c:pt idx="12">
                  <c:v>647816.71997759538</c:v>
                </c:pt>
                <c:pt idx="13">
                  <c:v>647816.71997759538</c:v>
                </c:pt>
                <c:pt idx="14">
                  <c:v>647816.71997759538</c:v>
                </c:pt>
                <c:pt idx="15">
                  <c:v>647816.71997759538</c:v>
                </c:pt>
                <c:pt idx="16">
                  <c:v>647816.71997759538</c:v>
                </c:pt>
                <c:pt idx="17">
                  <c:v>647816.71997759538</c:v>
                </c:pt>
                <c:pt idx="18">
                  <c:v>647816.71997759538</c:v>
                </c:pt>
                <c:pt idx="19">
                  <c:v>647816.71997759538</c:v>
                </c:pt>
                <c:pt idx="20">
                  <c:v>647816.71997759538</c:v>
                </c:pt>
                <c:pt idx="21">
                  <c:v>647816.71997759538</c:v>
                </c:pt>
                <c:pt idx="22">
                  <c:v>647816.71997759538</c:v>
                </c:pt>
                <c:pt idx="23">
                  <c:v>647816.71997759538</c:v>
                </c:pt>
                <c:pt idx="24">
                  <c:v>647816.71997759538</c:v>
                </c:pt>
                <c:pt idx="25">
                  <c:v>647816.71997759538</c:v>
                </c:pt>
                <c:pt idx="26">
                  <c:v>647816.71997759538</c:v>
                </c:pt>
                <c:pt idx="27">
                  <c:v>647816.71997759538</c:v>
                </c:pt>
                <c:pt idx="28">
                  <c:v>647816.71997759538</c:v>
                </c:pt>
                <c:pt idx="29">
                  <c:v>647816.71997759538</c:v>
                </c:pt>
                <c:pt idx="30">
                  <c:v>647816.71997759538</c:v>
                </c:pt>
                <c:pt idx="31">
                  <c:v>647816.71997759538</c:v>
                </c:pt>
                <c:pt idx="32">
                  <c:v>647816.71997759538</c:v>
                </c:pt>
                <c:pt idx="33">
                  <c:v>647816.71997759538</c:v>
                </c:pt>
                <c:pt idx="34">
                  <c:v>647816.71997759538</c:v>
                </c:pt>
                <c:pt idx="35">
                  <c:v>647816.71997759538</c:v>
                </c:pt>
                <c:pt idx="36">
                  <c:v>647816.71997759538</c:v>
                </c:pt>
                <c:pt idx="37">
                  <c:v>647816.71997759538</c:v>
                </c:pt>
                <c:pt idx="38">
                  <c:v>647816.71997759538</c:v>
                </c:pt>
                <c:pt idx="39">
                  <c:v>647816.71997759538</c:v>
                </c:pt>
                <c:pt idx="40">
                  <c:v>647816.71997759538</c:v>
                </c:pt>
                <c:pt idx="41">
                  <c:v>647816.71997759538</c:v>
                </c:pt>
                <c:pt idx="42">
                  <c:v>647816.71997759538</c:v>
                </c:pt>
                <c:pt idx="43">
                  <c:v>647816.71997759538</c:v>
                </c:pt>
                <c:pt idx="44">
                  <c:v>647816.71997759538</c:v>
                </c:pt>
                <c:pt idx="45">
                  <c:v>647816.71997759538</c:v>
                </c:pt>
                <c:pt idx="46">
                  <c:v>647816.71997759538</c:v>
                </c:pt>
                <c:pt idx="47">
                  <c:v>647816.71997759538</c:v>
                </c:pt>
                <c:pt idx="48">
                  <c:v>647816.71997759538</c:v>
                </c:pt>
                <c:pt idx="49">
                  <c:v>647816.71997759538</c:v>
                </c:pt>
                <c:pt idx="50">
                  <c:v>647816.71997759538</c:v>
                </c:pt>
                <c:pt idx="51">
                  <c:v>647816.71997759538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1-4326-B966-34EAF2563840}"/>
            </c:ext>
          </c:extLst>
        </c:ser>
        <c:ser>
          <c:idx val="3"/>
          <c:order val="3"/>
          <c:tx>
            <c:strRef>
              <c:f>'Control Chart_899'!$Z$3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Chart_899'!$Z$4:$Z$55</c:f>
              <c:numCache>
                <c:formatCode>General</c:formatCode>
                <c:ptCount val="52"/>
                <c:pt idx="0">
                  <c:v>431359.23806531681</c:v>
                </c:pt>
                <c:pt idx="1">
                  <c:v>431359.23806531681</c:v>
                </c:pt>
                <c:pt idx="2">
                  <c:v>431359.23806531681</c:v>
                </c:pt>
                <c:pt idx="3">
                  <c:v>431359.23806531681</c:v>
                </c:pt>
                <c:pt idx="4">
                  <c:v>431359.23806531681</c:v>
                </c:pt>
                <c:pt idx="5">
                  <c:v>431359.23806531681</c:v>
                </c:pt>
                <c:pt idx="6">
                  <c:v>431359.23806531681</c:v>
                </c:pt>
                <c:pt idx="7">
                  <c:v>431359.23806531681</c:v>
                </c:pt>
                <c:pt idx="8">
                  <c:v>431359.23806531681</c:v>
                </c:pt>
                <c:pt idx="9">
                  <c:v>431359.23806531681</c:v>
                </c:pt>
                <c:pt idx="10">
                  <c:v>431359.23806531681</c:v>
                </c:pt>
                <c:pt idx="11">
                  <c:v>431359.23806531681</c:v>
                </c:pt>
                <c:pt idx="12">
                  <c:v>431359.23806531681</c:v>
                </c:pt>
                <c:pt idx="13">
                  <c:v>431359.23806531681</c:v>
                </c:pt>
                <c:pt idx="14">
                  <c:v>431359.23806531681</c:v>
                </c:pt>
                <c:pt idx="15">
                  <c:v>431359.23806531681</c:v>
                </c:pt>
                <c:pt idx="16">
                  <c:v>431359.23806531681</c:v>
                </c:pt>
                <c:pt idx="17">
                  <c:v>431359.23806531681</c:v>
                </c:pt>
                <c:pt idx="18">
                  <c:v>431359.23806531681</c:v>
                </c:pt>
                <c:pt idx="19">
                  <c:v>431359.23806531681</c:v>
                </c:pt>
                <c:pt idx="20">
                  <c:v>431359.23806531681</c:v>
                </c:pt>
                <c:pt idx="21">
                  <c:v>431359.23806531681</c:v>
                </c:pt>
                <c:pt idx="22">
                  <c:v>431359.23806531681</c:v>
                </c:pt>
                <c:pt idx="23">
                  <c:v>431359.23806531681</c:v>
                </c:pt>
                <c:pt idx="24">
                  <c:v>431359.23806531681</c:v>
                </c:pt>
                <c:pt idx="25">
                  <c:v>431359.23806531681</c:v>
                </c:pt>
                <c:pt idx="26">
                  <c:v>431359.23806531681</c:v>
                </c:pt>
                <c:pt idx="27">
                  <c:v>431359.23806531681</c:v>
                </c:pt>
                <c:pt idx="28">
                  <c:v>431359.23806531681</c:v>
                </c:pt>
                <c:pt idx="29">
                  <c:v>431359.23806531681</c:v>
                </c:pt>
                <c:pt idx="30">
                  <c:v>431359.23806531681</c:v>
                </c:pt>
                <c:pt idx="31">
                  <c:v>431359.23806531681</c:v>
                </c:pt>
                <c:pt idx="32">
                  <c:v>431359.23806531681</c:v>
                </c:pt>
                <c:pt idx="33">
                  <c:v>431359.23806531681</c:v>
                </c:pt>
                <c:pt idx="34">
                  <c:v>431359.23806531681</c:v>
                </c:pt>
                <c:pt idx="35">
                  <c:v>431359.23806531681</c:v>
                </c:pt>
                <c:pt idx="36">
                  <c:v>431359.23806531681</c:v>
                </c:pt>
                <c:pt idx="37">
                  <c:v>431359.23806531681</c:v>
                </c:pt>
                <c:pt idx="38">
                  <c:v>431359.23806531681</c:v>
                </c:pt>
                <c:pt idx="39">
                  <c:v>431359.23806531681</c:v>
                </c:pt>
                <c:pt idx="40">
                  <c:v>431359.23806531681</c:v>
                </c:pt>
                <c:pt idx="41">
                  <c:v>431359.23806531681</c:v>
                </c:pt>
                <c:pt idx="42">
                  <c:v>431359.23806531681</c:v>
                </c:pt>
                <c:pt idx="43">
                  <c:v>431359.23806531681</c:v>
                </c:pt>
                <c:pt idx="44">
                  <c:v>431359.23806531681</c:v>
                </c:pt>
                <c:pt idx="45">
                  <c:v>431359.23806531681</c:v>
                </c:pt>
                <c:pt idx="46">
                  <c:v>431359.23806531681</c:v>
                </c:pt>
                <c:pt idx="47">
                  <c:v>431359.23806531681</c:v>
                </c:pt>
                <c:pt idx="48">
                  <c:v>431359.23806531681</c:v>
                </c:pt>
                <c:pt idx="49">
                  <c:v>431359.23806531681</c:v>
                </c:pt>
                <c:pt idx="50">
                  <c:v>431359.23806531681</c:v>
                </c:pt>
                <c:pt idx="51">
                  <c:v>431359.23806531681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1-4326-B966-34EAF2563840}"/>
            </c:ext>
          </c:extLst>
        </c:ser>
        <c:ser>
          <c:idx val="4"/>
          <c:order val="4"/>
          <c:tx>
            <c:strRef>
              <c:f>'Control Chart_899'!$AA$3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Chart_899'!$AA$4:$AA$55</c:f>
              <c:numCache>
                <c:formatCode>General</c:formatCode>
                <c:ptCount val="52"/>
                <c:pt idx="0">
                  <c:v>701931.09045566502</c:v>
                </c:pt>
                <c:pt idx="1">
                  <c:v>701931.09045566502</c:v>
                </c:pt>
                <c:pt idx="2">
                  <c:v>701931.09045566502</c:v>
                </c:pt>
                <c:pt idx="3">
                  <c:v>701931.09045566502</c:v>
                </c:pt>
                <c:pt idx="4">
                  <c:v>701931.09045566502</c:v>
                </c:pt>
                <c:pt idx="5">
                  <c:v>701931.09045566502</c:v>
                </c:pt>
                <c:pt idx="6">
                  <c:v>701931.09045566502</c:v>
                </c:pt>
                <c:pt idx="7">
                  <c:v>701931.09045566502</c:v>
                </c:pt>
                <c:pt idx="8">
                  <c:v>701931.09045566502</c:v>
                </c:pt>
                <c:pt idx="9">
                  <c:v>701931.09045566502</c:v>
                </c:pt>
                <c:pt idx="10">
                  <c:v>701931.09045566502</c:v>
                </c:pt>
                <c:pt idx="11">
                  <c:v>701931.09045566502</c:v>
                </c:pt>
                <c:pt idx="12">
                  <c:v>701931.09045566502</c:v>
                </c:pt>
                <c:pt idx="13">
                  <c:v>701931.09045566502</c:v>
                </c:pt>
                <c:pt idx="14">
                  <c:v>701931.09045566502</c:v>
                </c:pt>
                <c:pt idx="15">
                  <c:v>701931.09045566502</c:v>
                </c:pt>
                <c:pt idx="16">
                  <c:v>701931.09045566502</c:v>
                </c:pt>
                <c:pt idx="17">
                  <c:v>701931.09045566502</c:v>
                </c:pt>
                <c:pt idx="18">
                  <c:v>701931.09045566502</c:v>
                </c:pt>
                <c:pt idx="19">
                  <c:v>701931.09045566502</c:v>
                </c:pt>
                <c:pt idx="20">
                  <c:v>701931.09045566502</c:v>
                </c:pt>
                <c:pt idx="21">
                  <c:v>701931.09045566502</c:v>
                </c:pt>
                <c:pt idx="22">
                  <c:v>701931.09045566502</c:v>
                </c:pt>
                <c:pt idx="23">
                  <c:v>701931.09045566502</c:v>
                </c:pt>
                <c:pt idx="24">
                  <c:v>701931.09045566502</c:v>
                </c:pt>
                <c:pt idx="25">
                  <c:v>701931.09045566502</c:v>
                </c:pt>
                <c:pt idx="26">
                  <c:v>701931.09045566502</c:v>
                </c:pt>
                <c:pt idx="27">
                  <c:v>701931.09045566502</c:v>
                </c:pt>
                <c:pt idx="28">
                  <c:v>701931.09045566502</c:v>
                </c:pt>
                <c:pt idx="29">
                  <c:v>701931.09045566502</c:v>
                </c:pt>
                <c:pt idx="30">
                  <c:v>701931.09045566502</c:v>
                </c:pt>
                <c:pt idx="31">
                  <c:v>701931.09045566502</c:v>
                </c:pt>
                <c:pt idx="32">
                  <c:v>701931.09045566502</c:v>
                </c:pt>
                <c:pt idx="33">
                  <c:v>701931.09045566502</c:v>
                </c:pt>
                <c:pt idx="34">
                  <c:v>701931.09045566502</c:v>
                </c:pt>
                <c:pt idx="35">
                  <c:v>701931.09045566502</c:v>
                </c:pt>
                <c:pt idx="36">
                  <c:v>701931.09045566502</c:v>
                </c:pt>
                <c:pt idx="37">
                  <c:v>701931.09045566502</c:v>
                </c:pt>
                <c:pt idx="38">
                  <c:v>701931.09045566502</c:v>
                </c:pt>
                <c:pt idx="39">
                  <c:v>701931.09045566502</c:v>
                </c:pt>
                <c:pt idx="40">
                  <c:v>701931.09045566502</c:v>
                </c:pt>
                <c:pt idx="41">
                  <c:v>701931.09045566502</c:v>
                </c:pt>
                <c:pt idx="42">
                  <c:v>701931.09045566502</c:v>
                </c:pt>
                <c:pt idx="43">
                  <c:v>701931.09045566502</c:v>
                </c:pt>
                <c:pt idx="44">
                  <c:v>701931.09045566502</c:v>
                </c:pt>
                <c:pt idx="45">
                  <c:v>701931.09045566502</c:v>
                </c:pt>
                <c:pt idx="46">
                  <c:v>701931.09045566502</c:v>
                </c:pt>
                <c:pt idx="47">
                  <c:v>701931.09045566502</c:v>
                </c:pt>
                <c:pt idx="48">
                  <c:v>701931.09045566502</c:v>
                </c:pt>
                <c:pt idx="49">
                  <c:v>701931.09045566502</c:v>
                </c:pt>
                <c:pt idx="50">
                  <c:v>701931.09045566502</c:v>
                </c:pt>
                <c:pt idx="51">
                  <c:v>701931.09045566502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1-4326-B966-34EAF2563840}"/>
            </c:ext>
          </c:extLst>
        </c:ser>
        <c:ser>
          <c:idx val="5"/>
          <c:order val="5"/>
          <c:tx>
            <c:strRef>
              <c:f>'Control Chart_899'!$AB$3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 Chart_899'!$C$4:$C$55</c:f>
              <c:strCache>
                <c:ptCount val="52"/>
                <c:pt idx="0">
                  <c:v>7010_1_020242001.D</c:v>
                </c:pt>
                <c:pt idx="1">
                  <c:v>7010_1_020242002.D</c:v>
                </c:pt>
                <c:pt idx="2">
                  <c:v>7010_1_020242003.D</c:v>
                </c:pt>
                <c:pt idx="3">
                  <c:v>7010_1_020242004.D</c:v>
                </c:pt>
                <c:pt idx="4">
                  <c:v>7010_1_020242005.D</c:v>
                </c:pt>
                <c:pt idx="5">
                  <c:v>7010_1_020242006.D</c:v>
                </c:pt>
                <c:pt idx="6">
                  <c:v>7010_1_020242007.D</c:v>
                </c:pt>
                <c:pt idx="7">
                  <c:v>7010_1_020242008.D</c:v>
                </c:pt>
                <c:pt idx="8">
                  <c:v>7010_1_020242009.D</c:v>
                </c:pt>
                <c:pt idx="9">
                  <c:v>7010_1_020242010.D</c:v>
                </c:pt>
                <c:pt idx="10">
                  <c:v>7010_1_020242011.D</c:v>
                </c:pt>
                <c:pt idx="11">
                  <c:v>7010_1_020242012.D</c:v>
                </c:pt>
                <c:pt idx="12">
                  <c:v>7010_1_020242013.D</c:v>
                </c:pt>
                <c:pt idx="13">
                  <c:v>7010_1_020242014.D</c:v>
                </c:pt>
                <c:pt idx="14">
                  <c:v>7010_1_020242015.D</c:v>
                </c:pt>
                <c:pt idx="15">
                  <c:v>7010_1_020242016.D</c:v>
                </c:pt>
                <c:pt idx="16">
                  <c:v>7010_1_020242017.D</c:v>
                </c:pt>
                <c:pt idx="17">
                  <c:v>7010_1_020242018.D</c:v>
                </c:pt>
                <c:pt idx="18">
                  <c:v>7010_1_020242019.D</c:v>
                </c:pt>
                <c:pt idx="19">
                  <c:v>7010_1_020242020.D</c:v>
                </c:pt>
                <c:pt idx="20">
                  <c:v>7010_1_020242021.D</c:v>
                </c:pt>
                <c:pt idx="21">
                  <c:v>7010_1_020242022.D</c:v>
                </c:pt>
                <c:pt idx="22">
                  <c:v>7010_1_020242023.D</c:v>
                </c:pt>
                <c:pt idx="23">
                  <c:v>7010_1_020242024.D</c:v>
                </c:pt>
                <c:pt idx="24">
                  <c:v>7010_1_020242025.D</c:v>
                </c:pt>
                <c:pt idx="25">
                  <c:v>7010_1_020242026.D</c:v>
                </c:pt>
                <c:pt idx="26">
                  <c:v>7010_1_020242028.D</c:v>
                </c:pt>
                <c:pt idx="27">
                  <c:v>7010_1_020242029.D</c:v>
                </c:pt>
                <c:pt idx="28">
                  <c:v>7010_1_020242030.D</c:v>
                </c:pt>
                <c:pt idx="29">
                  <c:v>7010_1_020242031.D</c:v>
                </c:pt>
                <c:pt idx="30">
                  <c:v>7010_1_020242032.D</c:v>
                </c:pt>
                <c:pt idx="31">
                  <c:v>7010_1_020242033.D</c:v>
                </c:pt>
                <c:pt idx="32">
                  <c:v>7010_1_020242034.D</c:v>
                </c:pt>
                <c:pt idx="33">
                  <c:v>7010_1_020242035.D</c:v>
                </c:pt>
                <c:pt idx="34">
                  <c:v>7010_1_020242036.D</c:v>
                </c:pt>
                <c:pt idx="35">
                  <c:v>7010_1_020242037.D</c:v>
                </c:pt>
                <c:pt idx="36">
                  <c:v>7010_1_020242039.D</c:v>
                </c:pt>
                <c:pt idx="37">
                  <c:v>7010_1_020242040.D</c:v>
                </c:pt>
                <c:pt idx="38">
                  <c:v>7010_1_020242041.D</c:v>
                </c:pt>
                <c:pt idx="39">
                  <c:v>7010_1_020242042.D</c:v>
                </c:pt>
                <c:pt idx="40">
                  <c:v>7010_1_020242043.D</c:v>
                </c:pt>
                <c:pt idx="41">
                  <c:v>7010_1_020242044.D</c:v>
                </c:pt>
                <c:pt idx="42">
                  <c:v>7010_1_020242045.D</c:v>
                </c:pt>
                <c:pt idx="43">
                  <c:v>7010_1_020242046.D</c:v>
                </c:pt>
                <c:pt idx="44">
                  <c:v>7010_1_020242047.D</c:v>
                </c:pt>
                <c:pt idx="45">
                  <c:v>7010_1_020242048.D</c:v>
                </c:pt>
                <c:pt idx="46">
                  <c:v>7010_1_020242049.D</c:v>
                </c:pt>
                <c:pt idx="47">
                  <c:v>7010_1_020242050.D</c:v>
                </c:pt>
                <c:pt idx="48">
                  <c:v>7010_1_020242051.D</c:v>
                </c:pt>
                <c:pt idx="49">
                  <c:v>7010_1_020242052.D</c:v>
                </c:pt>
                <c:pt idx="50">
                  <c:v>7010_1_020242053.D</c:v>
                </c:pt>
                <c:pt idx="51">
                  <c:v>7010_1_020242054.D</c:v>
                </c:pt>
              </c:strCache>
            </c:strRef>
          </c:cat>
          <c:val>
            <c:numRef>
              <c:f>'Control Chart_899'!$AB$4:$AB$55</c:f>
              <c:numCache>
                <c:formatCode>General</c:formatCode>
                <c:ptCount val="52"/>
                <c:pt idx="0">
                  <c:v>377244.86758724716</c:v>
                </c:pt>
                <c:pt idx="1">
                  <c:v>377244.86758724716</c:v>
                </c:pt>
                <c:pt idx="2">
                  <c:v>377244.86758724716</c:v>
                </c:pt>
                <c:pt idx="3">
                  <c:v>377244.86758724716</c:v>
                </c:pt>
                <c:pt idx="4">
                  <c:v>377244.86758724716</c:v>
                </c:pt>
                <c:pt idx="5">
                  <c:v>377244.86758724716</c:v>
                </c:pt>
                <c:pt idx="6">
                  <c:v>377244.86758724716</c:v>
                </c:pt>
                <c:pt idx="7">
                  <c:v>377244.86758724716</c:v>
                </c:pt>
                <c:pt idx="8">
                  <c:v>377244.86758724716</c:v>
                </c:pt>
                <c:pt idx="9">
                  <c:v>377244.86758724716</c:v>
                </c:pt>
                <c:pt idx="10">
                  <c:v>377244.86758724716</c:v>
                </c:pt>
                <c:pt idx="11">
                  <c:v>377244.86758724716</c:v>
                </c:pt>
                <c:pt idx="12">
                  <c:v>377244.86758724716</c:v>
                </c:pt>
                <c:pt idx="13">
                  <c:v>377244.86758724716</c:v>
                </c:pt>
                <c:pt idx="14">
                  <c:v>377244.86758724716</c:v>
                </c:pt>
                <c:pt idx="15">
                  <c:v>377244.86758724716</c:v>
                </c:pt>
                <c:pt idx="16">
                  <c:v>377244.86758724716</c:v>
                </c:pt>
                <c:pt idx="17">
                  <c:v>377244.86758724716</c:v>
                </c:pt>
                <c:pt idx="18">
                  <c:v>377244.86758724716</c:v>
                </c:pt>
                <c:pt idx="19">
                  <c:v>377244.86758724716</c:v>
                </c:pt>
                <c:pt idx="20">
                  <c:v>377244.86758724716</c:v>
                </c:pt>
                <c:pt idx="21">
                  <c:v>377244.86758724716</c:v>
                </c:pt>
                <c:pt idx="22">
                  <c:v>377244.86758724716</c:v>
                </c:pt>
                <c:pt idx="23">
                  <c:v>377244.86758724716</c:v>
                </c:pt>
                <c:pt idx="24">
                  <c:v>377244.86758724716</c:v>
                </c:pt>
                <c:pt idx="25">
                  <c:v>377244.86758724716</c:v>
                </c:pt>
                <c:pt idx="26">
                  <c:v>377244.86758724716</c:v>
                </c:pt>
                <c:pt idx="27">
                  <c:v>377244.86758724716</c:v>
                </c:pt>
                <c:pt idx="28">
                  <c:v>377244.86758724716</c:v>
                </c:pt>
                <c:pt idx="29">
                  <c:v>377244.86758724716</c:v>
                </c:pt>
                <c:pt idx="30">
                  <c:v>377244.86758724716</c:v>
                </c:pt>
                <c:pt idx="31">
                  <c:v>377244.86758724716</c:v>
                </c:pt>
                <c:pt idx="32">
                  <c:v>377244.86758724716</c:v>
                </c:pt>
                <c:pt idx="33">
                  <c:v>377244.86758724716</c:v>
                </c:pt>
                <c:pt idx="34">
                  <c:v>377244.86758724716</c:v>
                </c:pt>
                <c:pt idx="35">
                  <c:v>377244.86758724716</c:v>
                </c:pt>
                <c:pt idx="36">
                  <c:v>377244.86758724716</c:v>
                </c:pt>
                <c:pt idx="37">
                  <c:v>377244.86758724716</c:v>
                </c:pt>
                <c:pt idx="38">
                  <c:v>377244.86758724716</c:v>
                </c:pt>
                <c:pt idx="39">
                  <c:v>377244.86758724716</c:v>
                </c:pt>
                <c:pt idx="40">
                  <c:v>377244.86758724716</c:v>
                </c:pt>
                <c:pt idx="41">
                  <c:v>377244.86758724716</c:v>
                </c:pt>
                <c:pt idx="42">
                  <c:v>377244.86758724716</c:v>
                </c:pt>
                <c:pt idx="43">
                  <c:v>377244.86758724716</c:v>
                </c:pt>
                <c:pt idx="44">
                  <c:v>377244.86758724716</c:v>
                </c:pt>
                <c:pt idx="45">
                  <c:v>377244.86758724716</c:v>
                </c:pt>
                <c:pt idx="46">
                  <c:v>377244.86758724716</c:v>
                </c:pt>
                <c:pt idx="47">
                  <c:v>377244.86758724716</c:v>
                </c:pt>
                <c:pt idx="48">
                  <c:v>377244.86758724716</c:v>
                </c:pt>
                <c:pt idx="49">
                  <c:v>377244.86758724716</c:v>
                </c:pt>
                <c:pt idx="50">
                  <c:v>377244.86758724716</c:v>
                </c:pt>
                <c:pt idx="51">
                  <c:v>377244.86758724716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01-4326-B966-34EAF256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58864"/>
        <c:axId val="679061160"/>
      </c:lineChart>
      <c:catAx>
        <c:axId val="6790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1160"/>
        <c:crosses val="autoZero"/>
        <c:auto val="1"/>
        <c:lblAlgn val="ctr"/>
        <c:lblOffset val="100"/>
        <c:noMultiLvlLbl val="0"/>
      </c:catAx>
      <c:valAx>
        <c:axId val="6790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MFOET Control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'ControlChart_899&amp;900_MFOET'!$L$2</c:f>
              <c:strCache>
                <c:ptCount val="1"/>
                <c:pt idx="0">
                  <c:v>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'ControlChart_899&amp;900_MFOET'!$L$3:$L$55</c:f>
              <c:numCache>
                <c:formatCode>General</c:formatCode>
                <c:ptCount val="53"/>
                <c:pt idx="0">
                  <c:v>1678.5451198319099</c:v>
                </c:pt>
                <c:pt idx="1">
                  <c:v>1540.1070605290199</c:v>
                </c:pt>
                <c:pt idx="2">
                  <c:v>1475.6344333638899</c:v>
                </c:pt>
                <c:pt idx="3">
                  <c:v>1386.7954307617299</c:v>
                </c:pt>
                <c:pt idx="4">
                  <c:v>1400.8425367345601</c:v>
                </c:pt>
                <c:pt idx="5">
                  <c:v>1382.2083904948299</c:v>
                </c:pt>
                <c:pt idx="6">
                  <c:v>1355.2380907126801</c:v>
                </c:pt>
                <c:pt idx="7">
                  <c:v>1095.8062891009199</c:v>
                </c:pt>
                <c:pt idx="8">
                  <c:v>1453.9224412593701</c:v>
                </c:pt>
                <c:pt idx="9">
                  <c:v>1352.7667390275101</c:v>
                </c:pt>
                <c:pt idx="10">
                  <c:v>1440.3342916367601</c:v>
                </c:pt>
                <c:pt idx="11">
                  <c:v>1572.8192506779901</c:v>
                </c:pt>
                <c:pt idx="12">
                  <c:v>1693.05941974761</c:v>
                </c:pt>
                <c:pt idx="13">
                  <c:v>1675.9603358173599</c:v>
                </c:pt>
                <c:pt idx="14">
                  <c:v>1303.5317471610299</c:v>
                </c:pt>
                <c:pt idx="15">
                  <c:v>1468.8075017861599</c:v>
                </c:pt>
                <c:pt idx="16">
                  <c:v>1953.1701585141</c:v>
                </c:pt>
                <c:pt idx="17">
                  <c:v>1702.1964280155</c:v>
                </c:pt>
                <c:pt idx="18">
                  <c:v>1462.69291929772</c:v>
                </c:pt>
                <c:pt idx="19">
                  <c:v>1489.8127576263701</c:v>
                </c:pt>
                <c:pt idx="20">
                  <c:v>1436.0344802059001</c:v>
                </c:pt>
                <c:pt idx="21">
                  <c:v>1892.19800544743</c:v>
                </c:pt>
                <c:pt idx="22">
                  <c:v>0</c:v>
                </c:pt>
                <c:pt idx="23">
                  <c:v>1337.4599169906201</c:v>
                </c:pt>
                <c:pt idx="24">
                  <c:v>1520.5122862104399</c:v>
                </c:pt>
                <c:pt idx="25">
                  <c:v>1341.0441569623599</c:v>
                </c:pt>
                <c:pt idx="26">
                  <c:v>1504.6128452349601</c:v>
                </c:pt>
                <c:pt idx="27">
                  <c:v>1843.13987025049</c:v>
                </c:pt>
                <c:pt idx="28">
                  <c:v>1526.1569835539501</c:v>
                </c:pt>
                <c:pt idx="29">
                  <c:v>1269.77292102411</c:v>
                </c:pt>
                <c:pt idx="30">
                  <c:v>1457.7329983874499</c:v>
                </c:pt>
                <c:pt idx="31">
                  <c:v>1388.9600093823999</c:v>
                </c:pt>
                <c:pt idx="32">
                  <c:v>1667.38323059559</c:v>
                </c:pt>
                <c:pt idx="33">
                  <c:v>1408.1346444890601</c:v>
                </c:pt>
                <c:pt idx="34">
                  <c:v>1866.36111573372</c:v>
                </c:pt>
                <c:pt idx="35">
                  <c:v>1509.26343332295</c:v>
                </c:pt>
                <c:pt idx="36">
                  <c:v>1325.0315883836099</c:v>
                </c:pt>
                <c:pt idx="37">
                  <c:v>1111.95826223481</c:v>
                </c:pt>
                <c:pt idx="38">
                  <c:v>1135.1150142050501</c:v>
                </c:pt>
                <c:pt idx="39">
                  <c:v>1310.45511613749</c:v>
                </c:pt>
                <c:pt idx="40">
                  <c:v>1384.4092320474499</c:v>
                </c:pt>
                <c:pt idx="41">
                  <c:v>1087.83178212855</c:v>
                </c:pt>
                <c:pt idx="42">
                  <c:v>1323.8508578595099</c:v>
                </c:pt>
                <c:pt idx="43">
                  <c:v>1266.9460109639199</c:v>
                </c:pt>
                <c:pt idx="44">
                  <c:v>1492.5477831850999</c:v>
                </c:pt>
                <c:pt idx="45">
                  <c:v>1650.1718164123199</c:v>
                </c:pt>
                <c:pt idx="46">
                  <c:v>1466.8160981098199</c:v>
                </c:pt>
                <c:pt idx="47">
                  <c:v>1429.3358402209899</c:v>
                </c:pt>
                <c:pt idx="48">
                  <c:v>1397.2522926905399</c:v>
                </c:pt>
                <c:pt idx="49">
                  <c:v>1524.4085451496601</c:v>
                </c:pt>
                <c:pt idx="50">
                  <c:v>0</c:v>
                </c:pt>
                <c:pt idx="51">
                  <c:v>1669.7924542194</c:v>
                </c:pt>
                <c:pt idx="52">
                  <c:v>955.76404787802505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E-4E88-96E6-6958EE645F88}"/>
            </c:ext>
          </c:extLst>
        </c:ser>
        <c:ser>
          <c:idx val="1"/>
          <c:order val="1"/>
          <c:tx>
            <c:strRef>
              <c:f>'ControlChart_899&amp;900_MFOET'!$Q$2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'ControlChart_899&amp;900_MFOET'!$Q$3:$Q$55</c:f>
              <c:numCache>
                <c:formatCode>General</c:formatCode>
                <c:ptCount val="53"/>
                <c:pt idx="0">
                  <c:v>1403.484999654994</c:v>
                </c:pt>
                <c:pt idx="1">
                  <c:v>1404.4849996549899</c:v>
                </c:pt>
                <c:pt idx="2">
                  <c:v>1405.4849996549899</c:v>
                </c:pt>
                <c:pt idx="3">
                  <c:v>1406.4849996549899</c:v>
                </c:pt>
                <c:pt idx="4">
                  <c:v>1407.4849996549899</c:v>
                </c:pt>
                <c:pt idx="5">
                  <c:v>1408.4849996549899</c:v>
                </c:pt>
                <c:pt idx="6">
                  <c:v>1409.4849996549899</c:v>
                </c:pt>
                <c:pt idx="7">
                  <c:v>1410.4849996549899</c:v>
                </c:pt>
                <c:pt idx="8">
                  <c:v>1411.4849996549899</c:v>
                </c:pt>
                <c:pt idx="9">
                  <c:v>1412.4849996549899</c:v>
                </c:pt>
                <c:pt idx="10">
                  <c:v>1413.4849996549899</c:v>
                </c:pt>
                <c:pt idx="11">
                  <c:v>1414.4849996549899</c:v>
                </c:pt>
                <c:pt idx="12">
                  <c:v>1415.4849996549899</c:v>
                </c:pt>
                <c:pt idx="13">
                  <c:v>1416.4849996549899</c:v>
                </c:pt>
                <c:pt idx="14">
                  <c:v>1417.4849996549899</c:v>
                </c:pt>
                <c:pt idx="15">
                  <c:v>1418.4849996549899</c:v>
                </c:pt>
                <c:pt idx="16">
                  <c:v>1419.4849996549899</c:v>
                </c:pt>
                <c:pt idx="17">
                  <c:v>1420.4849996549899</c:v>
                </c:pt>
                <c:pt idx="18">
                  <c:v>1421.4849996549899</c:v>
                </c:pt>
                <c:pt idx="19">
                  <c:v>1422.4849996549899</c:v>
                </c:pt>
                <c:pt idx="20">
                  <c:v>1423.4849996549899</c:v>
                </c:pt>
                <c:pt idx="21">
                  <c:v>1424.4849996549899</c:v>
                </c:pt>
                <c:pt idx="22">
                  <c:v>1425.4849996549899</c:v>
                </c:pt>
                <c:pt idx="23">
                  <c:v>1426.4849996549899</c:v>
                </c:pt>
                <c:pt idx="24">
                  <c:v>1427.4849996549899</c:v>
                </c:pt>
                <c:pt idx="25">
                  <c:v>1428.4849996549899</c:v>
                </c:pt>
                <c:pt idx="26">
                  <c:v>1429.4849996549899</c:v>
                </c:pt>
                <c:pt idx="27">
                  <c:v>1430.4849996549899</c:v>
                </c:pt>
                <c:pt idx="28">
                  <c:v>1431.4849996549899</c:v>
                </c:pt>
                <c:pt idx="29">
                  <c:v>1432.4849996549899</c:v>
                </c:pt>
                <c:pt idx="30">
                  <c:v>1433.4849996549899</c:v>
                </c:pt>
                <c:pt idx="31">
                  <c:v>1434.4849996549899</c:v>
                </c:pt>
                <c:pt idx="32">
                  <c:v>1435.4849996549899</c:v>
                </c:pt>
                <c:pt idx="33">
                  <c:v>1436.4849996549899</c:v>
                </c:pt>
                <c:pt idx="34">
                  <c:v>1437.4849996549899</c:v>
                </c:pt>
                <c:pt idx="35">
                  <c:v>1438.4849996549899</c:v>
                </c:pt>
                <c:pt idx="36">
                  <c:v>1439.4849996549899</c:v>
                </c:pt>
                <c:pt idx="37">
                  <c:v>1440.4849996549899</c:v>
                </c:pt>
                <c:pt idx="38">
                  <c:v>1441.4849996549899</c:v>
                </c:pt>
                <c:pt idx="39">
                  <c:v>1442.4849996549899</c:v>
                </c:pt>
                <c:pt idx="40">
                  <c:v>1443.4849996549899</c:v>
                </c:pt>
                <c:pt idx="41">
                  <c:v>1444.4849996549899</c:v>
                </c:pt>
                <c:pt idx="42">
                  <c:v>1445.4849996549899</c:v>
                </c:pt>
                <c:pt idx="43">
                  <c:v>1446.4849996549899</c:v>
                </c:pt>
                <c:pt idx="44">
                  <c:v>1447.4849996549899</c:v>
                </c:pt>
                <c:pt idx="45">
                  <c:v>1448.4849996549899</c:v>
                </c:pt>
                <c:pt idx="46">
                  <c:v>1449.4849996549899</c:v>
                </c:pt>
                <c:pt idx="47">
                  <c:v>1450.4849996549899</c:v>
                </c:pt>
                <c:pt idx="48">
                  <c:v>1451.4849996549899</c:v>
                </c:pt>
                <c:pt idx="49">
                  <c:v>1452.4849996549899</c:v>
                </c:pt>
                <c:pt idx="50">
                  <c:v>1453.4849996549899</c:v>
                </c:pt>
                <c:pt idx="51">
                  <c:v>1454.4849996549899</c:v>
                </c:pt>
                <c:pt idx="52">
                  <c:v>1455.4849996549899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E-4E88-96E6-6958EE645F88}"/>
            </c:ext>
          </c:extLst>
        </c:ser>
        <c:ser>
          <c:idx val="2"/>
          <c:order val="2"/>
          <c:tx>
            <c:strRef>
              <c:f>'ControlChart_899&amp;900_MFOET'!$R$2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'ControlChart_899&amp;900_MFOET'!$R$3:$R$55</c:f>
              <c:numCache>
                <c:formatCode>General</c:formatCode>
                <c:ptCount val="53"/>
                <c:pt idx="0">
                  <c:v>2094.0541638840295</c:v>
                </c:pt>
                <c:pt idx="1">
                  <c:v>2094.0541638840295</c:v>
                </c:pt>
                <c:pt idx="2">
                  <c:v>2094.0541638840295</c:v>
                </c:pt>
                <c:pt idx="3">
                  <c:v>2094.0541638840295</c:v>
                </c:pt>
                <c:pt idx="4">
                  <c:v>2094.0541638840295</c:v>
                </c:pt>
                <c:pt idx="5">
                  <c:v>2094.0541638840295</c:v>
                </c:pt>
                <c:pt idx="6">
                  <c:v>2094.0541638840295</c:v>
                </c:pt>
                <c:pt idx="7">
                  <c:v>2094.0541638840295</c:v>
                </c:pt>
                <c:pt idx="8">
                  <c:v>2094.0541638840295</c:v>
                </c:pt>
                <c:pt idx="9">
                  <c:v>2094.0541638840295</c:v>
                </c:pt>
                <c:pt idx="10">
                  <c:v>2094.0541638840295</c:v>
                </c:pt>
                <c:pt idx="11">
                  <c:v>2094.0541638840295</c:v>
                </c:pt>
                <c:pt idx="12">
                  <c:v>2094.0541638840295</c:v>
                </c:pt>
                <c:pt idx="13">
                  <c:v>2094.0541638840295</c:v>
                </c:pt>
                <c:pt idx="14">
                  <c:v>2094.0541638840295</c:v>
                </c:pt>
                <c:pt idx="15">
                  <c:v>2094.0541638840295</c:v>
                </c:pt>
                <c:pt idx="16">
                  <c:v>2094.0541638840295</c:v>
                </c:pt>
                <c:pt idx="17">
                  <c:v>2094.0541638840295</c:v>
                </c:pt>
                <c:pt idx="18">
                  <c:v>2094.0541638840295</c:v>
                </c:pt>
                <c:pt idx="19">
                  <c:v>2094.0541638840295</c:v>
                </c:pt>
                <c:pt idx="20">
                  <c:v>2094.0541638840295</c:v>
                </c:pt>
                <c:pt idx="21">
                  <c:v>2094.0541638840295</c:v>
                </c:pt>
                <c:pt idx="22">
                  <c:v>2094.0541638840295</c:v>
                </c:pt>
                <c:pt idx="23">
                  <c:v>2094.0541638840295</c:v>
                </c:pt>
                <c:pt idx="24">
                  <c:v>2094.0541638840295</c:v>
                </c:pt>
                <c:pt idx="25">
                  <c:v>2094.0541638840295</c:v>
                </c:pt>
                <c:pt idx="26">
                  <c:v>2094.0541638840295</c:v>
                </c:pt>
                <c:pt idx="27">
                  <c:v>2094.0541638840295</c:v>
                </c:pt>
                <c:pt idx="28">
                  <c:v>2094.0541638840295</c:v>
                </c:pt>
                <c:pt idx="29">
                  <c:v>2094.0541638840295</c:v>
                </c:pt>
                <c:pt idx="30">
                  <c:v>2094.0541638840295</c:v>
                </c:pt>
                <c:pt idx="31">
                  <c:v>2094.0541638840295</c:v>
                </c:pt>
                <c:pt idx="32">
                  <c:v>2094.0541638840295</c:v>
                </c:pt>
                <c:pt idx="33">
                  <c:v>2094.0541638840295</c:v>
                </c:pt>
                <c:pt idx="34">
                  <c:v>2094.0541638840295</c:v>
                </c:pt>
                <c:pt idx="35">
                  <c:v>2094.0541638840295</c:v>
                </c:pt>
                <c:pt idx="36">
                  <c:v>2094.0541638840295</c:v>
                </c:pt>
                <c:pt idx="37">
                  <c:v>2094.0541638840295</c:v>
                </c:pt>
                <c:pt idx="38">
                  <c:v>2094.0541638840295</c:v>
                </c:pt>
                <c:pt idx="39">
                  <c:v>2094.0541638840295</c:v>
                </c:pt>
                <c:pt idx="40">
                  <c:v>2094.0541638840295</c:v>
                </c:pt>
                <c:pt idx="41">
                  <c:v>2094.0541638840295</c:v>
                </c:pt>
                <c:pt idx="42">
                  <c:v>2094.0541638840295</c:v>
                </c:pt>
                <c:pt idx="43">
                  <c:v>2094.0541638840295</c:v>
                </c:pt>
                <c:pt idx="44">
                  <c:v>2094.0541638840295</c:v>
                </c:pt>
                <c:pt idx="45">
                  <c:v>2094.0541638840295</c:v>
                </c:pt>
                <c:pt idx="46">
                  <c:v>2094.0541638840295</c:v>
                </c:pt>
                <c:pt idx="47">
                  <c:v>2094.0541638840295</c:v>
                </c:pt>
                <c:pt idx="48">
                  <c:v>2094.0541638840295</c:v>
                </c:pt>
                <c:pt idx="49">
                  <c:v>2094.0541638840295</c:v>
                </c:pt>
                <c:pt idx="50">
                  <c:v>2094.0541638840295</c:v>
                </c:pt>
                <c:pt idx="51">
                  <c:v>2094.0541638840295</c:v>
                </c:pt>
                <c:pt idx="52">
                  <c:v>2094.0541638840295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E-4E88-96E6-6958EE645F88}"/>
            </c:ext>
          </c:extLst>
        </c:ser>
        <c:ser>
          <c:idx val="3"/>
          <c:order val="3"/>
          <c:tx>
            <c:strRef>
              <c:f>'ControlChart_899&amp;900_MFOET'!$S$2</c:f>
              <c:strCache>
                <c:ptCount val="1"/>
                <c:pt idx="0">
                  <c:v>-2s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'ControlChart_899&amp;900_MFOET'!$S$3:$S$55</c:f>
              <c:numCache>
                <c:formatCode>General</c:formatCode>
                <c:ptCount val="53"/>
                <c:pt idx="0">
                  <c:v>712.91583542595868</c:v>
                </c:pt>
                <c:pt idx="1">
                  <c:v>712.91583542595868</c:v>
                </c:pt>
                <c:pt idx="2">
                  <c:v>712.91583542595868</c:v>
                </c:pt>
                <c:pt idx="3">
                  <c:v>712.91583542595868</c:v>
                </c:pt>
                <c:pt idx="4">
                  <c:v>712.91583542595868</c:v>
                </c:pt>
                <c:pt idx="5">
                  <c:v>712.91583542595868</c:v>
                </c:pt>
                <c:pt idx="6">
                  <c:v>712.91583542595868</c:v>
                </c:pt>
                <c:pt idx="7">
                  <c:v>712.91583542595868</c:v>
                </c:pt>
                <c:pt idx="8">
                  <c:v>712.91583542595868</c:v>
                </c:pt>
                <c:pt idx="9">
                  <c:v>712.91583542595868</c:v>
                </c:pt>
                <c:pt idx="10">
                  <c:v>712.91583542595868</c:v>
                </c:pt>
                <c:pt idx="11">
                  <c:v>712.91583542595868</c:v>
                </c:pt>
                <c:pt idx="12">
                  <c:v>712.91583542595868</c:v>
                </c:pt>
                <c:pt idx="13">
                  <c:v>712.91583542595868</c:v>
                </c:pt>
                <c:pt idx="14">
                  <c:v>712.91583542595868</c:v>
                </c:pt>
                <c:pt idx="15">
                  <c:v>712.91583542595868</c:v>
                </c:pt>
                <c:pt idx="16">
                  <c:v>712.91583542595868</c:v>
                </c:pt>
                <c:pt idx="17">
                  <c:v>712.91583542595868</c:v>
                </c:pt>
                <c:pt idx="18">
                  <c:v>712.91583542595868</c:v>
                </c:pt>
                <c:pt idx="19">
                  <c:v>712.91583542595868</c:v>
                </c:pt>
                <c:pt idx="20">
                  <c:v>712.91583542595868</c:v>
                </c:pt>
                <c:pt idx="21">
                  <c:v>712.91583542595868</c:v>
                </c:pt>
                <c:pt idx="22">
                  <c:v>712.91583542595868</c:v>
                </c:pt>
                <c:pt idx="23">
                  <c:v>712.91583542595868</c:v>
                </c:pt>
                <c:pt idx="24">
                  <c:v>712.91583542595868</c:v>
                </c:pt>
                <c:pt idx="25">
                  <c:v>712.91583542595868</c:v>
                </c:pt>
                <c:pt idx="26">
                  <c:v>712.91583542595868</c:v>
                </c:pt>
                <c:pt idx="27">
                  <c:v>712.91583542595868</c:v>
                </c:pt>
                <c:pt idx="28">
                  <c:v>712.91583542595868</c:v>
                </c:pt>
                <c:pt idx="29">
                  <c:v>712.91583542595868</c:v>
                </c:pt>
                <c:pt idx="30">
                  <c:v>712.91583542595868</c:v>
                </c:pt>
                <c:pt idx="31">
                  <c:v>712.91583542595868</c:v>
                </c:pt>
                <c:pt idx="32">
                  <c:v>712.91583542595868</c:v>
                </c:pt>
                <c:pt idx="33">
                  <c:v>712.91583542595868</c:v>
                </c:pt>
                <c:pt idx="34">
                  <c:v>712.91583542595868</c:v>
                </c:pt>
                <c:pt idx="35">
                  <c:v>712.91583542595868</c:v>
                </c:pt>
                <c:pt idx="36">
                  <c:v>712.91583542595868</c:v>
                </c:pt>
                <c:pt idx="37">
                  <c:v>712.91583542595868</c:v>
                </c:pt>
                <c:pt idx="38">
                  <c:v>712.91583542595868</c:v>
                </c:pt>
                <c:pt idx="39">
                  <c:v>712.91583542595868</c:v>
                </c:pt>
                <c:pt idx="40">
                  <c:v>712.91583542595868</c:v>
                </c:pt>
                <c:pt idx="41">
                  <c:v>712.91583542595868</c:v>
                </c:pt>
                <c:pt idx="42">
                  <c:v>712.91583542595868</c:v>
                </c:pt>
                <c:pt idx="43">
                  <c:v>712.91583542595868</c:v>
                </c:pt>
                <c:pt idx="44">
                  <c:v>712.91583542595868</c:v>
                </c:pt>
                <c:pt idx="45">
                  <c:v>712.91583542595868</c:v>
                </c:pt>
                <c:pt idx="46">
                  <c:v>712.91583542595868</c:v>
                </c:pt>
                <c:pt idx="47">
                  <c:v>712.91583542595868</c:v>
                </c:pt>
                <c:pt idx="48">
                  <c:v>712.91583542595868</c:v>
                </c:pt>
                <c:pt idx="49">
                  <c:v>712.91583542595868</c:v>
                </c:pt>
                <c:pt idx="50">
                  <c:v>712.91583542595868</c:v>
                </c:pt>
                <c:pt idx="51">
                  <c:v>712.91583542595868</c:v>
                </c:pt>
                <c:pt idx="52">
                  <c:v>712.91583542595868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E-4E88-96E6-6958EE645F88}"/>
            </c:ext>
          </c:extLst>
        </c:ser>
        <c:ser>
          <c:idx val="4"/>
          <c:order val="4"/>
          <c:tx>
            <c:strRef>
              <c:f>'ControlChart_899&amp;900_MFOET'!$T$2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'ControlChart_899&amp;900_MFOET'!$T$3:$T$55</c:f>
              <c:numCache>
                <c:formatCode>General</c:formatCode>
                <c:ptCount val="53"/>
                <c:pt idx="0">
                  <c:v>2439.338745998547</c:v>
                </c:pt>
                <c:pt idx="1">
                  <c:v>2439.338745998547</c:v>
                </c:pt>
                <c:pt idx="2">
                  <c:v>2439.338745998547</c:v>
                </c:pt>
                <c:pt idx="3">
                  <c:v>2439.338745998547</c:v>
                </c:pt>
                <c:pt idx="4">
                  <c:v>2439.338745998547</c:v>
                </c:pt>
                <c:pt idx="5">
                  <c:v>2439.338745998547</c:v>
                </c:pt>
                <c:pt idx="6">
                  <c:v>2439.338745998547</c:v>
                </c:pt>
                <c:pt idx="7">
                  <c:v>2439.338745998547</c:v>
                </c:pt>
                <c:pt idx="8">
                  <c:v>2439.338745998547</c:v>
                </c:pt>
                <c:pt idx="9">
                  <c:v>2439.338745998547</c:v>
                </c:pt>
                <c:pt idx="10">
                  <c:v>2439.338745998547</c:v>
                </c:pt>
                <c:pt idx="11">
                  <c:v>2439.338745998547</c:v>
                </c:pt>
                <c:pt idx="12">
                  <c:v>2439.338745998547</c:v>
                </c:pt>
                <c:pt idx="13">
                  <c:v>2439.338745998547</c:v>
                </c:pt>
                <c:pt idx="14">
                  <c:v>2439.338745998547</c:v>
                </c:pt>
                <c:pt idx="15">
                  <c:v>2439.338745998547</c:v>
                </c:pt>
                <c:pt idx="16">
                  <c:v>2439.338745998547</c:v>
                </c:pt>
                <c:pt idx="17">
                  <c:v>2439.338745998547</c:v>
                </c:pt>
                <c:pt idx="18">
                  <c:v>2439.338745998547</c:v>
                </c:pt>
                <c:pt idx="19">
                  <c:v>2439.338745998547</c:v>
                </c:pt>
                <c:pt idx="20">
                  <c:v>2439.338745998547</c:v>
                </c:pt>
                <c:pt idx="21">
                  <c:v>2439.338745998547</c:v>
                </c:pt>
                <c:pt idx="22">
                  <c:v>2439.338745998547</c:v>
                </c:pt>
                <c:pt idx="23">
                  <c:v>2439.338745998547</c:v>
                </c:pt>
                <c:pt idx="24">
                  <c:v>2439.338745998547</c:v>
                </c:pt>
                <c:pt idx="25">
                  <c:v>2439.338745998547</c:v>
                </c:pt>
                <c:pt idx="26">
                  <c:v>2439.338745998547</c:v>
                </c:pt>
                <c:pt idx="27">
                  <c:v>2439.338745998547</c:v>
                </c:pt>
                <c:pt idx="28">
                  <c:v>2439.338745998547</c:v>
                </c:pt>
                <c:pt idx="29">
                  <c:v>2439.338745998547</c:v>
                </c:pt>
                <c:pt idx="30">
                  <c:v>2439.338745998547</c:v>
                </c:pt>
                <c:pt idx="31">
                  <c:v>2439.338745998547</c:v>
                </c:pt>
                <c:pt idx="32">
                  <c:v>2439.338745998547</c:v>
                </c:pt>
                <c:pt idx="33">
                  <c:v>2439.338745998547</c:v>
                </c:pt>
                <c:pt idx="34">
                  <c:v>2439.338745998547</c:v>
                </c:pt>
                <c:pt idx="35">
                  <c:v>2439.338745998547</c:v>
                </c:pt>
                <c:pt idx="36">
                  <c:v>2439.338745998547</c:v>
                </c:pt>
                <c:pt idx="37">
                  <c:v>2439.338745998547</c:v>
                </c:pt>
                <c:pt idx="38">
                  <c:v>2439.338745998547</c:v>
                </c:pt>
                <c:pt idx="39">
                  <c:v>2439.338745998547</c:v>
                </c:pt>
                <c:pt idx="40">
                  <c:v>2439.338745998547</c:v>
                </c:pt>
                <c:pt idx="41">
                  <c:v>2439.338745998547</c:v>
                </c:pt>
                <c:pt idx="42">
                  <c:v>2439.338745998547</c:v>
                </c:pt>
                <c:pt idx="43">
                  <c:v>2439.338745998547</c:v>
                </c:pt>
                <c:pt idx="44">
                  <c:v>2439.338745998547</c:v>
                </c:pt>
                <c:pt idx="45">
                  <c:v>2439.338745998547</c:v>
                </c:pt>
                <c:pt idx="46">
                  <c:v>2439.338745998547</c:v>
                </c:pt>
                <c:pt idx="47">
                  <c:v>2439.338745998547</c:v>
                </c:pt>
                <c:pt idx="48">
                  <c:v>2439.338745998547</c:v>
                </c:pt>
                <c:pt idx="49">
                  <c:v>2439.338745998547</c:v>
                </c:pt>
                <c:pt idx="50">
                  <c:v>2439.338745998547</c:v>
                </c:pt>
                <c:pt idx="51">
                  <c:v>2439.338745998547</c:v>
                </c:pt>
                <c:pt idx="52">
                  <c:v>2439.338745998547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E-4E88-96E6-6958EE645F88}"/>
            </c:ext>
          </c:extLst>
        </c:ser>
        <c:ser>
          <c:idx val="5"/>
          <c:order val="5"/>
          <c:tx>
            <c:strRef>
              <c:f>'ControlChart_899&amp;900_MFOET'!$U$2</c:f>
              <c:strCache>
                <c:ptCount val="1"/>
                <c:pt idx="0">
                  <c:v>-3s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'ControlChart_899&amp;900_MFOET'!$F$3:$F$55</c:f>
              <c:strCache>
                <c:ptCount val="53"/>
                <c:pt idx="0">
                  <c:v>7010_2_020420001.D</c:v>
                </c:pt>
                <c:pt idx="1">
                  <c:v>7010_2_020420002.D</c:v>
                </c:pt>
                <c:pt idx="2">
                  <c:v>7010_2_020420003.D</c:v>
                </c:pt>
                <c:pt idx="3">
                  <c:v>7010_2_020420004.D</c:v>
                </c:pt>
                <c:pt idx="4">
                  <c:v>7010_2_020420005.D</c:v>
                </c:pt>
                <c:pt idx="5">
                  <c:v>7010_2_020420006.D</c:v>
                </c:pt>
                <c:pt idx="6">
                  <c:v>7010_2_020420007.D</c:v>
                </c:pt>
                <c:pt idx="7">
                  <c:v>7010_2_020420008.D</c:v>
                </c:pt>
                <c:pt idx="8">
                  <c:v>7010_2_020420009.D</c:v>
                </c:pt>
                <c:pt idx="9">
                  <c:v>7010_2_020420010.D</c:v>
                </c:pt>
                <c:pt idx="10">
                  <c:v>7010_2_020420011.D</c:v>
                </c:pt>
                <c:pt idx="11">
                  <c:v>7010_2_020420012.D</c:v>
                </c:pt>
                <c:pt idx="12">
                  <c:v>7010_2_020420013.D</c:v>
                </c:pt>
                <c:pt idx="13">
                  <c:v>7010_2_020420014.D</c:v>
                </c:pt>
                <c:pt idx="14">
                  <c:v>7010_2_020420015.D</c:v>
                </c:pt>
                <c:pt idx="15">
                  <c:v>7010_2_020420016.D</c:v>
                </c:pt>
                <c:pt idx="16">
                  <c:v>7010_2_020420017.D</c:v>
                </c:pt>
                <c:pt idx="17">
                  <c:v>7010_2_020420018.D</c:v>
                </c:pt>
                <c:pt idx="18">
                  <c:v>7010_2_020420019.D</c:v>
                </c:pt>
                <c:pt idx="19">
                  <c:v>7010_2_020420020.D</c:v>
                </c:pt>
                <c:pt idx="20">
                  <c:v>7010_2_020420021.D</c:v>
                </c:pt>
                <c:pt idx="21">
                  <c:v>7010_2_020420022.D</c:v>
                </c:pt>
                <c:pt idx="22">
                  <c:v>7010_2_020420023.D</c:v>
                </c:pt>
                <c:pt idx="23">
                  <c:v>7010_2_020420024.D</c:v>
                </c:pt>
                <c:pt idx="24">
                  <c:v>7010_2_020420025.D</c:v>
                </c:pt>
                <c:pt idx="25">
                  <c:v>7010_2_020420026.D</c:v>
                </c:pt>
                <c:pt idx="26">
                  <c:v>7010_2_020420028.D</c:v>
                </c:pt>
                <c:pt idx="27">
                  <c:v>7010_2_020420029.D</c:v>
                </c:pt>
                <c:pt idx="28">
                  <c:v>7010_2_020420030.D</c:v>
                </c:pt>
                <c:pt idx="29">
                  <c:v>7010_2_020420031.D</c:v>
                </c:pt>
                <c:pt idx="30">
                  <c:v>7010_2_020420032.D</c:v>
                </c:pt>
                <c:pt idx="31">
                  <c:v>7010_2_020420033.D</c:v>
                </c:pt>
                <c:pt idx="32">
                  <c:v>7010_2_020420034.D</c:v>
                </c:pt>
                <c:pt idx="33">
                  <c:v>7010_2_020420035.D</c:v>
                </c:pt>
                <c:pt idx="34">
                  <c:v>7010_2_020420036.D</c:v>
                </c:pt>
                <c:pt idx="35">
                  <c:v>7010_2_020420037.D</c:v>
                </c:pt>
                <c:pt idx="36">
                  <c:v>7010_2_020420038.D</c:v>
                </c:pt>
                <c:pt idx="37">
                  <c:v>7010_2_020420039.D</c:v>
                </c:pt>
                <c:pt idx="38">
                  <c:v>7010_2_020420040.D</c:v>
                </c:pt>
                <c:pt idx="39">
                  <c:v>7010_2_020420041.D</c:v>
                </c:pt>
                <c:pt idx="40">
                  <c:v>7010_2_020420042.D</c:v>
                </c:pt>
                <c:pt idx="41">
                  <c:v>7010_2_020420043.D</c:v>
                </c:pt>
                <c:pt idx="42">
                  <c:v>7010_2_020420044.D</c:v>
                </c:pt>
                <c:pt idx="43">
                  <c:v>7010_2_020420045.D</c:v>
                </c:pt>
                <c:pt idx="44">
                  <c:v>7010_2_020420046.D</c:v>
                </c:pt>
                <c:pt idx="45">
                  <c:v>7010_2_020420047.D</c:v>
                </c:pt>
                <c:pt idx="46">
                  <c:v>7010_2_020420048.D</c:v>
                </c:pt>
                <c:pt idx="47">
                  <c:v>7010_2_020420049.D</c:v>
                </c:pt>
                <c:pt idx="48">
                  <c:v>7010_2_020420050.D</c:v>
                </c:pt>
                <c:pt idx="49">
                  <c:v>7010_2_020420051.D</c:v>
                </c:pt>
                <c:pt idx="50">
                  <c:v>7010_2_020420052.D</c:v>
                </c:pt>
                <c:pt idx="51">
                  <c:v>7010_2_020420053.D</c:v>
                </c:pt>
                <c:pt idx="52">
                  <c:v>7010_2_020420055.D</c:v>
                </c:pt>
              </c:strCache>
            </c:strRef>
          </c:cat>
          <c:val>
            <c:numRef>
              <c:f>'ControlChart_899&amp;900_MFOET'!$U$3:$U$55</c:f>
              <c:numCache>
                <c:formatCode>General</c:formatCode>
                <c:ptCount val="53"/>
                <c:pt idx="0">
                  <c:v>367.63125331144101</c:v>
                </c:pt>
                <c:pt idx="1">
                  <c:v>367.63125331144101</c:v>
                </c:pt>
                <c:pt idx="2">
                  <c:v>367.63125331144101</c:v>
                </c:pt>
                <c:pt idx="3">
                  <c:v>367.63125331144101</c:v>
                </c:pt>
                <c:pt idx="4">
                  <c:v>367.63125331144101</c:v>
                </c:pt>
                <c:pt idx="5">
                  <c:v>367.63125331144101</c:v>
                </c:pt>
                <c:pt idx="6">
                  <c:v>367.63125331144101</c:v>
                </c:pt>
                <c:pt idx="7">
                  <c:v>367.63125331144101</c:v>
                </c:pt>
                <c:pt idx="8">
                  <c:v>367.63125331144101</c:v>
                </c:pt>
                <c:pt idx="9">
                  <c:v>367.63125331144101</c:v>
                </c:pt>
                <c:pt idx="10">
                  <c:v>367.63125331144101</c:v>
                </c:pt>
                <c:pt idx="11">
                  <c:v>367.63125331144101</c:v>
                </c:pt>
                <c:pt idx="12">
                  <c:v>367.63125331144101</c:v>
                </c:pt>
                <c:pt idx="13">
                  <c:v>367.63125331144101</c:v>
                </c:pt>
                <c:pt idx="14">
                  <c:v>367.63125331144101</c:v>
                </c:pt>
                <c:pt idx="15">
                  <c:v>367.63125331144101</c:v>
                </c:pt>
                <c:pt idx="16">
                  <c:v>367.63125331144101</c:v>
                </c:pt>
                <c:pt idx="17">
                  <c:v>367.63125331144101</c:v>
                </c:pt>
                <c:pt idx="18">
                  <c:v>367.63125331144101</c:v>
                </c:pt>
                <c:pt idx="19">
                  <c:v>367.63125331144101</c:v>
                </c:pt>
                <c:pt idx="20">
                  <c:v>367.63125331144101</c:v>
                </c:pt>
                <c:pt idx="21">
                  <c:v>367.63125331144101</c:v>
                </c:pt>
                <c:pt idx="22">
                  <c:v>367.63125331144101</c:v>
                </c:pt>
                <c:pt idx="23">
                  <c:v>367.63125331144101</c:v>
                </c:pt>
                <c:pt idx="24">
                  <c:v>367.63125331144101</c:v>
                </c:pt>
                <c:pt idx="25">
                  <c:v>367.63125331144101</c:v>
                </c:pt>
                <c:pt idx="26">
                  <c:v>367.63125331144101</c:v>
                </c:pt>
                <c:pt idx="27">
                  <c:v>367.63125331144101</c:v>
                </c:pt>
                <c:pt idx="28">
                  <c:v>367.63125331144101</c:v>
                </c:pt>
                <c:pt idx="29">
                  <c:v>367.63125331144101</c:v>
                </c:pt>
                <c:pt idx="30">
                  <c:v>367.63125331144101</c:v>
                </c:pt>
                <c:pt idx="31">
                  <c:v>367.63125331144101</c:v>
                </c:pt>
                <c:pt idx="32">
                  <c:v>367.63125331144101</c:v>
                </c:pt>
                <c:pt idx="33">
                  <c:v>367.63125331144101</c:v>
                </c:pt>
                <c:pt idx="34">
                  <c:v>367.63125331144101</c:v>
                </c:pt>
                <c:pt idx="35">
                  <c:v>367.63125331144101</c:v>
                </c:pt>
                <c:pt idx="36">
                  <c:v>367.63125331144101</c:v>
                </c:pt>
                <c:pt idx="37">
                  <c:v>367.63125331144101</c:v>
                </c:pt>
                <c:pt idx="38">
                  <c:v>367.63125331144101</c:v>
                </c:pt>
                <c:pt idx="39">
                  <c:v>367.63125331144101</c:v>
                </c:pt>
                <c:pt idx="40">
                  <c:v>367.63125331144101</c:v>
                </c:pt>
                <c:pt idx="41">
                  <c:v>367.63125331144101</c:v>
                </c:pt>
                <c:pt idx="42">
                  <c:v>367.63125331144101</c:v>
                </c:pt>
                <c:pt idx="43">
                  <c:v>367.63125331144101</c:v>
                </c:pt>
                <c:pt idx="44">
                  <c:v>367.63125331144101</c:v>
                </c:pt>
                <c:pt idx="45">
                  <c:v>367.63125331144101</c:v>
                </c:pt>
                <c:pt idx="46">
                  <c:v>367.63125331144101</c:v>
                </c:pt>
                <c:pt idx="47">
                  <c:v>367.63125331144101</c:v>
                </c:pt>
                <c:pt idx="48">
                  <c:v>367.63125331144101</c:v>
                </c:pt>
                <c:pt idx="49">
                  <c:v>367.63125331144101</c:v>
                </c:pt>
                <c:pt idx="50">
                  <c:v>367.63125331144101</c:v>
                </c:pt>
                <c:pt idx="51">
                  <c:v>367.63125331144101</c:v>
                </c:pt>
                <c:pt idx="52">
                  <c:v>367.63125331144101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E-4E88-96E6-6958EE64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59800"/>
        <c:axId val="611512240"/>
      </c:lineChart>
      <c:catAx>
        <c:axId val="60915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12240"/>
        <c:crosses val="autoZero"/>
        <c:auto val="1"/>
        <c:lblAlgn val="ctr"/>
        <c:lblOffset val="100"/>
        <c:noMultiLvlLbl val="0"/>
      </c:catAx>
      <c:valAx>
        <c:axId val="6115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5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9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5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7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9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23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80</xdr:row>
      <xdr:rowOff>14286</xdr:rowOff>
    </xdr:from>
    <xdr:to>
      <xdr:col>14</xdr:col>
      <xdr:colOff>685800</xdr:colOff>
      <xdr:row>105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32AB0-5583-44C9-BCB2-D663F1069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106</xdr:row>
      <xdr:rowOff>128586</xdr:rowOff>
    </xdr:from>
    <xdr:to>
      <xdr:col>14</xdr:col>
      <xdr:colOff>676275</xdr:colOff>
      <xdr:row>132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9D968-308C-47F5-955A-45E375AD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133</xdr:row>
      <xdr:rowOff>23811</xdr:rowOff>
    </xdr:from>
    <xdr:to>
      <xdr:col>14</xdr:col>
      <xdr:colOff>695324</xdr:colOff>
      <xdr:row>155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51AB3-A7EA-434F-9AF6-0644258B3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156</xdr:row>
      <xdr:rowOff>14286</xdr:rowOff>
    </xdr:from>
    <xdr:to>
      <xdr:col>14</xdr:col>
      <xdr:colOff>685799</xdr:colOff>
      <xdr:row>178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8E1FC-5DB2-4898-89CA-3852225EE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3</xdr:row>
      <xdr:rowOff>180975</xdr:rowOff>
    </xdr:from>
    <xdr:to>
      <xdr:col>28</xdr:col>
      <xdr:colOff>552450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423CBD-AAD8-4433-9171-EE7D2226E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3</xdr:row>
      <xdr:rowOff>180975</xdr:rowOff>
    </xdr:from>
    <xdr:to>
      <xdr:col>28</xdr:col>
      <xdr:colOff>476250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60507-06DD-41CC-8F4D-825336057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3</xdr:row>
      <xdr:rowOff>180975</xdr:rowOff>
    </xdr:from>
    <xdr:to>
      <xdr:col>28</xdr:col>
      <xdr:colOff>485775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23AA99-1A73-44A0-9196-9E73B34A1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228600</xdr:colOff>
      <xdr:row>4</xdr:row>
      <xdr:rowOff>0</xdr:rowOff>
    </xdr:from>
    <xdr:to>
      <xdr:col>28</xdr:col>
      <xdr:colOff>533400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76200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A0AF2D-D95F-4B90-9898-274C44B95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4</xdr:row>
      <xdr:rowOff>9525</xdr:rowOff>
    </xdr:from>
    <xdr:to>
      <xdr:col>28</xdr:col>
      <xdr:colOff>457200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77152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3C3601-FBFA-404C-B524-4F314D90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157161</xdr:rowOff>
    </xdr:from>
    <xdr:to>
      <xdr:col>19</xdr:col>
      <xdr:colOff>752474</xdr:colOff>
      <xdr:row>102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1FF98-E151-4C55-9D15-8DC971971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4761</xdr:rowOff>
    </xdr:from>
    <xdr:to>
      <xdr:col>19</xdr:col>
      <xdr:colOff>762000</xdr:colOff>
      <xdr:row>126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E6171-39E5-4E3D-8B8D-4003A3608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180975</xdr:rowOff>
    </xdr:from>
    <xdr:to>
      <xdr:col>28</xdr:col>
      <xdr:colOff>438150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7D72C2-867A-493C-B47B-5D3A03CB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</xdr:row>
      <xdr:rowOff>180975</xdr:rowOff>
    </xdr:from>
    <xdr:to>
      <xdr:col>28</xdr:col>
      <xdr:colOff>495300</xdr:colOff>
      <xdr:row>17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752475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A2A75-7212-47EA-BD44-4AECCF2F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315200" cy="3848100"/>
    <xdr:pic>
      <xdr:nvPicPr>
        <xdr:cNvPr id="2" name="Picture 1">
          <a:extLst>
            <a:ext uri="{FF2B5EF4-FFF2-40B4-BE49-F238E27FC236}">
              <a16:creationId xmlns:a16="http://schemas.microsoft.com/office/drawing/2014/main" id="{96BF1FBA-C8E8-48CB-88B6-ACC378EEF4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15200" cy="3848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C13DCA71-ACC8-46E4-AD5E-664CD140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609599</xdr:colOff>
      <xdr:row>1</xdr:row>
      <xdr:rowOff>0</xdr:rowOff>
    </xdr:from>
    <xdr:ext cx="5915025" cy="2876550"/>
    <xdr:pic>
      <xdr:nvPicPr>
        <xdr:cNvPr id="3" name="Picture 2">
          <a:extLst>
            <a:ext uri="{FF2B5EF4-FFF2-40B4-BE49-F238E27FC236}">
              <a16:creationId xmlns:a16="http://schemas.microsoft.com/office/drawing/2014/main" id="{A6C20CF4-3D25-4D27-8DAC-B7BF7D796BA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399" y="190500"/>
          <a:ext cx="5915025" cy="28765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304800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3</xdr:row>
      <xdr:rowOff>171450</xdr:rowOff>
    </xdr:from>
    <xdr:to>
      <xdr:col>28</xdr:col>
      <xdr:colOff>419100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742950"/>
          <a:ext cx="94488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6</xdr:col>
      <xdr:colOff>895350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5AFC80-0FB9-4798-A301-BCE6E351B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05750" cy="4343400"/>
    <xdr:pic>
      <xdr:nvPicPr>
        <xdr:cNvPr id="2" name="Picture 1">
          <a:extLst>
            <a:ext uri="{FF2B5EF4-FFF2-40B4-BE49-F238E27FC236}">
              <a16:creationId xmlns:a16="http://schemas.microsoft.com/office/drawing/2014/main" id="{8AD43FE8-D498-4FE5-AB25-31DEE4AA8A4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0" cy="43434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3257550"/>
    <xdr:pic>
      <xdr:nvPicPr>
        <xdr:cNvPr id="2" name="Picture 1">
          <a:extLst>
            <a:ext uri="{FF2B5EF4-FFF2-40B4-BE49-F238E27FC236}">
              <a16:creationId xmlns:a16="http://schemas.microsoft.com/office/drawing/2014/main" id="{FFE3CE1D-2191-452E-A30D-6ABE9ADFAF1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34324" cy="32575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55</xdr:row>
      <xdr:rowOff>185736</xdr:rowOff>
    </xdr:from>
    <xdr:to>
      <xdr:col>11</xdr:col>
      <xdr:colOff>9525</xdr:colOff>
      <xdr:row>81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F4A09-14F9-47CD-8352-CC57C7BE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83</xdr:row>
      <xdr:rowOff>23811</xdr:rowOff>
    </xdr:from>
    <xdr:to>
      <xdr:col>11</xdr:col>
      <xdr:colOff>0</xdr:colOff>
      <xdr:row>107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92C8F-7074-4EC6-ACFA-26683E013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759745DA-9541-4C7C-8B17-75DF7B126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3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E7ABA15B-1A61-4B5B-A7DE-F28012D0668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15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55</xdr:row>
      <xdr:rowOff>80961</xdr:rowOff>
    </xdr:from>
    <xdr:to>
      <xdr:col>12</xdr:col>
      <xdr:colOff>466725</xdr:colOff>
      <xdr:row>81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38864-3EEF-4F27-B39F-A29371AE6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55</xdr:row>
      <xdr:rowOff>80962</xdr:rowOff>
    </xdr:from>
    <xdr:to>
      <xdr:col>17</xdr:col>
      <xdr:colOff>123824</xdr:colOff>
      <xdr:row>83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4FE9E-812E-4AE1-9F20-D58A4354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43850" cy="4124325"/>
    <xdr:pic>
      <xdr:nvPicPr>
        <xdr:cNvPr id="2" name="Picture 1">
          <a:extLst>
            <a:ext uri="{FF2B5EF4-FFF2-40B4-BE49-F238E27FC236}">
              <a16:creationId xmlns:a16="http://schemas.microsoft.com/office/drawing/2014/main" id="{5DA9D6EC-1B94-4F16-879E-92F3308167E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43850" cy="41243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1F7BFBF2-5ECA-4D94-8B41-7E08C0BF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A598A9E4-1CED-4577-9B87-F9E36F1A71F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86724" cy="3667125"/>
    <xdr:pic>
      <xdr:nvPicPr>
        <xdr:cNvPr id="2" name="Picture 1">
          <a:extLst>
            <a:ext uri="{FF2B5EF4-FFF2-40B4-BE49-F238E27FC236}">
              <a16:creationId xmlns:a16="http://schemas.microsoft.com/office/drawing/2014/main" id="{D91A9A9E-A589-4791-BC54-A1D6C73977D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86724" cy="36671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2F806865-E2AF-4F55-AE53-95EA3D25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5486400" cy="2085975"/>
    <xdr:pic>
      <xdr:nvPicPr>
        <xdr:cNvPr id="3" name="Picture 2">
          <a:extLst>
            <a:ext uri="{FF2B5EF4-FFF2-40B4-BE49-F238E27FC236}">
              <a16:creationId xmlns:a16="http://schemas.microsoft.com/office/drawing/2014/main" id="{6FB12F35-F968-485C-87E0-28DD40BE6108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0"/>
          <a:ext cx="5486400" cy="20859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120619_PFAS_PPB_Amides_UC_AK_0316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125_M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19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Copy%20of%203125_Data_0305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899_900_Analysi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899_RawData_0225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915_965_476_267_906_273_913_results_msc0729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3125_IS_RAW_073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7010_2_20420(900)_IS_msc0805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S%20Calc%20072720\70_2_20420(900)b_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  <row r="22">
          <cell r="O22" t="str">
            <v>NA</v>
          </cell>
          <cell r="P22">
            <v>2.9749522048430121E-2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25Analysis"/>
      <sheetName val="ValueList_Helpe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99_Data0225"/>
      <sheetName val="Sample Data"/>
      <sheetName val="Cover Sheet"/>
      <sheetName val="Analysis"/>
      <sheetName val="899_MDL_CC1"/>
      <sheetName val="899 Cal"/>
      <sheetName val="900_MDL_CC1"/>
      <sheetName val="900 Cal"/>
      <sheetName val="4NT_MDL_CC1"/>
      <sheetName val="4NT Cal"/>
      <sheetName val="ValueList_Hel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 Eval"/>
      <sheetName val="UC Data"/>
      <sheetName val="ValueList_Helper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4NT Cal"/>
      <sheetName val="4NT MD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Chart_899&amp;900_4NT13C (2)"/>
      <sheetName val="ValueList_Helper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71572043-B2AE-49F9-A975-8C750726DB80}" userId="S::kreutz.anna@epa.gov::e5deb76a-04f0-47e9-bce9-c5afea2e81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4-07T13:39:47.21" personId="{71572043-B2AE-49F9-A975-8C750726DB80}" id="{777D0433-4F77-4375-B9A8-2A43112D051C}">
    <text>CC1 w/in 30%, but CC2 wasn't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46AE-5A87-4A79-AC46-305FABDB49BF}">
  <dimension ref="A1:F61"/>
  <sheetViews>
    <sheetView topLeftCell="A13" zoomScale="90" zoomScaleNormal="90" workbookViewId="0">
      <selection activeCell="B58" sqref="B58"/>
    </sheetView>
  </sheetViews>
  <sheetFormatPr defaultRowHeight="15"/>
  <cols>
    <col min="1" max="1" width="38.85546875" style="10" customWidth="1"/>
    <col min="2" max="2" width="60.5703125" style="10" customWidth="1"/>
    <col min="3" max="3" width="28.7109375" style="10" customWidth="1"/>
    <col min="4" max="5" width="27.42578125" style="10" customWidth="1"/>
    <col min="6" max="6" width="21.85546875" style="10" customWidth="1"/>
    <col min="7" max="16384" width="9.140625" style="10"/>
  </cols>
  <sheetData>
    <row r="1" spans="1:3" ht="18.75">
      <c r="A1" s="51" t="s">
        <v>435</v>
      </c>
    </row>
    <row r="2" spans="1:3">
      <c r="A2" s="37" t="s">
        <v>434</v>
      </c>
      <c r="B2" s="10" t="s">
        <v>433</v>
      </c>
    </row>
    <row r="3" spans="1:3">
      <c r="A3" s="37" t="s">
        <v>432</v>
      </c>
      <c r="B3" s="37" t="s">
        <v>450</v>
      </c>
      <c r="C3" s="47" t="s">
        <v>431</v>
      </c>
    </row>
    <row r="4" spans="1:3">
      <c r="A4" s="37" t="s">
        <v>430</v>
      </c>
      <c r="C4" s="10" t="s">
        <v>429</v>
      </c>
    </row>
    <row r="5" spans="1:3">
      <c r="A5" s="37" t="s">
        <v>427</v>
      </c>
      <c r="B5" s="10" t="s">
        <v>452</v>
      </c>
      <c r="C5" s="10" t="s">
        <v>428</v>
      </c>
    </row>
    <row r="6" spans="1:3">
      <c r="A6" s="37" t="s">
        <v>424</v>
      </c>
      <c r="B6" s="10" t="s">
        <v>422</v>
      </c>
    </row>
    <row r="7" spans="1:3">
      <c r="A7" s="37" t="s">
        <v>427</v>
      </c>
      <c r="B7" s="10" t="s">
        <v>451</v>
      </c>
      <c r="C7" s="10" t="s">
        <v>426</v>
      </c>
    </row>
    <row r="8" spans="1:3">
      <c r="A8" s="37" t="s">
        <v>425</v>
      </c>
      <c r="B8" s="10" t="s">
        <v>700</v>
      </c>
    </row>
    <row r="9" spans="1:3">
      <c r="A9" s="37" t="s">
        <v>424</v>
      </c>
      <c r="B9" s="10" t="s">
        <v>422</v>
      </c>
    </row>
    <row r="10" spans="1:3">
      <c r="A10" s="37" t="s">
        <v>423</v>
      </c>
      <c r="B10" s="10" t="s">
        <v>422</v>
      </c>
    </row>
    <row r="11" spans="1:3">
      <c r="A11" s="37" t="s">
        <v>421</v>
      </c>
      <c r="B11" s="10" t="s">
        <v>420</v>
      </c>
      <c r="C11" s="10" t="s">
        <v>419</v>
      </c>
    </row>
    <row r="12" spans="1:3" ht="45">
      <c r="A12" s="37" t="s">
        <v>418</v>
      </c>
      <c r="B12" s="50" t="s">
        <v>453</v>
      </c>
      <c r="C12" s="49" t="s">
        <v>477</v>
      </c>
    </row>
    <row r="13" spans="1:3">
      <c r="A13" s="37"/>
    </row>
    <row r="14" spans="1:3">
      <c r="A14" s="37" t="s">
        <v>417</v>
      </c>
      <c r="B14" s="156">
        <f>'Sample ID'!K1</f>
        <v>219</v>
      </c>
    </row>
    <row r="15" spans="1:3">
      <c r="A15" s="37" t="s">
        <v>416</v>
      </c>
      <c r="B15" s="156">
        <f>'Sample ID'!K2</f>
        <v>214</v>
      </c>
    </row>
    <row r="17" spans="1:6" ht="15" customHeight="1">
      <c r="A17" s="37" t="s">
        <v>415</v>
      </c>
      <c r="B17" s="185" t="s">
        <v>414</v>
      </c>
      <c r="C17" s="185"/>
      <c r="D17" s="48"/>
      <c r="E17" s="48"/>
    </row>
    <row r="18" spans="1:6">
      <c r="A18" s="37"/>
      <c r="B18" s="185"/>
      <c r="C18" s="185"/>
      <c r="D18" s="48"/>
      <c r="E18" s="48"/>
    </row>
    <row r="19" spans="1:6">
      <c r="A19" s="37" t="s">
        <v>413</v>
      </c>
      <c r="B19" s="38" t="s">
        <v>412</v>
      </c>
    </row>
    <row r="20" spans="1:6">
      <c r="A20" s="37"/>
    </row>
    <row r="21" spans="1:6">
      <c r="A21" s="37" t="s">
        <v>411</v>
      </c>
      <c r="B21" s="47"/>
    </row>
    <row r="22" spans="1:6">
      <c r="A22" s="46" t="s">
        <v>410</v>
      </c>
      <c r="D22" s="39"/>
      <c r="E22" s="39"/>
    </row>
    <row r="23" spans="1:6">
      <c r="A23" s="44" t="s">
        <v>409</v>
      </c>
      <c r="B23" s="44" t="s">
        <v>408</v>
      </c>
      <c r="C23" s="44" t="s">
        <v>407</v>
      </c>
      <c r="D23" s="44" t="s">
        <v>82</v>
      </c>
      <c r="E23" s="44"/>
      <c r="F23" s="44"/>
    </row>
    <row r="24" spans="1:6">
      <c r="A24" s="41" t="s">
        <v>406</v>
      </c>
      <c r="B24" s="41" t="s">
        <v>405</v>
      </c>
      <c r="C24" s="41" t="s">
        <v>404</v>
      </c>
      <c r="D24" s="41" t="s">
        <v>403</v>
      </c>
      <c r="E24" s="41"/>
      <c r="F24" s="45"/>
    </row>
    <row r="25" spans="1:6">
      <c r="A25" s="41" t="s">
        <v>402</v>
      </c>
      <c r="B25" s="41" t="s">
        <v>401</v>
      </c>
      <c r="C25" s="41" t="s">
        <v>400</v>
      </c>
      <c r="D25" s="41" t="s">
        <v>0</v>
      </c>
      <c r="E25" s="41"/>
    </row>
    <row r="26" spans="1:6">
      <c r="A26" s="41" t="s">
        <v>399</v>
      </c>
      <c r="B26" s="41" t="s">
        <v>398</v>
      </c>
      <c r="C26" s="41" t="s">
        <v>397</v>
      </c>
      <c r="D26" s="41" t="s">
        <v>0</v>
      </c>
      <c r="E26" s="41"/>
    </row>
    <row r="27" spans="1:6">
      <c r="A27" s="41" t="s">
        <v>396</v>
      </c>
      <c r="B27" s="41" t="s">
        <v>395</v>
      </c>
      <c r="C27" s="41" t="s">
        <v>735</v>
      </c>
      <c r="D27" s="41" t="s">
        <v>388</v>
      </c>
      <c r="E27" s="41"/>
    </row>
    <row r="28" spans="1:6">
      <c r="A28" s="41" t="s">
        <v>394</v>
      </c>
      <c r="B28" s="41" t="s">
        <v>393</v>
      </c>
      <c r="C28" s="41" t="s">
        <v>392</v>
      </c>
      <c r="D28" s="41" t="s">
        <v>391</v>
      </c>
      <c r="E28" s="41"/>
    </row>
    <row r="29" spans="1:6">
      <c r="A29" s="41" t="s">
        <v>390</v>
      </c>
      <c r="B29" s="41" t="s">
        <v>389</v>
      </c>
      <c r="C29" s="41" t="s">
        <v>735</v>
      </c>
      <c r="D29" s="41" t="s">
        <v>388</v>
      </c>
      <c r="E29" s="41"/>
    </row>
    <row r="30" spans="1:6">
      <c r="A30" s="41" t="s">
        <v>387</v>
      </c>
      <c r="B30" s="41" t="s">
        <v>384</v>
      </c>
      <c r="C30" s="41" t="s">
        <v>386</v>
      </c>
      <c r="D30" s="41" t="s">
        <v>0</v>
      </c>
      <c r="E30" s="41"/>
    </row>
    <row r="31" spans="1:6">
      <c r="A31" s="41" t="s">
        <v>385</v>
      </c>
      <c r="B31" s="41" t="s">
        <v>384</v>
      </c>
      <c r="C31" t="s">
        <v>736</v>
      </c>
      <c r="D31" s="41" t="s">
        <v>0</v>
      </c>
      <c r="E31" s="41"/>
    </row>
    <row r="32" spans="1:6">
      <c r="A32" s="41" t="s">
        <v>382</v>
      </c>
      <c r="B32" s="41" t="s">
        <v>381</v>
      </c>
      <c r="C32" s="41" t="s">
        <v>380</v>
      </c>
      <c r="D32" s="41" t="s">
        <v>379</v>
      </c>
      <c r="E32" s="41"/>
    </row>
    <row r="34" spans="1:6">
      <c r="A34" s="37" t="s">
        <v>378</v>
      </c>
      <c r="B34" s="41"/>
    </row>
    <row r="35" spans="1:6">
      <c r="A35" s="44" t="s">
        <v>377</v>
      </c>
      <c r="B35" s="44" t="s">
        <v>78</v>
      </c>
      <c r="C35" s="44" t="s">
        <v>376</v>
      </c>
      <c r="D35" s="44" t="s">
        <v>375</v>
      </c>
      <c r="E35" s="44" t="s">
        <v>374</v>
      </c>
      <c r="F35" s="44" t="s">
        <v>373</v>
      </c>
    </row>
    <row r="36" spans="1:6">
      <c r="A36" s="52" t="s">
        <v>468</v>
      </c>
      <c r="B36" s="52" t="s">
        <v>469</v>
      </c>
      <c r="C36" s="74">
        <v>267</v>
      </c>
      <c r="D36" s="74" t="s">
        <v>472</v>
      </c>
      <c r="E36" s="184" t="s">
        <v>372</v>
      </c>
      <c r="F36" s="73">
        <v>478.149</v>
      </c>
    </row>
    <row r="37" spans="1:6">
      <c r="A37" s="52" t="s">
        <v>437</v>
      </c>
      <c r="B37" s="52" t="s">
        <v>436</v>
      </c>
      <c r="C37" s="41">
        <v>273</v>
      </c>
      <c r="D37" s="74" t="s">
        <v>472</v>
      </c>
      <c r="E37" s="184"/>
      <c r="F37" s="41">
        <v>163.047</v>
      </c>
    </row>
    <row r="38" spans="1:6">
      <c r="A38" s="52" t="s">
        <v>439</v>
      </c>
      <c r="B38" s="52" t="s">
        <v>438</v>
      </c>
      <c r="C38" s="41">
        <v>476</v>
      </c>
      <c r="D38" s="74" t="s">
        <v>471</v>
      </c>
      <c r="E38" s="184"/>
      <c r="F38" s="41">
        <v>299.26400000000001</v>
      </c>
    </row>
    <row r="39" spans="1:6">
      <c r="A39" s="52" t="s">
        <v>441</v>
      </c>
      <c r="B39" s="52" t="s">
        <v>440</v>
      </c>
      <c r="C39" s="41">
        <v>906</v>
      </c>
      <c r="D39" s="74" t="s">
        <v>472</v>
      </c>
      <c r="E39" s="184"/>
      <c r="F39" s="41">
        <v>332.089</v>
      </c>
    </row>
    <row r="40" spans="1:6">
      <c r="A40" s="10" t="s">
        <v>475</v>
      </c>
      <c r="B40" s="10" t="s">
        <v>476</v>
      </c>
      <c r="C40" s="41">
        <v>899</v>
      </c>
      <c r="D40" s="74" t="s">
        <v>470</v>
      </c>
      <c r="E40" s="184"/>
      <c r="F40" s="139">
        <v>183.01188300000001</v>
      </c>
    </row>
    <row r="41" spans="1:6">
      <c r="A41" s="10" t="s">
        <v>473</v>
      </c>
      <c r="B41" s="10" t="s">
        <v>474</v>
      </c>
      <c r="C41" s="41">
        <v>900</v>
      </c>
      <c r="D41" s="74" t="s">
        <v>472</v>
      </c>
      <c r="E41" s="184"/>
      <c r="F41" s="139">
        <v>232.01344</v>
      </c>
    </row>
    <row r="42" spans="1:6">
      <c r="A42" s="52" t="s">
        <v>443</v>
      </c>
      <c r="B42" s="52" t="s">
        <v>442</v>
      </c>
      <c r="C42" s="41">
        <v>913</v>
      </c>
      <c r="D42" s="74" t="s">
        <v>472</v>
      </c>
      <c r="E42" s="184"/>
      <c r="F42" s="41">
        <v>294.11700000000002</v>
      </c>
    </row>
    <row r="43" spans="1:6">
      <c r="A43" s="52" t="s">
        <v>445</v>
      </c>
      <c r="B43" s="52" t="s">
        <v>444</v>
      </c>
      <c r="C43" s="41">
        <v>915</v>
      </c>
      <c r="D43" s="74" t="s">
        <v>470</v>
      </c>
      <c r="E43" s="184"/>
      <c r="F43" s="41">
        <v>200.05600000000001</v>
      </c>
    </row>
    <row r="44" spans="1:6">
      <c r="A44" s="52" t="s">
        <v>447</v>
      </c>
      <c r="B44" s="52" t="s">
        <v>446</v>
      </c>
      <c r="C44" s="41">
        <v>965</v>
      </c>
      <c r="D44" s="74" t="s">
        <v>471</v>
      </c>
      <c r="E44" s="184"/>
      <c r="F44" s="41">
        <v>228.11</v>
      </c>
    </row>
    <row r="45" spans="1:6">
      <c r="A45" s="52" t="s">
        <v>449</v>
      </c>
      <c r="B45" s="52" t="s">
        <v>448</v>
      </c>
      <c r="C45" s="41">
        <v>3125</v>
      </c>
      <c r="D45" s="74" t="s">
        <v>472</v>
      </c>
      <c r="E45" s="184"/>
      <c r="F45" s="41">
        <v>412.10199999999998</v>
      </c>
    </row>
    <row r="46" spans="1:6">
      <c r="C46" s="41"/>
      <c r="D46" s="39"/>
      <c r="E46" s="39"/>
    </row>
    <row r="47" spans="1:6">
      <c r="A47" s="44" t="s">
        <v>371</v>
      </c>
      <c r="D47" s="39"/>
      <c r="E47" s="39"/>
    </row>
    <row r="48" spans="1:6">
      <c r="A48" s="41" t="s">
        <v>162</v>
      </c>
      <c r="B48" s="43" t="s">
        <v>370</v>
      </c>
    </row>
    <row r="49" spans="1:2">
      <c r="A49" s="41" t="s">
        <v>35</v>
      </c>
      <c r="B49" s="43" t="s">
        <v>369</v>
      </c>
    </row>
    <row r="50" spans="1:2">
      <c r="A50" s="41" t="s">
        <v>368</v>
      </c>
      <c r="B50" s="10" t="s">
        <v>367</v>
      </c>
    </row>
    <row r="51" spans="1:2">
      <c r="A51" s="41" t="s">
        <v>366</v>
      </c>
      <c r="B51" s="10" t="s">
        <v>365</v>
      </c>
    </row>
    <row r="52" spans="1:2">
      <c r="A52" s="41"/>
    </row>
    <row r="53" spans="1:2">
      <c r="A53" s="186" t="s">
        <v>364</v>
      </c>
      <c r="B53" s="186"/>
    </row>
    <row r="54" spans="1:2">
      <c r="A54" s="42" t="s">
        <v>363</v>
      </c>
      <c r="B54" s="42" t="s">
        <v>362</v>
      </c>
    </row>
    <row r="55" spans="1:2">
      <c r="A55" s="41" t="s">
        <v>360</v>
      </c>
      <c r="B55" s="140" t="s">
        <v>701</v>
      </c>
    </row>
    <row r="56" spans="1:2">
      <c r="A56" s="41" t="s">
        <v>361</v>
      </c>
      <c r="B56" s="140" t="s">
        <v>702</v>
      </c>
    </row>
    <row r="57" spans="1:2">
      <c r="A57" s="41" t="s">
        <v>360</v>
      </c>
      <c r="B57" s="40" t="s">
        <v>737</v>
      </c>
    </row>
    <row r="58" spans="1:2">
      <c r="A58" s="39"/>
      <c r="B58" s="38"/>
    </row>
    <row r="59" spans="1:2">
      <c r="A59" s="37" t="s">
        <v>359</v>
      </c>
    </row>
    <row r="60" spans="1:2">
      <c r="A60" s="36" t="s">
        <v>358</v>
      </c>
      <c r="B60" s="35"/>
    </row>
    <row r="61" spans="1:2">
      <c r="A61" s="34"/>
    </row>
  </sheetData>
  <mergeCells count="3">
    <mergeCell ref="E36:E45"/>
    <mergeCell ref="B17:C18"/>
    <mergeCell ref="A53:B53"/>
  </mergeCells>
  <hyperlinks>
    <hyperlink ref="A39" location="'Cover Sheet'!A1" display="'Cover Sheet'!A1" xr:uid="{399CC4F6-4D6F-4DE6-878D-F013200DF19A}"/>
    <hyperlink ref="A42" location="'Cover Sheet'!A1" display="'Cover Sheet'!A1" xr:uid="{93837210-DBC3-4636-898E-E293828FAA76}"/>
    <hyperlink ref="A43" location="'Cover Sheet'!A1" display="'Cover Sheet'!A1" xr:uid="{65AE9F62-0CA0-48AA-933A-689D4EB28B62}"/>
    <hyperlink ref="A44" location="'Cover Sheet'!A1" display="'Cover Sheet'!A1" xr:uid="{6E912663-7A15-4969-AFCA-CB210E808E99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38F4-5A82-4796-8D4B-C13D84732D39}">
  <dimension ref="A1:AX79"/>
  <sheetViews>
    <sheetView topLeftCell="AG1" workbookViewId="0">
      <selection activeCell="AQ1" sqref="AQ1:AR1048576"/>
    </sheetView>
  </sheetViews>
  <sheetFormatPr defaultColWidth="9.140625" defaultRowHeight="15"/>
  <cols>
    <col min="1" max="1" width="26.140625" style="10" bestFit="1" customWidth="1"/>
    <col min="2" max="2" width="16.42578125" style="10" bestFit="1" customWidth="1"/>
    <col min="3" max="3" width="15.5703125" style="10" bestFit="1" customWidth="1"/>
    <col min="4" max="4" width="18.42578125" style="10" bestFit="1" customWidth="1"/>
    <col min="5" max="5" width="8.7109375" style="10" bestFit="1" customWidth="1"/>
    <col min="6" max="6" width="11.85546875" style="10" bestFit="1" customWidth="1"/>
    <col min="7" max="8" width="10.42578125" style="10" bestFit="1" customWidth="1"/>
    <col min="9" max="17" width="10.42578125" style="10" customWidth="1"/>
    <col min="18" max="19" width="10.42578125" style="10" bestFit="1" customWidth="1"/>
    <col min="20" max="28" width="10.42578125" style="10" customWidth="1"/>
    <col min="29" max="30" width="10.42578125" style="10" bestFit="1" customWidth="1"/>
    <col min="31" max="39" width="10.42578125" style="10" customWidth="1"/>
    <col min="40" max="41" width="10.42578125" style="10" bestFit="1" customWidth="1"/>
    <col min="42" max="42" width="10.42578125" style="10" customWidth="1"/>
    <col min="43" max="16384" width="9.140625" style="10"/>
  </cols>
  <sheetData>
    <row r="1" spans="1:50">
      <c r="B1" s="71" t="s">
        <v>409</v>
      </c>
      <c r="C1" s="71" t="s">
        <v>408</v>
      </c>
      <c r="D1" s="71" t="s">
        <v>407</v>
      </c>
      <c r="E1" s="71" t="s">
        <v>82</v>
      </c>
    </row>
    <row r="2" spans="1:50">
      <c r="A2" s="142"/>
      <c r="B2" s="70" t="s">
        <v>385</v>
      </c>
      <c r="C2" s="70" t="s">
        <v>384</v>
      </c>
      <c r="D2" s="70" t="s">
        <v>383</v>
      </c>
      <c r="E2" s="70" t="s">
        <v>0</v>
      </c>
    </row>
    <row r="3" spans="1:50">
      <c r="J3" s="10" t="s">
        <v>720</v>
      </c>
      <c r="K3" s="10">
        <f>AVERAGE(H6:H79)</f>
        <v>41180.05276735637</v>
      </c>
      <c r="U3" s="10" t="s">
        <v>720</v>
      </c>
      <c r="V3" s="10">
        <f>AVERAGE(S6:S79)</f>
        <v>31933.809987556473</v>
      </c>
      <c r="AF3" s="10" t="s">
        <v>720</v>
      </c>
      <c r="AG3" s="10">
        <f>AVERAGE(AD6:AD79)</f>
        <v>15096.998346117574</v>
      </c>
      <c r="AQ3" s="10" t="s">
        <v>720</v>
      </c>
      <c r="AR3" s="10">
        <f>AVERAGE(AO6:AO79)</f>
        <v>457519.46800069109</v>
      </c>
      <c r="AW3" s="10">
        <v>-1</v>
      </c>
    </row>
    <row r="4" spans="1:50" ht="17.25" customHeight="1">
      <c r="A4" s="247"/>
      <c r="B4" s="247"/>
      <c r="C4" s="247"/>
      <c r="D4" s="247"/>
      <c r="E4" s="247"/>
      <c r="F4" s="248"/>
      <c r="G4" s="246" t="s">
        <v>148</v>
      </c>
      <c r="H4" s="248"/>
      <c r="I4" s="146"/>
      <c r="J4" s="146" t="s">
        <v>719</v>
      </c>
      <c r="K4" s="10">
        <f>STDEV(H6:H79)</f>
        <v>4721.0258604090541</v>
      </c>
      <c r="L4" s="146"/>
      <c r="M4" s="146"/>
      <c r="N4" s="146"/>
      <c r="O4" s="146"/>
      <c r="P4" s="146"/>
      <c r="Q4" s="146"/>
      <c r="R4" s="246" t="s">
        <v>49</v>
      </c>
      <c r="S4" s="248"/>
      <c r="T4" s="146"/>
      <c r="U4" s="146" t="s">
        <v>719</v>
      </c>
      <c r="V4" s="10">
        <f>STDEV(S6:S79)</f>
        <v>3861.0680646282512</v>
      </c>
      <c r="W4" s="146"/>
      <c r="X4" s="146"/>
      <c r="Y4" s="146"/>
      <c r="Z4" s="146"/>
      <c r="AA4" s="146"/>
      <c r="AB4" s="146"/>
      <c r="AC4" s="246" t="s">
        <v>2</v>
      </c>
      <c r="AD4" s="248"/>
      <c r="AE4" s="146"/>
      <c r="AF4" s="146" t="s">
        <v>719</v>
      </c>
      <c r="AG4" s="10">
        <f>STDEV(AD6:AD79)</f>
        <v>1738.6599623532848</v>
      </c>
      <c r="AH4" s="146"/>
      <c r="AI4" s="146"/>
      <c r="AJ4" s="146"/>
      <c r="AK4" s="146"/>
      <c r="AL4" s="146"/>
      <c r="AM4" s="146"/>
      <c r="AN4" s="246" t="s">
        <v>20</v>
      </c>
      <c r="AO4" s="248"/>
      <c r="AP4" s="146"/>
      <c r="AQ4" s="146" t="s">
        <v>719</v>
      </c>
      <c r="AR4" s="10">
        <f>STDEV(AO6:AO79)</f>
        <v>50059.077934964982</v>
      </c>
    </row>
    <row r="5" spans="1:50" ht="15" customHeight="1">
      <c r="A5" s="147" t="s">
        <v>78</v>
      </c>
      <c r="B5" s="147" t="s">
        <v>56</v>
      </c>
      <c r="C5" s="147" t="s">
        <v>67</v>
      </c>
      <c r="D5" s="147" t="s">
        <v>82</v>
      </c>
      <c r="E5" s="147" t="s">
        <v>34</v>
      </c>
      <c r="F5" s="147" t="s">
        <v>86</v>
      </c>
      <c r="G5" s="147" t="s">
        <v>4</v>
      </c>
      <c r="H5" s="147" t="s">
        <v>94</v>
      </c>
      <c r="I5" s="147" t="s">
        <v>718</v>
      </c>
      <c r="J5" s="147" t="s">
        <v>717</v>
      </c>
      <c r="K5" s="147" t="s">
        <v>716</v>
      </c>
      <c r="L5" s="147" t="s">
        <v>714</v>
      </c>
      <c r="M5" s="147" t="s">
        <v>683</v>
      </c>
      <c r="N5" s="147" t="s">
        <v>716</v>
      </c>
      <c r="O5" s="153" t="s">
        <v>715</v>
      </c>
      <c r="P5" s="153" t="s">
        <v>714</v>
      </c>
      <c r="Q5" s="153" t="s">
        <v>713</v>
      </c>
      <c r="R5" s="147" t="s">
        <v>4</v>
      </c>
      <c r="S5" s="147" t="s">
        <v>94</v>
      </c>
      <c r="T5" s="147" t="s">
        <v>718</v>
      </c>
      <c r="U5" s="147" t="s">
        <v>717</v>
      </c>
      <c r="V5" s="147" t="s">
        <v>716</v>
      </c>
      <c r="W5" s="147" t="s">
        <v>714</v>
      </c>
      <c r="X5" s="147" t="s">
        <v>683</v>
      </c>
      <c r="Y5" s="147" t="s">
        <v>716</v>
      </c>
      <c r="Z5" s="153" t="s">
        <v>715</v>
      </c>
      <c r="AA5" s="153" t="s">
        <v>714</v>
      </c>
      <c r="AB5" s="153" t="s">
        <v>713</v>
      </c>
      <c r="AC5" s="147" t="s">
        <v>4</v>
      </c>
      <c r="AD5" s="147" t="s">
        <v>94</v>
      </c>
      <c r="AE5" s="147" t="s">
        <v>718</v>
      </c>
      <c r="AF5" s="147" t="s">
        <v>717</v>
      </c>
      <c r="AG5" s="147" t="s">
        <v>716</v>
      </c>
      <c r="AH5" s="147" t="s">
        <v>714</v>
      </c>
      <c r="AI5" s="147" t="s">
        <v>683</v>
      </c>
      <c r="AJ5" s="147" t="s">
        <v>716</v>
      </c>
      <c r="AK5" s="153" t="s">
        <v>715</v>
      </c>
      <c r="AL5" s="153" t="s">
        <v>714</v>
      </c>
      <c r="AM5" s="153" t="s">
        <v>713</v>
      </c>
      <c r="AN5" s="147" t="s">
        <v>4</v>
      </c>
      <c r="AO5" s="147" t="s">
        <v>94</v>
      </c>
      <c r="AP5" s="147" t="s">
        <v>718</v>
      </c>
      <c r="AQ5" s="147" t="s">
        <v>717</v>
      </c>
      <c r="AR5" s="147" t="s">
        <v>716</v>
      </c>
      <c r="AS5" s="147" t="s">
        <v>714</v>
      </c>
      <c r="AT5" s="147" t="s">
        <v>683</v>
      </c>
      <c r="AU5" s="147" t="s">
        <v>716</v>
      </c>
      <c r="AV5" s="153" t="s">
        <v>715</v>
      </c>
      <c r="AW5" s="153" t="s">
        <v>714</v>
      </c>
      <c r="AX5" s="153" t="s">
        <v>713</v>
      </c>
    </row>
    <row r="6" spans="1:50">
      <c r="A6" s="11" t="s">
        <v>21</v>
      </c>
      <c r="B6" s="11" t="s">
        <v>38</v>
      </c>
      <c r="C6" s="11" t="s">
        <v>52</v>
      </c>
      <c r="D6" s="11" t="s">
        <v>181</v>
      </c>
      <c r="E6" s="11" t="s">
        <v>164</v>
      </c>
      <c r="F6" s="13">
        <v>43865.672824074099</v>
      </c>
      <c r="G6" s="14">
        <v>5.6528166666666699</v>
      </c>
      <c r="H6" s="14">
        <v>41172.150727873697</v>
      </c>
      <c r="I6" s="152">
        <f t="shared" ref="I6:I37" si="0">ABS(H6-$K$3)</f>
        <v>7.9020394826729898</v>
      </c>
      <c r="J6" s="14" t="str">
        <f t="shared" ref="J6:J37" si="1">IF(I6&gt;$K$4, "F", "P")</f>
        <v>P</v>
      </c>
      <c r="K6" s="14" t="str">
        <f t="shared" ref="K6:K37" si="2">IF(I6&gt;$K$4*2, "F", "P")</f>
        <v>P</v>
      </c>
      <c r="L6" s="14" t="str">
        <f t="shared" ref="L6:L37" si="3">IF(I6&gt;$K$4*3, "F", "P")</f>
        <v>P</v>
      </c>
      <c r="M6" s="14">
        <v>41180.05276735637</v>
      </c>
      <c r="N6" s="14">
        <f t="shared" ref="N6:N37" si="4">($K$4*2)+$K$3</f>
        <v>50622.104488174475</v>
      </c>
      <c r="O6" s="14">
        <f t="shared" ref="O6:O37" si="5">($K$4*-2)+$K$3</f>
        <v>31738.001046538262</v>
      </c>
      <c r="P6" s="14">
        <f t="shared" ref="P6:P37" si="6">($K$4*3)+$K$3</f>
        <v>55343.130348583531</v>
      </c>
      <c r="Q6" s="14">
        <f t="shared" ref="Q6:Q37" si="7">($K$4*-3)+$K$3</f>
        <v>27016.97518612921</v>
      </c>
      <c r="R6" s="14">
        <v>6.2977833333333297</v>
      </c>
      <c r="S6" s="14">
        <v>32044.974686557001</v>
      </c>
      <c r="T6" s="14">
        <f t="shared" ref="T6:T37" si="8">ABS(S6-$V$3)</f>
        <v>111.16469900052834</v>
      </c>
      <c r="U6" s="14" t="str">
        <f t="shared" ref="U6:U37" si="9">IF(T6&gt;$V$4, "F", "P")</f>
        <v>P</v>
      </c>
      <c r="V6" s="14" t="str">
        <f t="shared" ref="V6:V37" si="10">IF(T6&gt;$V$4*2, "F", "P")</f>
        <v>P</v>
      </c>
      <c r="W6" s="14" t="str">
        <f t="shared" ref="W6:W37" si="11">IF(T6&gt;$V$4*3, "F", "P")</f>
        <v>P</v>
      </c>
      <c r="X6" s="14">
        <v>31933.809987556473</v>
      </c>
      <c r="Y6" s="14">
        <f t="shared" ref="Y6:Y37" si="12">($V$4*2)+$V$3</f>
        <v>39655.946116812978</v>
      </c>
      <c r="Z6" s="14">
        <f t="shared" ref="Z6:Z37" si="13">($V$4*-2)+$V$3</f>
        <v>24211.673858299971</v>
      </c>
      <c r="AA6" s="14">
        <f t="shared" ref="AA6:AA37" si="14">($V$4*3)+$V$3</f>
        <v>43517.014181441227</v>
      </c>
      <c r="AB6" s="14">
        <f t="shared" ref="AB6:AB37" si="15">($V$4*-3)+$V$3</f>
        <v>20350.605793671719</v>
      </c>
      <c r="AC6" s="14">
        <v>7.1066333333333302</v>
      </c>
      <c r="AD6" s="14">
        <v>14570.3396495487</v>
      </c>
      <c r="AE6" s="14">
        <f t="shared" ref="AE6:AE37" si="16">ABS(AD6-$AG$3)</f>
        <v>526.6586965688748</v>
      </c>
      <c r="AF6" s="14" t="str">
        <f t="shared" ref="AF6:AF37" si="17">IF(AE6&gt;$AG$4, "F", "P")</f>
        <v>P</v>
      </c>
      <c r="AG6" s="14" t="str">
        <f t="shared" ref="AG6:AG37" si="18">IF(AE6&gt;$AG$4*2, "F", "P")</f>
        <v>P</v>
      </c>
      <c r="AH6" s="14" t="str">
        <f t="shared" ref="AH6:AH37" si="19">IF(AE6&gt;$AG$4*3, "F", "P")</f>
        <v>P</v>
      </c>
      <c r="AI6" s="14">
        <v>15096.998346117574</v>
      </c>
      <c r="AJ6" s="14">
        <f t="shared" ref="AJ6:AJ37" si="20">($AG$4*2)+$AG$3</f>
        <v>18574.318270824144</v>
      </c>
      <c r="AK6" s="14">
        <f t="shared" ref="AK6:AK37" si="21">($AG$4*-2)+$AG$3</f>
        <v>11619.678421411005</v>
      </c>
      <c r="AL6" s="14">
        <f t="shared" ref="AL6:AL37" si="22">($AG$4*3)+$AG$3</f>
        <v>20312.97823317743</v>
      </c>
      <c r="AM6" s="14">
        <f t="shared" ref="AM6:AM37" si="23">($AG$4*-3)+$AG$3</f>
        <v>9881.0184590577192</v>
      </c>
      <c r="AN6" s="14">
        <v>11.218083333333301</v>
      </c>
      <c r="AO6" s="14">
        <v>438721.43152712</v>
      </c>
      <c r="AP6" s="14">
        <f t="shared" ref="AP6:AP37" si="24">ABS(AO6-$AR$3)</f>
        <v>18798.03647357109</v>
      </c>
      <c r="AQ6" s="14" t="str">
        <f t="shared" ref="AQ6:AQ37" si="25">IF(AP6&gt;$AR$4, "F", "P")</f>
        <v>P</v>
      </c>
      <c r="AR6" s="14" t="str">
        <f t="shared" ref="AR6:AR37" si="26">IF(AP6&gt;$AR$4*2, "F", "P")</f>
        <v>P</v>
      </c>
      <c r="AS6" s="14" t="str">
        <f t="shared" ref="AS6:AS37" si="27">IF(AP6&gt;$AR$4*3, "F", "P")</f>
        <v>P</v>
      </c>
      <c r="AT6" s="14">
        <v>457519.46800069109</v>
      </c>
      <c r="AU6" s="14">
        <f t="shared" ref="AU6:AU37" si="28">($AR$4*2)+$AR$3</f>
        <v>557637.62387062109</v>
      </c>
      <c r="AV6" s="14">
        <f t="shared" ref="AV6:AV37" si="29">($AR$4*-2)+$AR$3</f>
        <v>357401.3121307611</v>
      </c>
      <c r="AW6" s="14">
        <f t="shared" ref="AW6:AW37" si="30">($AR$4*3)+$AR$3</f>
        <v>607696.701805586</v>
      </c>
      <c r="AX6" s="14">
        <f t="shared" ref="AX6:AX37" si="31">($AR$4*-3)+$AR$3</f>
        <v>307342.23419579613</v>
      </c>
    </row>
    <row r="7" spans="1:50">
      <c r="A7" s="11" t="s">
        <v>21</v>
      </c>
      <c r="B7" s="11" t="s">
        <v>38</v>
      </c>
      <c r="C7" s="11" t="s">
        <v>154</v>
      </c>
      <c r="D7" s="11" t="s">
        <v>181</v>
      </c>
      <c r="E7" s="11" t="s">
        <v>164</v>
      </c>
      <c r="F7" s="13">
        <v>43865.687511574099</v>
      </c>
      <c r="G7" s="14">
        <v>5.6372999999999998</v>
      </c>
      <c r="H7" s="14">
        <v>40847.530975419599</v>
      </c>
      <c r="I7" s="152">
        <f t="shared" si="0"/>
        <v>332.52179193677148</v>
      </c>
      <c r="J7" s="14" t="str">
        <f t="shared" si="1"/>
        <v>P</v>
      </c>
      <c r="K7" s="14" t="str">
        <f t="shared" si="2"/>
        <v>P</v>
      </c>
      <c r="L7" s="14" t="str">
        <f t="shared" si="3"/>
        <v>P</v>
      </c>
      <c r="M7" s="14">
        <v>41181.052767356399</v>
      </c>
      <c r="N7" s="14">
        <f t="shared" si="4"/>
        <v>50622.104488174475</v>
      </c>
      <c r="O7" s="14">
        <f t="shared" si="5"/>
        <v>31738.001046538262</v>
      </c>
      <c r="P7" s="14">
        <f t="shared" si="6"/>
        <v>55343.130348583531</v>
      </c>
      <c r="Q7" s="14">
        <f t="shared" si="7"/>
        <v>27016.97518612921</v>
      </c>
      <c r="R7" s="14">
        <v>6.2856833333333304</v>
      </c>
      <c r="S7" s="14">
        <v>31968.784510683101</v>
      </c>
      <c r="T7" s="14">
        <f t="shared" si="8"/>
        <v>34.974523126627901</v>
      </c>
      <c r="U7" s="14" t="str">
        <f t="shared" si="9"/>
        <v>P</v>
      </c>
      <c r="V7" s="14" t="str">
        <f t="shared" si="10"/>
        <v>P</v>
      </c>
      <c r="W7" s="14" t="str">
        <f t="shared" si="11"/>
        <v>P</v>
      </c>
      <c r="X7" s="14">
        <v>31934.809987556499</v>
      </c>
      <c r="Y7" s="14">
        <f t="shared" si="12"/>
        <v>39655.946116812978</v>
      </c>
      <c r="Z7" s="14">
        <f t="shared" si="13"/>
        <v>24211.673858299971</v>
      </c>
      <c r="AA7" s="14">
        <f t="shared" si="14"/>
        <v>43517.014181441227</v>
      </c>
      <c r="AB7" s="14">
        <f t="shared" si="15"/>
        <v>20350.605793671719</v>
      </c>
      <c r="AC7" s="14">
        <v>7.1032000000000002</v>
      </c>
      <c r="AD7" s="14">
        <v>14480.1653269983</v>
      </c>
      <c r="AE7" s="14">
        <f t="shared" si="16"/>
        <v>616.83301911927447</v>
      </c>
      <c r="AF7" s="14" t="str">
        <f t="shared" si="17"/>
        <v>P</v>
      </c>
      <c r="AG7" s="14" t="str">
        <f t="shared" si="18"/>
        <v>P</v>
      </c>
      <c r="AH7" s="14" t="str">
        <f t="shared" si="19"/>
        <v>P</v>
      </c>
      <c r="AI7" s="14">
        <v>15097.9983461176</v>
      </c>
      <c r="AJ7" s="14">
        <f t="shared" si="20"/>
        <v>18574.318270824144</v>
      </c>
      <c r="AK7" s="14">
        <f t="shared" si="21"/>
        <v>11619.678421411005</v>
      </c>
      <c r="AL7" s="14">
        <f t="shared" si="22"/>
        <v>20312.97823317743</v>
      </c>
      <c r="AM7" s="14">
        <f t="shared" si="23"/>
        <v>9881.0184590577192</v>
      </c>
      <c r="AN7" s="14">
        <v>11.2181</v>
      </c>
      <c r="AO7" s="14">
        <v>463849.08863043401</v>
      </c>
      <c r="AP7" s="14">
        <f t="shared" si="24"/>
        <v>6329.6206297429162</v>
      </c>
      <c r="AQ7" s="14" t="str">
        <f t="shared" si="25"/>
        <v>P</v>
      </c>
      <c r="AR7" s="14" t="str">
        <f t="shared" si="26"/>
        <v>P</v>
      </c>
      <c r="AS7" s="14" t="str">
        <f t="shared" si="27"/>
        <v>P</v>
      </c>
      <c r="AT7" s="14">
        <v>457520.46800069098</v>
      </c>
      <c r="AU7" s="14">
        <f t="shared" si="28"/>
        <v>557637.62387062109</v>
      </c>
      <c r="AV7" s="14">
        <f t="shared" si="29"/>
        <v>357401.3121307611</v>
      </c>
      <c r="AW7" s="14">
        <f t="shared" si="30"/>
        <v>607696.701805586</v>
      </c>
      <c r="AX7" s="14">
        <f t="shared" si="31"/>
        <v>307342.23419579613</v>
      </c>
    </row>
    <row r="8" spans="1:50">
      <c r="A8" s="11" t="s">
        <v>26</v>
      </c>
      <c r="B8" s="11" t="s">
        <v>38</v>
      </c>
      <c r="C8" s="11" t="s">
        <v>194</v>
      </c>
      <c r="D8" s="11" t="s">
        <v>60</v>
      </c>
      <c r="E8" s="11" t="s">
        <v>123</v>
      </c>
      <c r="F8" s="13">
        <v>43865.702291666697</v>
      </c>
      <c r="G8" s="14">
        <v>5.6606166666666704</v>
      </c>
      <c r="H8" s="14">
        <v>42024.023912990502</v>
      </c>
      <c r="I8" s="152">
        <f t="shared" si="0"/>
        <v>843.97114563413197</v>
      </c>
      <c r="J8" s="14" t="str">
        <f t="shared" si="1"/>
        <v>P</v>
      </c>
      <c r="K8" s="14" t="str">
        <f t="shared" si="2"/>
        <v>P</v>
      </c>
      <c r="L8" s="14" t="str">
        <f t="shared" si="3"/>
        <v>P</v>
      </c>
      <c r="M8" s="14">
        <v>41182.052767356399</v>
      </c>
      <c r="N8" s="14">
        <f t="shared" si="4"/>
        <v>50622.104488174475</v>
      </c>
      <c r="O8" s="14">
        <f t="shared" si="5"/>
        <v>31738.001046538262</v>
      </c>
      <c r="P8" s="14">
        <f t="shared" si="6"/>
        <v>55343.130348583531</v>
      </c>
      <c r="Q8" s="14">
        <f t="shared" si="7"/>
        <v>27016.97518612921</v>
      </c>
      <c r="R8" s="14">
        <v>6.3008333333333297</v>
      </c>
      <c r="S8" s="14">
        <v>32827.328065098802</v>
      </c>
      <c r="T8" s="14">
        <f t="shared" si="8"/>
        <v>893.51807754232868</v>
      </c>
      <c r="U8" s="14" t="str">
        <f t="shared" si="9"/>
        <v>P</v>
      </c>
      <c r="V8" s="14" t="str">
        <f t="shared" si="10"/>
        <v>P</v>
      </c>
      <c r="W8" s="14" t="str">
        <f t="shared" si="11"/>
        <v>P</v>
      </c>
      <c r="X8" s="14">
        <v>31935.809987556499</v>
      </c>
      <c r="Y8" s="14">
        <f t="shared" si="12"/>
        <v>39655.946116812978</v>
      </c>
      <c r="Z8" s="14">
        <f t="shared" si="13"/>
        <v>24211.673858299971</v>
      </c>
      <c r="AA8" s="14">
        <f t="shared" si="14"/>
        <v>43517.014181441227</v>
      </c>
      <c r="AB8" s="14">
        <f t="shared" si="15"/>
        <v>20350.605793671719</v>
      </c>
      <c r="AC8" s="14">
        <v>7.1031666666666702</v>
      </c>
      <c r="AD8" s="14">
        <v>14691.0927987874</v>
      </c>
      <c r="AE8" s="14">
        <f t="shared" si="16"/>
        <v>405.90554733017416</v>
      </c>
      <c r="AF8" s="14" t="str">
        <f t="shared" si="17"/>
        <v>P</v>
      </c>
      <c r="AG8" s="14" t="str">
        <f t="shared" si="18"/>
        <v>P</v>
      </c>
      <c r="AH8" s="14" t="str">
        <f t="shared" si="19"/>
        <v>P</v>
      </c>
      <c r="AI8" s="14">
        <v>15098.9983461176</v>
      </c>
      <c r="AJ8" s="14">
        <f t="shared" si="20"/>
        <v>18574.318270824144</v>
      </c>
      <c r="AK8" s="14">
        <f t="shared" si="21"/>
        <v>11619.678421411005</v>
      </c>
      <c r="AL8" s="14">
        <f t="shared" si="22"/>
        <v>20312.97823317743</v>
      </c>
      <c r="AM8" s="14">
        <f t="shared" si="23"/>
        <v>9881.0184590577192</v>
      </c>
      <c r="AN8" s="14">
        <v>11.218083333333301</v>
      </c>
      <c r="AO8" s="14">
        <v>444373.76925017399</v>
      </c>
      <c r="AP8" s="14">
        <f t="shared" si="24"/>
        <v>13145.698750517098</v>
      </c>
      <c r="AQ8" s="14" t="str">
        <f t="shared" si="25"/>
        <v>P</v>
      </c>
      <c r="AR8" s="14" t="str">
        <f t="shared" si="26"/>
        <v>P</v>
      </c>
      <c r="AS8" s="14" t="str">
        <f t="shared" si="27"/>
        <v>P</v>
      </c>
      <c r="AT8" s="14">
        <v>457521.46800069098</v>
      </c>
      <c r="AU8" s="14">
        <f t="shared" si="28"/>
        <v>557637.62387062109</v>
      </c>
      <c r="AV8" s="14">
        <f t="shared" si="29"/>
        <v>357401.3121307611</v>
      </c>
      <c r="AW8" s="14">
        <f t="shared" si="30"/>
        <v>607696.701805586</v>
      </c>
      <c r="AX8" s="14">
        <f t="shared" si="31"/>
        <v>307342.23419579613</v>
      </c>
    </row>
    <row r="9" spans="1:50">
      <c r="A9" s="11" t="s">
        <v>79</v>
      </c>
      <c r="B9" s="11" t="s">
        <v>38</v>
      </c>
      <c r="C9" s="11" t="s">
        <v>126</v>
      </c>
      <c r="D9" s="11" t="s">
        <v>60</v>
      </c>
      <c r="E9" s="11" t="s">
        <v>30</v>
      </c>
      <c r="F9" s="13">
        <v>43865.717199074097</v>
      </c>
      <c r="G9" s="14">
        <v>5.6022999999999996</v>
      </c>
      <c r="H9" s="14">
        <v>34962.3274850245</v>
      </c>
      <c r="I9" s="152">
        <f t="shared" si="0"/>
        <v>6217.7252823318704</v>
      </c>
      <c r="J9" s="14" t="str">
        <f t="shared" si="1"/>
        <v>F</v>
      </c>
      <c r="K9" s="14" t="str">
        <f t="shared" si="2"/>
        <v>P</v>
      </c>
      <c r="L9" s="14" t="str">
        <f t="shared" si="3"/>
        <v>P</v>
      </c>
      <c r="M9" s="14">
        <v>41183.052767356399</v>
      </c>
      <c r="N9" s="14">
        <f t="shared" si="4"/>
        <v>50622.104488174475</v>
      </c>
      <c r="O9" s="14">
        <f t="shared" si="5"/>
        <v>31738.001046538262</v>
      </c>
      <c r="P9" s="14">
        <f t="shared" si="6"/>
        <v>55343.130348583531</v>
      </c>
      <c r="Q9" s="14">
        <f t="shared" si="7"/>
        <v>27016.97518612921</v>
      </c>
      <c r="R9" s="14">
        <v>6.2826500000000003</v>
      </c>
      <c r="S9" s="14">
        <v>24972.733101985399</v>
      </c>
      <c r="T9" s="14">
        <f t="shared" si="8"/>
        <v>6961.0768855710739</v>
      </c>
      <c r="U9" s="14" t="str">
        <f t="shared" si="9"/>
        <v>F</v>
      </c>
      <c r="V9" s="14" t="str">
        <f t="shared" si="10"/>
        <v>P</v>
      </c>
      <c r="W9" s="14" t="str">
        <f t="shared" si="11"/>
        <v>P</v>
      </c>
      <c r="X9" s="14">
        <v>31936.809987556499</v>
      </c>
      <c r="Y9" s="14">
        <f t="shared" si="12"/>
        <v>39655.946116812978</v>
      </c>
      <c r="Z9" s="14">
        <f t="shared" si="13"/>
        <v>24211.673858299971</v>
      </c>
      <c r="AA9" s="14">
        <f t="shared" si="14"/>
        <v>43517.014181441227</v>
      </c>
      <c r="AB9" s="14">
        <f t="shared" si="15"/>
        <v>20350.605793671719</v>
      </c>
      <c r="AC9" s="14">
        <v>7.1101333333333301</v>
      </c>
      <c r="AD9" s="14">
        <v>10968.6152217738</v>
      </c>
      <c r="AE9" s="14">
        <f t="shared" si="16"/>
        <v>4128.3831243437744</v>
      </c>
      <c r="AF9" s="14" t="str">
        <f t="shared" si="17"/>
        <v>F</v>
      </c>
      <c r="AG9" s="14" t="str">
        <f t="shared" si="18"/>
        <v>F</v>
      </c>
      <c r="AH9" s="14" t="str">
        <f t="shared" si="19"/>
        <v>P</v>
      </c>
      <c r="AI9" s="14">
        <v>15099.9983461176</v>
      </c>
      <c r="AJ9" s="14">
        <f t="shared" si="20"/>
        <v>18574.318270824144</v>
      </c>
      <c r="AK9" s="14">
        <f t="shared" si="21"/>
        <v>11619.678421411005</v>
      </c>
      <c r="AL9" s="14">
        <f t="shared" si="22"/>
        <v>20312.97823317743</v>
      </c>
      <c r="AM9" s="14">
        <f t="shared" si="23"/>
        <v>9881.0184590577192</v>
      </c>
      <c r="AN9" s="14">
        <v>11.218116666666701</v>
      </c>
      <c r="AO9" s="14">
        <v>362625.81969899399</v>
      </c>
      <c r="AP9" s="14">
        <f t="shared" si="24"/>
        <v>94893.648301697103</v>
      </c>
      <c r="AQ9" s="14" t="str">
        <f t="shared" si="25"/>
        <v>F</v>
      </c>
      <c r="AR9" s="14" t="str">
        <f t="shared" si="26"/>
        <v>P</v>
      </c>
      <c r="AS9" s="14" t="str">
        <f t="shared" si="27"/>
        <v>P</v>
      </c>
      <c r="AT9" s="14">
        <v>457522.46800069098</v>
      </c>
      <c r="AU9" s="14">
        <f t="shared" si="28"/>
        <v>557637.62387062109</v>
      </c>
      <c r="AV9" s="14">
        <f t="shared" si="29"/>
        <v>357401.3121307611</v>
      </c>
      <c r="AW9" s="14">
        <f t="shared" si="30"/>
        <v>607696.701805586</v>
      </c>
      <c r="AX9" s="14">
        <f t="shared" si="31"/>
        <v>307342.23419579613</v>
      </c>
    </row>
    <row r="10" spans="1:50">
      <c r="A10" s="11" t="s">
        <v>80</v>
      </c>
      <c r="B10" s="11" t="s">
        <v>38</v>
      </c>
      <c r="C10" s="11" t="s">
        <v>64</v>
      </c>
      <c r="D10" s="11" t="s">
        <v>60</v>
      </c>
      <c r="E10" s="11" t="s">
        <v>76</v>
      </c>
      <c r="F10" s="13">
        <v>43865.731979166703</v>
      </c>
      <c r="G10" s="14">
        <v>5.6605999999999996</v>
      </c>
      <c r="H10" s="14">
        <v>41573.1687787517</v>
      </c>
      <c r="I10" s="152">
        <f t="shared" si="0"/>
        <v>393.11601139533013</v>
      </c>
      <c r="J10" s="14" t="str">
        <f t="shared" si="1"/>
        <v>P</v>
      </c>
      <c r="K10" s="14" t="str">
        <f t="shared" si="2"/>
        <v>P</v>
      </c>
      <c r="L10" s="14" t="str">
        <f t="shared" si="3"/>
        <v>P</v>
      </c>
      <c r="M10" s="14">
        <v>41184.052767356399</v>
      </c>
      <c r="N10" s="14">
        <f t="shared" si="4"/>
        <v>50622.104488174475</v>
      </c>
      <c r="O10" s="14">
        <f t="shared" si="5"/>
        <v>31738.001046538262</v>
      </c>
      <c r="P10" s="14">
        <f t="shared" si="6"/>
        <v>55343.130348583531</v>
      </c>
      <c r="Q10" s="14">
        <f t="shared" si="7"/>
        <v>27016.97518612921</v>
      </c>
      <c r="R10" s="14">
        <v>6.3008333333333297</v>
      </c>
      <c r="S10" s="14">
        <v>31037.7893473025</v>
      </c>
      <c r="T10" s="14">
        <f t="shared" si="8"/>
        <v>896.0206402539734</v>
      </c>
      <c r="U10" s="14" t="str">
        <f t="shared" si="9"/>
        <v>P</v>
      </c>
      <c r="V10" s="14" t="str">
        <f t="shared" si="10"/>
        <v>P</v>
      </c>
      <c r="W10" s="14" t="str">
        <f t="shared" si="11"/>
        <v>P</v>
      </c>
      <c r="X10" s="14">
        <v>31937.809987556499</v>
      </c>
      <c r="Y10" s="14">
        <f t="shared" si="12"/>
        <v>39655.946116812978</v>
      </c>
      <c r="Z10" s="14">
        <f t="shared" si="13"/>
        <v>24211.673858299971</v>
      </c>
      <c r="AA10" s="14">
        <f t="shared" si="14"/>
        <v>43517.014181441227</v>
      </c>
      <c r="AB10" s="14">
        <f t="shared" si="15"/>
        <v>20350.605793671719</v>
      </c>
      <c r="AC10" s="14">
        <v>7.1066500000000001</v>
      </c>
      <c r="AD10" s="14">
        <v>13852.023822884201</v>
      </c>
      <c r="AE10" s="14">
        <f t="shared" si="16"/>
        <v>1244.9745232333735</v>
      </c>
      <c r="AF10" s="14" t="str">
        <f t="shared" si="17"/>
        <v>P</v>
      </c>
      <c r="AG10" s="14" t="str">
        <f t="shared" si="18"/>
        <v>P</v>
      </c>
      <c r="AH10" s="14" t="str">
        <f t="shared" si="19"/>
        <v>P</v>
      </c>
      <c r="AI10" s="14">
        <v>15100.9983461176</v>
      </c>
      <c r="AJ10" s="14">
        <f t="shared" si="20"/>
        <v>18574.318270824144</v>
      </c>
      <c r="AK10" s="14">
        <f t="shared" si="21"/>
        <v>11619.678421411005</v>
      </c>
      <c r="AL10" s="14">
        <f t="shared" si="22"/>
        <v>20312.97823317743</v>
      </c>
      <c r="AM10" s="14">
        <f t="shared" si="23"/>
        <v>9881.0184590577192</v>
      </c>
      <c r="AN10" s="14">
        <v>11.218066666666701</v>
      </c>
      <c r="AO10" s="14">
        <v>434883.263699712</v>
      </c>
      <c r="AP10" s="14">
        <f t="shared" si="24"/>
        <v>22636.204300979094</v>
      </c>
      <c r="AQ10" s="14" t="str">
        <f t="shared" si="25"/>
        <v>P</v>
      </c>
      <c r="AR10" s="14" t="str">
        <f t="shared" si="26"/>
        <v>P</v>
      </c>
      <c r="AS10" s="14" t="str">
        <f t="shared" si="27"/>
        <v>P</v>
      </c>
      <c r="AT10" s="14">
        <v>457523.46800069098</v>
      </c>
      <c r="AU10" s="14">
        <f t="shared" si="28"/>
        <v>557637.62387062109</v>
      </c>
      <c r="AV10" s="14">
        <f t="shared" si="29"/>
        <v>357401.3121307611</v>
      </c>
      <c r="AW10" s="14">
        <f t="shared" si="30"/>
        <v>607696.701805586</v>
      </c>
      <c r="AX10" s="14">
        <f t="shared" si="31"/>
        <v>307342.23419579613</v>
      </c>
    </row>
    <row r="11" spans="1:50">
      <c r="A11" s="11" t="s">
        <v>68</v>
      </c>
      <c r="B11" s="11" t="s">
        <v>38</v>
      </c>
      <c r="C11" s="11" t="s">
        <v>108</v>
      </c>
      <c r="D11" s="11" t="s">
        <v>60</v>
      </c>
      <c r="E11" s="11" t="s">
        <v>169</v>
      </c>
      <c r="F11" s="13">
        <v>43865.746782407397</v>
      </c>
      <c r="G11" s="14">
        <v>5.68786666666667</v>
      </c>
      <c r="H11" s="14">
        <v>45765.553253763603</v>
      </c>
      <c r="I11" s="152">
        <f t="shared" si="0"/>
        <v>4585.5004864072325</v>
      </c>
      <c r="J11" s="14" t="str">
        <f t="shared" si="1"/>
        <v>P</v>
      </c>
      <c r="K11" s="14" t="str">
        <f t="shared" si="2"/>
        <v>P</v>
      </c>
      <c r="L11" s="14" t="str">
        <f t="shared" si="3"/>
        <v>P</v>
      </c>
      <c r="M11" s="14">
        <v>41185.052767356399</v>
      </c>
      <c r="N11" s="14">
        <f t="shared" si="4"/>
        <v>50622.104488174475</v>
      </c>
      <c r="O11" s="14">
        <f t="shared" si="5"/>
        <v>31738.001046538262</v>
      </c>
      <c r="P11" s="14">
        <f t="shared" si="6"/>
        <v>55343.130348583531</v>
      </c>
      <c r="Q11" s="14">
        <f t="shared" si="7"/>
        <v>27016.97518612921</v>
      </c>
      <c r="R11" s="14">
        <v>6.3069333333333297</v>
      </c>
      <c r="S11" s="14">
        <v>32956.504265826901</v>
      </c>
      <c r="T11" s="14">
        <f t="shared" si="8"/>
        <v>1022.6942782704282</v>
      </c>
      <c r="U11" s="14" t="str">
        <f t="shared" si="9"/>
        <v>P</v>
      </c>
      <c r="V11" s="14" t="str">
        <f t="shared" si="10"/>
        <v>P</v>
      </c>
      <c r="W11" s="14" t="str">
        <f t="shared" si="11"/>
        <v>P</v>
      </c>
      <c r="X11" s="14">
        <v>31938.809987556499</v>
      </c>
      <c r="Y11" s="14">
        <f t="shared" si="12"/>
        <v>39655.946116812978</v>
      </c>
      <c r="Z11" s="14">
        <f t="shared" si="13"/>
        <v>24211.673858299971</v>
      </c>
      <c r="AA11" s="14">
        <f t="shared" si="14"/>
        <v>43517.014181441227</v>
      </c>
      <c r="AB11" s="14">
        <f t="shared" si="15"/>
        <v>20350.605793671719</v>
      </c>
      <c r="AC11" s="14">
        <v>7.0997333333333303</v>
      </c>
      <c r="AD11" s="14">
        <v>15036.0319682714</v>
      </c>
      <c r="AE11" s="14">
        <f t="shared" si="16"/>
        <v>60.96637784617451</v>
      </c>
      <c r="AF11" s="14" t="str">
        <f t="shared" si="17"/>
        <v>P</v>
      </c>
      <c r="AG11" s="14" t="str">
        <f t="shared" si="18"/>
        <v>P</v>
      </c>
      <c r="AH11" s="14" t="str">
        <f t="shared" si="19"/>
        <v>P</v>
      </c>
      <c r="AI11" s="14">
        <v>15101.9983461176</v>
      </c>
      <c r="AJ11" s="14">
        <f t="shared" si="20"/>
        <v>18574.318270824144</v>
      </c>
      <c r="AK11" s="14">
        <f t="shared" si="21"/>
        <v>11619.678421411005</v>
      </c>
      <c r="AL11" s="14">
        <f t="shared" si="22"/>
        <v>20312.97823317743</v>
      </c>
      <c r="AM11" s="14">
        <f t="shared" si="23"/>
        <v>9881.0184590577192</v>
      </c>
      <c r="AN11" s="14">
        <v>11.218116666666701</v>
      </c>
      <c r="AO11" s="14">
        <v>459908.63277140202</v>
      </c>
      <c r="AP11" s="14">
        <f t="shared" si="24"/>
        <v>2389.1647707109223</v>
      </c>
      <c r="AQ11" s="14" t="str">
        <f t="shared" si="25"/>
        <v>P</v>
      </c>
      <c r="AR11" s="14" t="str">
        <f t="shared" si="26"/>
        <v>P</v>
      </c>
      <c r="AS11" s="14" t="str">
        <f t="shared" si="27"/>
        <v>P</v>
      </c>
      <c r="AT11" s="14">
        <v>457524.46800069098</v>
      </c>
      <c r="AU11" s="14">
        <f t="shared" si="28"/>
        <v>557637.62387062109</v>
      </c>
      <c r="AV11" s="14">
        <f t="shared" si="29"/>
        <v>357401.3121307611</v>
      </c>
      <c r="AW11" s="14">
        <f t="shared" si="30"/>
        <v>607696.701805586</v>
      </c>
      <c r="AX11" s="14">
        <f t="shared" si="31"/>
        <v>307342.23419579613</v>
      </c>
    </row>
    <row r="12" spans="1:50">
      <c r="A12" s="11" t="s">
        <v>132</v>
      </c>
      <c r="B12" s="11" t="s">
        <v>38</v>
      </c>
      <c r="C12" s="11" t="s">
        <v>121</v>
      </c>
      <c r="D12" s="11" t="s">
        <v>60</v>
      </c>
      <c r="E12" s="11" t="s">
        <v>186</v>
      </c>
      <c r="F12" s="13">
        <v>43865.761550925898</v>
      </c>
      <c r="G12" s="14">
        <v>5.6878166666666701</v>
      </c>
      <c r="H12" s="14">
        <v>44708.151704235803</v>
      </c>
      <c r="I12" s="152">
        <f t="shared" si="0"/>
        <v>3528.0989368794326</v>
      </c>
      <c r="J12" s="14" t="str">
        <f t="shared" si="1"/>
        <v>P</v>
      </c>
      <c r="K12" s="14" t="str">
        <f t="shared" si="2"/>
        <v>P</v>
      </c>
      <c r="L12" s="14" t="str">
        <f t="shared" si="3"/>
        <v>P</v>
      </c>
      <c r="M12" s="14">
        <v>41186.052767356399</v>
      </c>
      <c r="N12" s="14">
        <f t="shared" si="4"/>
        <v>50622.104488174475</v>
      </c>
      <c r="O12" s="14">
        <f t="shared" si="5"/>
        <v>31738.001046538262</v>
      </c>
      <c r="P12" s="14">
        <f t="shared" si="6"/>
        <v>55343.130348583531</v>
      </c>
      <c r="Q12" s="14">
        <f t="shared" si="7"/>
        <v>27016.97518612921</v>
      </c>
      <c r="R12" s="14">
        <v>6.3038499999999997</v>
      </c>
      <c r="S12" s="14">
        <v>32560.081483100701</v>
      </c>
      <c r="T12" s="14">
        <f t="shared" si="8"/>
        <v>626.27149554422795</v>
      </c>
      <c r="U12" s="14" t="str">
        <f t="shared" si="9"/>
        <v>P</v>
      </c>
      <c r="V12" s="14" t="str">
        <f t="shared" si="10"/>
        <v>P</v>
      </c>
      <c r="W12" s="14" t="str">
        <f t="shared" si="11"/>
        <v>P</v>
      </c>
      <c r="X12" s="14">
        <v>31939.809987556499</v>
      </c>
      <c r="Y12" s="14">
        <f t="shared" si="12"/>
        <v>39655.946116812978</v>
      </c>
      <c r="Z12" s="14">
        <f t="shared" si="13"/>
        <v>24211.673858299971</v>
      </c>
      <c r="AA12" s="14">
        <f t="shared" si="14"/>
        <v>43517.014181441227</v>
      </c>
      <c r="AB12" s="14">
        <f t="shared" si="15"/>
        <v>20350.605793671719</v>
      </c>
      <c r="AC12" s="14">
        <v>7.0997000000000003</v>
      </c>
      <c r="AD12" s="14">
        <v>15747.7567206108</v>
      </c>
      <c r="AE12" s="14">
        <f t="shared" si="16"/>
        <v>650.75837449322535</v>
      </c>
      <c r="AF12" s="14" t="str">
        <f t="shared" si="17"/>
        <v>P</v>
      </c>
      <c r="AG12" s="14" t="str">
        <f t="shared" si="18"/>
        <v>P</v>
      </c>
      <c r="AH12" s="14" t="str">
        <f t="shared" si="19"/>
        <v>P</v>
      </c>
      <c r="AI12" s="14">
        <v>15102.9983461176</v>
      </c>
      <c r="AJ12" s="14">
        <f t="shared" si="20"/>
        <v>18574.318270824144</v>
      </c>
      <c r="AK12" s="14">
        <f t="shared" si="21"/>
        <v>11619.678421411005</v>
      </c>
      <c r="AL12" s="14">
        <f t="shared" si="22"/>
        <v>20312.97823317743</v>
      </c>
      <c r="AM12" s="14">
        <f t="shared" si="23"/>
        <v>9881.0184590577192</v>
      </c>
      <c r="AN12" s="14">
        <v>11.218083333333301</v>
      </c>
      <c r="AO12" s="14">
        <v>479036.77686724602</v>
      </c>
      <c r="AP12" s="14">
        <f t="shared" si="24"/>
        <v>21517.308866554929</v>
      </c>
      <c r="AQ12" s="14" t="str">
        <f t="shared" si="25"/>
        <v>P</v>
      </c>
      <c r="AR12" s="14" t="str">
        <f t="shared" si="26"/>
        <v>P</v>
      </c>
      <c r="AS12" s="14" t="str">
        <f t="shared" si="27"/>
        <v>P</v>
      </c>
      <c r="AT12" s="14">
        <v>457525.46800069098</v>
      </c>
      <c r="AU12" s="14">
        <f t="shared" si="28"/>
        <v>557637.62387062109</v>
      </c>
      <c r="AV12" s="14">
        <f t="shared" si="29"/>
        <v>357401.3121307611</v>
      </c>
      <c r="AW12" s="14">
        <f t="shared" si="30"/>
        <v>607696.701805586</v>
      </c>
      <c r="AX12" s="14">
        <f t="shared" si="31"/>
        <v>307342.23419579613</v>
      </c>
    </row>
    <row r="13" spans="1:50">
      <c r="A13" s="11" t="s">
        <v>48</v>
      </c>
      <c r="B13" s="11" t="s">
        <v>38</v>
      </c>
      <c r="C13" s="11" t="s">
        <v>190</v>
      </c>
      <c r="D13" s="11" t="s">
        <v>60</v>
      </c>
      <c r="E13" s="11" t="s">
        <v>176</v>
      </c>
      <c r="F13" s="13">
        <v>43865.776296296302</v>
      </c>
      <c r="G13" s="14">
        <v>5.6528666666666698</v>
      </c>
      <c r="H13" s="14">
        <v>39345.184216498201</v>
      </c>
      <c r="I13" s="152">
        <f t="shared" si="0"/>
        <v>1834.8685508581693</v>
      </c>
      <c r="J13" s="14" t="str">
        <f t="shared" si="1"/>
        <v>P</v>
      </c>
      <c r="K13" s="14" t="str">
        <f t="shared" si="2"/>
        <v>P</v>
      </c>
      <c r="L13" s="14" t="str">
        <f t="shared" si="3"/>
        <v>P</v>
      </c>
      <c r="M13" s="14">
        <v>41187.052767356399</v>
      </c>
      <c r="N13" s="14">
        <f t="shared" si="4"/>
        <v>50622.104488174475</v>
      </c>
      <c r="O13" s="14">
        <f t="shared" si="5"/>
        <v>31738.001046538262</v>
      </c>
      <c r="P13" s="14">
        <f t="shared" si="6"/>
        <v>55343.130348583531</v>
      </c>
      <c r="Q13" s="14">
        <f t="shared" si="7"/>
        <v>27016.97518612921</v>
      </c>
      <c r="R13" s="14">
        <v>6.2978166666666704</v>
      </c>
      <c r="S13" s="14">
        <v>29718.0840645553</v>
      </c>
      <c r="T13" s="14">
        <f t="shared" si="8"/>
        <v>2215.7259230011732</v>
      </c>
      <c r="U13" s="14" t="str">
        <f t="shared" si="9"/>
        <v>P</v>
      </c>
      <c r="V13" s="14" t="str">
        <f t="shared" si="10"/>
        <v>P</v>
      </c>
      <c r="W13" s="14" t="str">
        <f t="shared" si="11"/>
        <v>P</v>
      </c>
      <c r="X13" s="14">
        <v>31940.809987556499</v>
      </c>
      <c r="Y13" s="14">
        <f t="shared" si="12"/>
        <v>39655.946116812978</v>
      </c>
      <c r="Z13" s="14">
        <f t="shared" si="13"/>
        <v>24211.673858299971</v>
      </c>
      <c r="AA13" s="14">
        <f t="shared" si="14"/>
        <v>43517.014181441227</v>
      </c>
      <c r="AB13" s="14">
        <f t="shared" si="15"/>
        <v>20350.605793671719</v>
      </c>
      <c r="AC13" s="14">
        <v>7.1101333333333301</v>
      </c>
      <c r="AD13" s="14">
        <v>13527.2709703276</v>
      </c>
      <c r="AE13" s="14">
        <f t="shared" si="16"/>
        <v>1569.7273757899748</v>
      </c>
      <c r="AF13" s="14" t="str">
        <f t="shared" si="17"/>
        <v>P</v>
      </c>
      <c r="AG13" s="14" t="str">
        <f t="shared" si="18"/>
        <v>P</v>
      </c>
      <c r="AH13" s="14" t="str">
        <f t="shared" si="19"/>
        <v>P</v>
      </c>
      <c r="AI13" s="14">
        <v>15103.9983461176</v>
      </c>
      <c r="AJ13" s="14">
        <f t="shared" si="20"/>
        <v>18574.318270824144</v>
      </c>
      <c r="AK13" s="14">
        <f t="shared" si="21"/>
        <v>11619.678421411005</v>
      </c>
      <c r="AL13" s="14">
        <f t="shared" si="22"/>
        <v>20312.97823317743</v>
      </c>
      <c r="AM13" s="14">
        <f t="shared" si="23"/>
        <v>9881.0184590577192</v>
      </c>
      <c r="AN13" s="14">
        <v>11.2181</v>
      </c>
      <c r="AO13" s="14">
        <v>431616.05930257798</v>
      </c>
      <c r="AP13" s="14">
        <f t="shared" si="24"/>
        <v>25903.408698113111</v>
      </c>
      <c r="AQ13" s="14" t="str">
        <f t="shared" si="25"/>
        <v>P</v>
      </c>
      <c r="AR13" s="14" t="str">
        <f t="shared" si="26"/>
        <v>P</v>
      </c>
      <c r="AS13" s="14" t="str">
        <f t="shared" si="27"/>
        <v>P</v>
      </c>
      <c r="AT13" s="14">
        <v>457526.46800069098</v>
      </c>
      <c r="AU13" s="14">
        <f t="shared" si="28"/>
        <v>557637.62387062109</v>
      </c>
      <c r="AV13" s="14">
        <f t="shared" si="29"/>
        <v>357401.3121307611</v>
      </c>
      <c r="AW13" s="14">
        <f t="shared" si="30"/>
        <v>607696.701805586</v>
      </c>
      <c r="AX13" s="14">
        <f t="shared" si="31"/>
        <v>307342.23419579613</v>
      </c>
    </row>
    <row r="14" spans="1:50">
      <c r="A14" s="11" t="s">
        <v>32</v>
      </c>
      <c r="B14" s="11" t="s">
        <v>38</v>
      </c>
      <c r="C14" s="11" t="s">
        <v>160</v>
      </c>
      <c r="D14" s="11" t="s">
        <v>60</v>
      </c>
      <c r="E14" s="11" t="s">
        <v>172</v>
      </c>
      <c r="F14" s="13">
        <v>43865.791099536997</v>
      </c>
      <c r="G14" s="14">
        <v>5.6800666666666704</v>
      </c>
      <c r="H14" s="14">
        <v>41774.996106338403</v>
      </c>
      <c r="I14" s="152">
        <f t="shared" si="0"/>
        <v>594.94333898203331</v>
      </c>
      <c r="J14" s="14" t="str">
        <f t="shared" si="1"/>
        <v>P</v>
      </c>
      <c r="K14" s="14" t="str">
        <f t="shared" si="2"/>
        <v>P</v>
      </c>
      <c r="L14" s="14" t="str">
        <f t="shared" si="3"/>
        <v>P</v>
      </c>
      <c r="M14" s="14">
        <v>41188.052767356399</v>
      </c>
      <c r="N14" s="14">
        <f t="shared" si="4"/>
        <v>50622.104488174475</v>
      </c>
      <c r="O14" s="14">
        <f t="shared" si="5"/>
        <v>31738.001046538262</v>
      </c>
      <c r="P14" s="14">
        <f t="shared" si="6"/>
        <v>55343.130348583531</v>
      </c>
      <c r="Q14" s="14">
        <f t="shared" si="7"/>
        <v>27016.97518612921</v>
      </c>
      <c r="R14" s="14">
        <v>6.3038666666666696</v>
      </c>
      <c r="S14" s="14">
        <v>32952.401726842298</v>
      </c>
      <c r="T14" s="14">
        <f t="shared" si="8"/>
        <v>1018.5917392858246</v>
      </c>
      <c r="U14" s="14" t="str">
        <f t="shared" si="9"/>
        <v>P</v>
      </c>
      <c r="V14" s="14" t="str">
        <f t="shared" si="10"/>
        <v>P</v>
      </c>
      <c r="W14" s="14" t="str">
        <f t="shared" si="11"/>
        <v>P</v>
      </c>
      <c r="X14" s="14">
        <v>31941.809987556499</v>
      </c>
      <c r="Y14" s="14">
        <f t="shared" si="12"/>
        <v>39655.946116812978</v>
      </c>
      <c r="Z14" s="14">
        <f t="shared" si="13"/>
        <v>24211.673858299971</v>
      </c>
      <c r="AA14" s="14">
        <f t="shared" si="14"/>
        <v>43517.014181441227</v>
      </c>
      <c r="AB14" s="14">
        <f t="shared" si="15"/>
        <v>20350.605793671719</v>
      </c>
      <c r="AC14" s="14">
        <v>7.1066333333333302</v>
      </c>
      <c r="AD14" s="14">
        <v>14617.3178682409</v>
      </c>
      <c r="AE14" s="14">
        <f t="shared" si="16"/>
        <v>479.68047787667456</v>
      </c>
      <c r="AF14" s="14" t="str">
        <f t="shared" si="17"/>
        <v>P</v>
      </c>
      <c r="AG14" s="14" t="str">
        <f t="shared" si="18"/>
        <v>P</v>
      </c>
      <c r="AH14" s="14" t="str">
        <f t="shared" si="19"/>
        <v>P</v>
      </c>
      <c r="AI14" s="14">
        <v>15104.9983461176</v>
      </c>
      <c r="AJ14" s="14">
        <f t="shared" si="20"/>
        <v>18574.318270824144</v>
      </c>
      <c r="AK14" s="14">
        <f t="shared" si="21"/>
        <v>11619.678421411005</v>
      </c>
      <c r="AL14" s="14">
        <f t="shared" si="22"/>
        <v>20312.97823317743</v>
      </c>
      <c r="AM14" s="14">
        <f t="shared" si="23"/>
        <v>9881.0184590577192</v>
      </c>
      <c r="AN14" s="14">
        <v>11.218083333333301</v>
      </c>
      <c r="AO14" s="14">
        <v>452700.67328831099</v>
      </c>
      <c r="AP14" s="14">
        <f t="shared" si="24"/>
        <v>4818.7947123800986</v>
      </c>
      <c r="AQ14" s="14" t="str">
        <f t="shared" si="25"/>
        <v>P</v>
      </c>
      <c r="AR14" s="14" t="str">
        <f t="shared" si="26"/>
        <v>P</v>
      </c>
      <c r="AS14" s="14" t="str">
        <f t="shared" si="27"/>
        <v>P</v>
      </c>
      <c r="AT14" s="14">
        <v>457527.46800069098</v>
      </c>
      <c r="AU14" s="14">
        <f t="shared" si="28"/>
        <v>557637.62387062109</v>
      </c>
      <c r="AV14" s="14">
        <f t="shared" si="29"/>
        <v>357401.3121307611</v>
      </c>
      <c r="AW14" s="14">
        <f t="shared" si="30"/>
        <v>607696.701805586</v>
      </c>
      <c r="AX14" s="14">
        <f t="shared" si="31"/>
        <v>307342.23419579613</v>
      </c>
    </row>
    <row r="15" spans="1:50">
      <c r="A15" s="11" t="s">
        <v>88</v>
      </c>
      <c r="B15" s="11" t="s">
        <v>38</v>
      </c>
      <c r="C15" s="11" t="s">
        <v>139</v>
      </c>
      <c r="D15" s="11" t="s">
        <v>60</v>
      </c>
      <c r="E15" s="11" t="s">
        <v>83</v>
      </c>
      <c r="F15" s="13">
        <v>43865.8058564815</v>
      </c>
      <c r="G15" s="14">
        <v>5.6839666666666702</v>
      </c>
      <c r="H15" s="14">
        <v>40145.873905427397</v>
      </c>
      <c r="I15" s="152">
        <f t="shared" si="0"/>
        <v>1034.1788619289728</v>
      </c>
      <c r="J15" s="14" t="str">
        <f t="shared" si="1"/>
        <v>P</v>
      </c>
      <c r="K15" s="14" t="str">
        <f t="shared" si="2"/>
        <v>P</v>
      </c>
      <c r="L15" s="14" t="str">
        <f t="shared" si="3"/>
        <v>P</v>
      </c>
      <c r="M15" s="14">
        <v>41189.052767356399</v>
      </c>
      <c r="N15" s="14">
        <f t="shared" si="4"/>
        <v>50622.104488174475</v>
      </c>
      <c r="O15" s="14">
        <f t="shared" si="5"/>
        <v>31738.001046538262</v>
      </c>
      <c r="P15" s="14">
        <f t="shared" si="6"/>
        <v>55343.130348583531</v>
      </c>
      <c r="Q15" s="14">
        <f t="shared" si="7"/>
        <v>27016.97518612921</v>
      </c>
      <c r="R15" s="14">
        <v>6.3038833333333297</v>
      </c>
      <c r="S15" s="14">
        <v>33856.137810593202</v>
      </c>
      <c r="T15" s="14">
        <f t="shared" si="8"/>
        <v>1922.3278230367287</v>
      </c>
      <c r="U15" s="14" t="str">
        <f t="shared" si="9"/>
        <v>P</v>
      </c>
      <c r="V15" s="14" t="str">
        <f t="shared" si="10"/>
        <v>P</v>
      </c>
      <c r="W15" s="14" t="str">
        <f t="shared" si="11"/>
        <v>P</v>
      </c>
      <c r="X15" s="14">
        <v>31942.809987556499</v>
      </c>
      <c r="Y15" s="14">
        <f t="shared" si="12"/>
        <v>39655.946116812978</v>
      </c>
      <c r="Z15" s="14">
        <f t="shared" si="13"/>
        <v>24211.673858299971</v>
      </c>
      <c r="AA15" s="14">
        <f t="shared" si="14"/>
        <v>43517.014181441227</v>
      </c>
      <c r="AB15" s="14">
        <f t="shared" si="15"/>
        <v>20350.605793671719</v>
      </c>
      <c r="AC15" s="14">
        <v>7.1032000000000002</v>
      </c>
      <c r="AD15" s="14">
        <v>15015.5887708338</v>
      </c>
      <c r="AE15" s="14">
        <f t="shared" si="16"/>
        <v>81.409575283774757</v>
      </c>
      <c r="AF15" s="14" t="str">
        <f t="shared" si="17"/>
        <v>P</v>
      </c>
      <c r="AG15" s="14" t="str">
        <f t="shared" si="18"/>
        <v>P</v>
      </c>
      <c r="AH15" s="14" t="str">
        <f t="shared" si="19"/>
        <v>P</v>
      </c>
      <c r="AI15" s="14">
        <v>15105.9983461176</v>
      </c>
      <c r="AJ15" s="14">
        <f t="shared" si="20"/>
        <v>18574.318270824144</v>
      </c>
      <c r="AK15" s="14">
        <f t="shared" si="21"/>
        <v>11619.678421411005</v>
      </c>
      <c r="AL15" s="14">
        <f t="shared" si="22"/>
        <v>20312.97823317743</v>
      </c>
      <c r="AM15" s="14">
        <f t="shared" si="23"/>
        <v>9881.0184590577192</v>
      </c>
      <c r="AN15" s="14">
        <v>11.218116666666701</v>
      </c>
      <c r="AO15" s="14">
        <v>445689.351314053</v>
      </c>
      <c r="AP15" s="14">
        <f t="shared" si="24"/>
        <v>11830.116686638095</v>
      </c>
      <c r="AQ15" s="14" t="str">
        <f t="shared" si="25"/>
        <v>P</v>
      </c>
      <c r="AR15" s="14" t="str">
        <f t="shared" si="26"/>
        <v>P</v>
      </c>
      <c r="AS15" s="14" t="str">
        <f t="shared" si="27"/>
        <v>P</v>
      </c>
      <c r="AT15" s="14">
        <v>457528.46800069098</v>
      </c>
      <c r="AU15" s="14">
        <f t="shared" si="28"/>
        <v>557637.62387062109</v>
      </c>
      <c r="AV15" s="14">
        <f t="shared" si="29"/>
        <v>357401.3121307611</v>
      </c>
      <c r="AW15" s="14">
        <f t="shared" si="30"/>
        <v>607696.701805586</v>
      </c>
      <c r="AX15" s="14">
        <f t="shared" si="31"/>
        <v>307342.23419579613</v>
      </c>
    </row>
    <row r="16" spans="1:50">
      <c r="A16" s="11" t="s">
        <v>12</v>
      </c>
      <c r="B16" s="11" t="s">
        <v>38</v>
      </c>
      <c r="C16" s="11" t="s">
        <v>72</v>
      </c>
      <c r="D16" s="11" t="s">
        <v>60</v>
      </c>
      <c r="E16" s="11" t="s">
        <v>147</v>
      </c>
      <c r="F16" s="13">
        <v>43865.820648148103</v>
      </c>
      <c r="G16" s="14">
        <v>5.6683833333333302</v>
      </c>
      <c r="H16" s="14">
        <v>39706.893169789597</v>
      </c>
      <c r="I16" s="152">
        <f t="shared" si="0"/>
        <v>1473.1595975667733</v>
      </c>
      <c r="J16" s="14" t="str">
        <f t="shared" si="1"/>
        <v>P</v>
      </c>
      <c r="K16" s="14" t="str">
        <f t="shared" si="2"/>
        <v>P</v>
      </c>
      <c r="L16" s="14" t="str">
        <f t="shared" si="3"/>
        <v>P</v>
      </c>
      <c r="M16" s="14">
        <v>41190.052767356399</v>
      </c>
      <c r="N16" s="14">
        <f t="shared" si="4"/>
        <v>50622.104488174475</v>
      </c>
      <c r="O16" s="14">
        <f t="shared" si="5"/>
        <v>31738.001046538262</v>
      </c>
      <c r="P16" s="14">
        <f t="shared" si="6"/>
        <v>55343.130348583531</v>
      </c>
      <c r="Q16" s="14">
        <f t="shared" si="7"/>
        <v>27016.97518612921</v>
      </c>
      <c r="R16" s="14">
        <v>6.3008166666666696</v>
      </c>
      <c r="S16" s="14">
        <v>31411.094185317299</v>
      </c>
      <c r="T16" s="14">
        <f t="shared" si="8"/>
        <v>522.71580223917408</v>
      </c>
      <c r="U16" s="14" t="str">
        <f t="shared" si="9"/>
        <v>P</v>
      </c>
      <c r="V16" s="14" t="str">
        <f t="shared" si="10"/>
        <v>P</v>
      </c>
      <c r="W16" s="14" t="str">
        <f t="shared" si="11"/>
        <v>P</v>
      </c>
      <c r="X16" s="14">
        <v>31943.809987556499</v>
      </c>
      <c r="Y16" s="14">
        <f t="shared" si="12"/>
        <v>39655.946116812978</v>
      </c>
      <c r="Z16" s="14">
        <f t="shared" si="13"/>
        <v>24211.673858299971</v>
      </c>
      <c r="AA16" s="14">
        <f t="shared" si="14"/>
        <v>43517.014181441227</v>
      </c>
      <c r="AB16" s="14">
        <f t="shared" si="15"/>
        <v>20350.605793671719</v>
      </c>
      <c r="AC16" s="14">
        <v>7.1066333333333302</v>
      </c>
      <c r="AD16" s="14">
        <v>14587.0677293886</v>
      </c>
      <c r="AE16" s="14">
        <f t="shared" si="16"/>
        <v>509.9306167289742</v>
      </c>
      <c r="AF16" s="14" t="str">
        <f t="shared" si="17"/>
        <v>P</v>
      </c>
      <c r="AG16" s="14" t="str">
        <f t="shared" si="18"/>
        <v>P</v>
      </c>
      <c r="AH16" s="14" t="str">
        <f t="shared" si="19"/>
        <v>P</v>
      </c>
      <c r="AI16" s="14">
        <v>15106.9983461176</v>
      </c>
      <c r="AJ16" s="14">
        <f t="shared" si="20"/>
        <v>18574.318270824144</v>
      </c>
      <c r="AK16" s="14">
        <f t="shared" si="21"/>
        <v>11619.678421411005</v>
      </c>
      <c r="AL16" s="14">
        <f t="shared" si="22"/>
        <v>20312.97823317743</v>
      </c>
      <c r="AM16" s="14">
        <f t="shared" si="23"/>
        <v>9881.0184590577192</v>
      </c>
      <c r="AN16" s="14">
        <v>11.218066666666701</v>
      </c>
      <c r="AO16" s="14">
        <v>426840.44773723499</v>
      </c>
      <c r="AP16" s="14">
        <f t="shared" si="24"/>
        <v>30679.020263456099</v>
      </c>
      <c r="AQ16" s="14" t="str">
        <f t="shared" si="25"/>
        <v>P</v>
      </c>
      <c r="AR16" s="14" t="str">
        <f t="shared" si="26"/>
        <v>P</v>
      </c>
      <c r="AS16" s="14" t="str">
        <f t="shared" si="27"/>
        <v>P</v>
      </c>
      <c r="AT16" s="14">
        <v>457529.46800069098</v>
      </c>
      <c r="AU16" s="14">
        <f t="shared" si="28"/>
        <v>557637.62387062109</v>
      </c>
      <c r="AV16" s="14">
        <f t="shared" si="29"/>
        <v>357401.3121307611</v>
      </c>
      <c r="AW16" s="14">
        <f t="shared" si="30"/>
        <v>607696.701805586</v>
      </c>
      <c r="AX16" s="14">
        <f t="shared" si="31"/>
        <v>307342.23419579613</v>
      </c>
    </row>
    <row r="17" spans="1:50">
      <c r="A17" s="11" t="s">
        <v>47</v>
      </c>
      <c r="B17" s="11" t="s">
        <v>38</v>
      </c>
      <c r="C17" s="11" t="s">
        <v>100</v>
      </c>
      <c r="D17" s="11" t="s">
        <v>60</v>
      </c>
      <c r="E17" s="11" t="s">
        <v>58</v>
      </c>
      <c r="F17" s="13">
        <v>43865.835474537002</v>
      </c>
      <c r="G17" s="14">
        <v>5.5750999999999999</v>
      </c>
      <c r="H17" s="14">
        <v>31360.5911395564</v>
      </c>
      <c r="I17" s="152">
        <f t="shared" si="0"/>
        <v>9819.4616277999703</v>
      </c>
      <c r="J17" s="14" t="str">
        <f t="shared" si="1"/>
        <v>F</v>
      </c>
      <c r="K17" s="14" t="str">
        <f t="shared" si="2"/>
        <v>F</v>
      </c>
      <c r="L17" s="14" t="str">
        <f t="shared" si="3"/>
        <v>P</v>
      </c>
      <c r="M17" s="14">
        <v>41191.052767356399</v>
      </c>
      <c r="N17" s="14">
        <f t="shared" si="4"/>
        <v>50622.104488174475</v>
      </c>
      <c r="O17" s="14">
        <f t="shared" si="5"/>
        <v>31738.001046538262</v>
      </c>
      <c r="P17" s="14">
        <f t="shared" si="6"/>
        <v>55343.130348583531</v>
      </c>
      <c r="Q17" s="14">
        <f t="shared" si="7"/>
        <v>27016.97518612921</v>
      </c>
      <c r="R17" s="14">
        <v>6.2705166666666701</v>
      </c>
      <c r="S17" s="14">
        <v>24543.8103425712</v>
      </c>
      <c r="T17" s="14">
        <f t="shared" si="8"/>
        <v>7389.9996449852733</v>
      </c>
      <c r="U17" s="14" t="str">
        <f t="shared" si="9"/>
        <v>F</v>
      </c>
      <c r="V17" s="14" t="str">
        <f t="shared" si="10"/>
        <v>P</v>
      </c>
      <c r="W17" s="14" t="str">
        <f t="shared" si="11"/>
        <v>P</v>
      </c>
      <c r="X17" s="14">
        <v>31944.809987556499</v>
      </c>
      <c r="Y17" s="14">
        <f t="shared" si="12"/>
        <v>39655.946116812978</v>
      </c>
      <c r="Z17" s="14">
        <f t="shared" si="13"/>
        <v>24211.673858299971</v>
      </c>
      <c r="AA17" s="14">
        <f t="shared" si="14"/>
        <v>43517.014181441227</v>
      </c>
      <c r="AB17" s="14">
        <f t="shared" si="15"/>
        <v>20350.605793671719</v>
      </c>
      <c r="AC17" s="14">
        <v>7.1131833333333301</v>
      </c>
      <c r="AD17" s="14">
        <v>11619.770395383301</v>
      </c>
      <c r="AE17" s="14">
        <f t="shared" si="16"/>
        <v>3477.2279507342737</v>
      </c>
      <c r="AF17" s="14" t="str">
        <f t="shared" si="17"/>
        <v>F</v>
      </c>
      <c r="AG17" s="14" t="str">
        <f t="shared" si="18"/>
        <v>P</v>
      </c>
      <c r="AH17" s="14" t="str">
        <f t="shared" si="19"/>
        <v>P</v>
      </c>
      <c r="AI17" s="14">
        <v>15107.9983461176</v>
      </c>
      <c r="AJ17" s="14">
        <f t="shared" si="20"/>
        <v>18574.318270824144</v>
      </c>
      <c r="AK17" s="14">
        <f t="shared" si="21"/>
        <v>11619.678421411005</v>
      </c>
      <c r="AL17" s="14">
        <f t="shared" si="22"/>
        <v>20312.97823317743</v>
      </c>
      <c r="AM17" s="14">
        <f t="shared" si="23"/>
        <v>9881.0184590577192</v>
      </c>
      <c r="AN17" s="14">
        <v>11.2181333333333</v>
      </c>
      <c r="AO17" s="14">
        <v>347579.00194914499</v>
      </c>
      <c r="AP17" s="14">
        <f t="shared" si="24"/>
        <v>109940.4660515461</v>
      </c>
      <c r="AQ17" s="14" t="str">
        <f t="shared" si="25"/>
        <v>F</v>
      </c>
      <c r="AR17" s="14" t="str">
        <f t="shared" si="26"/>
        <v>F</v>
      </c>
      <c r="AS17" s="14" t="str">
        <f t="shared" si="27"/>
        <v>P</v>
      </c>
      <c r="AT17" s="14">
        <v>457530.46800069098</v>
      </c>
      <c r="AU17" s="14">
        <f t="shared" si="28"/>
        <v>557637.62387062109</v>
      </c>
      <c r="AV17" s="14">
        <f t="shared" si="29"/>
        <v>357401.3121307611</v>
      </c>
      <c r="AW17" s="14">
        <f t="shared" si="30"/>
        <v>607696.701805586</v>
      </c>
      <c r="AX17" s="14">
        <f t="shared" si="31"/>
        <v>307342.23419579613</v>
      </c>
    </row>
    <row r="18" spans="1:50">
      <c r="A18" s="11" t="s">
        <v>43</v>
      </c>
      <c r="B18" s="11" t="s">
        <v>38</v>
      </c>
      <c r="C18" s="11" t="s">
        <v>8</v>
      </c>
      <c r="D18" s="11" t="s">
        <v>60</v>
      </c>
      <c r="E18" s="11" t="s">
        <v>143</v>
      </c>
      <c r="F18" s="13">
        <v>43865.850219907399</v>
      </c>
      <c r="G18" s="14">
        <v>5.6606166666666704</v>
      </c>
      <c r="H18" s="14">
        <v>40243.209453687799</v>
      </c>
      <c r="I18" s="152">
        <f t="shared" si="0"/>
        <v>936.84331366857077</v>
      </c>
      <c r="J18" s="14" t="str">
        <f t="shared" si="1"/>
        <v>P</v>
      </c>
      <c r="K18" s="14" t="str">
        <f t="shared" si="2"/>
        <v>P</v>
      </c>
      <c r="L18" s="14" t="str">
        <f t="shared" si="3"/>
        <v>P</v>
      </c>
      <c r="M18" s="14">
        <v>41192.052767356399</v>
      </c>
      <c r="N18" s="14">
        <f t="shared" si="4"/>
        <v>50622.104488174475</v>
      </c>
      <c r="O18" s="14">
        <f t="shared" si="5"/>
        <v>31738.001046538262</v>
      </c>
      <c r="P18" s="14">
        <f t="shared" si="6"/>
        <v>55343.130348583531</v>
      </c>
      <c r="Q18" s="14">
        <f t="shared" si="7"/>
        <v>27016.97518612921</v>
      </c>
      <c r="R18" s="14">
        <v>6.3038666666666696</v>
      </c>
      <c r="S18" s="14">
        <v>30910.0715320487</v>
      </c>
      <c r="T18" s="14">
        <f t="shared" si="8"/>
        <v>1023.7384555077733</v>
      </c>
      <c r="U18" s="14" t="str">
        <f t="shared" si="9"/>
        <v>P</v>
      </c>
      <c r="V18" s="14" t="str">
        <f t="shared" si="10"/>
        <v>P</v>
      </c>
      <c r="W18" s="14" t="str">
        <f t="shared" si="11"/>
        <v>P</v>
      </c>
      <c r="X18" s="14">
        <v>31945.809987556499</v>
      </c>
      <c r="Y18" s="14">
        <f t="shared" si="12"/>
        <v>39655.946116812978</v>
      </c>
      <c r="Z18" s="14">
        <f t="shared" si="13"/>
        <v>24211.673858299971</v>
      </c>
      <c r="AA18" s="14">
        <f t="shared" si="14"/>
        <v>43517.014181441227</v>
      </c>
      <c r="AB18" s="14">
        <f t="shared" si="15"/>
        <v>20350.605793671719</v>
      </c>
      <c r="AC18" s="14">
        <v>7.1135666666666699</v>
      </c>
      <c r="AD18" s="14">
        <v>14271.6128392473</v>
      </c>
      <c r="AE18" s="14">
        <f t="shared" si="16"/>
        <v>825.38550687027418</v>
      </c>
      <c r="AF18" s="14" t="str">
        <f t="shared" si="17"/>
        <v>P</v>
      </c>
      <c r="AG18" s="14" t="str">
        <f t="shared" si="18"/>
        <v>P</v>
      </c>
      <c r="AH18" s="14" t="str">
        <f t="shared" si="19"/>
        <v>P</v>
      </c>
      <c r="AI18" s="14">
        <v>15108.9983461176</v>
      </c>
      <c r="AJ18" s="14">
        <f t="shared" si="20"/>
        <v>18574.318270824144</v>
      </c>
      <c r="AK18" s="14">
        <f t="shared" si="21"/>
        <v>11619.678421411005</v>
      </c>
      <c r="AL18" s="14">
        <f t="shared" si="22"/>
        <v>20312.97823317743</v>
      </c>
      <c r="AM18" s="14">
        <f t="shared" si="23"/>
        <v>9881.0184590577192</v>
      </c>
      <c r="AN18" s="14">
        <v>11.218083333333301</v>
      </c>
      <c r="AO18" s="14">
        <v>436195.65762514301</v>
      </c>
      <c r="AP18" s="14">
        <f t="shared" si="24"/>
        <v>21323.810375548084</v>
      </c>
      <c r="AQ18" s="14" t="str">
        <f t="shared" si="25"/>
        <v>P</v>
      </c>
      <c r="AR18" s="14" t="str">
        <f t="shared" si="26"/>
        <v>P</v>
      </c>
      <c r="AS18" s="14" t="str">
        <f t="shared" si="27"/>
        <v>P</v>
      </c>
      <c r="AT18" s="14">
        <v>457531.46800069098</v>
      </c>
      <c r="AU18" s="14">
        <f t="shared" si="28"/>
        <v>557637.62387062109</v>
      </c>
      <c r="AV18" s="14">
        <f t="shared" si="29"/>
        <v>357401.3121307611</v>
      </c>
      <c r="AW18" s="14">
        <f t="shared" si="30"/>
        <v>607696.701805586</v>
      </c>
      <c r="AX18" s="14">
        <f t="shared" si="31"/>
        <v>307342.23419579613</v>
      </c>
    </row>
    <row r="19" spans="1:50">
      <c r="A19" s="11" t="s">
        <v>150</v>
      </c>
      <c r="B19" s="11" t="s">
        <v>38</v>
      </c>
      <c r="C19" s="11" t="s">
        <v>102</v>
      </c>
      <c r="D19" s="11" t="s">
        <v>60</v>
      </c>
      <c r="E19" s="11" t="s">
        <v>200</v>
      </c>
      <c r="F19" s="13">
        <v>43865.865011574097</v>
      </c>
      <c r="G19" s="14">
        <v>5.6917499999999999</v>
      </c>
      <c r="H19" s="14">
        <v>39745.832310334597</v>
      </c>
      <c r="I19" s="152">
        <f t="shared" si="0"/>
        <v>1434.2204570217727</v>
      </c>
      <c r="J19" s="14" t="str">
        <f t="shared" si="1"/>
        <v>P</v>
      </c>
      <c r="K19" s="14" t="str">
        <f t="shared" si="2"/>
        <v>P</v>
      </c>
      <c r="L19" s="14" t="str">
        <f t="shared" si="3"/>
        <v>P</v>
      </c>
      <c r="M19" s="14">
        <v>41193.052767356399</v>
      </c>
      <c r="N19" s="14">
        <f t="shared" si="4"/>
        <v>50622.104488174475</v>
      </c>
      <c r="O19" s="14">
        <f t="shared" si="5"/>
        <v>31738.001046538262</v>
      </c>
      <c r="P19" s="14">
        <f t="shared" si="6"/>
        <v>55343.130348583531</v>
      </c>
      <c r="Q19" s="14">
        <f t="shared" si="7"/>
        <v>27016.97518612921</v>
      </c>
      <c r="R19" s="14">
        <v>6.3069166666666696</v>
      </c>
      <c r="S19" s="14">
        <v>32964.847097157202</v>
      </c>
      <c r="T19" s="14">
        <f t="shared" si="8"/>
        <v>1031.0371096007293</v>
      </c>
      <c r="U19" s="14" t="str">
        <f t="shared" si="9"/>
        <v>P</v>
      </c>
      <c r="V19" s="14" t="str">
        <f t="shared" si="10"/>
        <v>P</v>
      </c>
      <c r="W19" s="14" t="str">
        <f t="shared" si="11"/>
        <v>P</v>
      </c>
      <c r="X19" s="14">
        <v>31946.809987556499</v>
      </c>
      <c r="Y19" s="14">
        <f t="shared" si="12"/>
        <v>39655.946116812978</v>
      </c>
      <c r="Z19" s="14">
        <f t="shared" si="13"/>
        <v>24211.673858299971</v>
      </c>
      <c r="AA19" s="14">
        <f t="shared" si="14"/>
        <v>43517.014181441227</v>
      </c>
      <c r="AB19" s="14">
        <f t="shared" si="15"/>
        <v>20350.605793671719</v>
      </c>
      <c r="AC19" s="14">
        <v>7.10666666666667</v>
      </c>
      <c r="AD19" s="14">
        <v>15495.886106517401</v>
      </c>
      <c r="AE19" s="14">
        <f t="shared" si="16"/>
        <v>398.88776039982622</v>
      </c>
      <c r="AF19" s="14" t="str">
        <f t="shared" si="17"/>
        <v>P</v>
      </c>
      <c r="AG19" s="14" t="str">
        <f t="shared" si="18"/>
        <v>P</v>
      </c>
      <c r="AH19" s="14" t="str">
        <f t="shared" si="19"/>
        <v>P</v>
      </c>
      <c r="AI19" s="14">
        <v>15109.9983461176</v>
      </c>
      <c r="AJ19" s="14">
        <f t="shared" si="20"/>
        <v>18574.318270824144</v>
      </c>
      <c r="AK19" s="14">
        <f t="shared" si="21"/>
        <v>11619.678421411005</v>
      </c>
      <c r="AL19" s="14">
        <f t="shared" si="22"/>
        <v>20312.97823317743</v>
      </c>
      <c r="AM19" s="14">
        <f t="shared" si="23"/>
        <v>9881.0184590577192</v>
      </c>
      <c r="AN19" s="14">
        <v>11.2181</v>
      </c>
      <c r="AO19" s="14">
        <v>466955.20694712701</v>
      </c>
      <c r="AP19" s="14">
        <f t="shared" si="24"/>
        <v>9435.7389464359148</v>
      </c>
      <c r="AQ19" s="14" t="str">
        <f t="shared" si="25"/>
        <v>P</v>
      </c>
      <c r="AR19" s="14" t="str">
        <f t="shared" si="26"/>
        <v>P</v>
      </c>
      <c r="AS19" s="14" t="str">
        <f t="shared" si="27"/>
        <v>P</v>
      </c>
      <c r="AT19" s="14">
        <v>457532.46800069098</v>
      </c>
      <c r="AU19" s="14">
        <f t="shared" si="28"/>
        <v>557637.62387062109</v>
      </c>
      <c r="AV19" s="14">
        <f t="shared" si="29"/>
        <v>357401.3121307611</v>
      </c>
      <c r="AW19" s="14">
        <f t="shared" si="30"/>
        <v>607696.701805586</v>
      </c>
      <c r="AX19" s="14">
        <f t="shared" si="31"/>
        <v>307342.23419579613</v>
      </c>
    </row>
    <row r="20" spans="1:50">
      <c r="A20" s="11" t="s">
        <v>51</v>
      </c>
      <c r="B20" s="11" t="s">
        <v>38</v>
      </c>
      <c r="C20" s="11" t="s">
        <v>96</v>
      </c>
      <c r="D20" s="11" t="s">
        <v>60</v>
      </c>
      <c r="E20" s="11" t="s">
        <v>61</v>
      </c>
      <c r="F20" s="13">
        <v>43865.879826388897</v>
      </c>
      <c r="G20" s="14">
        <v>5.6800499999999996</v>
      </c>
      <c r="H20" s="14">
        <v>43579.467404314899</v>
      </c>
      <c r="I20" s="152">
        <f t="shared" si="0"/>
        <v>2399.4146369585287</v>
      </c>
      <c r="J20" s="14" t="str">
        <f t="shared" si="1"/>
        <v>P</v>
      </c>
      <c r="K20" s="14" t="str">
        <f t="shared" si="2"/>
        <v>P</v>
      </c>
      <c r="L20" s="14" t="str">
        <f t="shared" si="3"/>
        <v>P</v>
      </c>
      <c r="M20" s="14">
        <v>41194.052767356399</v>
      </c>
      <c r="N20" s="14">
        <f t="shared" si="4"/>
        <v>50622.104488174475</v>
      </c>
      <c r="O20" s="14">
        <f t="shared" si="5"/>
        <v>31738.001046538262</v>
      </c>
      <c r="P20" s="14">
        <f t="shared" si="6"/>
        <v>55343.130348583531</v>
      </c>
      <c r="Q20" s="14">
        <f t="shared" si="7"/>
        <v>27016.97518612921</v>
      </c>
      <c r="R20" s="14">
        <v>6.3038666666666696</v>
      </c>
      <c r="S20" s="14">
        <v>32520.108225342901</v>
      </c>
      <c r="T20" s="14">
        <f t="shared" si="8"/>
        <v>586.29823778642822</v>
      </c>
      <c r="U20" s="14" t="str">
        <f t="shared" si="9"/>
        <v>P</v>
      </c>
      <c r="V20" s="14" t="str">
        <f t="shared" si="10"/>
        <v>P</v>
      </c>
      <c r="W20" s="14" t="str">
        <f t="shared" si="11"/>
        <v>P</v>
      </c>
      <c r="X20" s="14">
        <v>31947.809987556499</v>
      </c>
      <c r="Y20" s="14">
        <f t="shared" si="12"/>
        <v>39655.946116812978</v>
      </c>
      <c r="Z20" s="14">
        <f t="shared" si="13"/>
        <v>24211.673858299971</v>
      </c>
      <c r="AA20" s="14">
        <f t="shared" si="14"/>
        <v>43517.014181441227</v>
      </c>
      <c r="AB20" s="14">
        <f t="shared" si="15"/>
        <v>20350.605793671719</v>
      </c>
      <c r="AC20" s="14">
        <v>7.1031666666666702</v>
      </c>
      <c r="AD20" s="14">
        <v>15065.923368510699</v>
      </c>
      <c r="AE20" s="14">
        <f t="shared" si="16"/>
        <v>31.074977606875109</v>
      </c>
      <c r="AF20" s="14" t="str">
        <f t="shared" si="17"/>
        <v>P</v>
      </c>
      <c r="AG20" s="14" t="str">
        <f t="shared" si="18"/>
        <v>P</v>
      </c>
      <c r="AH20" s="14" t="str">
        <f t="shared" si="19"/>
        <v>P</v>
      </c>
      <c r="AI20" s="14">
        <v>15110.9983461176</v>
      </c>
      <c r="AJ20" s="14">
        <f t="shared" si="20"/>
        <v>18574.318270824144</v>
      </c>
      <c r="AK20" s="14">
        <f t="shared" si="21"/>
        <v>11619.678421411005</v>
      </c>
      <c r="AL20" s="14">
        <f t="shared" si="22"/>
        <v>20312.97823317743</v>
      </c>
      <c r="AM20" s="14">
        <f t="shared" si="23"/>
        <v>9881.0184590577192</v>
      </c>
      <c r="AN20" s="14">
        <v>11.218083333333301</v>
      </c>
      <c r="AO20" s="14">
        <v>474955.36849791999</v>
      </c>
      <c r="AP20" s="14">
        <f t="shared" si="24"/>
        <v>17435.900497228897</v>
      </c>
      <c r="AQ20" s="14" t="str">
        <f t="shared" si="25"/>
        <v>P</v>
      </c>
      <c r="AR20" s="14" t="str">
        <f t="shared" si="26"/>
        <v>P</v>
      </c>
      <c r="AS20" s="14" t="str">
        <f t="shared" si="27"/>
        <v>P</v>
      </c>
      <c r="AT20" s="14">
        <v>457533.46800069098</v>
      </c>
      <c r="AU20" s="14">
        <f t="shared" si="28"/>
        <v>557637.62387062109</v>
      </c>
      <c r="AV20" s="14">
        <f t="shared" si="29"/>
        <v>357401.3121307611</v>
      </c>
      <c r="AW20" s="14">
        <f t="shared" si="30"/>
        <v>607696.701805586</v>
      </c>
      <c r="AX20" s="14">
        <f t="shared" si="31"/>
        <v>307342.23419579613</v>
      </c>
    </row>
    <row r="21" spans="1:50">
      <c r="A21" s="11" t="s">
        <v>29</v>
      </c>
      <c r="B21" s="11" t="s">
        <v>38</v>
      </c>
      <c r="C21" s="11" t="s">
        <v>184</v>
      </c>
      <c r="D21" s="11" t="s">
        <v>60</v>
      </c>
      <c r="E21" s="11" t="s">
        <v>198</v>
      </c>
      <c r="F21" s="13">
        <v>43865.894583333298</v>
      </c>
      <c r="G21" s="14">
        <v>5.6761833333333298</v>
      </c>
      <c r="H21" s="14">
        <v>41425.477661133002</v>
      </c>
      <c r="I21" s="152">
        <f t="shared" si="0"/>
        <v>245.42489377663151</v>
      </c>
      <c r="J21" s="14" t="str">
        <f t="shared" si="1"/>
        <v>P</v>
      </c>
      <c r="K21" s="14" t="str">
        <f t="shared" si="2"/>
        <v>P</v>
      </c>
      <c r="L21" s="14" t="str">
        <f t="shared" si="3"/>
        <v>P</v>
      </c>
      <c r="M21" s="14">
        <v>41195.052767356399</v>
      </c>
      <c r="N21" s="14">
        <f t="shared" si="4"/>
        <v>50622.104488174475</v>
      </c>
      <c r="O21" s="14">
        <f t="shared" si="5"/>
        <v>31738.001046538262</v>
      </c>
      <c r="P21" s="14">
        <f t="shared" si="6"/>
        <v>55343.130348583531</v>
      </c>
      <c r="Q21" s="14">
        <f t="shared" si="7"/>
        <v>27016.97518612921</v>
      </c>
      <c r="R21" s="14">
        <v>6.3069166666666696</v>
      </c>
      <c r="S21" s="14">
        <v>31871.660661346799</v>
      </c>
      <c r="T21" s="14">
        <f t="shared" si="8"/>
        <v>62.149326209673745</v>
      </c>
      <c r="U21" s="14" t="str">
        <f t="shared" si="9"/>
        <v>P</v>
      </c>
      <c r="V21" s="14" t="str">
        <f t="shared" si="10"/>
        <v>P</v>
      </c>
      <c r="W21" s="14" t="str">
        <f t="shared" si="11"/>
        <v>P</v>
      </c>
      <c r="X21" s="14">
        <v>31948.809987556499</v>
      </c>
      <c r="Y21" s="14">
        <f t="shared" si="12"/>
        <v>39655.946116812978</v>
      </c>
      <c r="Z21" s="14">
        <f t="shared" si="13"/>
        <v>24211.673858299971</v>
      </c>
      <c r="AA21" s="14">
        <f t="shared" si="14"/>
        <v>43517.014181441227</v>
      </c>
      <c r="AB21" s="14">
        <f t="shared" si="15"/>
        <v>20350.605793671719</v>
      </c>
      <c r="AC21" s="14">
        <v>7.1101333333333301</v>
      </c>
      <c r="AD21" s="14">
        <v>14128.6719907691</v>
      </c>
      <c r="AE21" s="14">
        <f t="shared" si="16"/>
        <v>968.32635534847395</v>
      </c>
      <c r="AF21" s="14" t="str">
        <f t="shared" si="17"/>
        <v>P</v>
      </c>
      <c r="AG21" s="14" t="str">
        <f t="shared" si="18"/>
        <v>P</v>
      </c>
      <c r="AH21" s="14" t="str">
        <f t="shared" si="19"/>
        <v>P</v>
      </c>
      <c r="AI21" s="14">
        <v>15111.9983461176</v>
      </c>
      <c r="AJ21" s="14">
        <f t="shared" si="20"/>
        <v>18574.318270824144</v>
      </c>
      <c r="AK21" s="14">
        <f t="shared" si="21"/>
        <v>11619.678421411005</v>
      </c>
      <c r="AL21" s="14">
        <f t="shared" si="22"/>
        <v>20312.97823317743</v>
      </c>
      <c r="AM21" s="14">
        <f t="shared" si="23"/>
        <v>9881.0184590577192</v>
      </c>
      <c r="AN21" s="14">
        <v>11.218083333333301</v>
      </c>
      <c r="AO21" s="14">
        <v>453684.81017302501</v>
      </c>
      <c r="AP21" s="14">
        <f t="shared" si="24"/>
        <v>3834.6578276660875</v>
      </c>
      <c r="AQ21" s="14" t="str">
        <f t="shared" si="25"/>
        <v>P</v>
      </c>
      <c r="AR21" s="14" t="str">
        <f t="shared" si="26"/>
        <v>P</v>
      </c>
      <c r="AS21" s="14" t="str">
        <f t="shared" si="27"/>
        <v>P</v>
      </c>
      <c r="AT21" s="14">
        <v>457534.46800069098</v>
      </c>
      <c r="AU21" s="14">
        <f t="shared" si="28"/>
        <v>557637.62387062109</v>
      </c>
      <c r="AV21" s="14">
        <f t="shared" si="29"/>
        <v>357401.3121307611</v>
      </c>
      <c r="AW21" s="14">
        <f t="shared" si="30"/>
        <v>607696.701805586</v>
      </c>
      <c r="AX21" s="14">
        <f t="shared" si="31"/>
        <v>307342.23419579613</v>
      </c>
    </row>
    <row r="22" spans="1:50">
      <c r="A22" s="11" t="s">
        <v>27</v>
      </c>
      <c r="B22" s="11" t="s">
        <v>38</v>
      </c>
      <c r="C22" s="11" t="s">
        <v>62</v>
      </c>
      <c r="D22" s="11" t="s">
        <v>60</v>
      </c>
      <c r="E22" s="11" t="s">
        <v>191</v>
      </c>
      <c r="F22" s="13">
        <v>43865.909363425897</v>
      </c>
      <c r="G22" s="14">
        <v>5.6606166666666704</v>
      </c>
      <c r="H22" s="14">
        <v>41594.084259144998</v>
      </c>
      <c r="I22" s="152">
        <f t="shared" si="0"/>
        <v>414.03149178862805</v>
      </c>
      <c r="J22" s="14" t="str">
        <f t="shared" si="1"/>
        <v>P</v>
      </c>
      <c r="K22" s="14" t="str">
        <f t="shared" si="2"/>
        <v>P</v>
      </c>
      <c r="L22" s="14" t="str">
        <f t="shared" si="3"/>
        <v>P</v>
      </c>
      <c r="M22" s="14">
        <v>41196.052767356399</v>
      </c>
      <c r="N22" s="14">
        <f t="shared" si="4"/>
        <v>50622.104488174475</v>
      </c>
      <c r="O22" s="14">
        <f t="shared" si="5"/>
        <v>31738.001046538262</v>
      </c>
      <c r="P22" s="14">
        <f t="shared" si="6"/>
        <v>55343.130348583531</v>
      </c>
      <c r="Q22" s="14">
        <f t="shared" si="7"/>
        <v>27016.97518612921</v>
      </c>
      <c r="R22" s="14">
        <v>6.3038666666666696</v>
      </c>
      <c r="S22" s="14">
        <v>32883.5616556858</v>
      </c>
      <c r="T22" s="14">
        <f t="shared" si="8"/>
        <v>949.7516681293273</v>
      </c>
      <c r="U22" s="14" t="str">
        <f t="shared" si="9"/>
        <v>P</v>
      </c>
      <c r="V22" s="14" t="str">
        <f t="shared" si="10"/>
        <v>P</v>
      </c>
      <c r="W22" s="14" t="str">
        <f t="shared" si="11"/>
        <v>P</v>
      </c>
      <c r="X22" s="14">
        <v>31949.809987556499</v>
      </c>
      <c r="Y22" s="14">
        <f t="shared" si="12"/>
        <v>39655.946116812978</v>
      </c>
      <c r="Z22" s="14">
        <f t="shared" si="13"/>
        <v>24211.673858299971</v>
      </c>
      <c r="AA22" s="14">
        <f t="shared" si="14"/>
        <v>43517.014181441227</v>
      </c>
      <c r="AB22" s="14">
        <f t="shared" si="15"/>
        <v>20350.605793671719</v>
      </c>
      <c r="AC22" s="14">
        <v>7.11358333333333</v>
      </c>
      <c r="AD22" s="14">
        <v>14196.283966253901</v>
      </c>
      <c r="AE22" s="14">
        <f t="shared" si="16"/>
        <v>900.71437986367346</v>
      </c>
      <c r="AF22" s="14" t="str">
        <f t="shared" si="17"/>
        <v>P</v>
      </c>
      <c r="AG22" s="14" t="str">
        <f t="shared" si="18"/>
        <v>P</v>
      </c>
      <c r="AH22" s="14" t="str">
        <f t="shared" si="19"/>
        <v>P</v>
      </c>
      <c r="AI22" s="14">
        <v>15112.9983461176</v>
      </c>
      <c r="AJ22" s="14">
        <f t="shared" si="20"/>
        <v>18574.318270824144</v>
      </c>
      <c r="AK22" s="14">
        <f t="shared" si="21"/>
        <v>11619.678421411005</v>
      </c>
      <c r="AL22" s="14">
        <f t="shared" si="22"/>
        <v>20312.97823317743</v>
      </c>
      <c r="AM22" s="14">
        <f t="shared" si="23"/>
        <v>9881.0184590577192</v>
      </c>
      <c r="AN22" s="14">
        <v>11.218083333333301</v>
      </c>
      <c r="AO22" s="14">
        <v>418676.85522924102</v>
      </c>
      <c r="AP22" s="14">
        <f t="shared" si="24"/>
        <v>38842.612771450076</v>
      </c>
      <c r="AQ22" s="14" t="str">
        <f t="shared" si="25"/>
        <v>P</v>
      </c>
      <c r="AR22" s="14" t="str">
        <f t="shared" si="26"/>
        <v>P</v>
      </c>
      <c r="AS22" s="14" t="str">
        <f t="shared" si="27"/>
        <v>P</v>
      </c>
      <c r="AT22" s="14">
        <v>457535.46800069098</v>
      </c>
      <c r="AU22" s="14">
        <f t="shared" si="28"/>
        <v>557637.62387062109</v>
      </c>
      <c r="AV22" s="14">
        <f t="shared" si="29"/>
        <v>357401.3121307611</v>
      </c>
      <c r="AW22" s="14">
        <f t="shared" si="30"/>
        <v>607696.701805586</v>
      </c>
      <c r="AX22" s="14">
        <f t="shared" si="31"/>
        <v>307342.23419579613</v>
      </c>
    </row>
    <row r="23" spans="1:50">
      <c r="A23" s="11" t="s">
        <v>21</v>
      </c>
      <c r="B23" s="11" t="s">
        <v>38</v>
      </c>
      <c r="C23" s="11" t="s">
        <v>144</v>
      </c>
      <c r="D23" s="11" t="s">
        <v>181</v>
      </c>
      <c r="E23" s="11" t="s">
        <v>164</v>
      </c>
      <c r="F23" s="13">
        <v>43865.924224536997</v>
      </c>
      <c r="G23" s="14">
        <v>5.6645333333333303</v>
      </c>
      <c r="H23" s="14">
        <v>39337.131720931502</v>
      </c>
      <c r="I23" s="152">
        <f t="shared" si="0"/>
        <v>1842.9210464248681</v>
      </c>
      <c r="J23" s="14" t="str">
        <f t="shared" si="1"/>
        <v>P</v>
      </c>
      <c r="K23" s="14" t="str">
        <f t="shared" si="2"/>
        <v>P</v>
      </c>
      <c r="L23" s="14" t="str">
        <f t="shared" si="3"/>
        <v>P</v>
      </c>
      <c r="M23" s="14">
        <v>41197.052767356399</v>
      </c>
      <c r="N23" s="14">
        <f t="shared" si="4"/>
        <v>50622.104488174475</v>
      </c>
      <c r="O23" s="14">
        <f t="shared" si="5"/>
        <v>31738.001046538262</v>
      </c>
      <c r="P23" s="14">
        <f t="shared" si="6"/>
        <v>55343.130348583531</v>
      </c>
      <c r="Q23" s="14">
        <f t="shared" si="7"/>
        <v>27016.97518612921</v>
      </c>
      <c r="R23" s="14">
        <v>6.2978166666666704</v>
      </c>
      <c r="S23" s="14">
        <v>29058.286451782798</v>
      </c>
      <c r="T23" s="14">
        <f t="shared" si="8"/>
        <v>2875.5235357736747</v>
      </c>
      <c r="U23" s="14" t="str">
        <f t="shared" si="9"/>
        <v>P</v>
      </c>
      <c r="V23" s="14" t="str">
        <f t="shared" si="10"/>
        <v>P</v>
      </c>
      <c r="W23" s="14" t="str">
        <f t="shared" si="11"/>
        <v>P</v>
      </c>
      <c r="X23" s="14">
        <v>31950.809987556499</v>
      </c>
      <c r="Y23" s="14">
        <f t="shared" si="12"/>
        <v>39655.946116812978</v>
      </c>
      <c r="Z23" s="14">
        <f t="shared" si="13"/>
        <v>24211.673858299971</v>
      </c>
      <c r="AA23" s="14">
        <f t="shared" si="14"/>
        <v>43517.014181441227</v>
      </c>
      <c r="AB23" s="14">
        <f t="shared" si="15"/>
        <v>20350.605793671719</v>
      </c>
      <c r="AC23" s="14">
        <v>7.10666666666667</v>
      </c>
      <c r="AD23" s="14">
        <v>15077.752398811201</v>
      </c>
      <c r="AE23" s="14">
        <f t="shared" si="16"/>
        <v>19.245947306373637</v>
      </c>
      <c r="AF23" s="14" t="str">
        <f t="shared" si="17"/>
        <v>P</v>
      </c>
      <c r="AG23" s="14" t="str">
        <f t="shared" si="18"/>
        <v>P</v>
      </c>
      <c r="AH23" s="14" t="str">
        <f t="shared" si="19"/>
        <v>P</v>
      </c>
      <c r="AI23" s="14">
        <v>15113.9983461176</v>
      </c>
      <c r="AJ23" s="14">
        <f t="shared" si="20"/>
        <v>18574.318270824144</v>
      </c>
      <c r="AK23" s="14">
        <f t="shared" si="21"/>
        <v>11619.678421411005</v>
      </c>
      <c r="AL23" s="14">
        <f t="shared" si="22"/>
        <v>20312.97823317743</v>
      </c>
      <c r="AM23" s="14">
        <f t="shared" si="23"/>
        <v>9881.0184590577192</v>
      </c>
      <c r="AN23" s="14">
        <v>11.218116666666701</v>
      </c>
      <c r="AO23" s="14">
        <v>465763.81979532097</v>
      </c>
      <c r="AP23" s="14">
        <f t="shared" si="24"/>
        <v>8244.3517946298816</v>
      </c>
      <c r="AQ23" s="14" t="str">
        <f t="shared" si="25"/>
        <v>P</v>
      </c>
      <c r="AR23" s="14" t="str">
        <f t="shared" si="26"/>
        <v>P</v>
      </c>
      <c r="AS23" s="14" t="str">
        <f t="shared" si="27"/>
        <v>P</v>
      </c>
      <c r="AT23" s="14">
        <v>457536.46800069098</v>
      </c>
      <c r="AU23" s="14">
        <f t="shared" si="28"/>
        <v>557637.62387062109</v>
      </c>
      <c r="AV23" s="14">
        <f t="shared" si="29"/>
        <v>357401.3121307611</v>
      </c>
      <c r="AW23" s="14">
        <f t="shared" si="30"/>
        <v>607696.701805586</v>
      </c>
      <c r="AX23" s="14">
        <f t="shared" si="31"/>
        <v>307342.23419579613</v>
      </c>
    </row>
    <row r="24" spans="1:50">
      <c r="A24" s="11" t="s">
        <v>42</v>
      </c>
      <c r="B24" s="11" t="s">
        <v>38</v>
      </c>
      <c r="C24" s="11" t="s">
        <v>168</v>
      </c>
      <c r="D24" s="11" t="s">
        <v>33</v>
      </c>
      <c r="E24" s="11" t="s">
        <v>164</v>
      </c>
      <c r="F24" s="13">
        <v>43865.939004629603</v>
      </c>
      <c r="G24" s="14">
        <v>5.6606166666666704</v>
      </c>
      <c r="H24" s="14">
        <v>42279.192252925299</v>
      </c>
      <c r="I24" s="152">
        <f t="shared" si="0"/>
        <v>1099.1394855689286</v>
      </c>
      <c r="J24" s="14" t="str">
        <f t="shared" si="1"/>
        <v>P</v>
      </c>
      <c r="K24" s="14" t="str">
        <f t="shared" si="2"/>
        <v>P</v>
      </c>
      <c r="L24" s="14" t="str">
        <f t="shared" si="3"/>
        <v>P</v>
      </c>
      <c r="M24" s="14">
        <v>41198.052767356399</v>
      </c>
      <c r="N24" s="14">
        <f t="shared" si="4"/>
        <v>50622.104488174475</v>
      </c>
      <c r="O24" s="14">
        <f t="shared" si="5"/>
        <v>31738.001046538262</v>
      </c>
      <c r="P24" s="14">
        <f t="shared" si="6"/>
        <v>55343.130348583531</v>
      </c>
      <c r="Q24" s="14">
        <f t="shared" si="7"/>
        <v>27016.97518612921</v>
      </c>
      <c r="R24" s="14">
        <v>6.2947666666666704</v>
      </c>
      <c r="S24" s="14">
        <v>34299.151823398803</v>
      </c>
      <c r="T24" s="14">
        <f t="shared" si="8"/>
        <v>2365.3418358423296</v>
      </c>
      <c r="U24" s="14" t="str">
        <f t="shared" si="9"/>
        <v>P</v>
      </c>
      <c r="V24" s="14" t="str">
        <f t="shared" si="10"/>
        <v>P</v>
      </c>
      <c r="W24" s="14" t="str">
        <f t="shared" si="11"/>
        <v>P</v>
      </c>
      <c r="X24" s="14">
        <v>31951.809987556499</v>
      </c>
      <c r="Y24" s="14">
        <f t="shared" si="12"/>
        <v>39655.946116812978</v>
      </c>
      <c r="Z24" s="14">
        <f t="shared" si="13"/>
        <v>24211.673858299971</v>
      </c>
      <c r="AA24" s="14">
        <f t="shared" si="14"/>
        <v>43517.014181441227</v>
      </c>
      <c r="AB24" s="14">
        <f t="shared" si="15"/>
        <v>20350.605793671719</v>
      </c>
      <c r="AC24" s="14">
        <v>7.1031833333333303</v>
      </c>
      <c r="AD24" s="14">
        <v>16387.130826185599</v>
      </c>
      <c r="AE24" s="14">
        <f t="shared" si="16"/>
        <v>1290.132480068025</v>
      </c>
      <c r="AF24" s="14" t="str">
        <f t="shared" si="17"/>
        <v>P</v>
      </c>
      <c r="AG24" s="14" t="str">
        <f t="shared" si="18"/>
        <v>P</v>
      </c>
      <c r="AH24" s="14" t="str">
        <f t="shared" si="19"/>
        <v>P</v>
      </c>
      <c r="AI24" s="14">
        <v>15114.9983461176</v>
      </c>
      <c r="AJ24" s="14">
        <f t="shared" si="20"/>
        <v>18574.318270824144</v>
      </c>
      <c r="AK24" s="14">
        <f t="shared" si="21"/>
        <v>11619.678421411005</v>
      </c>
      <c r="AL24" s="14">
        <f t="shared" si="22"/>
        <v>20312.97823317743</v>
      </c>
      <c r="AM24" s="14">
        <f t="shared" si="23"/>
        <v>9881.0184590577192</v>
      </c>
      <c r="AN24" s="14">
        <v>11.218083333333301</v>
      </c>
      <c r="AO24" s="14">
        <v>515901.63542196498</v>
      </c>
      <c r="AP24" s="14">
        <f t="shared" si="24"/>
        <v>58382.167421273887</v>
      </c>
      <c r="AQ24" s="14" t="str">
        <f t="shared" si="25"/>
        <v>F</v>
      </c>
      <c r="AR24" s="14" t="str">
        <f t="shared" si="26"/>
        <v>P</v>
      </c>
      <c r="AS24" s="14" t="str">
        <f t="shared" si="27"/>
        <v>P</v>
      </c>
      <c r="AT24" s="14">
        <v>457537.46800069098</v>
      </c>
      <c r="AU24" s="14">
        <f t="shared" si="28"/>
        <v>557637.62387062109</v>
      </c>
      <c r="AV24" s="14">
        <f t="shared" si="29"/>
        <v>357401.3121307611</v>
      </c>
      <c r="AW24" s="14">
        <f t="shared" si="30"/>
        <v>607696.701805586</v>
      </c>
      <c r="AX24" s="14">
        <f t="shared" si="31"/>
        <v>307342.23419579613</v>
      </c>
    </row>
    <row r="25" spans="1:50">
      <c r="A25" s="11" t="s">
        <v>7</v>
      </c>
      <c r="B25" s="11" t="s">
        <v>38</v>
      </c>
      <c r="C25" s="11" t="s">
        <v>157</v>
      </c>
      <c r="D25" s="11" t="s">
        <v>33</v>
      </c>
      <c r="E25" s="11" t="s">
        <v>164</v>
      </c>
      <c r="F25" s="13">
        <v>43865.953784722202</v>
      </c>
      <c r="G25" s="14">
        <v>5.6528666666666698</v>
      </c>
      <c r="H25" s="14">
        <v>45252.342619267802</v>
      </c>
      <c r="I25" s="152">
        <f t="shared" si="0"/>
        <v>4072.2898519114315</v>
      </c>
      <c r="J25" s="14" t="str">
        <f t="shared" si="1"/>
        <v>P</v>
      </c>
      <c r="K25" s="14" t="str">
        <f t="shared" si="2"/>
        <v>P</v>
      </c>
      <c r="L25" s="14" t="str">
        <f t="shared" si="3"/>
        <v>P</v>
      </c>
      <c r="M25" s="14">
        <v>41199.052767356399</v>
      </c>
      <c r="N25" s="14">
        <f t="shared" si="4"/>
        <v>50622.104488174475</v>
      </c>
      <c r="O25" s="14">
        <f t="shared" si="5"/>
        <v>31738.001046538262</v>
      </c>
      <c r="P25" s="14">
        <f t="shared" si="6"/>
        <v>55343.130348583531</v>
      </c>
      <c r="Q25" s="14">
        <f t="shared" si="7"/>
        <v>27016.97518612921</v>
      </c>
      <c r="R25" s="14">
        <v>6.2978333333333296</v>
      </c>
      <c r="S25" s="14">
        <v>32412.4363247199</v>
      </c>
      <c r="T25" s="14">
        <f t="shared" si="8"/>
        <v>478.6263371634268</v>
      </c>
      <c r="U25" s="14" t="str">
        <f t="shared" si="9"/>
        <v>P</v>
      </c>
      <c r="V25" s="14" t="str">
        <f t="shared" si="10"/>
        <v>P</v>
      </c>
      <c r="W25" s="14" t="str">
        <f t="shared" si="11"/>
        <v>P</v>
      </c>
      <c r="X25" s="14">
        <v>31952.809987556499</v>
      </c>
      <c r="Y25" s="14">
        <f t="shared" si="12"/>
        <v>39655.946116812978</v>
      </c>
      <c r="Z25" s="14">
        <f t="shared" si="13"/>
        <v>24211.673858299971</v>
      </c>
      <c r="AA25" s="14">
        <f t="shared" si="14"/>
        <v>43517.014181441227</v>
      </c>
      <c r="AB25" s="14">
        <f t="shared" si="15"/>
        <v>20350.605793671719</v>
      </c>
      <c r="AC25" s="14">
        <v>7.1131833333333301</v>
      </c>
      <c r="AD25" s="14">
        <v>15740.852943223101</v>
      </c>
      <c r="AE25" s="14">
        <f t="shared" si="16"/>
        <v>643.85459710552641</v>
      </c>
      <c r="AF25" s="14" t="str">
        <f t="shared" si="17"/>
        <v>P</v>
      </c>
      <c r="AG25" s="14" t="str">
        <f t="shared" si="18"/>
        <v>P</v>
      </c>
      <c r="AH25" s="14" t="str">
        <f t="shared" si="19"/>
        <v>P</v>
      </c>
      <c r="AI25" s="14">
        <v>15115.9983461176</v>
      </c>
      <c r="AJ25" s="14">
        <f t="shared" si="20"/>
        <v>18574.318270824144</v>
      </c>
      <c r="AK25" s="14">
        <f t="shared" si="21"/>
        <v>11619.678421411005</v>
      </c>
      <c r="AL25" s="14">
        <f t="shared" si="22"/>
        <v>20312.97823317743</v>
      </c>
      <c r="AM25" s="14">
        <f t="shared" si="23"/>
        <v>9881.0184590577192</v>
      </c>
      <c r="AN25" s="14">
        <v>11.218116666666701</v>
      </c>
      <c r="AO25" s="14">
        <v>487793.88857384602</v>
      </c>
      <c r="AP25" s="14">
        <f t="shared" si="24"/>
        <v>30274.42057315493</v>
      </c>
      <c r="AQ25" s="14" t="str">
        <f t="shared" si="25"/>
        <v>P</v>
      </c>
      <c r="AR25" s="14" t="str">
        <f t="shared" si="26"/>
        <v>P</v>
      </c>
      <c r="AS25" s="14" t="str">
        <f t="shared" si="27"/>
        <v>P</v>
      </c>
      <c r="AT25" s="14">
        <v>457538.46800069098</v>
      </c>
      <c r="AU25" s="14">
        <f t="shared" si="28"/>
        <v>557637.62387062109</v>
      </c>
      <c r="AV25" s="14">
        <f t="shared" si="29"/>
        <v>357401.3121307611</v>
      </c>
      <c r="AW25" s="14">
        <f t="shared" si="30"/>
        <v>607696.701805586</v>
      </c>
      <c r="AX25" s="14">
        <f t="shared" si="31"/>
        <v>307342.23419579613</v>
      </c>
    </row>
    <row r="26" spans="1:50">
      <c r="A26" s="11" t="s">
        <v>101</v>
      </c>
      <c r="B26" s="11" t="s">
        <v>38</v>
      </c>
      <c r="C26" s="11" t="s">
        <v>77</v>
      </c>
      <c r="D26" s="11" t="s">
        <v>33</v>
      </c>
      <c r="E26" s="11" t="s">
        <v>164</v>
      </c>
      <c r="F26" s="13">
        <v>43865.968622685199</v>
      </c>
      <c r="G26" s="14">
        <v>5.6645000000000003</v>
      </c>
      <c r="H26" s="14">
        <v>42273.417517638998</v>
      </c>
      <c r="I26" s="152">
        <f t="shared" si="0"/>
        <v>1093.3647502826279</v>
      </c>
      <c r="J26" s="14" t="str">
        <f t="shared" si="1"/>
        <v>P</v>
      </c>
      <c r="K26" s="14" t="str">
        <f t="shared" si="2"/>
        <v>P</v>
      </c>
      <c r="L26" s="14" t="str">
        <f t="shared" si="3"/>
        <v>P</v>
      </c>
      <c r="M26" s="14">
        <v>41200.052767356399</v>
      </c>
      <c r="N26" s="14">
        <f t="shared" si="4"/>
        <v>50622.104488174475</v>
      </c>
      <c r="O26" s="14">
        <f t="shared" si="5"/>
        <v>31738.001046538262</v>
      </c>
      <c r="P26" s="14">
        <f t="shared" si="6"/>
        <v>55343.130348583531</v>
      </c>
      <c r="Q26" s="14">
        <f t="shared" si="7"/>
        <v>27016.97518612921</v>
      </c>
      <c r="R26" s="14">
        <v>6.3008333333333297</v>
      </c>
      <c r="S26" s="14">
        <v>35240.2399483716</v>
      </c>
      <c r="T26" s="14">
        <f t="shared" si="8"/>
        <v>3306.4299608151268</v>
      </c>
      <c r="U26" s="14" t="str">
        <f t="shared" si="9"/>
        <v>P</v>
      </c>
      <c r="V26" s="14" t="str">
        <f t="shared" si="10"/>
        <v>P</v>
      </c>
      <c r="W26" s="14" t="str">
        <f t="shared" si="11"/>
        <v>P</v>
      </c>
      <c r="X26" s="14">
        <v>31953.809987556499</v>
      </c>
      <c r="Y26" s="14">
        <f t="shared" si="12"/>
        <v>39655.946116812978</v>
      </c>
      <c r="Z26" s="14">
        <f t="shared" si="13"/>
        <v>24211.673858299971</v>
      </c>
      <c r="AA26" s="14">
        <f t="shared" si="14"/>
        <v>43517.014181441227</v>
      </c>
      <c r="AB26" s="14">
        <f t="shared" si="15"/>
        <v>20350.605793671719</v>
      </c>
      <c r="AC26" s="14">
        <v>7.1066333333333302</v>
      </c>
      <c r="AD26" s="14">
        <v>16448.5128933698</v>
      </c>
      <c r="AE26" s="14">
        <f t="shared" si="16"/>
        <v>1351.5145472522254</v>
      </c>
      <c r="AF26" s="14" t="str">
        <f t="shared" si="17"/>
        <v>P</v>
      </c>
      <c r="AG26" s="14" t="str">
        <f t="shared" si="18"/>
        <v>P</v>
      </c>
      <c r="AH26" s="14" t="str">
        <f t="shared" si="19"/>
        <v>P</v>
      </c>
      <c r="AI26" s="14">
        <v>15116.9983461176</v>
      </c>
      <c r="AJ26" s="14">
        <f t="shared" si="20"/>
        <v>18574.318270824144</v>
      </c>
      <c r="AK26" s="14">
        <f t="shared" si="21"/>
        <v>11619.678421411005</v>
      </c>
      <c r="AL26" s="14">
        <f t="shared" si="22"/>
        <v>20312.97823317743</v>
      </c>
      <c r="AM26" s="14">
        <f t="shared" si="23"/>
        <v>9881.0184590577192</v>
      </c>
      <c r="AN26" s="14">
        <v>11.218066666666701</v>
      </c>
      <c r="AO26" s="14">
        <v>484818.914785815</v>
      </c>
      <c r="AP26" s="14">
        <f t="shared" si="24"/>
        <v>27299.446785123902</v>
      </c>
      <c r="AQ26" s="14" t="str">
        <f t="shared" si="25"/>
        <v>P</v>
      </c>
      <c r="AR26" s="14" t="str">
        <f t="shared" si="26"/>
        <v>P</v>
      </c>
      <c r="AS26" s="14" t="str">
        <f t="shared" si="27"/>
        <v>P</v>
      </c>
      <c r="AT26" s="14">
        <v>457539.46800069098</v>
      </c>
      <c r="AU26" s="14">
        <f t="shared" si="28"/>
        <v>557637.62387062109</v>
      </c>
      <c r="AV26" s="14">
        <f t="shared" si="29"/>
        <v>357401.3121307611</v>
      </c>
      <c r="AW26" s="14">
        <f t="shared" si="30"/>
        <v>607696.701805586</v>
      </c>
      <c r="AX26" s="14">
        <f t="shared" si="31"/>
        <v>307342.23419579613</v>
      </c>
    </row>
    <row r="27" spans="1:50">
      <c r="A27" s="11" t="s">
        <v>21</v>
      </c>
      <c r="B27" s="11" t="s">
        <v>38</v>
      </c>
      <c r="C27" s="11" t="s">
        <v>112</v>
      </c>
      <c r="D27" s="11" t="s">
        <v>181</v>
      </c>
      <c r="E27" s="11" t="s">
        <v>164</v>
      </c>
      <c r="F27" s="13">
        <v>43865.983414351896</v>
      </c>
      <c r="G27" s="14">
        <v>5.6450833333333303</v>
      </c>
      <c r="H27" s="14">
        <v>38859.651826332098</v>
      </c>
      <c r="I27" s="152">
        <f t="shared" si="0"/>
        <v>2320.4009410242725</v>
      </c>
      <c r="J27" s="14" t="str">
        <f t="shared" si="1"/>
        <v>P</v>
      </c>
      <c r="K27" s="14" t="str">
        <f t="shared" si="2"/>
        <v>P</v>
      </c>
      <c r="L27" s="14" t="str">
        <f t="shared" si="3"/>
        <v>P</v>
      </c>
      <c r="M27" s="14">
        <v>41201.052767356399</v>
      </c>
      <c r="N27" s="14">
        <f t="shared" si="4"/>
        <v>50622.104488174475</v>
      </c>
      <c r="O27" s="14">
        <f t="shared" si="5"/>
        <v>31738.001046538262</v>
      </c>
      <c r="P27" s="14">
        <f t="shared" si="6"/>
        <v>55343.130348583531</v>
      </c>
      <c r="Q27" s="14">
        <f t="shared" si="7"/>
        <v>27016.97518612921</v>
      </c>
      <c r="R27" s="14">
        <v>6.2978166666666704</v>
      </c>
      <c r="S27" s="14">
        <v>30314.951764982801</v>
      </c>
      <c r="T27" s="14">
        <f t="shared" si="8"/>
        <v>1618.8582225736718</v>
      </c>
      <c r="U27" s="14" t="str">
        <f t="shared" si="9"/>
        <v>P</v>
      </c>
      <c r="V27" s="14" t="str">
        <f t="shared" si="10"/>
        <v>P</v>
      </c>
      <c r="W27" s="14" t="str">
        <f t="shared" si="11"/>
        <v>P</v>
      </c>
      <c r="X27" s="14">
        <v>31954.809987556499</v>
      </c>
      <c r="Y27" s="14">
        <f t="shared" si="12"/>
        <v>39655.946116812978</v>
      </c>
      <c r="Z27" s="14">
        <f t="shared" si="13"/>
        <v>24211.673858299971</v>
      </c>
      <c r="AA27" s="14">
        <f t="shared" si="14"/>
        <v>43517.014181441227</v>
      </c>
      <c r="AB27" s="14">
        <f t="shared" si="15"/>
        <v>20350.605793671719</v>
      </c>
      <c r="AC27" s="14">
        <v>7.1135999999999999</v>
      </c>
      <c r="AD27" s="14">
        <v>14500.2839524265</v>
      </c>
      <c r="AE27" s="14">
        <f t="shared" si="16"/>
        <v>596.71439369107429</v>
      </c>
      <c r="AF27" s="14" t="str">
        <f t="shared" si="17"/>
        <v>P</v>
      </c>
      <c r="AG27" s="14" t="str">
        <f t="shared" si="18"/>
        <v>P</v>
      </c>
      <c r="AH27" s="14" t="str">
        <f t="shared" si="19"/>
        <v>P</v>
      </c>
      <c r="AI27" s="14">
        <v>15117.9983461176</v>
      </c>
      <c r="AJ27" s="14">
        <f t="shared" si="20"/>
        <v>18574.318270824144</v>
      </c>
      <c r="AK27" s="14">
        <f t="shared" si="21"/>
        <v>11619.678421411005</v>
      </c>
      <c r="AL27" s="14">
        <f t="shared" si="22"/>
        <v>20312.97823317743</v>
      </c>
      <c r="AM27" s="14">
        <f t="shared" si="23"/>
        <v>9881.0184590577192</v>
      </c>
      <c r="AN27" s="14">
        <v>11.2181</v>
      </c>
      <c r="AO27" s="14">
        <v>430906.54731674801</v>
      </c>
      <c r="AP27" s="14">
        <f t="shared" si="24"/>
        <v>26612.920683943084</v>
      </c>
      <c r="AQ27" s="14" t="str">
        <f t="shared" si="25"/>
        <v>P</v>
      </c>
      <c r="AR27" s="14" t="str">
        <f t="shared" si="26"/>
        <v>P</v>
      </c>
      <c r="AS27" s="14" t="str">
        <f t="shared" si="27"/>
        <v>P</v>
      </c>
      <c r="AT27" s="14">
        <v>457540.46800069098</v>
      </c>
      <c r="AU27" s="14">
        <f t="shared" si="28"/>
        <v>557637.62387062109</v>
      </c>
      <c r="AV27" s="14">
        <f t="shared" si="29"/>
        <v>357401.3121307611</v>
      </c>
      <c r="AW27" s="14">
        <f t="shared" si="30"/>
        <v>607696.701805586</v>
      </c>
      <c r="AX27" s="14">
        <f t="shared" si="31"/>
        <v>307342.23419579613</v>
      </c>
    </row>
    <row r="28" spans="1:50">
      <c r="A28" s="11" t="s">
        <v>80</v>
      </c>
      <c r="B28" s="11" t="s">
        <v>38</v>
      </c>
      <c r="C28" s="11" t="s">
        <v>15</v>
      </c>
      <c r="D28" s="11" t="s">
        <v>35</v>
      </c>
      <c r="E28" s="11" t="s">
        <v>76</v>
      </c>
      <c r="F28" s="13">
        <v>43865.998182870397</v>
      </c>
      <c r="G28" s="14">
        <v>5.6761666666666697</v>
      </c>
      <c r="H28" s="14">
        <v>39783.8694058482</v>
      </c>
      <c r="I28" s="152">
        <f t="shared" si="0"/>
        <v>1396.1833615081705</v>
      </c>
      <c r="J28" s="14" t="str">
        <f t="shared" si="1"/>
        <v>P</v>
      </c>
      <c r="K28" s="14" t="str">
        <f t="shared" si="2"/>
        <v>P</v>
      </c>
      <c r="L28" s="14" t="str">
        <f t="shared" si="3"/>
        <v>P</v>
      </c>
      <c r="M28" s="14">
        <v>41202.052767356399</v>
      </c>
      <c r="N28" s="14">
        <f t="shared" si="4"/>
        <v>50622.104488174475</v>
      </c>
      <c r="O28" s="14">
        <f t="shared" si="5"/>
        <v>31738.001046538262</v>
      </c>
      <c r="P28" s="14">
        <f t="shared" si="6"/>
        <v>55343.130348583531</v>
      </c>
      <c r="Q28" s="14">
        <f t="shared" si="7"/>
        <v>27016.97518612921</v>
      </c>
      <c r="R28" s="14">
        <v>6.3038666666666696</v>
      </c>
      <c r="S28" s="14">
        <v>30917.0632153228</v>
      </c>
      <c r="T28" s="14">
        <f t="shared" si="8"/>
        <v>1016.7467722336733</v>
      </c>
      <c r="U28" s="14" t="str">
        <f t="shared" si="9"/>
        <v>P</v>
      </c>
      <c r="V28" s="14" t="str">
        <f t="shared" si="10"/>
        <v>P</v>
      </c>
      <c r="W28" s="14" t="str">
        <f t="shared" si="11"/>
        <v>P</v>
      </c>
      <c r="X28" s="14">
        <v>31955.809987556499</v>
      </c>
      <c r="Y28" s="14">
        <f t="shared" si="12"/>
        <v>39655.946116812978</v>
      </c>
      <c r="Z28" s="14">
        <f t="shared" si="13"/>
        <v>24211.673858299971</v>
      </c>
      <c r="AA28" s="14">
        <f t="shared" si="14"/>
        <v>43517.014181441227</v>
      </c>
      <c r="AB28" s="14">
        <f t="shared" si="15"/>
        <v>20350.605793671719</v>
      </c>
      <c r="AC28" s="14">
        <v>7.1066500000000001</v>
      </c>
      <c r="AD28" s="14">
        <v>13960.781580705399</v>
      </c>
      <c r="AE28" s="14">
        <f t="shared" si="16"/>
        <v>1136.2167654121749</v>
      </c>
      <c r="AF28" s="14" t="str">
        <f t="shared" si="17"/>
        <v>P</v>
      </c>
      <c r="AG28" s="14" t="str">
        <f t="shared" si="18"/>
        <v>P</v>
      </c>
      <c r="AH28" s="14" t="str">
        <f t="shared" si="19"/>
        <v>P</v>
      </c>
      <c r="AI28" s="14">
        <v>15118.9983461176</v>
      </c>
      <c r="AJ28" s="14">
        <f t="shared" si="20"/>
        <v>18574.318270824144</v>
      </c>
      <c r="AK28" s="14">
        <f t="shared" si="21"/>
        <v>11619.678421411005</v>
      </c>
      <c r="AL28" s="14">
        <f t="shared" si="22"/>
        <v>20312.97823317743</v>
      </c>
      <c r="AM28" s="14">
        <f t="shared" si="23"/>
        <v>9881.0184590577192</v>
      </c>
      <c r="AN28" s="14">
        <v>11.218083333333301</v>
      </c>
      <c r="AO28" s="14">
        <v>450232.71562772698</v>
      </c>
      <c r="AP28" s="14">
        <f t="shared" si="24"/>
        <v>7286.7523729641107</v>
      </c>
      <c r="AQ28" s="14" t="str">
        <f t="shared" si="25"/>
        <v>P</v>
      </c>
      <c r="AR28" s="14" t="str">
        <f t="shared" si="26"/>
        <v>P</v>
      </c>
      <c r="AS28" s="14" t="str">
        <f t="shared" si="27"/>
        <v>P</v>
      </c>
      <c r="AT28" s="14">
        <v>457541.46800069098</v>
      </c>
      <c r="AU28" s="14">
        <f t="shared" si="28"/>
        <v>557637.62387062109</v>
      </c>
      <c r="AV28" s="14">
        <f t="shared" si="29"/>
        <v>357401.3121307611</v>
      </c>
      <c r="AW28" s="14">
        <f t="shared" si="30"/>
        <v>607696.701805586</v>
      </c>
      <c r="AX28" s="14">
        <f t="shared" si="31"/>
        <v>307342.23419579613</v>
      </c>
    </row>
    <row r="29" spans="1:50">
      <c r="A29" s="11" t="s">
        <v>39</v>
      </c>
      <c r="B29" s="11" t="s">
        <v>38</v>
      </c>
      <c r="C29" s="11" t="s">
        <v>54</v>
      </c>
      <c r="D29" s="11" t="s">
        <v>33</v>
      </c>
      <c r="E29" s="11" t="s">
        <v>164</v>
      </c>
      <c r="F29" s="13">
        <v>43866.013043981497</v>
      </c>
      <c r="G29" s="14">
        <v>5.6450833333333303</v>
      </c>
      <c r="H29" s="14">
        <v>40772.897628011102</v>
      </c>
      <c r="I29" s="152">
        <f t="shared" si="0"/>
        <v>407.15513934526825</v>
      </c>
      <c r="J29" s="14" t="str">
        <f t="shared" si="1"/>
        <v>P</v>
      </c>
      <c r="K29" s="14" t="str">
        <f t="shared" si="2"/>
        <v>P</v>
      </c>
      <c r="L29" s="14" t="str">
        <f t="shared" si="3"/>
        <v>P</v>
      </c>
      <c r="M29" s="14">
        <v>41203.052767356399</v>
      </c>
      <c r="N29" s="14">
        <f t="shared" si="4"/>
        <v>50622.104488174475</v>
      </c>
      <c r="O29" s="14">
        <f t="shared" si="5"/>
        <v>31738.001046538262</v>
      </c>
      <c r="P29" s="14">
        <f t="shared" si="6"/>
        <v>55343.130348583531</v>
      </c>
      <c r="Q29" s="14">
        <f t="shared" si="7"/>
        <v>27016.97518612921</v>
      </c>
      <c r="R29" s="14">
        <v>6.2948000000000004</v>
      </c>
      <c r="S29" s="14">
        <v>33685.851660485197</v>
      </c>
      <c r="T29" s="14">
        <f t="shared" si="8"/>
        <v>1752.0416729287244</v>
      </c>
      <c r="U29" s="14" t="str">
        <f t="shared" si="9"/>
        <v>P</v>
      </c>
      <c r="V29" s="14" t="str">
        <f t="shared" si="10"/>
        <v>P</v>
      </c>
      <c r="W29" s="14" t="str">
        <f t="shared" si="11"/>
        <v>P</v>
      </c>
      <c r="X29" s="14">
        <v>31956.809987556499</v>
      </c>
      <c r="Y29" s="14">
        <f t="shared" si="12"/>
        <v>39655.946116812978</v>
      </c>
      <c r="Z29" s="14">
        <f t="shared" si="13"/>
        <v>24211.673858299971</v>
      </c>
      <c r="AA29" s="14">
        <f t="shared" si="14"/>
        <v>43517.014181441227</v>
      </c>
      <c r="AB29" s="14">
        <f t="shared" si="15"/>
        <v>20350.605793671719</v>
      </c>
      <c r="AC29" s="14">
        <v>7.11316666666667</v>
      </c>
      <c r="AD29" s="14">
        <v>16249.7141592604</v>
      </c>
      <c r="AE29" s="14">
        <f t="shared" si="16"/>
        <v>1152.7158131428259</v>
      </c>
      <c r="AF29" s="14" t="str">
        <f t="shared" si="17"/>
        <v>P</v>
      </c>
      <c r="AG29" s="14" t="str">
        <f t="shared" si="18"/>
        <v>P</v>
      </c>
      <c r="AH29" s="14" t="str">
        <f t="shared" si="19"/>
        <v>P</v>
      </c>
      <c r="AI29" s="14">
        <v>15119.9983461176</v>
      </c>
      <c r="AJ29" s="14">
        <f t="shared" si="20"/>
        <v>18574.318270824144</v>
      </c>
      <c r="AK29" s="14">
        <f t="shared" si="21"/>
        <v>11619.678421411005</v>
      </c>
      <c r="AL29" s="14">
        <f t="shared" si="22"/>
        <v>20312.97823317743</v>
      </c>
      <c r="AM29" s="14">
        <f t="shared" si="23"/>
        <v>9881.0184590577192</v>
      </c>
      <c r="AN29" s="14">
        <v>11.218116666666701</v>
      </c>
      <c r="AO29" s="14">
        <v>497897.48220014502</v>
      </c>
      <c r="AP29" s="14">
        <f t="shared" si="24"/>
        <v>40378.01419945393</v>
      </c>
      <c r="AQ29" s="14" t="str">
        <f t="shared" si="25"/>
        <v>P</v>
      </c>
      <c r="AR29" s="14" t="str">
        <f t="shared" si="26"/>
        <v>P</v>
      </c>
      <c r="AS29" s="14" t="str">
        <f t="shared" si="27"/>
        <v>P</v>
      </c>
      <c r="AT29" s="14">
        <v>457542.46800069098</v>
      </c>
      <c r="AU29" s="14">
        <f t="shared" si="28"/>
        <v>557637.62387062109</v>
      </c>
      <c r="AV29" s="14">
        <f t="shared" si="29"/>
        <v>357401.3121307611</v>
      </c>
      <c r="AW29" s="14">
        <f t="shared" si="30"/>
        <v>607696.701805586</v>
      </c>
      <c r="AX29" s="14">
        <f t="shared" si="31"/>
        <v>307342.23419579613</v>
      </c>
    </row>
    <row r="30" spans="1:50">
      <c r="A30" s="11" t="s">
        <v>57</v>
      </c>
      <c r="B30" s="11" t="s">
        <v>38</v>
      </c>
      <c r="C30" s="11" t="s">
        <v>180</v>
      </c>
      <c r="D30" s="11" t="s">
        <v>33</v>
      </c>
      <c r="E30" s="11" t="s">
        <v>164</v>
      </c>
      <c r="F30" s="13">
        <v>43866.027800925898</v>
      </c>
      <c r="G30" s="14">
        <v>5.6683833333333302</v>
      </c>
      <c r="H30" s="14">
        <v>38389.972909869102</v>
      </c>
      <c r="I30" s="152">
        <f t="shared" si="0"/>
        <v>2790.0798574872679</v>
      </c>
      <c r="J30" s="14" t="str">
        <f t="shared" si="1"/>
        <v>P</v>
      </c>
      <c r="K30" s="14" t="str">
        <f t="shared" si="2"/>
        <v>P</v>
      </c>
      <c r="L30" s="14" t="str">
        <f t="shared" si="3"/>
        <v>P</v>
      </c>
      <c r="M30" s="14">
        <v>41204.052767356399</v>
      </c>
      <c r="N30" s="14">
        <f t="shared" si="4"/>
        <v>50622.104488174475</v>
      </c>
      <c r="O30" s="14">
        <f t="shared" si="5"/>
        <v>31738.001046538262</v>
      </c>
      <c r="P30" s="14">
        <f t="shared" si="6"/>
        <v>55343.130348583531</v>
      </c>
      <c r="Q30" s="14">
        <f t="shared" si="7"/>
        <v>27016.97518612921</v>
      </c>
      <c r="R30" s="14">
        <v>6.3038666666666696</v>
      </c>
      <c r="S30" s="14">
        <v>29174.797839332699</v>
      </c>
      <c r="T30" s="14">
        <f t="shared" si="8"/>
        <v>2759.0121482237737</v>
      </c>
      <c r="U30" s="14" t="str">
        <f t="shared" si="9"/>
        <v>P</v>
      </c>
      <c r="V30" s="14" t="str">
        <f t="shared" si="10"/>
        <v>P</v>
      </c>
      <c r="W30" s="14" t="str">
        <f t="shared" si="11"/>
        <v>P</v>
      </c>
      <c r="X30" s="14">
        <v>31957.809987556499</v>
      </c>
      <c r="Y30" s="14">
        <f t="shared" si="12"/>
        <v>39655.946116812978</v>
      </c>
      <c r="Z30" s="14">
        <f t="shared" si="13"/>
        <v>24211.673858299971</v>
      </c>
      <c r="AA30" s="14">
        <f t="shared" si="14"/>
        <v>43517.014181441227</v>
      </c>
      <c r="AB30" s="14">
        <f t="shared" si="15"/>
        <v>20350.605793671719</v>
      </c>
      <c r="AC30" s="14">
        <v>7.1135666666666699</v>
      </c>
      <c r="AD30" s="14">
        <v>15375.4789256397</v>
      </c>
      <c r="AE30" s="14">
        <f t="shared" si="16"/>
        <v>278.48057952212548</v>
      </c>
      <c r="AF30" s="14" t="str">
        <f t="shared" si="17"/>
        <v>P</v>
      </c>
      <c r="AG30" s="14" t="str">
        <f t="shared" si="18"/>
        <v>P</v>
      </c>
      <c r="AH30" s="14" t="str">
        <f t="shared" si="19"/>
        <v>P</v>
      </c>
      <c r="AI30" s="14">
        <v>15120.9983461176</v>
      </c>
      <c r="AJ30" s="14">
        <f t="shared" si="20"/>
        <v>18574.318270824144</v>
      </c>
      <c r="AK30" s="14">
        <f t="shared" si="21"/>
        <v>11619.678421411005</v>
      </c>
      <c r="AL30" s="14">
        <f t="shared" si="22"/>
        <v>20312.97823317743</v>
      </c>
      <c r="AM30" s="14">
        <f t="shared" si="23"/>
        <v>9881.0184590577192</v>
      </c>
      <c r="AN30" s="14">
        <v>11.218066666666701</v>
      </c>
      <c r="AO30" s="14">
        <v>429583.713497783</v>
      </c>
      <c r="AP30" s="14">
        <f t="shared" si="24"/>
        <v>27935.754502908094</v>
      </c>
      <c r="AQ30" s="14" t="str">
        <f t="shared" si="25"/>
        <v>P</v>
      </c>
      <c r="AR30" s="14" t="str">
        <f t="shared" si="26"/>
        <v>P</v>
      </c>
      <c r="AS30" s="14" t="str">
        <f t="shared" si="27"/>
        <v>P</v>
      </c>
      <c r="AT30" s="14">
        <v>457543.46800069098</v>
      </c>
      <c r="AU30" s="14">
        <f t="shared" si="28"/>
        <v>557637.62387062109</v>
      </c>
      <c r="AV30" s="14">
        <f t="shared" si="29"/>
        <v>357401.3121307611</v>
      </c>
      <c r="AW30" s="14">
        <f t="shared" si="30"/>
        <v>607696.701805586</v>
      </c>
      <c r="AX30" s="14">
        <f t="shared" si="31"/>
        <v>307342.23419579613</v>
      </c>
    </row>
    <row r="31" spans="1:50">
      <c r="A31" s="11" t="s">
        <v>41</v>
      </c>
      <c r="B31" s="11" t="s">
        <v>38</v>
      </c>
      <c r="C31" s="11" t="s">
        <v>175</v>
      </c>
      <c r="D31" s="11" t="s">
        <v>33</v>
      </c>
      <c r="E31" s="11" t="s">
        <v>164</v>
      </c>
      <c r="F31" s="13">
        <v>43866.042581018497</v>
      </c>
      <c r="G31" s="14">
        <v>5.6761999999999997</v>
      </c>
      <c r="H31" s="14">
        <v>45206.496271289201</v>
      </c>
      <c r="I31" s="152">
        <f t="shared" si="0"/>
        <v>4026.4435039328309</v>
      </c>
      <c r="J31" s="14" t="str">
        <f t="shared" si="1"/>
        <v>P</v>
      </c>
      <c r="K31" s="14" t="str">
        <f t="shared" si="2"/>
        <v>P</v>
      </c>
      <c r="L31" s="14" t="str">
        <f t="shared" si="3"/>
        <v>P</v>
      </c>
      <c r="M31" s="14">
        <v>41205.052767356399</v>
      </c>
      <c r="N31" s="14">
        <f t="shared" si="4"/>
        <v>50622.104488174475</v>
      </c>
      <c r="O31" s="14">
        <f t="shared" si="5"/>
        <v>31738.001046538262</v>
      </c>
      <c r="P31" s="14">
        <f t="shared" si="6"/>
        <v>55343.130348583531</v>
      </c>
      <c r="Q31" s="14">
        <f t="shared" si="7"/>
        <v>27016.97518612921</v>
      </c>
      <c r="R31" s="14">
        <v>6.3038833333333297</v>
      </c>
      <c r="S31" s="14">
        <v>33169.586298774702</v>
      </c>
      <c r="T31" s="14">
        <f t="shared" si="8"/>
        <v>1235.7763112182292</v>
      </c>
      <c r="U31" s="14" t="str">
        <f t="shared" si="9"/>
        <v>P</v>
      </c>
      <c r="V31" s="14" t="str">
        <f t="shared" si="10"/>
        <v>P</v>
      </c>
      <c r="W31" s="14" t="str">
        <f t="shared" si="11"/>
        <v>P</v>
      </c>
      <c r="X31" s="14">
        <v>31958.809987556499</v>
      </c>
      <c r="Y31" s="14">
        <f t="shared" si="12"/>
        <v>39655.946116812978</v>
      </c>
      <c r="Z31" s="14">
        <f t="shared" si="13"/>
        <v>24211.673858299971</v>
      </c>
      <c r="AA31" s="14">
        <f t="shared" si="14"/>
        <v>43517.014181441227</v>
      </c>
      <c r="AB31" s="14">
        <f t="shared" si="15"/>
        <v>20350.605793671719</v>
      </c>
      <c r="AC31" s="14">
        <v>7.1101333333333301</v>
      </c>
      <c r="AD31" s="14">
        <v>15535.9760371718</v>
      </c>
      <c r="AE31" s="14">
        <f t="shared" si="16"/>
        <v>438.97769105422594</v>
      </c>
      <c r="AF31" s="14" t="str">
        <f t="shared" si="17"/>
        <v>P</v>
      </c>
      <c r="AG31" s="14" t="str">
        <f t="shared" si="18"/>
        <v>P</v>
      </c>
      <c r="AH31" s="14" t="str">
        <f t="shared" si="19"/>
        <v>P</v>
      </c>
      <c r="AI31" s="14">
        <v>15121.9983461176</v>
      </c>
      <c r="AJ31" s="14">
        <f t="shared" si="20"/>
        <v>18574.318270824144</v>
      </c>
      <c r="AK31" s="14">
        <f t="shared" si="21"/>
        <v>11619.678421411005</v>
      </c>
      <c r="AL31" s="14">
        <f t="shared" si="22"/>
        <v>20312.97823317743</v>
      </c>
      <c r="AM31" s="14">
        <f t="shared" si="23"/>
        <v>9881.0184590577192</v>
      </c>
      <c r="AN31" s="14">
        <v>11.2181</v>
      </c>
      <c r="AO31" s="14">
        <v>428774.94951716298</v>
      </c>
      <c r="AP31" s="14">
        <f t="shared" si="24"/>
        <v>28744.518483528111</v>
      </c>
      <c r="AQ31" s="14" t="str">
        <f t="shared" si="25"/>
        <v>P</v>
      </c>
      <c r="AR31" s="14" t="str">
        <f t="shared" si="26"/>
        <v>P</v>
      </c>
      <c r="AS31" s="14" t="str">
        <f t="shared" si="27"/>
        <v>P</v>
      </c>
      <c r="AT31" s="14">
        <v>457544.46800069098</v>
      </c>
      <c r="AU31" s="14">
        <f t="shared" si="28"/>
        <v>557637.62387062109</v>
      </c>
      <c r="AV31" s="14">
        <f t="shared" si="29"/>
        <v>357401.3121307611</v>
      </c>
      <c r="AW31" s="14">
        <f t="shared" si="30"/>
        <v>607696.701805586</v>
      </c>
      <c r="AX31" s="14">
        <f t="shared" si="31"/>
        <v>307342.23419579613</v>
      </c>
    </row>
    <row r="32" spans="1:50">
      <c r="A32" s="11" t="s">
        <v>53</v>
      </c>
      <c r="B32" s="11" t="s">
        <v>38</v>
      </c>
      <c r="C32" s="11" t="s">
        <v>63</v>
      </c>
      <c r="D32" s="11" t="s">
        <v>33</v>
      </c>
      <c r="E32" s="11" t="s">
        <v>164</v>
      </c>
      <c r="F32" s="13">
        <v>43866.057407407403</v>
      </c>
      <c r="G32" s="14">
        <v>5.6761666666666697</v>
      </c>
      <c r="H32" s="14">
        <v>46610.130458278902</v>
      </c>
      <c r="I32" s="152">
        <f t="shared" si="0"/>
        <v>5430.0776909225315</v>
      </c>
      <c r="J32" s="14" t="str">
        <f t="shared" si="1"/>
        <v>F</v>
      </c>
      <c r="K32" s="14" t="str">
        <f t="shared" si="2"/>
        <v>P</v>
      </c>
      <c r="L32" s="14" t="str">
        <f t="shared" si="3"/>
        <v>P</v>
      </c>
      <c r="M32" s="14">
        <v>41206.052767356399</v>
      </c>
      <c r="N32" s="14">
        <f t="shared" si="4"/>
        <v>50622.104488174475</v>
      </c>
      <c r="O32" s="14">
        <f t="shared" si="5"/>
        <v>31738.001046538262</v>
      </c>
      <c r="P32" s="14">
        <f t="shared" si="6"/>
        <v>55343.130348583531</v>
      </c>
      <c r="Q32" s="14">
        <f t="shared" si="7"/>
        <v>27016.97518612921</v>
      </c>
      <c r="R32" s="14">
        <v>6.3008333333333297</v>
      </c>
      <c r="S32" s="14">
        <v>35166.805787450299</v>
      </c>
      <c r="T32" s="14">
        <f t="shared" si="8"/>
        <v>3232.9957998938262</v>
      </c>
      <c r="U32" s="14" t="str">
        <f t="shared" si="9"/>
        <v>P</v>
      </c>
      <c r="V32" s="14" t="str">
        <f t="shared" si="10"/>
        <v>P</v>
      </c>
      <c r="W32" s="14" t="str">
        <f t="shared" si="11"/>
        <v>P</v>
      </c>
      <c r="X32" s="14">
        <v>31959.809987556499</v>
      </c>
      <c r="Y32" s="14">
        <f t="shared" si="12"/>
        <v>39655.946116812978</v>
      </c>
      <c r="Z32" s="14">
        <f t="shared" si="13"/>
        <v>24211.673858299971</v>
      </c>
      <c r="AA32" s="14">
        <f t="shared" si="14"/>
        <v>43517.014181441227</v>
      </c>
      <c r="AB32" s="14">
        <f t="shared" si="15"/>
        <v>20350.605793671719</v>
      </c>
      <c r="AC32" s="14">
        <v>7.1066500000000001</v>
      </c>
      <c r="AD32" s="14">
        <v>16474.9308350674</v>
      </c>
      <c r="AE32" s="14">
        <f t="shared" si="16"/>
        <v>1377.9324889498257</v>
      </c>
      <c r="AF32" s="14" t="str">
        <f t="shared" si="17"/>
        <v>P</v>
      </c>
      <c r="AG32" s="14" t="str">
        <f t="shared" si="18"/>
        <v>P</v>
      </c>
      <c r="AH32" s="14" t="str">
        <f t="shared" si="19"/>
        <v>P</v>
      </c>
      <c r="AI32" s="14">
        <v>15122.9983461176</v>
      </c>
      <c r="AJ32" s="14">
        <f t="shared" si="20"/>
        <v>18574.318270824144</v>
      </c>
      <c r="AK32" s="14">
        <f t="shared" si="21"/>
        <v>11619.678421411005</v>
      </c>
      <c r="AL32" s="14">
        <f t="shared" si="22"/>
        <v>20312.97823317743</v>
      </c>
      <c r="AM32" s="14">
        <f t="shared" si="23"/>
        <v>9881.0184590577192</v>
      </c>
      <c r="AN32" s="14">
        <v>11.218083333333301</v>
      </c>
      <c r="AO32" s="14">
        <v>497767.632312036</v>
      </c>
      <c r="AP32" s="14">
        <f t="shared" si="24"/>
        <v>40248.16431134491</v>
      </c>
      <c r="AQ32" s="14" t="str">
        <f t="shared" si="25"/>
        <v>P</v>
      </c>
      <c r="AR32" s="14" t="str">
        <f t="shared" si="26"/>
        <v>P</v>
      </c>
      <c r="AS32" s="14" t="str">
        <f t="shared" si="27"/>
        <v>P</v>
      </c>
      <c r="AT32" s="14">
        <v>457545.46800069098</v>
      </c>
      <c r="AU32" s="14">
        <f t="shared" si="28"/>
        <v>557637.62387062109</v>
      </c>
      <c r="AV32" s="14">
        <f t="shared" si="29"/>
        <v>357401.3121307611</v>
      </c>
      <c r="AW32" s="14">
        <f t="shared" si="30"/>
        <v>607696.701805586</v>
      </c>
      <c r="AX32" s="14">
        <f t="shared" si="31"/>
        <v>307342.23419579613</v>
      </c>
    </row>
    <row r="33" spans="1:50">
      <c r="A33" s="11" t="s">
        <v>11</v>
      </c>
      <c r="B33" s="11" t="s">
        <v>38</v>
      </c>
      <c r="C33" s="11" t="s">
        <v>55</v>
      </c>
      <c r="D33" s="11" t="s">
        <v>33</v>
      </c>
      <c r="E33" s="11" t="s">
        <v>164</v>
      </c>
      <c r="F33" s="13">
        <v>43866.072175925903</v>
      </c>
      <c r="G33" s="14">
        <v>5.66841666666667</v>
      </c>
      <c r="H33" s="14">
        <v>45385.476672069701</v>
      </c>
      <c r="I33" s="152">
        <f t="shared" si="0"/>
        <v>4205.4239047133306</v>
      </c>
      <c r="J33" s="14" t="str">
        <f t="shared" si="1"/>
        <v>P</v>
      </c>
      <c r="K33" s="14" t="str">
        <f t="shared" si="2"/>
        <v>P</v>
      </c>
      <c r="L33" s="14" t="str">
        <f t="shared" si="3"/>
        <v>P</v>
      </c>
      <c r="M33" s="14">
        <v>41207.052767356399</v>
      </c>
      <c r="N33" s="14">
        <f t="shared" si="4"/>
        <v>50622.104488174475</v>
      </c>
      <c r="O33" s="14">
        <f t="shared" si="5"/>
        <v>31738.001046538262</v>
      </c>
      <c r="P33" s="14">
        <f t="shared" si="6"/>
        <v>55343.130348583531</v>
      </c>
      <c r="Q33" s="14">
        <f t="shared" si="7"/>
        <v>27016.97518612921</v>
      </c>
      <c r="R33" s="14">
        <v>6.3008666666666704</v>
      </c>
      <c r="S33" s="14">
        <v>35474.482034409797</v>
      </c>
      <c r="T33" s="14">
        <f t="shared" si="8"/>
        <v>3540.672046853324</v>
      </c>
      <c r="U33" s="14" t="str">
        <f t="shared" si="9"/>
        <v>P</v>
      </c>
      <c r="V33" s="14" t="str">
        <f t="shared" si="10"/>
        <v>P</v>
      </c>
      <c r="W33" s="14" t="str">
        <f t="shared" si="11"/>
        <v>P</v>
      </c>
      <c r="X33" s="14">
        <v>31960.809987556499</v>
      </c>
      <c r="Y33" s="14">
        <f t="shared" si="12"/>
        <v>39655.946116812978</v>
      </c>
      <c r="Z33" s="14">
        <f t="shared" si="13"/>
        <v>24211.673858299971</v>
      </c>
      <c r="AA33" s="14">
        <f t="shared" si="14"/>
        <v>43517.014181441227</v>
      </c>
      <c r="AB33" s="14">
        <f t="shared" si="15"/>
        <v>20350.605793671719</v>
      </c>
      <c r="AC33" s="14">
        <v>7.1101333333333301</v>
      </c>
      <c r="AD33" s="14">
        <v>17112.407228464799</v>
      </c>
      <c r="AE33" s="14">
        <f t="shared" si="16"/>
        <v>2015.4088823472248</v>
      </c>
      <c r="AF33" s="14" t="str">
        <f t="shared" si="17"/>
        <v>F</v>
      </c>
      <c r="AG33" s="14" t="str">
        <f t="shared" si="18"/>
        <v>P</v>
      </c>
      <c r="AH33" s="14" t="str">
        <f t="shared" si="19"/>
        <v>P</v>
      </c>
      <c r="AI33" s="14">
        <v>15123.9983461176</v>
      </c>
      <c r="AJ33" s="14">
        <f t="shared" si="20"/>
        <v>18574.318270824144</v>
      </c>
      <c r="AK33" s="14">
        <f t="shared" si="21"/>
        <v>11619.678421411005</v>
      </c>
      <c r="AL33" s="14">
        <f t="shared" si="22"/>
        <v>20312.97823317743</v>
      </c>
      <c r="AM33" s="14">
        <f t="shared" si="23"/>
        <v>9881.0184590577192</v>
      </c>
      <c r="AN33" s="14">
        <v>11.2181333333333</v>
      </c>
      <c r="AO33" s="14">
        <v>473692.786817307</v>
      </c>
      <c r="AP33" s="14">
        <f t="shared" si="24"/>
        <v>16173.318816615909</v>
      </c>
      <c r="AQ33" s="14" t="str">
        <f t="shared" si="25"/>
        <v>P</v>
      </c>
      <c r="AR33" s="14" t="str">
        <f t="shared" si="26"/>
        <v>P</v>
      </c>
      <c r="AS33" s="14" t="str">
        <f t="shared" si="27"/>
        <v>P</v>
      </c>
      <c r="AT33" s="14">
        <v>457546.46800069098</v>
      </c>
      <c r="AU33" s="14">
        <f t="shared" si="28"/>
        <v>557637.62387062109</v>
      </c>
      <c r="AV33" s="14">
        <f t="shared" si="29"/>
        <v>357401.3121307611</v>
      </c>
      <c r="AW33" s="14">
        <f t="shared" si="30"/>
        <v>607696.701805586</v>
      </c>
      <c r="AX33" s="14">
        <f t="shared" si="31"/>
        <v>307342.23419579613</v>
      </c>
    </row>
    <row r="34" spans="1:50">
      <c r="A34" s="11" t="s">
        <v>104</v>
      </c>
      <c r="B34" s="11" t="s">
        <v>38</v>
      </c>
      <c r="C34" s="11" t="s">
        <v>193</v>
      </c>
      <c r="D34" s="11" t="s">
        <v>33</v>
      </c>
      <c r="E34" s="11" t="s">
        <v>164</v>
      </c>
      <c r="F34" s="13">
        <v>43866.087002314802</v>
      </c>
      <c r="G34" s="14">
        <v>5.6256000000000004</v>
      </c>
      <c r="H34" s="14">
        <v>44371.294981236999</v>
      </c>
      <c r="I34" s="152">
        <f t="shared" si="0"/>
        <v>3191.2422138806287</v>
      </c>
      <c r="J34" s="14" t="str">
        <f t="shared" si="1"/>
        <v>P</v>
      </c>
      <c r="K34" s="14" t="str">
        <f t="shared" si="2"/>
        <v>P</v>
      </c>
      <c r="L34" s="14" t="str">
        <f t="shared" si="3"/>
        <v>P</v>
      </c>
      <c r="M34" s="14">
        <v>41208.052767356399</v>
      </c>
      <c r="N34" s="14">
        <f t="shared" si="4"/>
        <v>50622.104488174475</v>
      </c>
      <c r="O34" s="14">
        <f t="shared" si="5"/>
        <v>31738.001046538262</v>
      </c>
      <c r="P34" s="14">
        <f t="shared" si="6"/>
        <v>55343.130348583531</v>
      </c>
      <c r="Q34" s="14">
        <f t="shared" si="7"/>
        <v>27016.97518612921</v>
      </c>
      <c r="R34" s="14">
        <v>6.2826166666666703</v>
      </c>
      <c r="S34" s="14">
        <v>31675.7212336515</v>
      </c>
      <c r="T34" s="14">
        <f t="shared" si="8"/>
        <v>258.08875390497269</v>
      </c>
      <c r="U34" s="14" t="str">
        <f t="shared" si="9"/>
        <v>P</v>
      </c>
      <c r="V34" s="14" t="str">
        <f t="shared" si="10"/>
        <v>P</v>
      </c>
      <c r="W34" s="14" t="str">
        <f t="shared" si="11"/>
        <v>P</v>
      </c>
      <c r="X34" s="14">
        <v>31961.809987556499</v>
      </c>
      <c r="Y34" s="14">
        <f t="shared" si="12"/>
        <v>39655.946116812978</v>
      </c>
      <c r="Z34" s="14">
        <f t="shared" si="13"/>
        <v>24211.673858299971</v>
      </c>
      <c r="AA34" s="14">
        <f t="shared" si="14"/>
        <v>43517.014181441227</v>
      </c>
      <c r="AB34" s="14">
        <f t="shared" si="15"/>
        <v>20350.605793671719</v>
      </c>
      <c r="AC34" s="14">
        <v>7.11703333333333</v>
      </c>
      <c r="AD34" s="14">
        <v>15797.778829863</v>
      </c>
      <c r="AE34" s="14">
        <f t="shared" si="16"/>
        <v>700.78048374542595</v>
      </c>
      <c r="AF34" s="14" t="str">
        <f t="shared" si="17"/>
        <v>P</v>
      </c>
      <c r="AG34" s="14" t="str">
        <f t="shared" si="18"/>
        <v>P</v>
      </c>
      <c r="AH34" s="14" t="str">
        <f t="shared" si="19"/>
        <v>P</v>
      </c>
      <c r="AI34" s="14">
        <v>15124.9983461176</v>
      </c>
      <c r="AJ34" s="14">
        <f t="shared" si="20"/>
        <v>18574.318270824144</v>
      </c>
      <c r="AK34" s="14">
        <f t="shared" si="21"/>
        <v>11619.678421411005</v>
      </c>
      <c r="AL34" s="14">
        <f t="shared" si="22"/>
        <v>20312.97823317743</v>
      </c>
      <c r="AM34" s="14">
        <f t="shared" si="23"/>
        <v>9881.0184590577192</v>
      </c>
      <c r="AN34" s="14">
        <v>11.218083333333301</v>
      </c>
      <c r="AO34" s="14">
        <v>438351.44793778198</v>
      </c>
      <c r="AP34" s="14">
        <f t="shared" si="24"/>
        <v>19168.020062909112</v>
      </c>
      <c r="AQ34" s="14" t="str">
        <f t="shared" si="25"/>
        <v>P</v>
      </c>
      <c r="AR34" s="14" t="str">
        <f t="shared" si="26"/>
        <v>P</v>
      </c>
      <c r="AS34" s="14" t="str">
        <f t="shared" si="27"/>
        <v>P</v>
      </c>
      <c r="AT34" s="14">
        <v>457547.46800069098</v>
      </c>
      <c r="AU34" s="14">
        <f t="shared" si="28"/>
        <v>557637.62387062109</v>
      </c>
      <c r="AV34" s="14">
        <f t="shared" si="29"/>
        <v>357401.3121307611</v>
      </c>
      <c r="AW34" s="14">
        <f t="shared" si="30"/>
        <v>607696.701805586</v>
      </c>
      <c r="AX34" s="14">
        <f t="shared" si="31"/>
        <v>307342.23419579613</v>
      </c>
    </row>
    <row r="35" spans="1:50">
      <c r="A35" s="11" t="s">
        <v>90</v>
      </c>
      <c r="B35" s="11" t="s">
        <v>38</v>
      </c>
      <c r="C35" s="11" t="s">
        <v>103</v>
      </c>
      <c r="D35" s="11" t="s">
        <v>33</v>
      </c>
      <c r="E35" s="11" t="s">
        <v>164</v>
      </c>
      <c r="F35" s="13">
        <v>43866.101817129602</v>
      </c>
      <c r="G35" s="14">
        <v>5.6489833333333301</v>
      </c>
      <c r="H35" s="14">
        <v>44996.095167689302</v>
      </c>
      <c r="I35" s="152">
        <f t="shared" si="0"/>
        <v>3816.0424003329317</v>
      </c>
      <c r="J35" s="14" t="str">
        <f t="shared" si="1"/>
        <v>P</v>
      </c>
      <c r="K35" s="14" t="str">
        <f t="shared" si="2"/>
        <v>P</v>
      </c>
      <c r="L35" s="14" t="str">
        <f t="shared" si="3"/>
        <v>P</v>
      </c>
      <c r="M35" s="14">
        <v>41209.052767356399</v>
      </c>
      <c r="N35" s="14">
        <f t="shared" si="4"/>
        <v>50622.104488174475</v>
      </c>
      <c r="O35" s="14">
        <f t="shared" si="5"/>
        <v>31738.001046538262</v>
      </c>
      <c r="P35" s="14">
        <f t="shared" si="6"/>
        <v>55343.130348583531</v>
      </c>
      <c r="Q35" s="14">
        <f t="shared" si="7"/>
        <v>27016.97518612921</v>
      </c>
      <c r="R35" s="14">
        <v>6.2948000000000004</v>
      </c>
      <c r="S35" s="14">
        <v>36119.1321510669</v>
      </c>
      <c r="T35" s="14">
        <f t="shared" si="8"/>
        <v>4185.3221635104273</v>
      </c>
      <c r="U35" s="14" t="str">
        <f t="shared" si="9"/>
        <v>F</v>
      </c>
      <c r="V35" s="14" t="str">
        <f t="shared" si="10"/>
        <v>P</v>
      </c>
      <c r="W35" s="14" t="str">
        <f t="shared" si="11"/>
        <v>P</v>
      </c>
      <c r="X35" s="14">
        <v>31962.809987556499</v>
      </c>
      <c r="Y35" s="14">
        <f t="shared" si="12"/>
        <v>39655.946116812978</v>
      </c>
      <c r="Z35" s="14">
        <f t="shared" si="13"/>
        <v>24211.673858299971</v>
      </c>
      <c r="AA35" s="14">
        <f t="shared" si="14"/>
        <v>43517.014181441227</v>
      </c>
      <c r="AB35" s="14">
        <f t="shared" si="15"/>
        <v>20350.605793671719</v>
      </c>
      <c r="AC35" s="14">
        <v>7.10971666666667</v>
      </c>
      <c r="AD35" s="14">
        <v>16177.7403753297</v>
      </c>
      <c r="AE35" s="14">
        <f t="shared" si="16"/>
        <v>1080.742029212126</v>
      </c>
      <c r="AF35" s="14" t="str">
        <f t="shared" si="17"/>
        <v>P</v>
      </c>
      <c r="AG35" s="14" t="str">
        <f t="shared" si="18"/>
        <v>P</v>
      </c>
      <c r="AH35" s="14" t="str">
        <f t="shared" si="19"/>
        <v>P</v>
      </c>
      <c r="AI35" s="14">
        <v>15125.9983461176</v>
      </c>
      <c r="AJ35" s="14">
        <f t="shared" si="20"/>
        <v>18574.318270824144</v>
      </c>
      <c r="AK35" s="14">
        <f t="shared" si="21"/>
        <v>11619.678421411005</v>
      </c>
      <c r="AL35" s="14">
        <f t="shared" si="22"/>
        <v>20312.97823317743</v>
      </c>
      <c r="AM35" s="14">
        <f t="shared" si="23"/>
        <v>9881.0184590577192</v>
      </c>
      <c r="AN35" s="14">
        <v>11.218116666666701</v>
      </c>
      <c r="AO35" s="14">
        <v>494848.23666402901</v>
      </c>
      <c r="AP35" s="14">
        <f t="shared" si="24"/>
        <v>37328.76866333792</v>
      </c>
      <c r="AQ35" s="14" t="str">
        <f t="shared" si="25"/>
        <v>P</v>
      </c>
      <c r="AR35" s="14" t="str">
        <f t="shared" si="26"/>
        <v>P</v>
      </c>
      <c r="AS35" s="14" t="str">
        <f t="shared" si="27"/>
        <v>P</v>
      </c>
      <c r="AT35" s="14">
        <v>457548.46800069098</v>
      </c>
      <c r="AU35" s="14">
        <f t="shared" si="28"/>
        <v>557637.62387062109</v>
      </c>
      <c r="AV35" s="14">
        <f t="shared" si="29"/>
        <v>357401.3121307611</v>
      </c>
      <c r="AW35" s="14">
        <f t="shared" si="30"/>
        <v>607696.701805586</v>
      </c>
      <c r="AX35" s="14">
        <f t="shared" si="31"/>
        <v>307342.23419579613</v>
      </c>
    </row>
    <row r="36" spans="1:50">
      <c r="A36" s="11" t="s">
        <v>12</v>
      </c>
      <c r="B36" s="11" t="s">
        <v>38</v>
      </c>
      <c r="C36" s="11" t="s">
        <v>40</v>
      </c>
      <c r="D36" s="11" t="s">
        <v>35</v>
      </c>
      <c r="E36" s="11" t="s">
        <v>147</v>
      </c>
      <c r="F36" s="13">
        <v>43866.131342592598</v>
      </c>
      <c r="G36" s="14">
        <v>5.6606333333333296</v>
      </c>
      <c r="H36" s="14">
        <v>36116.474149485897</v>
      </c>
      <c r="I36" s="152">
        <f t="shared" si="0"/>
        <v>5063.578617870473</v>
      </c>
      <c r="J36" s="14" t="str">
        <f t="shared" si="1"/>
        <v>F</v>
      </c>
      <c r="K36" s="14" t="str">
        <f t="shared" si="2"/>
        <v>P</v>
      </c>
      <c r="L36" s="14" t="str">
        <f t="shared" si="3"/>
        <v>P</v>
      </c>
      <c r="M36" s="14">
        <v>41210.052767356399</v>
      </c>
      <c r="N36" s="14">
        <f t="shared" si="4"/>
        <v>50622.104488174475</v>
      </c>
      <c r="O36" s="14">
        <f t="shared" si="5"/>
        <v>31738.001046538262</v>
      </c>
      <c r="P36" s="14">
        <f t="shared" si="6"/>
        <v>55343.130348583531</v>
      </c>
      <c r="Q36" s="14">
        <f t="shared" si="7"/>
        <v>27016.97518612921</v>
      </c>
      <c r="R36" s="14">
        <v>6.3038999999999996</v>
      </c>
      <c r="S36" s="14">
        <v>29970.656272990502</v>
      </c>
      <c r="T36" s="14">
        <f t="shared" si="8"/>
        <v>1963.1537145659713</v>
      </c>
      <c r="U36" s="14" t="str">
        <f t="shared" si="9"/>
        <v>P</v>
      </c>
      <c r="V36" s="14" t="str">
        <f t="shared" si="10"/>
        <v>P</v>
      </c>
      <c r="W36" s="14" t="str">
        <f t="shared" si="11"/>
        <v>P</v>
      </c>
      <c r="X36" s="14">
        <v>31963.809987556499</v>
      </c>
      <c r="Y36" s="14">
        <f t="shared" si="12"/>
        <v>39655.946116812978</v>
      </c>
      <c r="Z36" s="14">
        <f t="shared" si="13"/>
        <v>24211.673858299971</v>
      </c>
      <c r="AA36" s="14">
        <f t="shared" si="14"/>
        <v>43517.014181441227</v>
      </c>
      <c r="AB36" s="14">
        <f t="shared" si="15"/>
        <v>20350.605793671719</v>
      </c>
      <c r="AC36" s="14">
        <v>7.1170666666666698</v>
      </c>
      <c r="AD36" s="14">
        <v>14802.8796227159</v>
      </c>
      <c r="AE36" s="14">
        <f t="shared" si="16"/>
        <v>294.11872340167429</v>
      </c>
      <c r="AF36" s="14" t="str">
        <f t="shared" si="17"/>
        <v>P</v>
      </c>
      <c r="AG36" s="14" t="str">
        <f t="shared" si="18"/>
        <v>P</v>
      </c>
      <c r="AH36" s="14" t="str">
        <f t="shared" si="19"/>
        <v>P</v>
      </c>
      <c r="AI36" s="14">
        <v>15126.9983461176</v>
      </c>
      <c r="AJ36" s="14">
        <f t="shared" si="20"/>
        <v>18574.318270824144</v>
      </c>
      <c r="AK36" s="14">
        <f t="shared" si="21"/>
        <v>11619.678421411005</v>
      </c>
      <c r="AL36" s="14">
        <f t="shared" si="22"/>
        <v>20312.97823317743</v>
      </c>
      <c r="AM36" s="14">
        <f t="shared" si="23"/>
        <v>9881.0184590577192</v>
      </c>
      <c r="AN36" s="14">
        <v>11.2181</v>
      </c>
      <c r="AO36" s="14">
        <v>406575.63756141299</v>
      </c>
      <c r="AP36" s="14">
        <f t="shared" si="24"/>
        <v>50943.830439278099</v>
      </c>
      <c r="AQ36" s="14" t="str">
        <f t="shared" si="25"/>
        <v>F</v>
      </c>
      <c r="AR36" s="14" t="str">
        <f t="shared" si="26"/>
        <v>P</v>
      </c>
      <c r="AS36" s="14" t="str">
        <f t="shared" si="27"/>
        <v>P</v>
      </c>
      <c r="AT36" s="14">
        <v>457549.46800069098</v>
      </c>
      <c r="AU36" s="14">
        <f t="shared" si="28"/>
        <v>557637.62387062109</v>
      </c>
      <c r="AV36" s="14">
        <f t="shared" si="29"/>
        <v>357401.3121307611</v>
      </c>
      <c r="AW36" s="14">
        <f t="shared" si="30"/>
        <v>607696.701805586</v>
      </c>
      <c r="AX36" s="14">
        <f t="shared" si="31"/>
        <v>307342.23419579613</v>
      </c>
    </row>
    <row r="37" spans="1:50">
      <c r="A37" s="11" t="s">
        <v>146</v>
      </c>
      <c r="B37" s="11" t="s">
        <v>38</v>
      </c>
      <c r="C37" s="11" t="s">
        <v>28</v>
      </c>
      <c r="D37" s="11" t="s">
        <v>35</v>
      </c>
      <c r="E37" s="11" t="s">
        <v>169</v>
      </c>
      <c r="F37" s="13">
        <v>43866.1461458333</v>
      </c>
      <c r="G37" s="14">
        <v>5.6683833333333302</v>
      </c>
      <c r="H37" s="14">
        <v>37408.475721064497</v>
      </c>
      <c r="I37" s="152">
        <f t="shared" si="0"/>
        <v>3771.5770462918736</v>
      </c>
      <c r="J37" s="14" t="str">
        <f t="shared" si="1"/>
        <v>P</v>
      </c>
      <c r="K37" s="14" t="str">
        <f t="shared" si="2"/>
        <v>P</v>
      </c>
      <c r="L37" s="14" t="str">
        <f t="shared" si="3"/>
        <v>P</v>
      </c>
      <c r="M37" s="14">
        <v>41211.052767356399</v>
      </c>
      <c r="N37" s="14">
        <f t="shared" si="4"/>
        <v>50622.104488174475</v>
      </c>
      <c r="O37" s="14">
        <f t="shared" si="5"/>
        <v>31738.001046538262</v>
      </c>
      <c r="P37" s="14">
        <f t="shared" si="6"/>
        <v>55343.130348583531</v>
      </c>
      <c r="Q37" s="14">
        <f t="shared" si="7"/>
        <v>27016.97518612921</v>
      </c>
      <c r="R37" s="14">
        <v>6.3038666666666696</v>
      </c>
      <c r="S37" s="14">
        <v>29211.8115530344</v>
      </c>
      <c r="T37" s="14">
        <f t="shared" si="8"/>
        <v>2721.9984345220728</v>
      </c>
      <c r="U37" s="14" t="str">
        <f t="shared" si="9"/>
        <v>P</v>
      </c>
      <c r="V37" s="14" t="str">
        <f t="shared" si="10"/>
        <v>P</v>
      </c>
      <c r="W37" s="14" t="str">
        <f t="shared" si="11"/>
        <v>P</v>
      </c>
      <c r="X37" s="14">
        <v>31964.809987556499</v>
      </c>
      <c r="Y37" s="14">
        <f t="shared" si="12"/>
        <v>39655.946116812978</v>
      </c>
      <c r="Z37" s="14">
        <f t="shared" si="13"/>
        <v>24211.673858299971</v>
      </c>
      <c r="AA37" s="14">
        <f t="shared" si="14"/>
        <v>43517.014181441227</v>
      </c>
      <c r="AB37" s="14">
        <f t="shared" si="15"/>
        <v>20350.605793671719</v>
      </c>
      <c r="AC37" s="14">
        <v>7.1135666666666699</v>
      </c>
      <c r="AD37" s="14">
        <v>13431.138363612299</v>
      </c>
      <c r="AE37" s="14">
        <f t="shared" si="16"/>
        <v>1665.8599825052752</v>
      </c>
      <c r="AF37" s="14" t="str">
        <f t="shared" si="17"/>
        <v>P</v>
      </c>
      <c r="AG37" s="14" t="str">
        <f t="shared" si="18"/>
        <v>P</v>
      </c>
      <c r="AH37" s="14" t="str">
        <f t="shared" si="19"/>
        <v>P</v>
      </c>
      <c r="AI37" s="14">
        <v>15127.9983461176</v>
      </c>
      <c r="AJ37" s="14">
        <f t="shared" si="20"/>
        <v>18574.318270824144</v>
      </c>
      <c r="AK37" s="14">
        <f t="shared" si="21"/>
        <v>11619.678421411005</v>
      </c>
      <c r="AL37" s="14">
        <f t="shared" si="22"/>
        <v>20312.97823317743</v>
      </c>
      <c r="AM37" s="14">
        <f t="shared" si="23"/>
        <v>9881.0184590577192</v>
      </c>
      <c r="AN37" s="14">
        <v>11.218066666666701</v>
      </c>
      <c r="AO37" s="14">
        <v>393825.229618271</v>
      </c>
      <c r="AP37" s="14">
        <f t="shared" si="24"/>
        <v>63694.238382420095</v>
      </c>
      <c r="AQ37" s="14" t="str">
        <f t="shared" si="25"/>
        <v>F</v>
      </c>
      <c r="AR37" s="14" t="str">
        <f t="shared" si="26"/>
        <v>P</v>
      </c>
      <c r="AS37" s="14" t="str">
        <f t="shared" si="27"/>
        <v>P</v>
      </c>
      <c r="AT37" s="14">
        <v>457550.46800069098</v>
      </c>
      <c r="AU37" s="14">
        <f t="shared" si="28"/>
        <v>557637.62387062109</v>
      </c>
      <c r="AV37" s="14">
        <f t="shared" si="29"/>
        <v>357401.3121307611</v>
      </c>
      <c r="AW37" s="14">
        <f t="shared" si="30"/>
        <v>607696.701805586</v>
      </c>
      <c r="AX37" s="14">
        <f t="shared" si="31"/>
        <v>307342.23419579613</v>
      </c>
    </row>
    <row r="38" spans="1:50">
      <c r="A38" s="11" t="s">
        <v>18</v>
      </c>
      <c r="B38" s="11" t="s">
        <v>38</v>
      </c>
      <c r="C38" s="11" t="s">
        <v>73</v>
      </c>
      <c r="D38" s="11" t="s">
        <v>35</v>
      </c>
      <c r="E38" s="11" t="s">
        <v>83</v>
      </c>
      <c r="F38" s="13">
        <v>43866.161030092597</v>
      </c>
      <c r="G38" s="14">
        <v>5.6645333333333303</v>
      </c>
      <c r="H38" s="14">
        <v>38097.364926471397</v>
      </c>
      <c r="I38" s="152">
        <f t="shared" ref="I38:I69" si="32">ABS(H38-$K$3)</f>
        <v>3082.6878408849734</v>
      </c>
      <c r="J38" s="14" t="str">
        <f t="shared" ref="J38:J69" si="33">IF(I38&gt;$K$4, "F", "P")</f>
        <v>P</v>
      </c>
      <c r="K38" s="14" t="str">
        <f t="shared" ref="K38:K69" si="34">IF(I38&gt;$K$4*2, "F", "P")</f>
        <v>P</v>
      </c>
      <c r="L38" s="14" t="str">
        <f t="shared" ref="L38:L69" si="35">IF(I38&gt;$K$4*3, "F", "P")</f>
        <v>P</v>
      </c>
      <c r="M38" s="14">
        <v>41212.052767356399</v>
      </c>
      <c r="N38" s="14">
        <f t="shared" ref="N38:N69" si="36">($K$4*2)+$K$3</f>
        <v>50622.104488174475</v>
      </c>
      <c r="O38" s="14">
        <f t="shared" ref="O38:O69" si="37">($K$4*-2)+$K$3</f>
        <v>31738.001046538262</v>
      </c>
      <c r="P38" s="14">
        <f t="shared" ref="P38:P69" si="38">($K$4*3)+$K$3</f>
        <v>55343.130348583531</v>
      </c>
      <c r="Q38" s="14">
        <f t="shared" ref="Q38:Q69" si="39">($K$4*-3)+$K$3</f>
        <v>27016.97518612921</v>
      </c>
      <c r="R38" s="14">
        <v>6.3038999999999996</v>
      </c>
      <c r="S38" s="14">
        <v>27967.087421715802</v>
      </c>
      <c r="T38" s="14">
        <f t="shared" ref="T38:T69" si="40">ABS(S38-$V$3)</f>
        <v>3966.7225658406715</v>
      </c>
      <c r="U38" s="14" t="str">
        <f t="shared" ref="U38:U69" si="41">IF(T38&gt;$V$4, "F", "P")</f>
        <v>F</v>
      </c>
      <c r="V38" s="14" t="str">
        <f t="shared" ref="V38:V69" si="42">IF(T38&gt;$V$4*2, "F", "P")</f>
        <v>P</v>
      </c>
      <c r="W38" s="14" t="str">
        <f t="shared" ref="W38:W69" si="43">IF(T38&gt;$V$4*3, "F", "P")</f>
        <v>P</v>
      </c>
      <c r="X38" s="14">
        <v>31965.809987556499</v>
      </c>
      <c r="Y38" s="14">
        <f t="shared" ref="Y38:Y69" si="44">($V$4*2)+$V$3</f>
        <v>39655.946116812978</v>
      </c>
      <c r="Z38" s="14">
        <f t="shared" ref="Z38:Z69" si="45">($V$4*-2)+$V$3</f>
        <v>24211.673858299971</v>
      </c>
      <c r="AA38" s="14">
        <f t="shared" ref="AA38:AA69" si="46">($V$4*3)+$V$3</f>
        <v>43517.014181441227</v>
      </c>
      <c r="AB38" s="14">
        <f t="shared" ref="AB38:AB69" si="47">($V$4*-3)+$V$3</f>
        <v>20350.605793671719</v>
      </c>
      <c r="AC38" s="14">
        <v>7.1170666666666698</v>
      </c>
      <c r="AD38" s="14">
        <v>13272.1379537791</v>
      </c>
      <c r="AE38" s="14">
        <f t="shared" ref="AE38:AE69" si="48">ABS(AD38-$AG$3)</f>
        <v>1824.8603923384744</v>
      </c>
      <c r="AF38" s="14" t="str">
        <f t="shared" ref="AF38:AF69" si="49">IF(AE38&gt;$AG$4, "F", "P")</f>
        <v>F</v>
      </c>
      <c r="AG38" s="14" t="str">
        <f t="shared" ref="AG38:AG69" si="50">IF(AE38&gt;$AG$4*2, "F", "P")</f>
        <v>P</v>
      </c>
      <c r="AH38" s="14" t="str">
        <f t="shared" ref="AH38:AH69" si="51">IF(AE38&gt;$AG$4*3, "F", "P")</f>
        <v>P</v>
      </c>
      <c r="AI38" s="14">
        <v>15128.9983461176</v>
      </c>
      <c r="AJ38" s="14">
        <f t="shared" ref="AJ38:AJ69" si="52">($AG$4*2)+$AG$3</f>
        <v>18574.318270824144</v>
      </c>
      <c r="AK38" s="14">
        <f t="shared" ref="AK38:AK69" si="53">($AG$4*-2)+$AG$3</f>
        <v>11619.678421411005</v>
      </c>
      <c r="AL38" s="14">
        <f t="shared" ref="AL38:AL69" si="54">($AG$4*3)+$AG$3</f>
        <v>20312.97823317743</v>
      </c>
      <c r="AM38" s="14">
        <f t="shared" ref="AM38:AM69" si="55">($AG$4*-3)+$AG$3</f>
        <v>9881.0184590577192</v>
      </c>
      <c r="AN38" s="14">
        <v>11.218116666666701</v>
      </c>
      <c r="AO38" s="14">
        <v>380542.80377998098</v>
      </c>
      <c r="AP38" s="14">
        <f t="shared" ref="AP38:AP69" si="56">ABS(AO38-$AR$3)</f>
        <v>76976.66422071011</v>
      </c>
      <c r="AQ38" s="14" t="str">
        <f t="shared" ref="AQ38:AQ69" si="57">IF(AP38&gt;$AR$4, "F", "P")</f>
        <v>F</v>
      </c>
      <c r="AR38" s="14" t="str">
        <f t="shared" ref="AR38:AR69" si="58">IF(AP38&gt;$AR$4*2, "F", "P")</f>
        <v>P</v>
      </c>
      <c r="AS38" s="14" t="str">
        <f t="shared" ref="AS38:AS69" si="59">IF(AP38&gt;$AR$4*3, "F", "P")</f>
        <v>P</v>
      </c>
      <c r="AT38" s="14">
        <v>457551.46800069098</v>
      </c>
      <c r="AU38" s="14">
        <f t="shared" ref="AU38:AU69" si="60">($AR$4*2)+$AR$3</f>
        <v>557637.62387062109</v>
      </c>
      <c r="AV38" s="14">
        <f t="shared" ref="AV38:AV69" si="61">($AR$4*-2)+$AR$3</f>
        <v>357401.3121307611</v>
      </c>
      <c r="AW38" s="14">
        <f t="shared" ref="AW38:AW69" si="62">($AR$4*3)+$AR$3</f>
        <v>607696.701805586</v>
      </c>
      <c r="AX38" s="14">
        <f t="shared" ref="AX38:AX69" si="63">($AR$4*-3)+$AR$3</f>
        <v>307342.23419579613</v>
      </c>
    </row>
    <row r="39" spans="1:50">
      <c r="A39" s="11" t="s">
        <v>85</v>
      </c>
      <c r="B39" s="11" t="s">
        <v>38</v>
      </c>
      <c r="C39" s="11" t="s">
        <v>167</v>
      </c>
      <c r="D39" s="11" t="s">
        <v>35</v>
      </c>
      <c r="E39" s="11" t="s">
        <v>143</v>
      </c>
      <c r="F39" s="13">
        <v>43866.175810185203</v>
      </c>
      <c r="G39" s="14">
        <v>5.6606166666666704</v>
      </c>
      <c r="H39" s="14">
        <v>37215.398806048899</v>
      </c>
      <c r="I39" s="152">
        <f t="shared" si="32"/>
        <v>3964.653961307471</v>
      </c>
      <c r="J39" s="14" t="str">
        <f t="shared" si="33"/>
        <v>P</v>
      </c>
      <c r="K39" s="14" t="str">
        <f t="shared" si="34"/>
        <v>P</v>
      </c>
      <c r="L39" s="14" t="str">
        <f t="shared" si="35"/>
        <v>P</v>
      </c>
      <c r="M39" s="14">
        <v>41213.052767356399</v>
      </c>
      <c r="N39" s="14">
        <f t="shared" si="36"/>
        <v>50622.104488174475</v>
      </c>
      <c r="O39" s="14">
        <f t="shared" si="37"/>
        <v>31738.001046538262</v>
      </c>
      <c r="P39" s="14">
        <f t="shared" si="38"/>
        <v>55343.130348583531</v>
      </c>
      <c r="Q39" s="14">
        <f t="shared" si="39"/>
        <v>27016.97518612921</v>
      </c>
      <c r="R39" s="14">
        <v>6.3008333333333297</v>
      </c>
      <c r="S39" s="14">
        <v>28996.3691583935</v>
      </c>
      <c r="T39" s="14">
        <f t="shared" si="40"/>
        <v>2937.4408291629734</v>
      </c>
      <c r="U39" s="14" t="str">
        <f t="shared" si="41"/>
        <v>P</v>
      </c>
      <c r="V39" s="14" t="str">
        <f t="shared" si="42"/>
        <v>P</v>
      </c>
      <c r="W39" s="14" t="str">
        <f t="shared" si="43"/>
        <v>P</v>
      </c>
      <c r="X39" s="14">
        <v>31966.809987556499</v>
      </c>
      <c r="Y39" s="14">
        <f t="shared" si="44"/>
        <v>39655.946116812978</v>
      </c>
      <c r="Z39" s="14">
        <f t="shared" si="45"/>
        <v>24211.673858299971</v>
      </c>
      <c r="AA39" s="14">
        <f t="shared" si="46"/>
        <v>43517.014181441227</v>
      </c>
      <c r="AB39" s="14">
        <f t="shared" si="47"/>
        <v>20350.605793671719</v>
      </c>
      <c r="AC39" s="14">
        <v>7.11358333333333</v>
      </c>
      <c r="AD39" s="14">
        <v>13148.223458689299</v>
      </c>
      <c r="AE39" s="14">
        <f t="shared" si="48"/>
        <v>1948.7748874282752</v>
      </c>
      <c r="AF39" s="14" t="str">
        <f t="shared" si="49"/>
        <v>F</v>
      </c>
      <c r="AG39" s="14" t="str">
        <f t="shared" si="50"/>
        <v>P</v>
      </c>
      <c r="AH39" s="14" t="str">
        <f t="shared" si="51"/>
        <v>P</v>
      </c>
      <c r="AI39" s="14">
        <v>15129.9983461176</v>
      </c>
      <c r="AJ39" s="14">
        <f t="shared" si="52"/>
        <v>18574.318270824144</v>
      </c>
      <c r="AK39" s="14">
        <f t="shared" si="53"/>
        <v>11619.678421411005</v>
      </c>
      <c r="AL39" s="14">
        <f t="shared" si="54"/>
        <v>20312.97823317743</v>
      </c>
      <c r="AM39" s="14">
        <f t="shared" si="55"/>
        <v>9881.0184590577192</v>
      </c>
      <c r="AN39" s="14">
        <v>11.218083333333301</v>
      </c>
      <c r="AO39" s="14">
        <v>390435.44463848002</v>
      </c>
      <c r="AP39" s="14">
        <f t="shared" si="56"/>
        <v>67084.023362211068</v>
      </c>
      <c r="AQ39" s="14" t="str">
        <f t="shared" si="57"/>
        <v>F</v>
      </c>
      <c r="AR39" s="14" t="str">
        <f t="shared" si="58"/>
        <v>P</v>
      </c>
      <c r="AS39" s="14" t="str">
        <f t="shared" si="59"/>
        <v>P</v>
      </c>
      <c r="AT39" s="14">
        <v>457552.46800069098</v>
      </c>
      <c r="AU39" s="14">
        <f t="shared" si="60"/>
        <v>557637.62387062109</v>
      </c>
      <c r="AV39" s="14">
        <f t="shared" si="61"/>
        <v>357401.3121307611</v>
      </c>
      <c r="AW39" s="14">
        <f t="shared" si="62"/>
        <v>607696.701805586</v>
      </c>
      <c r="AX39" s="14">
        <f t="shared" si="63"/>
        <v>307342.23419579613</v>
      </c>
    </row>
    <row r="40" spans="1:50">
      <c r="A40" s="11" t="s">
        <v>145</v>
      </c>
      <c r="B40" s="11" t="s">
        <v>38</v>
      </c>
      <c r="C40" s="11" t="s">
        <v>50</v>
      </c>
      <c r="D40" s="11" t="s">
        <v>33</v>
      </c>
      <c r="E40" s="11" t="s">
        <v>164</v>
      </c>
      <c r="F40" s="13">
        <v>43866.190636574102</v>
      </c>
      <c r="G40" s="14">
        <v>5.6528666666666698</v>
      </c>
      <c r="H40" s="14">
        <v>43830.430522511</v>
      </c>
      <c r="I40" s="152">
        <f t="shared" si="32"/>
        <v>2650.37775515463</v>
      </c>
      <c r="J40" s="14" t="str">
        <f t="shared" si="33"/>
        <v>P</v>
      </c>
      <c r="K40" s="14" t="str">
        <f t="shared" si="34"/>
        <v>P</v>
      </c>
      <c r="L40" s="14" t="str">
        <f t="shared" si="35"/>
        <v>P</v>
      </c>
      <c r="M40" s="14">
        <v>41214.052767356399</v>
      </c>
      <c r="N40" s="14">
        <f t="shared" si="36"/>
        <v>50622.104488174475</v>
      </c>
      <c r="O40" s="14">
        <f t="shared" si="37"/>
        <v>31738.001046538262</v>
      </c>
      <c r="P40" s="14">
        <f t="shared" si="38"/>
        <v>55343.130348583531</v>
      </c>
      <c r="Q40" s="14">
        <f t="shared" si="39"/>
        <v>27016.97518612921</v>
      </c>
      <c r="R40" s="14">
        <v>6.3008666666666704</v>
      </c>
      <c r="S40" s="14">
        <v>32667.0296111077</v>
      </c>
      <c r="T40" s="14">
        <f t="shared" si="40"/>
        <v>733.21962355122741</v>
      </c>
      <c r="U40" s="14" t="str">
        <f t="shared" si="41"/>
        <v>P</v>
      </c>
      <c r="V40" s="14" t="str">
        <f t="shared" si="42"/>
        <v>P</v>
      </c>
      <c r="W40" s="14" t="str">
        <f t="shared" si="43"/>
        <v>P</v>
      </c>
      <c r="X40" s="14">
        <v>31967.809987556499</v>
      </c>
      <c r="Y40" s="14">
        <f t="shared" si="44"/>
        <v>39655.946116812978</v>
      </c>
      <c r="Z40" s="14">
        <f t="shared" si="45"/>
        <v>24211.673858299971</v>
      </c>
      <c r="AA40" s="14">
        <f t="shared" si="46"/>
        <v>43517.014181441227</v>
      </c>
      <c r="AB40" s="14">
        <f t="shared" si="47"/>
        <v>20350.605793671719</v>
      </c>
      <c r="AC40" s="14">
        <v>7.1170666666666698</v>
      </c>
      <c r="AD40" s="14">
        <v>16527.162961014099</v>
      </c>
      <c r="AE40" s="14">
        <f t="shared" si="48"/>
        <v>1430.1646148965247</v>
      </c>
      <c r="AF40" s="14" t="str">
        <f t="shared" si="49"/>
        <v>P</v>
      </c>
      <c r="AG40" s="14" t="str">
        <f t="shared" si="50"/>
        <v>P</v>
      </c>
      <c r="AH40" s="14" t="str">
        <f t="shared" si="51"/>
        <v>P</v>
      </c>
      <c r="AI40" s="14">
        <v>15130.9983461176</v>
      </c>
      <c r="AJ40" s="14">
        <f t="shared" si="52"/>
        <v>18574.318270824144</v>
      </c>
      <c r="AK40" s="14">
        <f t="shared" si="53"/>
        <v>11619.678421411005</v>
      </c>
      <c r="AL40" s="14">
        <f t="shared" si="54"/>
        <v>20312.97823317743</v>
      </c>
      <c r="AM40" s="14">
        <f t="shared" si="55"/>
        <v>9881.0184590577192</v>
      </c>
      <c r="AN40" s="14">
        <v>11.2181</v>
      </c>
      <c r="AO40" s="14">
        <v>443570.490267271</v>
      </c>
      <c r="AP40" s="14">
        <f t="shared" si="56"/>
        <v>13948.977733420092</v>
      </c>
      <c r="AQ40" s="14" t="str">
        <f t="shared" si="57"/>
        <v>P</v>
      </c>
      <c r="AR40" s="14" t="str">
        <f t="shared" si="58"/>
        <v>P</v>
      </c>
      <c r="AS40" s="14" t="str">
        <f t="shared" si="59"/>
        <v>P</v>
      </c>
      <c r="AT40" s="14">
        <v>457553.46800069098</v>
      </c>
      <c r="AU40" s="14">
        <f t="shared" si="60"/>
        <v>557637.62387062109</v>
      </c>
      <c r="AV40" s="14">
        <f t="shared" si="61"/>
        <v>357401.3121307611</v>
      </c>
      <c r="AW40" s="14">
        <f t="shared" si="62"/>
        <v>607696.701805586</v>
      </c>
      <c r="AX40" s="14">
        <f t="shared" si="63"/>
        <v>307342.23419579613</v>
      </c>
    </row>
    <row r="41" spans="1:50">
      <c r="A41" s="11" t="s">
        <v>179</v>
      </c>
      <c r="B41" s="11" t="s">
        <v>38</v>
      </c>
      <c r="C41" s="11" t="s">
        <v>129</v>
      </c>
      <c r="D41" s="11" t="s">
        <v>33</v>
      </c>
      <c r="E41" s="11" t="s">
        <v>164</v>
      </c>
      <c r="F41" s="13">
        <v>43866.2054166667</v>
      </c>
      <c r="G41" s="14">
        <v>5.65283333333333</v>
      </c>
      <c r="H41" s="14">
        <v>46946.471981039998</v>
      </c>
      <c r="I41" s="152">
        <f t="shared" si="32"/>
        <v>5766.4192136836282</v>
      </c>
      <c r="J41" s="14" t="str">
        <f t="shared" si="33"/>
        <v>F</v>
      </c>
      <c r="K41" s="14" t="str">
        <f t="shared" si="34"/>
        <v>P</v>
      </c>
      <c r="L41" s="14" t="str">
        <f t="shared" si="35"/>
        <v>P</v>
      </c>
      <c r="M41" s="14">
        <v>41215.052767356399</v>
      </c>
      <c r="N41" s="14">
        <f t="shared" si="36"/>
        <v>50622.104488174475</v>
      </c>
      <c r="O41" s="14">
        <f t="shared" si="37"/>
        <v>31738.001046538262</v>
      </c>
      <c r="P41" s="14">
        <f t="shared" si="38"/>
        <v>55343.130348583531</v>
      </c>
      <c r="Q41" s="14">
        <f t="shared" si="39"/>
        <v>27016.97518612921</v>
      </c>
      <c r="R41" s="14">
        <v>6.2977833333333297</v>
      </c>
      <c r="S41" s="14">
        <v>38576.751240334197</v>
      </c>
      <c r="T41" s="14">
        <f t="shared" si="40"/>
        <v>6642.941252777724</v>
      </c>
      <c r="U41" s="14" t="str">
        <f t="shared" si="41"/>
        <v>F</v>
      </c>
      <c r="V41" s="14" t="str">
        <f t="shared" si="42"/>
        <v>P</v>
      </c>
      <c r="W41" s="14" t="str">
        <f t="shared" si="43"/>
        <v>P</v>
      </c>
      <c r="X41" s="14">
        <v>31968.809987556499</v>
      </c>
      <c r="Y41" s="14">
        <f t="shared" si="44"/>
        <v>39655.946116812978</v>
      </c>
      <c r="Z41" s="14">
        <f t="shared" si="45"/>
        <v>24211.673858299971</v>
      </c>
      <c r="AA41" s="14">
        <f t="shared" si="46"/>
        <v>43517.014181441227</v>
      </c>
      <c r="AB41" s="14">
        <f t="shared" si="47"/>
        <v>20350.605793671719</v>
      </c>
      <c r="AC41" s="14">
        <v>7.1135666666666699</v>
      </c>
      <c r="AD41" s="14">
        <v>18071.574300735701</v>
      </c>
      <c r="AE41" s="14">
        <f t="shared" si="48"/>
        <v>2974.5759546181271</v>
      </c>
      <c r="AF41" s="14" t="str">
        <f t="shared" si="49"/>
        <v>F</v>
      </c>
      <c r="AG41" s="14" t="str">
        <f t="shared" si="50"/>
        <v>P</v>
      </c>
      <c r="AH41" s="14" t="str">
        <f t="shared" si="51"/>
        <v>P</v>
      </c>
      <c r="AI41" s="14">
        <v>15131.9983461176</v>
      </c>
      <c r="AJ41" s="14">
        <f t="shared" si="52"/>
        <v>18574.318270824144</v>
      </c>
      <c r="AK41" s="14">
        <f t="shared" si="53"/>
        <v>11619.678421411005</v>
      </c>
      <c r="AL41" s="14">
        <f t="shared" si="54"/>
        <v>20312.97823317743</v>
      </c>
      <c r="AM41" s="14">
        <f t="shared" si="55"/>
        <v>9881.0184590577192</v>
      </c>
      <c r="AN41" s="14">
        <v>11.218083333333301</v>
      </c>
      <c r="AO41" s="14">
        <v>570323.46599033801</v>
      </c>
      <c r="AP41" s="14">
        <f t="shared" si="56"/>
        <v>112803.99798964692</v>
      </c>
      <c r="AQ41" s="14" t="str">
        <f t="shared" si="57"/>
        <v>F</v>
      </c>
      <c r="AR41" s="14" t="str">
        <f t="shared" si="58"/>
        <v>F</v>
      </c>
      <c r="AS41" s="14" t="str">
        <f t="shared" si="59"/>
        <v>P</v>
      </c>
      <c r="AT41" s="14">
        <v>457554.46800069098</v>
      </c>
      <c r="AU41" s="14">
        <f t="shared" si="60"/>
        <v>557637.62387062109</v>
      </c>
      <c r="AV41" s="14">
        <f t="shared" si="61"/>
        <v>357401.3121307611</v>
      </c>
      <c r="AW41" s="14">
        <f t="shared" si="62"/>
        <v>607696.701805586</v>
      </c>
      <c r="AX41" s="14">
        <f t="shared" si="63"/>
        <v>307342.23419579613</v>
      </c>
    </row>
    <row r="42" spans="1:50">
      <c r="A42" s="11" t="s">
        <v>177</v>
      </c>
      <c r="B42" s="11" t="s">
        <v>38</v>
      </c>
      <c r="C42" s="11" t="s">
        <v>46</v>
      </c>
      <c r="D42" s="11" t="s">
        <v>33</v>
      </c>
      <c r="E42" s="11" t="s">
        <v>164</v>
      </c>
      <c r="F42" s="13">
        <v>43866.220208333303</v>
      </c>
      <c r="G42" s="14">
        <v>5.6450833333333303</v>
      </c>
      <c r="H42" s="14">
        <v>44276.265978940799</v>
      </c>
      <c r="I42" s="152">
        <f t="shared" si="32"/>
        <v>3096.2132115844288</v>
      </c>
      <c r="J42" s="14" t="str">
        <f t="shared" si="33"/>
        <v>P</v>
      </c>
      <c r="K42" s="14" t="str">
        <f t="shared" si="34"/>
        <v>P</v>
      </c>
      <c r="L42" s="14" t="str">
        <f t="shared" si="35"/>
        <v>P</v>
      </c>
      <c r="M42" s="14">
        <v>41216.052767356399</v>
      </c>
      <c r="N42" s="14">
        <f t="shared" si="36"/>
        <v>50622.104488174475</v>
      </c>
      <c r="O42" s="14">
        <f t="shared" si="37"/>
        <v>31738.001046538262</v>
      </c>
      <c r="P42" s="14">
        <f t="shared" si="38"/>
        <v>55343.130348583531</v>
      </c>
      <c r="Q42" s="14">
        <f t="shared" si="39"/>
        <v>27016.97518612921</v>
      </c>
      <c r="R42" s="14">
        <v>6.3039166666666704</v>
      </c>
      <c r="S42" s="14">
        <v>34951.241202544297</v>
      </c>
      <c r="T42" s="14">
        <f t="shared" si="40"/>
        <v>3017.4312149878242</v>
      </c>
      <c r="U42" s="14" t="str">
        <f t="shared" si="41"/>
        <v>P</v>
      </c>
      <c r="V42" s="14" t="str">
        <f t="shared" si="42"/>
        <v>P</v>
      </c>
      <c r="W42" s="14" t="str">
        <f t="shared" si="43"/>
        <v>P</v>
      </c>
      <c r="X42" s="14">
        <v>31969.809987556499</v>
      </c>
      <c r="Y42" s="14">
        <f t="shared" si="44"/>
        <v>39655.946116812978</v>
      </c>
      <c r="Z42" s="14">
        <f t="shared" si="45"/>
        <v>24211.673858299971</v>
      </c>
      <c r="AA42" s="14">
        <f t="shared" si="46"/>
        <v>43517.014181441227</v>
      </c>
      <c r="AB42" s="14">
        <f t="shared" si="47"/>
        <v>20350.605793671719</v>
      </c>
      <c r="AC42" s="14">
        <v>7.1201166666666698</v>
      </c>
      <c r="AD42" s="14">
        <v>15322.4289026608</v>
      </c>
      <c r="AE42" s="14">
        <f t="shared" si="48"/>
        <v>225.43055654322598</v>
      </c>
      <c r="AF42" s="14" t="str">
        <f t="shared" si="49"/>
        <v>P</v>
      </c>
      <c r="AG42" s="14" t="str">
        <f t="shared" si="50"/>
        <v>P</v>
      </c>
      <c r="AH42" s="14" t="str">
        <f t="shared" si="51"/>
        <v>P</v>
      </c>
      <c r="AI42" s="14">
        <v>15132.9983461176</v>
      </c>
      <c r="AJ42" s="14">
        <f t="shared" si="52"/>
        <v>18574.318270824144</v>
      </c>
      <c r="AK42" s="14">
        <f t="shared" si="53"/>
        <v>11619.678421411005</v>
      </c>
      <c r="AL42" s="14">
        <f t="shared" si="54"/>
        <v>20312.97823317743</v>
      </c>
      <c r="AM42" s="14">
        <f t="shared" si="55"/>
        <v>9881.0184590577192</v>
      </c>
      <c r="AN42" s="14">
        <v>11.218116666666701</v>
      </c>
      <c r="AO42" s="14">
        <v>456268.99679441901</v>
      </c>
      <c r="AP42" s="14">
        <f t="shared" si="56"/>
        <v>1250.4712062720791</v>
      </c>
      <c r="AQ42" s="14" t="str">
        <f t="shared" si="57"/>
        <v>P</v>
      </c>
      <c r="AR42" s="14" t="str">
        <f t="shared" si="58"/>
        <v>P</v>
      </c>
      <c r="AS42" s="14" t="str">
        <f t="shared" si="59"/>
        <v>P</v>
      </c>
      <c r="AT42" s="14">
        <v>457555.46800069098</v>
      </c>
      <c r="AU42" s="14">
        <f t="shared" si="60"/>
        <v>557637.62387062109</v>
      </c>
      <c r="AV42" s="14">
        <f t="shared" si="61"/>
        <v>357401.3121307611</v>
      </c>
      <c r="AW42" s="14">
        <f t="shared" si="62"/>
        <v>607696.701805586</v>
      </c>
      <c r="AX42" s="14">
        <f t="shared" si="63"/>
        <v>307342.23419579613</v>
      </c>
    </row>
    <row r="43" spans="1:50">
      <c r="A43" s="11" t="s">
        <v>97</v>
      </c>
      <c r="B43" s="11" t="s">
        <v>38</v>
      </c>
      <c r="C43" s="11" t="s">
        <v>192</v>
      </c>
      <c r="D43" s="11" t="s">
        <v>33</v>
      </c>
      <c r="E43" s="11" t="s">
        <v>164</v>
      </c>
      <c r="F43" s="13">
        <v>43866.235081018502</v>
      </c>
      <c r="G43" s="14">
        <v>5.5711666666666702</v>
      </c>
      <c r="H43" s="14">
        <v>27629.305040098701</v>
      </c>
      <c r="I43" s="152">
        <f t="shared" si="32"/>
        <v>13550.747727257669</v>
      </c>
      <c r="J43" s="14" t="str">
        <f t="shared" si="33"/>
        <v>F</v>
      </c>
      <c r="K43" s="14" t="str">
        <f t="shared" si="34"/>
        <v>F</v>
      </c>
      <c r="L43" s="14" t="str">
        <f t="shared" si="35"/>
        <v>P</v>
      </c>
      <c r="M43" s="14">
        <v>41217.052767356399</v>
      </c>
      <c r="N43" s="14">
        <f t="shared" si="36"/>
        <v>50622.104488174475</v>
      </c>
      <c r="O43" s="14">
        <f t="shared" si="37"/>
        <v>31738.001046538262</v>
      </c>
      <c r="P43" s="14">
        <f t="shared" si="38"/>
        <v>55343.130348583531</v>
      </c>
      <c r="Q43" s="14">
        <f t="shared" si="39"/>
        <v>27016.97518612921</v>
      </c>
      <c r="R43" s="14">
        <v>6.2735166666666702</v>
      </c>
      <c r="S43" s="14">
        <v>27013.7501022666</v>
      </c>
      <c r="T43" s="14">
        <f t="shared" si="40"/>
        <v>4920.0598852898729</v>
      </c>
      <c r="U43" s="14" t="str">
        <f t="shared" si="41"/>
        <v>F</v>
      </c>
      <c r="V43" s="14" t="str">
        <f t="shared" si="42"/>
        <v>P</v>
      </c>
      <c r="W43" s="14" t="str">
        <f t="shared" si="43"/>
        <v>P</v>
      </c>
      <c r="X43" s="14">
        <v>31970.809987556499</v>
      </c>
      <c r="Y43" s="14">
        <f t="shared" si="44"/>
        <v>39655.946116812978</v>
      </c>
      <c r="Z43" s="14">
        <f t="shared" si="45"/>
        <v>24211.673858299971</v>
      </c>
      <c r="AA43" s="14">
        <f t="shared" si="46"/>
        <v>43517.014181441227</v>
      </c>
      <c r="AB43" s="14">
        <f t="shared" si="47"/>
        <v>20350.605793671719</v>
      </c>
      <c r="AC43" s="14">
        <v>7.11703333333333</v>
      </c>
      <c r="AD43" s="14">
        <v>12225.841642658101</v>
      </c>
      <c r="AE43" s="14">
        <f t="shared" si="48"/>
        <v>2871.1567034594736</v>
      </c>
      <c r="AF43" s="14" t="str">
        <f t="shared" si="49"/>
        <v>F</v>
      </c>
      <c r="AG43" s="14" t="str">
        <f t="shared" si="50"/>
        <v>P</v>
      </c>
      <c r="AH43" s="14" t="str">
        <f t="shared" si="51"/>
        <v>P</v>
      </c>
      <c r="AI43" s="14">
        <v>15133.9983461176</v>
      </c>
      <c r="AJ43" s="14">
        <f t="shared" si="52"/>
        <v>18574.318270824144</v>
      </c>
      <c r="AK43" s="14">
        <f t="shared" si="53"/>
        <v>11619.678421411005</v>
      </c>
      <c r="AL43" s="14">
        <f t="shared" si="54"/>
        <v>20312.97823317743</v>
      </c>
      <c r="AM43" s="14">
        <f t="shared" si="55"/>
        <v>9881.0184590577192</v>
      </c>
      <c r="AN43" s="14">
        <v>11.218083333333301</v>
      </c>
      <c r="AO43" s="14">
        <v>400149.78623786499</v>
      </c>
      <c r="AP43" s="14">
        <f t="shared" si="56"/>
        <v>57369.681762826105</v>
      </c>
      <c r="AQ43" s="14" t="str">
        <f t="shared" si="57"/>
        <v>F</v>
      </c>
      <c r="AR43" s="14" t="str">
        <f t="shared" si="58"/>
        <v>P</v>
      </c>
      <c r="AS43" s="14" t="str">
        <f t="shared" si="59"/>
        <v>P</v>
      </c>
      <c r="AT43" s="14">
        <v>457556.46800069098</v>
      </c>
      <c r="AU43" s="14">
        <f t="shared" si="60"/>
        <v>557637.62387062109</v>
      </c>
      <c r="AV43" s="14">
        <f t="shared" si="61"/>
        <v>357401.3121307611</v>
      </c>
      <c r="AW43" s="14">
        <f t="shared" si="62"/>
        <v>607696.701805586</v>
      </c>
      <c r="AX43" s="14">
        <f t="shared" si="63"/>
        <v>307342.23419579613</v>
      </c>
    </row>
    <row r="44" spans="1:50">
      <c r="A44" s="11" t="s">
        <v>199</v>
      </c>
      <c r="B44" s="11" t="s">
        <v>38</v>
      </c>
      <c r="C44" s="11" t="s">
        <v>87</v>
      </c>
      <c r="D44" s="11" t="s">
        <v>33</v>
      </c>
      <c r="E44" s="11" t="s">
        <v>164</v>
      </c>
      <c r="F44" s="13">
        <v>43866.249849537002</v>
      </c>
      <c r="G44" s="14">
        <v>5.6528666666666698</v>
      </c>
      <c r="H44" s="14">
        <v>43125.265247691503</v>
      </c>
      <c r="I44" s="152">
        <f t="shared" si="32"/>
        <v>1945.2124803351326</v>
      </c>
      <c r="J44" s="14" t="str">
        <f t="shared" si="33"/>
        <v>P</v>
      </c>
      <c r="K44" s="14" t="str">
        <f t="shared" si="34"/>
        <v>P</v>
      </c>
      <c r="L44" s="14" t="str">
        <f t="shared" si="35"/>
        <v>P</v>
      </c>
      <c r="M44" s="14">
        <v>41218.052767356399</v>
      </c>
      <c r="N44" s="14">
        <f t="shared" si="36"/>
        <v>50622.104488174475</v>
      </c>
      <c r="O44" s="14">
        <f t="shared" si="37"/>
        <v>31738.001046538262</v>
      </c>
      <c r="P44" s="14">
        <f t="shared" si="38"/>
        <v>55343.130348583531</v>
      </c>
      <c r="Q44" s="14">
        <f t="shared" si="39"/>
        <v>27016.97518612921</v>
      </c>
      <c r="R44" s="14">
        <v>6.3008666666666704</v>
      </c>
      <c r="S44" s="14">
        <v>36772.669893074097</v>
      </c>
      <c r="T44" s="14">
        <f t="shared" si="40"/>
        <v>4838.8599055176237</v>
      </c>
      <c r="U44" s="14" t="str">
        <f t="shared" si="41"/>
        <v>F</v>
      </c>
      <c r="V44" s="14" t="str">
        <f t="shared" si="42"/>
        <v>P</v>
      </c>
      <c r="W44" s="14" t="str">
        <f t="shared" si="43"/>
        <v>P</v>
      </c>
      <c r="X44" s="14">
        <v>31971.809987556499</v>
      </c>
      <c r="Y44" s="14">
        <f t="shared" si="44"/>
        <v>39655.946116812978</v>
      </c>
      <c r="Z44" s="14">
        <f t="shared" si="45"/>
        <v>24211.673858299971</v>
      </c>
      <c r="AA44" s="14">
        <f t="shared" si="46"/>
        <v>43517.014181441227</v>
      </c>
      <c r="AB44" s="14">
        <f t="shared" si="47"/>
        <v>20350.605793671719</v>
      </c>
      <c r="AC44" s="14">
        <v>7.1201166666666698</v>
      </c>
      <c r="AD44" s="14">
        <v>17231.388335265499</v>
      </c>
      <c r="AE44" s="14">
        <f t="shared" si="48"/>
        <v>2134.389989147925</v>
      </c>
      <c r="AF44" s="14" t="str">
        <f t="shared" si="49"/>
        <v>F</v>
      </c>
      <c r="AG44" s="14" t="str">
        <f t="shared" si="50"/>
        <v>P</v>
      </c>
      <c r="AH44" s="14" t="str">
        <f t="shared" si="51"/>
        <v>P</v>
      </c>
      <c r="AI44" s="14">
        <v>15134.9983461176</v>
      </c>
      <c r="AJ44" s="14">
        <f t="shared" si="52"/>
        <v>18574.318270824144</v>
      </c>
      <c r="AK44" s="14">
        <f t="shared" si="53"/>
        <v>11619.678421411005</v>
      </c>
      <c r="AL44" s="14">
        <f t="shared" si="54"/>
        <v>20312.97823317743</v>
      </c>
      <c r="AM44" s="14">
        <f t="shared" si="55"/>
        <v>9881.0184590577192</v>
      </c>
      <c r="AN44" s="14">
        <v>11.218116666666701</v>
      </c>
      <c r="AO44" s="14">
        <v>507581.87116516999</v>
      </c>
      <c r="AP44" s="14">
        <f t="shared" si="56"/>
        <v>50062.403164478892</v>
      </c>
      <c r="AQ44" s="14" t="str">
        <f t="shared" si="57"/>
        <v>F</v>
      </c>
      <c r="AR44" s="14" t="str">
        <f t="shared" si="58"/>
        <v>P</v>
      </c>
      <c r="AS44" s="14" t="str">
        <f t="shared" si="59"/>
        <v>P</v>
      </c>
      <c r="AT44" s="14">
        <v>457557.46800069098</v>
      </c>
      <c r="AU44" s="14">
        <f t="shared" si="60"/>
        <v>557637.62387062109</v>
      </c>
      <c r="AV44" s="14">
        <f t="shared" si="61"/>
        <v>357401.3121307611</v>
      </c>
      <c r="AW44" s="14">
        <f t="shared" si="62"/>
        <v>607696.701805586</v>
      </c>
      <c r="AX44" s="14">
        <f t="shared" si="63"/>
        <v>307342.23419579613</v>
      </c>
    </row>
    <row r="45" spans="1:50">
      <c r="A45" s="11" t="s">
        <v>149</v>
      </c>
      <c r="B45" s="11" t="s">
        <v>38</v>
      </c>
      <c r="C45" s="11" t="s">
        <v>74</v>
      </c>
      <c r="D45" s="11" t="s">
        <v>33</v>
      </c>
      <c r="E45" s="11" t="s">
        <v>164</v>
      </c>
      <c r="F45" s="13">
        <v>43866.264675925901</v>
      </c>
      <c r="G45" s="14">
        <v>5.67228333333333</v>
      </c>
      <c r="H45" s="14">
        <v>45855.005014843497</v>
      </c>
      <c r="I45" s="152">
        <f t="shared" si="32"/>
        <v>4674.9522474871264</v>
      </c>
      <c r="J45" s="14" t="str">
        <f t="shared" si="33"/>
        <v>P</v>
      </c>
      <c r="K45" s="14" t="str">
        <f t="shared" si="34"/>
        <v>P</v>
      </c>
      <c r="L45" s="14" t="str">
        <f t="shared" si="35"/>
        <v>P</v>
      </c>
      <c r="M45" s="14">
        <v>41219.052767356399</v>
      </c>
      <c r="N45" s="14">
        <f t="shared" si="36"/>
        <v>50622.104488174475</v>
      </c>
      <c r="O45" s="14">
        <f t="shared" si="37"/>
        <v>31738.001046538262</v>
      </c>
      <c r="P45" s="14">
        <f t="shared" si="38"/>
        <v>55343.130348583531</v>
      </c>
      <c r="Q45" s="14">
        <f t="shared" si="39"/>
        <v>27016.97518612921</v>
      </c>
      <c r="R45" s="14">
        <v>6.3068999999999997</v>
      </c>
      <c r="S45" s="14">
        <v>35943.960414173103</v>
      </c>
      <c r="T45" s="14">
        <f t="shared" si="40"/>
        <v>4010.1504266166303</v>
      </c>
      <c r="U45" s="14" t="str">
        <f t="shared" si="41"/>
        <v>F</v>
      </c>
      <c r="V45" s="14" t="str">
        <f t="shared" si="42"/>
        <v>P</v>
      </c>
      <c r="W45" s="14" t="str">
        <f t="shared" si="43"/>
        <v>P</v>
      </c>
      <c r="X45" s="14">
        <v>31972.809987556499</v>
      </c>
      <c r="Y45" s="14">
        <f t="shared" si="44"/>
        <v>39655.946116812978</v>
      </c>
      <c r="Z45" s="14">
        <f t="shared" si="45"/>
        <v>24211.673858299971</v>
      </c>
      <c r="AA45" s="14">
        <f t="shared" si="46"/>
        <v>43517.014181441227</v>
      </c>
      <c r="AB45" s="14">
        <f t="shared" si="47"/>
        <v>20350.605793671719</v>
      </c>
      <c r="AC45" s="14">
        <v>7.11703333333333</v>
      </c>
      <c r="AD45" s="14">
        <v>16295.4314689087</v>
      </c>
      <c r="AE45" s="14">
        <f t="shared" si="48"/>
        <v>1198.4331227911262</v>
      </c>
      <c r="AF45" s="14" t="str">
        <f t="shared" si="49"/>
        <v>P</v>
      </c>
      <c r="AG45" s="14" t="str">
        <f t="shared" si="50"/>
        <v>P</v>
      </c>
      <c r="AH45" s="14" t="str">
        <f t="shared" si="51"/>
        <v>P</v>
      </c>
      <c r="AI45" s="14">
        <v>15135.9983461176</v>
      </c>
      <c r="AJ45" s="14">
        <f t="shared" si="52"/>
        <v>18574.318270824144</v>
      </c>
      <c r="AK45" s="14">
        <f t="shared" si="53"/>
        <v>11619.678421411005</v>
      </c>
      <c r="AL45" s="14">
        <f t="shared" si="54"/>
        <v>20312.97823317743</v>
      </c>
      <c r="AM45" s="14">
        <f t="shared" si="55"/>
        <v>9881.0184590577192</v>
      </c>
      <c r="AN45" s="14">
        <v>11.218066666666701</v>
      </c>
      <c r="AO45" s="14">
        <v>497271.44467683398</v>
      </c>
      <c r="AP45" s="14">
        <f t="shared" si="56"/>
        <v>39751.976676142891</v>
      </c>
      <c r="AQ45" s="14" t="str">
        <f t="shared" si="57"/>
        <v>P</v>
      </c>
      <c r="AR45" s="14" t="str">
        <f t="shared" si="58"/>
        <v>P</v>
      </c>
      <c r="AS45" s="14" t="str">
        <f t="shared" si="59"/>
        <v>P</v>
      </c>
      <c r="AT45" s="14">
        <v>457558.46800069098</v>
      </c>
      <c r="AU45" s="14">
        <f t="shared" si="60"/>
        <v>557637.62387062109</v>
      </c>
      <c r="AV45" s="14">
        <f t="shared" si="61"/>
        <v>357401.3121307611</v>
      </c>
      <c r="AW45" s="14">
        <f t="shared" si="62"/>
        <v>607696.701805586</v>
      </c>
      <c r="AX45" s="14">
        <f t="shared" si="63"/>
        <v>307342.23419579613</v>
      </c>
    </row>
    <row r="46" spans="1:50">
      <c r="A46" s="11" t="s">
        <v>21</v>
      </c>
      <c r="B46" s="11" t="s">
        <v>38</v>
      </c>
      <c r="C46" s="11" t="s">
        <v>114</v>
      </c>
      <c r="D46" s="11" t="s">
        <v>181</v>
      </c>
      <c r="E46" s="11" t="s">
        <v>164</v>
      </c>
      <c r="F46" s="13">
        <v>43866.279502314799</v>
      </c>
      <c r="G46" s="14">
        <v>5.6567666666666696</v>
      </c>
      <c r="H46" s="14">
        <v>43295.021273400103</v>
      </c>
      <c r="I46" s="152">
        <f t="shared" si="32"/>
        <v>2114.9685060437332</v>
      </c>
      <c r="J46" s="14" t="str">
        <f t="shared" si="33"/>
        <v>P</v>
      </c>
      <c r="K46" s="14" t="str">
        <f t="shared" si="34"/>
        <v>P</v>
      </c>
      <c r="L46" s="14" t="str">
        <f t="shared" si="35"/>
        <v>P</v>
      </c>
      <c r="M46" s="14">
        <v>41220.052767356399</v>
      </c>
      <c r="N46" s="14">
        <f t="shared" si="36"/>
        <v>50622.104488174475</v>
      </c>
      <c r="O46" s="14">
        <f t="shared" si="37"/>
        <v>31738.001046538262</v>
      </c>
      <c r="P46" s="14">
        <f t="shared" si="38"/>
        <v>55343.130348583531</v>
      </c>
      <c r="Q46" s="14">
        <f t="shared" si="39"/>
        <v>27016.97518612921</v>
      </c>
      <c r="R46" s="14">
        <v>6.3039166666666704</v>
      </c>
      <c r="S46" s="14">
        <v>33984.107229347901</v>
      </c>
      <c r="T46" s="14">
        <f t="shared" si="40"/>
        <v>2050.297241791428</v>
      </c>
      <c r="U46" s="14" t="str">
        <f t="shared" si="41"/>
        <v>P</v>
      </c>
      <c r="V46" s="14" t="str">
        <f t="shared" si="42"/>
        <v>P</v>
      </c>
      <c r="W46" s="14" t="str">
        <f t="shared" si="43"/>
        <v>P</v>
      </c>
      <c r="X46" s="14">
        <v>31973.809987556499</v>
      </c>
      <c r="Y46" s="14">
        <f t="shared" si="44"/>
        <v>39655.946116812978</v>
      </c>
      <c r="Z46" s="14">
        <f t="shared" si="45"/>
        <v>24211.673858299971</v>
      </c>
      <c r="AA46" s="14">
        <f t="shared" si="46"/>
        <v>43517.014181441227</v>
      </c>
      <c r="AB46" s="14">
        <f t="shared" si="47"/>
        <v>20350.605793671719</v>
      </c>
      <c r="AC46" s="14">
        <v>7.1166499999999999</v>
      </c>
      <c r="AD46" s="14">
        <v>15368.094486979</v>
      </c>
      <c r="AE46" s="14">
        <f t="shared" si="48"/>
        <v>271.09614086142574</v>
      </c>
      <c r="AF46" s="14" t="str">
        <f t="shared" si="49"/>
        <v>P</v>
      </c>
      <c r="AG46" s="14" t="str">
        <f t="shared" si="50"/>
        <v>P</v>
      </c>
      <c r="AH46" s="14" t="str">
        <f t="shared" si="51"/>
        <v>P</v>
      </c>
      <c r="AI46" s="14">
        <v>15136.9983461176</v>
      </c>
      <c r="AJ46" s="14">
        <f t="shared" si="52"/>
        <v>18574.318270824144</v>
      </c>
      <c r="AK46" s="14">
        <f t="shared" si="53"/>
        <v>11619.678421411005</v>
      </c>
      <c r="AL46" s="14">
        <f t="shared" si="54"/>
        <v>20312.97823317743</v>
      </c>
      <c r="AM46" s="14">
        <f t="shared" si="55"/>
        <v>9881.0184590577192</v>
      </c>
      <c r="AN46" s="14">
        <v>11.2181333333333</v>
      </c>
      <c r="AO46" s="14">
        <v>494808.57950458798</v>
      </c>
      <c r="AP46" s="14">
        <f t="shared" si="56"/>
        <v>37289.111503896886</v>
      </c>
      <c r="AQ46" s="14" t="str">
        <f t="shared" si="57"/>
        <v>P</v>
      </c>
      <c r="AR46" s="14" t="str">
        <f t="shared" si="58"/>
        <v>P</v>
      </c>
      <c r="AS46" s="14" t="str">
        <f t="shared" si="59"/>
        <v>P</v>
      </c>
      <c r="AT46" s="14">
        <v>457559.46800069098</v>
      </c>
      <c r="AU46" s="14">
        <f t="shared" si="60"/>
        <v>557637.62387062109</v>
      </c>
      <c r="AV46" s="14">
        <f t="shared" si="61"/>
        <v>357401.3121307611</v>
      </c>
      <c r="AW46" s="14">
        <f t="shared" si="62"/>
        <v>607696.701805586</v>
      </c>
      <c r="AX46" s="14">
        <f t="shared" si="63"/>
        <v>307342.23419579613</v>
      </c>
    </row>
    <row r="47" spans="1:50">
      <c r="A47" s="11" t="s">
        <v>51</v>
      </c>
      <c r="B47" s="11" t="s">
        <v>38</v>
      </c>
      <c r="C47" s="11" t="s">
        <v>182</v>
      </c>
      <c r="D47" s="11" t="s">
        <v>35</v>
      </c>
      <c r="E47" s="11" t="s">
        <v>61</v>
      </c>
      <c r="F47" s="13">
        <v>43866.294328703698</v>
      </c>
      <c r="G47" s="14">
        <v>5.6722666666666699</v>
      </c>
      <c r="H47" s="14">
        <v>46205.134832620599</v>
      </c>
      <c r="I47" s="152">
        <f t="shared" si="32"/>
        <v>5025.0820652642287</v>
      </c>
      <c r="J47" s="14" t="str">
        <f t="shared" si="33"/>
        <v>F</v>
      </c>
      <c r="K47" s="14" t="str">
        <f t="shared" si="34"/>
        <v>P</v>
      </c>
      <c r="L47" s="14" t="str">
        <f t="shared" si="35"/>
        <v>P</v>
      </c>
      <c r="M47" s="14">
        <v>41221.052767356399</v>
      </c>
      <c r="N47" s="14">
        <f t="shared" si="36"/>
        <v>50622.104488174475</v>
      </c>
      <c r="O47" s="14">
        <f t="shared" si="37"/>
        <v>31738.001046538262</v>
      </c>
      <c r="P47" s="14">
        <f t="shared" si="38"/>
        <v>55343.130348583531</v>
      </c>
      <c r="Q47" s="14">
        <f t="shared" si="39"/>
        <v>27016.97518612921</v>
      </c>
      <c r="R47" s="14">
        <v>6.3068999999999997</v>
      </c>
      <c r="S47" s="14">
        <v>32996.018737220598</v>
      </c>
      <c r="T47" s="14">
        <f t="shared" si="40"/>
        <v>1062.2087496641252</v>
      </c>
      <c r="U47" s="14" t="str">
        <f t="shared" si="41"/>
        <v>P</v>
      </c>
      <c r="V47" s="14" t="str">
        <f t="shared" si="42"/>
        <v>P</v>
      </c>
      <c r="W47" s="14" t="str">
        <f t="shared" si="43"/>
        <v>P</v>
      </c>
      <c r="X47" s="14">
        <v>31974.809987556499</v>
      </c>
      <c r="Y47" s="14">
        <f t="shared" si="44"/>
        <v>39655.946116812978</v>
      </c>
      <c r="Z47" s="14">
        <f t="shared" si="45"/>
        <v>24211.673858299971</v>
      </c>
      <c r="AA47" s="14">
        <f t="shared" si="46"/>
        <v>43517.014181441227</v>
      </c>
      <c r="AB47" s="14">
        <f t="shared" si="47"/>
        <v>20350.605793671719</v>
      </c>
      <c r="AC47" s="14">
        <v>7.11703333333333</v>
      </c>
      <c r="AD47" s="14">
        <v>14975.416253884399</v>
      </c>
      <c r="AE47" s="14">
        <f t="shared" si="48"/>
        <v>121.58209223317499</v>
      </c>
      <c r="AF47" s="14" t="str">
        <f t="shared" si="49"/>
        <v>P</v>
      </c>
      <c r="AG47" s="14" t="str">
        <f t="shared" si="50"/>
        <v>P</v>
      </c>
      <c r="AH47" s="14" t="str">
        <f t="shared" si="51"/>
        <v>P</v>
      </c>
      <c r="AI47" s="14">
        <v>15137.9983461176</v>
      </c>
      <c r="AJ47" s="14">
        <f t="shared" si="52"/>
        <v>18574.318270824144</v>
      </c>
      <c r="AK47" s="14">
        <f t="shared" si="53"/>
        <v>11619.678421411005</v>
      </c>
      <c r="AL47" s="14">
        <f t="shared" si="54"/>
        <v>20312.97823317743</v>
      </c>
      <c r="AM47" s="14">
        <f t="shared" si="55"/>
        <v>9881.0184590577192</v>
      </c>
      <c r="AN47" s="14">
        <v>11.218083333333301</v>
      </c>
      <c r="AO47" s="14">
        <v>457356.78591498698</v>
      </c>
      <c r="AP47" s="14">
        <f t="shared" si="56"/>
        <v>162.68208570411662</v>
      </c>
      <c r="AQ47" s="14" t="str">
        <f t="shared" si="57"/>
        <v>P</v>
      </c>
      <c r="AR47" s="14" t="str">
        <f t="shared" si="58"/>
        <v>P</v>
      </c>
      <c r="AS47" s="14" t="str">
        <f t="shared" si="59"/>
        <v>P</v>
      </c>
      <c r="AT47" s="14">
        <v>457560.46800069098</v>
      </c>
      <c r="AU47" s="14">
        <f t="shared" si="60"/>
        <v>557637.62387062109</v>
      </c>
      <c r="AV47" s="14">
        <f t="shared" si="61"/>
        <v>357401.3121307611</v>
      </c>
      <c r="AW47" s="14">
        <f t="shared" si="62"/>
        <v>607696.701805586</v>
      </c>
      <c r="AX47" s="14">
        <f t="shared" si="63"/>
        <v>307342.23419579613</v>
      </c>
    </row>
    <row r="48" spans="1:50">
      <c r="A48" s="11" t="s">
        <v>134</v>
      </c>
      <c r="B48" s="11" t="s">
        <v>38</v>
      </c>
      <c r="C48" s="11" t="s">
        <v>117</v>
      </c>
      <c r="D48" s="11" t="s">
        <v>33</v>
      </c>
      <c r="E48" s="11" t="s">
        <v>164</v>
      </c>
      <c r="F48" s="13">
        <v>43866.309131944399</v>
      </c>
      <c r="G48" s="14">
        <v>5.6839833333333303</v>
      </c>
      <c r="H48" s="14">
        <v>48159.587805548697</v>
      </c>
      <c r="I48" s="152">
        <f t="shared" si="32"/>
        <v>6979.5350381923272</v>
      </c>
      <c r="J48" s="14" t="str">
        <f t="shared" si="33"/>
        <v>F</v>
      </c>
      <c r="K48" s="14" t="str">
        <f t="shared" si="34"/>
        <v>P</v>
      </c>
      <c r="L48" s="14" t="str">
        <f t="shared" si="35"/>
        <v>P</v>
      </c>
      <c r="M48" s="14">
        <v>41222.052767356399</v>
      </c>
      <c r="N48" s="14">
        <f t="shared" si="36"/>
        <v>50622.104488174475</v>
      </c>
      <c r="O48" s="14">
        <f t="shared" si="37"/>
        <v>31738.001046538262</v>
      </c>
      <c r="P48" s="14">
        <f t="shared" si="38"/>
        <v>55343.130348583531</v>
      </c>
      <c r="Q48" s="14">
        <f t="shared" si="39"/>
        <v>27016.97518612921</v>
      </c>
      <c r="R48" s="14">
        <v>6.3069333333333297</v>
      </c>
      <c r="S48" s="14">
        <v>36298.694461681604</v>
      </c>
      <c r="T48" s="14">
        <f t="shared" si="40"/>
        <v>4364.8844741251305</v>
      </c>
      <c r="U48" s="14" t="str">
        <f t="shared" si="41"/>
        <v>F</v>
      </c>
      <c r="V48" s="14" t="str">
        <f t="shared" si="42"/>
        <v>P</v>
      </c>
      <c r="W48" s="14" t="str">
        <f t="shared" si="43"/>
        <v>P</v>
      </c>
      <c r="X48" s="14">
        <v>31975.809987556499</v>
      </c>
      <c r="Y48" s="14">
        <f t="shared" si="44"/>
        <v>39655.946116812978</v>
      </c>
      <c r="Z48" s="14">
        <f t="shared" si="45"/>
        <v>24211.673858299971</v>
      </c>
      <c r="AA48" s="14">
        <f t="shared" si="46"/>
        <v>43517.014181441227</v>
      </c>
      <c r="AB48" s="14">
        <f t="shared" si="47"/>
        <v>20350.605793671719</v>
      </c>
      <c r="AC48" s="14">
        <v>7.11316666666667</v>
      </c>
      <c r="AD48" s="14">
        <v>17572.911159439798</v>
      </c>
      <c r="AE48" s="14">
        <f t="shared" si="48"/>
        <v>2475.9128133222239</v>
      </c>
      <c r="AF48" s="14" t="str">
        <f t="shared" si="49"/>
        <v>F</v>
      </c>
      <c r="AG48" s="14" t="str">
        <f t="shared" si="50"/>
        <v>P</v>
      </c>
      <c r="AH48" s="14" t="str">
        <f t="shared" si="51"/>
        <v>P</v>
      </c>
      <c r="AI48" s="14">
        <v>15138.9983461176</v>
      </c>
      <c r="AJ48" s="14">
        <f t="shared" si="52"/>
        <v>18574.318270824144</v>
      </c>
      <c r="AK48" s="14">
        <f t="shared" si="53"/>
        <v>11619.678421411005</v>
      </c>
      <c r="AL48" s="14">
        <f t="shared" si="54"/>
        <v>20312.97823317743</v>
      </c>
      <c r="AM48" s="14">
        <f t="shared" si="55"/>
        <v>9881.0184590577192</v>
      </c>
      <c r="AN48" s="14">
        <v>11.218116666666701</v>
      </c>
      <c r="AO48" s="14">
        <v>489678.712207406</v>
      </c>
      <c r="AP48" s="14">
        <f t="shared" si="56"/>
        <v>32159.24420671491</v>
      </c>
      <c r="AQ48" s="14" t="str">
        <f t="shared" si="57"/>
        <v>P</v>
      </c>
      <c r="AR48" s="14" t="str">
        <f t="shared" si="58"/>
        <v>P</v>
      </c>
      <c r="AS48" s="14" t="str">
        <f t="shared" si="59"/>
        <v>P</v>
      </c>
      <c r="AT48" s="14">
        <v>457561.46800069098</v>
      </c>
      <c r="AU48" s="14">
        <f t="shared" si="60"/>
        <v>557637.62387062109</v>
      </c>
      <c r="AV48" s="14">
        <f t="shared" si="61"/>
        <v>357401.3121307611</v>
      </c>
      <c r="AW48" s="14">
        <f t="shared" si="62"/>
        <v>607696.701805586</v>
      </c>
      <c r="AX48" s="14">
        <f t="shared" si="63"/>
        <v>307342.23419579613</v>
      </c>
    </row>
    <row r="49" spans="1:50">
      <c r="A49" s="11" t="s">
        <v>91</v>
      </c>
      <c r="B49" s="11" t="s">
        <v>38</v>
      </c>
      <c r="C49" s="11" t="s">
        <v>156</v>
      </c>
      <c r="D49" s="11" t="s">
        <v>33</v>
      </c>
      <c r="E49" s="11" t="s">
        <v>164</v>
      </c>
      <c r="F49" s="13">
        <v>43866.323969907397</v>
      </c>
      <c r="G49" s="14">
        <v>5.6761666666666697</v>
      </c>
      <c r="H49" s="14">
        <v>45158.915819299204</v>
      </c>
      <c r="I49" s="152">
        <f t="shared" si="32"/>
        <v>3978.8630519428334</v>
      </c>
      <c r="J49" s="14" t="str">
        <f t="shared" si="33"/>
        <v>P</v>
      </c>
      <c r="K49" s="14" t="str">
        <f t="shared" si="34"/>
        <v>P</v>
      </c>
      <c r="L49" s="14" t="str">
        <f t="shared" si="35"/>
        <v>P</v>
      </c>
      <c r="M49" s="14">
        <v>41223.052767356399</v>
      </c>
      <c r="N49" s="14">
        <f t="shared" si="36"/>
        <v>50622.104488174475</v>
      </c>
      <c r="O49" s="14">
        <f t="shared" si="37"/>
        <v>31738.001046538262</v>
      </c>
      <c r="P49" s="14">
        <f t="shared" si="38"/>
        <v>55343.130348583531</v>
      </c>
      <c r="Q49" s="14">
        <f t="shared" si="39"/>
        <v>27016.97518612921</v>
      </c>
      <c r="R49" s="14">
        <v>6.3068999999999997</v>
      </c>
      <c r="S49" s="14">
        <v>33682.185729929799</v>
      </c>
      <c r="T49" s="14">
        <f t="shared" si="40"/>
        <v>1748.3757423733259</v>
      </c>
      <c r="U49" s="14" t="str">
        <f t="shared" si="41"/>
        <v>P</v>
      </c>
      <c r="V49" s="14" t="str">
        <f t="shared" si="42"/>
        <v>P</v>
      </c>
      <c r="W49" s="14" t="str">
        <f t="shared" si="43"/>
        <v>P</v>
      </c>
      <c r="X49" s="14">
        <v>31976.809987556499</v>
      </c>
      <c r="Y49" s="14">
        <f t="shared" si="44"/>
        <v>39655.946116812978</v>
      </c>
      <c r="Z49" s="14">
        <f t="shared" si="45"/>
        <v>24211.673858299971</v>
      </c>
      <c r="AA49" s="14">
        <f t="shared" si="46"/>
        <v>43517.014181441227</v>
      </c>
      <c r="AB49" s="14">
        <f t="shared" si="47"/>
        <v>20350.605793671719</v>
      </c>
      <c r="AC49" s="14">
        <v>7.1135666666666699</v>
      </c>
      <c r="AD49" s="14">
        <v>15982.435484715699</v>
      </c>
      <c r="AE49" s="14">
        <f t="shared" si="48"/>
        <v>885.43713859812487</v>
      </c>
      <c r="AF49" s="14" t="str">
        <f t="shared" si="49"/>
        <v>P</v>
      </c>
      <c r="AG49" s="14" t="str">
        <f t="shared" si="50"/>
        <v>P</v>
      </c>
      <c r="AH49" s="14" t="str">
        <f t="shared" si="51"/>
        <v>P</v>
      </c>
      <c r="AI49" s="14">
        <v>15139.9983461176</v>
      </c>
      <c r="AJ49" s="14">
        <f t="shared" si="52"/>
        <v>18574.318270824144</v>
      </c>
      <c r="AK49" s="14">
        <f t="shared" si="53"/>
        <v>11619.678421411005</v>
      </c>
      <c r="AL49" s="14">
        <f t="shared" si="54"/>
        <v>20312.97823317743</v>
      </c>
      <c r="AM49" s="14">
        <f t="shared" si="55"/>
        <v>9881.0184590577192</v>
      </c>
      <c r="AN49" s="14">
        <v>11.218066666666701</v>
      </c>
      <c r="AO49" s="14">
        <v>466064.30295923399</v>
      </c>
      <c r="AP49" s="14">
        <f t="shared" si="56"/>
        <v>8544.834958542895</v>
      </c>
      <c r="AQ49" s="14" t="str">
        <f t="shared" si="57"/>
        <v>P</v>
      </c>
      <c r="AR49" s="14" t="str">
        <f t="shared" si="58"/>
        <v>P</v>
      </c>
      <c r="AS49" s="14" t="str">
        <f t="shared" si="59"/>
        <v>P</v>
      </c>
      <c r="AT49" s="14">
        <v>457562.46800069098</v>
      </c>
      <c r="AU49" s="14">
        <f t="shared" si="60"/>
        <v>557637.62387062109</v>
      </c>
      <c r="AV49" s="14">
        <f t="shared" si="61"/>
        <v>357401.3121307611</v>
      </c>
      <c r="AW49" s="14">
        <f t="shared" si="62"/>
        <v>607696.701805586</v>
      </c>
      <c r="AX49" s="14">
        <f t="shared" si="63"/>
        <v>307342.23419579613</v>
      </c>
    </row>
    <row r="50" spans="1:50">
      <c r="A50" s="11" t="s">
        <v>9</v>
      </c>
      <c r="B50" s="11" t="s">
        <v>38</v>
      </c>
      <c r="C50" s="11" t="s">
        <v>92</v>
      </c>
      <c r="D50" s="11" t="s">
        <v>33</v>
      </c>
      <c r="E50" s="11" t="s">
        <v>164</v>
      </c>
      <c r="F50" s="13">
        <v>43866.338807870401</v>
      </c>
      <c r="G50" s="14">
        <v>5.6645166666666702</v>
      </c>
      <c r="H50" s="14">
        <v>42126.976845848199</v>
      </c>
      <c r="I50" s="152">
        <f t="shared" si="32"/>
        <v>946.92407849182928</v>
      </c>
      <c r="J50" s="14" t="str">
        <f t="shared" si="33"/>
        <v>P</v>
      </c>
      <c r="K50" s="14" t="str">
        <f t="shared" si="34"/>
        <v>P</v>
      </c>
      <c r="L50" s="14" t="str">
        <f t="shared" si="35"/>
        <v>P</v>
      </c>
      <c r="M50" s="14">
        <v>41224.052767356399</v>
      </c>
      <c r="N50" s="14">
        <f t="shared" si="36"/>
        <v>50622.104488174475</v>
      </c>
      <c r="O50" s="14">
        <f t="shared" si="37"/>
        <v>31738.001046538262</v>
      </c>
      <c r="P50" s="14">
        <f t="shared" si="38"/>
        <v>55343.130348583531</v>
      </c>
      <c r="Q50" s="14">
        <f t="shared" si="39"/>
        <v>27016.97518612921</v>
      </c>
      <c r="R50" s="14">
        <v>6.3069166666666696</v>
      </c>
      <c r="S50" s="14">
        <v>34900.062654738002</v>
      </c>
      <c r="T50" s="14">
        <f t="shared" si="40"/>
        <v>2966.2526671815285</v>
      </c>
      <c r="U50" s="14" t="str">
        <f t="shared" si="41"/>
        <v>P</v>
      </c>
      <c r="V50" s="14" t="str">
        <f t="shared" si="42"/>
        <v>P</v>
      </c>
      <c r="W50" s="14" t="str">
        <f t="shared" si="43"/>
        <v>P</v>
      </c>
      <c r="X50" s="14">
        <v>31977.809987556499</v>
      </c>
      <c r="Y50" s="14">
        <f t="shared" si="44"/>
        <v>39655.946116812978</v>
      </c>
      <c r="Z50" s="14">
        <f t="shared" si="45"/>
        <v>24211.673858299971</v>
      </c>
      <c r="AA50" s="14">
        <f t="shared" si="46"/>
        <v>43517.014181441227</v>
      </c>
      <c r="AB50" s="14">
        <f t="shared" si="47"/>
        <v>20350.605793671719</v>
      </c>
      <c r="AC50" s="14">
        <v>7.1170666666666698</v>
      </c>
      <c r="AD50" s="14">
        <v>16001.3802388938</v>
      </c>
      <c r="AE50" s="14">
        <f t="shared" si="48"/>
        <v>904.38189277622587</v>
      </c>
      <c r="AF50" s="14" t="str">
        <f t="shared" si="49"/>
        <v>P</v>
      </c>
      <c r="AG50" s="14" t="str">
        <f t="shared" si="50"/>
        <v>P</v>
      </c>
      <c r="AH50" s="14" t="str">
        <f t="shared" si="51"/>
        <v>P</v>
      </c>
      <c r="AI50" s="14">
        <v>15140.9983461176</v>
      </c>
      <c r="AJ50" s="14">
        <f t="shared" si="52"/>
        <v>18574.318270824144</v>
      </c>
      <c r="AK50" s="14">
        <f t="shared" si="53"/>
        <v>11619.678421411005</v>
      </c>
      <c r="AL50" s="14">
        <f t="shared" si="54"/>
        <v>20312.97823317743</v>
      </c>
      <c r="AM50" s="14">
        <f t="shared" si="55"/>
        <v>9881.0184590577192</v>
      </c>
      <c r="AN50" s="14">
        <v>11.2181</v>
      </c>
      <c r="AO50" s="14">
        <v>460468.88764060597</v>
      </c>
      <c r="AP50" s="14">
        <f t="shared" si="56"/>
        <v>2949.4196399148786</v>
      </c>
      <c r="AQ50" s="14" t="str">
        <f t="shared" si="57"/>
        <v>P</v>
      </c>
      <c r="AR50" s="14" t="str">
        <f t="shared" si="58"/>
        <v>P</v>
      </c>
      <c r="AS50" s="14" t="str">
        <f t="shared" si="59"/>
        <v>P</v>
      </c>
      <c r="AT50" s="14">
        <v>457563.46800069098</v>
      </c>
      <c r="AU50" s="14">
        <f t="shared" si="60"/>
        <v>557637.62387062109</v>
      </c>
      <c r="AV50" s="14">
        <f t="shared" si="61"/>
        <v>357401.3121307611</v>
      </c>
      <c r="AW50" s="14">
        <f t="shared" si="62"/>
        <v>607696.701805586</v>
      </c>
      <c r="AX50" s="14">
        <f t="shared" si="63"/>
        <v>307342.23419579613</v>
      </c>
    </row>
    <row r="51" spans="1:50">
      <c r="A51" s="11" t="s">
        <v>141</v>
      </c>
      <c r="B51" s="11" t="s">
        <v>38</v>
      </c>
      <c r="C51" s="11" t="s">
        <v>131</v>
      </c>
      <c r="D51" s="11" t="s">
        <v>33</v>
      </c>
      <c r="E51" s="11" t="s">
        <v>164</v>
      </c>
      <c r="F51" s="13">
        <v>43866.3536342593</v>
      </c>
      <c r="G51" s="14">
        <v>5.5867166666666703</v>
      </c>
      <c r="H51" s="14">
        <v>34358.347629586198</v>
      </c>
      <c r="I51" s="152">
        <f t="shared" si="32"/>
        <v>6821.7051377701719</v>
      </c>
      <c r="J51" s="14" t="str">
        <f t="shared" si="33"/>
        <v>F</v>
      </c>
      <c r="K51" s="14" t="str">
        <f t="shared" si="34"/>
        <v>P</v>
      </c>
      <c r="L51" s="14" t="str">
        <f t="shared" si="35"/>
        <v>P</v>
      </c>
      <c r="M51" s="14">
        <v>41225.052767356399</v>
      </c>
      <c r="N51" s="14">
        <f t="shared" si="36"/>
        <v>50622.104488174475</v>
      </c>
      <c r="O51" s="14">
        <f t="shared" si="37"/>
        <v>31738.001046538262</v>
      </c>
      <c r="P51" s="14">
        <f t="shared" si="38"/>
        <v>55343.130348583531</v>
      </c>
      <c r="Q51" s="14">
        <f t="shared" si="39"/>
        <v>27016.97518612921</v>
      </c>
      <c r="R51" s="14">
        <v>6.2886833333333296</v>
      </c>
      <c r="S51" s="14">
        <v>27272.3764752967</v>
      </c>
      <c r="T51" s="14">
        <f t="shared" si="40"/>
        <v>4661.4335122597731</v>
      </c>
      <c r="U51" s="14" t="str">
        <f t="shared" si="41"/>
        <v>F</v>
      </c>
      <c r="V51" s="14" t="str">
        <f t="shared" si="42"/>
        <v>P</v>
      </c>
      <c r="W51" s="14" t="str">
        <f t="shared" si="43"/>
        <v>P</v>
      </c>
      <c r="X51" s="14">
        <v>31978.809987556499</v>
      </c>
      <c r="Y51" s="14">
        <f t="shared" si="44"/>
        <v>39655.946116812978</v>
      </c>
      <c r="Z51" s="14">
        <f t="shared" si="45"/>
        <v>24211.673858299971</v>
      </c>
      <c r="AA51" s="14">
        <f t="shared" si="46"/>
        <v>43517.014181441227</v>
      </c>
      <c r="AB51" s="14">
        <f t="shared" si="47"/>
        <v>20350.605793671719</v>
      </c>
      <c r="AC51" s="14">
        <v>7.1239833333333298</v>
      </c>
      <c r="AD51" s="14">
        <v>13553.836916090801</v>
      </c>
      <c r="AE51" s="14">
        <f t="shared" si="48"/>
        <v>1543.1614300267738</v>
      </c>
      <c r="AF51" s="14" t="str">
        <f t="shared" si="49"/>
        <v>P</v>
      </c>
      <c r="AG51" s="14" t="str">
        <f t="shared" si="50"/>
        <v>P</v>
      </c>
      <c r="AH51" s="14" t="str">
        <f t="shared" si="51"/>
        <v>P</v>
      </c>
      <c r="AI51" s="14">
        <v>15141.9983461176</v>
      </c>
      <c r="AJ51" s="14">
        <f t="shared" si="52"/>
        <v>18574.318270824144</v>
      </c>
      <c r="AK51" s="14">
        <f t="shared" si="53"/>
        <v>11619.678421411005</v>
      </c>
      <c r="AL51" s="14">
        <f t="shared" si="54"/>
        <v>20312.97823317743</v>
      </c>
      <c r="AM51" s="14">
        <f t="shared" si="55"/>
        <v>9881.0184590577192</v>
      </c>
      <c r="AN51" s="14">
        <v>11.2181</v>
      </c>
      <c r="AO51" s="14">
        <v>373091.707821113</v>
      </c>
      <c r="AP51" s="14">
        <f t="shared" si="56"/>
        <v>84427.760179578094</v>
      </c>
      <c r="AQ51" s="14" t="str">
        <f t="shared" si="57"/>
        <v>F</v>
      </c>
      <c r="AR51" s="14" t="str">
        <f t="shared" si="58"/>
        <v>P</v>
      </c>
      <c r="AS51" s="14" t="str">
        <f t="shared" si="59"/>
        <v>P</v>
      </c>
      <c r="AT51" s="14">
        <v>457564.46800069098</v>
      </c>
      <c r="AU51" s="14">
        <f t="shared" si="60"/>
        <v>557637.62387062109</v>
      </c>
      <c r="AV51" s="14">
        <f t="shared" si="61"/>
        <v>357401.3121307611</v>
      </c>
      <c r="AW51" s="14">
        <f t="shared" si="62"/>
        <v>607696.701805586</v>
      </c>
      <c r="AX51" s="14">
        <f t="shared" si="63"/>
        <v>307342.23419579613</v>
      </c>
    </row>
    <row r="52" spans="1:50">
      <c r="A52" s="11" t="s">
        <v>188</v>
      </c>
      <c r="B52" s="11" t="s">
        <v>38</v>
      </c>
      <c r="C52" s="11" t="s">
        <v>19</v>
      </c>
      <c r="D52" s="11" t="s">
        <v>33</v>
      </c>
      <c r="E52" s="11" t="s">
        <v>164</v>
      </c>
      <c r="F52" s="13">
        <v>43866.368483796301</v>
      </c>
      <c r="G52" s="14">
        <v>5.6295333333333302</v>
      </c>
      <c r="H52" s="14">
        <v>46634.701988152097</v>
      </c>
      <c r="I52" s="152">
        <f t="shared" si="32"/>
        <v>5454.6492207957272</v>
      </c>
      <c r="J52" s="14" t="str">
        <f t="shared" si="33"/>
        <v>F</v>
      </c>
      <c r="K52" s="14" t="str">
        <f t="shared" si="34"/>
        <v>P</v>
      </c>
      <c r="L52" s="14" t="str">
        <f t="shared" si="35"/>
        <v>P</v>
      </c>
      <c r="M52" s="14">
        <v>41226.052767356399</v>
      </c>
      <c r="N52" s="14">
        <f t="shared" si="36"/>
        <v>50622.104488174475</v>
      </c>
      <c r="O52" s="14">
        <f t="shared" si="37"/>
        <v>31738.001046538262</v>
      </c>
      <c r="P52" s="14">
        <f t="shared" si="38"/>
        <v>55343.130348583531</v>
      </c>
      <c r="Q52" s="14">
        <f t="shared" si="39"/>
        <v>27016.97518612921</v>
      </c>
      <c r="R52" s="14">
        <v>6.2917500000000004</v>
      </c>
      <c r="S52" s="14">
        <v>35634.377480120304</v>
      </c>
      <c r="T52" s="14">
        <f t="shared" si="40"/>
        <v>3700.5674925638305</v>
      </c>
      <c r="U52" s="14" t="str">
        <f t="shared" si="41"/>
        <v>P</v>
      </c>
      <c r="V52" s="14" t="str">
        <f t="shared" si="42"/>
        <v>P</v>
      </c>
      <c r="W52" s="14" t="str">
        <f t="shared" si="43"/>
        <v>P</v>
      </c>
      <c r="X52" s="14">
        <v>31979.809987556499</v>
      </c>
      <c r="Y52" s="14">
        <f t="shared" si="44"/>
        <v>39655.946116812978</v>
      </c>
      <c r="Z52" s="14">
        <f t="shared" si="45"/>
        <v>24211.673858299971</v>
      </c>
      <c r="AA52" s="14">
        <f t="shared" si="46"/>
        <v>43517.014181441227</v>
      </c>
      <c r="AB52" s="14">
        <f t="shared" si="47"/>
        <v>20350.605793671719</v>
      </c>
      <c r="AC52" s="14">
        <v>7.1205333333333298</v>
      </c>
      <c r="AD52" s="14">
        <v>18208.542871840498</v>
      </c>
      <c r="AE52" s="14">
        <f t="shared" si="48"/>
        <v>3111.5445257229239</v>
      </c>
      <c r="AF52" s="14" t="str">
        <f t="shared" si="49"/>
        <v>F</v>
      </c>
      <c r="AG52" s="14" t="str">
        <f t="shared" si="50"/>
        <v>P</v>
      </c>
      <c r="AH52" s="14" t="str">
        <f t="shared" si="51"/>
        <v>P</v>
      </c>
      <c r="AI52" s="14">
        <v>15142.9983461176</v>
      </c>
      <c r="AJ52" s="14">
        <f t="shared" si="52"/>
        <v>18574.318270824144</v>
      </c>
      <c r="AK52" s="14">
        <f t="shared" si="53"/>
        <v>11619.678421411005</v>
      </c>
      <c r="AL52" s="14">
        <f t="shared" si="54"/>
        <v>20312.97823317743</v>
      </c>
      <c r="AM52" s="14">
        <f t="shared" si="55"/>
        <v>9881.0184590577192</v>
      </c>
      <c r="AN52" s="14">
        <v>11.218116666666701</v>
      </c>
      <c r="AO52" s="14">
        <v>524339.25743247999</v>
      </c>
      <c r="AP52" s="14">
        <f t="shared" si="56"/>
        <v>66819.7894317889</v>
      </c>
      <c r="AQ52" s="14" t="str">
        <f t="shared" si="57"/>
        <v>F</v>
      </c>
      <c r="AR52" s="14" t="str">
        <f t="shared" si="58"/>
        <v>P</v>
      </c>
      <c r="AS52" s="14" t="str">
        <f t="shared" si="59"/>
        <v>P</v>
      </c>
      <c r="AT52" s="14">
        <v>457565.46800069098</v>
      </c>
      <c r="AU52" s="14">
        <f t="shared" si="60"/>
        <v>557637.62387062109</v>
      </c>
      <c r="AV52" s="14">
        <f t="shared" si="61"/>
        <v>357401.3121307611</v>
      </c>
      <c r="AW52" s="14">
        <f t="shared" si="62"/>
        <v>607696.701805586</v>
      </c>
      <c r="AX52" s="14">
        <f t="shared" si="63"/>
        <v>307342.23419579613</v>
      </c>
    </row>
    <row r="53" spans="1:50">
      <c r="A53" s="11" t="s">
        <v>136</v>
      </c>
      <c r="B53" s="11" t="s">
        <v>38</v>
      </c>
      <c r="C53" s="11" t="s">
        <v>65</v>
      </c>
      <c r="D53" s="11" t="s">
        <v>33</v>
      </c>
      <c r="E53" s="11" t="s">
        <v>164</v>
      </c>
      <c r="F53" s="13">
        <v>43866.383298611101</v>
      </c>
      <c r="G53" s="14">
        <v>5.6256000000000004</v>
      </c>
      <c r="H53" s="14">
        <v>49525.892691761801</v>
      </c>
      <c r="I53" s="152">
        <f t="shared" si="32"/>
        <v>8345.8399244054308</v>
      </c>
      <c r="J53" s="14" t="str">
        <f t="shared" si="33"/>
        <v>F</v>
      </c>
      <c r="K53" s="14" t="str">
        <f t="shared" si="34"/>
        <v>P</v>
      </c>
      <c r="L53" s="14" t="str">
        <f t="shared" si="35"/>
        <v>P</v>
      </c>
      <c r="M53" s="14">
        <v>41227.052767356399</v>
      </c>
      <c r="N53" s="14">
        <f t="shared" si="36"/>
        <v>50622.104488174475</v>
      </c>
      <c r="O53" s="14">
        <f t="shared" si="37"/>
        <v>31738.001046538262</v>
      </c>
      <c r="P53" s="14">
        <f t="shared" si="38"/>
        <v>55343.130348583531</v>
      </c>
      <c r="Q53" s="14">
        <f t="shared" si="39"/>
        <v>27016.97518612921</v>
      </c>
      <c r="R53" s="14">
        <v>6.2735166666666702</v>
      </c>
      <c r="S53" s="14">
        <v>38036.284353692303</v>
      </c>
      <c r="T53" s="14">
        <f t="shared" si="40"/>
        <v>6102.4743661358298</v>
      </c>
      <c r="U53" s="14" t="str">
        <f t="shared" si="41"/>
        <v>F</v>
      </c>
      <c r="V53" s="14" t="str">
        <f t="shared" si="42"/>
        <v>P</v>
      </c>
      <c r="W53" s="14" t="str">
        <f t="shared" si="43"/>
        <v>P</v>
      </c>
      <c r="X53" s="14">
        <v>31980.809987556499</v>
      </c>
      <c r="Y53" s="14">
        <f t="shared" si="44"/>
        <v>39655.946116812978</v>
      </c>
      <c r="Z53" s="14">
        <f t="shared" si="45"/>
        <v>24211.673858299971</v>
      </c>
      <c r="AA53" s="14">
        <f t="shared" si="46"/>
        <v>43517.014181441227</v>
      </c>
      <c r="AB53" s="14">
        <f t="shared" si="47"/>
        <v>20350.605793671719</v>
      </c>
      <c r="AC53" s="14">
        <v>7.1204999999999998</v>
      </c>
      <c r="AD53" s="14">
        <v>18880.9946867529</v>
      </c>
      <c r="AE53" s="14">
        <f t="shared" si="48"/>
        <v>3783.9963406353254</v>
      </c>
      <c r="AF53" s="14" t="str">
        <f t="shared" si="49"/>
        <v>F</v>
      </c>
      <c r="AG53" s="14" t="str">
        <f t="shared" si="50"/>
        <v>F</v>
      </c>
      <c r="AH53" s="14" t="str">
        <f t="shared" si="51"/>
        <v>P</v>
      </c>
      <c r="AI53" s="14">
        <v>15143.9983461176</v>
      </c>
      <c r="AJ53" s="14">
        <f t="shared" si="52"/>
        <v>18574.318270824144</v>
      </c>
      <c r="AK53" s="14">
        <f t="shared" si="53"/>
        <v>11619.678421411005</v>
      </c>
      <c r="AL53" s="14">
        <f t="shared" si="54"/>
        <v>20312.97823317743</v>
      </c>
      <c r="AM53" s="14">
        <f t="shared" si="55"/>
        <v>9881.0184590577192</v>
      </c>
      <c r="AN53" s="14">
        <v>11.218083333333301</v>
      </c>
      <c r="AO53" s="14">
        <v>564202.11793266796</v>
      </c>
      <c r="AP53" s="14">
        <f t="shared" si="56"/>
        <v>106682.64993197686</v>
      </c>
      <c r="AQ53" s="14" t="str">
        <f t="shared" si="57"/>
        <v>F</v>
      </c>
      <c r="AR53" s="14" t="str">
        <f t="shared" si="58"/>
        <v>F</v>
      </c>
      <c r="AS53" s="14" t="str">
        <f t="shared" si="59"/>
        <v>P</v>
      </c>
      <c r="AT53" s="14">
        <v>457566.46800069098</v>
      </c>
      <c r="AU53" s="14">
        <f t="shared" si="60"/>
        <v>557637.62387062109</v>
      </c>
      <c r="AV53" s="14">
        <f t="shared" si="61"/>
        <v>357401.3121307611</v>
      </c>
      <c r="AW53" s="14">
        <f t="shared" si="62"/>
        <v>607696.701805586</v>
      </c>
      <c r="AX53" s="14">
        <f t="shared" si="63"/>
        <v>307342.23419579613</v>
      </c>
    </row>
    <row r="54" spans="1:50">
      <c r="A54" s="11" t="s">
        <v>21</v>
      </c>
      <c r="B54" s="11" t="s">
        <v>38</v>
      </c>
      <c r="C54" s="11" t="s">
        <v>69</v>
      </c>
      <c r="D54" s="11" t="s">
        <v>181</v>
      </c>
      <c r="E54" s="11" t="s">
        <v>164</v>
      </c>
      <c r="F54" s="13">
        <v>43866.3980787037</v>
      </c>
      <c r="G54" s="14">
        <v>5.6645333333333303</v>
      </c>
      <c r="H54" s="14">
        <v>41200.174783336101</v>
      </c>
      <c r="I54" s="152">
        <f t="shared" si="32"/>
        <v>20.122015979730349</v>
      </c>
      <c r="J54" s="14" t="str">
        <f t="shared" si="33"/>
        <v>P</v>
      </c>
      <c r="K54" s="14" t="str">
        <f t="shared" si="34"/>
        <v>P</v>
      </c>
      <c r="L54" s="14" t="str">
        <f t="shared" si="35"/>
        <v>P</v>
      </c>
      <c r="M54" s="14">
        <v>41228.052767356399</v>
      </c>
      <c r="N54" s="14">
        <f t="shared" si="36"/>
        <v>50622.104488174475</v>
      </c>
      <c r="O54" s="14">
        <f t="shared" si="37"/>
        <v>31738.001046538262</v>
      </c>
      <c r="P54" s="14">
        <f t="shared" si="38"/>
        <v>55343.130348583531</v>
      </c>
      <c r="Q54" s="14">
        <f t="shared" si="39"/>
        <v>27016.97518612921</v>
      </c>
      <c r="R54" s="14">
        <v>6.3038999999999996</v>
      </c>
      <c r="S54" s="14">
        <v>35888.4279607555</v>
      </c>
      <c r="T54" s="14">
        <f t="shared" si="40"/>
        <v>3954.6179731990269</v>
      </c>
      <c r="U54" s="14" t="str">
        <f t="shared" si="41"/>
        <v>F</v>
      </c>
      <c r="V54" s="14" t="str">
        <f t="shared" si="42"/>
        <v>P</v>
      </c>
      <c r="W54" s="14" t="str">
        <f t="shared" si="43"/>
        <v>P</v>
      </c>
      <c r="X54" s="14">
        <v>31981.809987556499</v>
      </c>
      <c r="Y54" s="14">
        <f t="shared" si="44"/>
        <v>39655.946116812978</v>
      </c>
      <c r="Z54" s="14">
        <f t="shared" si="45"/>
        <v>24211.673858299971</v>
      </c>
      <c r="AA54" s="14">
        <f t="shared" si="46"/>
        <v>43517.014181441227</v>
      </c>
      <c r="AB54" s="14">
        <f t="shared" si="47"/>
        <v>20350.605793671719</v>
      </c>
      <c r="AC54" s="14">
        <v>7.1131833333333301</v>
      </c>
      <c r="AD54" s="14">
        <v>16517.248154966401</v>
      </c>
      <c r="AE54" s="14">
        <f t="shared" si="48"/>
        <v>1420.2498088488264</v>
      </c>
      <c r="AF54" s="14" t="str">
        <f t="shared" si="49"/>
        <v>P</v>
      </c>
      <c r="AG54" s="14" t="str">
        <f t="shared" si="50"/>
        <v>P</v>
      </c>
      <c r="AH54" s="14" t="str">
        <f t="shared" si="51"/>
        <v>P</v>
      </c>
      <c r="AI54" s="14">
        <v>15144.9983461176</v>
      </c>
      <c r="AJ54" s="14">
        <f t="shared" si="52"/>
        <v>18574.318270824144</v>
      </c>
      <c r="AK54" s="14">
        <f t="shared" si="53"/>
        <v>11619.678421411005</v>
      </c>
      <c r="AL54" s="14">
        <f t="shared" si="54"/>
        <v>20312.97823317743</v>
      </c>
      <c r="AM54" s="14">
        <f t="shared" si="55"/>
        <v>9881.0184590577192</v>
      </c>
      <c r="AN54" s="14">
        <v>11.2181333333333</v>
      </c>
      <c r="AO54" s="14">
        <v>495498.50545303</v>
      </c>
      <c r="AP54" s="14">
        <f t="shared" si="56"/>
        <v>37979.037452338904</v>
      </c>
      <c r="AQ54" s="14" t="str">
        <f t="shared" si="57"/>
        <v>P</v>
      </c>
      <c r="AR54" s="14" t="str">
        <f t="shared" si="58"/>
        <v>P</v>
      </c>
      <c r="AS54" s="14" t="str">
        <f t="shared" si="59"/>
        <v>P</v>
      </c>
      <c r="AT54" s="14">
        <v>457567.46800069098</v>
      </c>
      <c r="AU54" s="14">
        <f t="shared" si="60"/>
        <v>557637.62387062109</v>
      </c>
      <c r="AV54" s="14">
        <f t="shared" si="61"/>
        <v>357401.3121307611</v>
      </c>
      <c r="AW54" s="14">
        <f t="shared" si="62"/>
        <v>607696.701805586</v>
      </c>
      <c r="AX54" s="14">
        <f t="shared" si="63"/>
        <v>307342.23419579613</v>
      </c>
    </row>
    <row r="55" spans="1:50">
      <c r="A55" s="11" t="s">
        <v>48</v>
      </c>
      <c r="B55" s="11" t="s">
        <v>38</v>
      </c>
      <c r="C55" s="11" t="s">
        <v>105</v>
      </c>
      <c r="D55" s="11" t="s">
        <v>35</v>
      </c>
      <c r="E55" s="11" t="s">
        <v>176</v>
      </c>
      <c r="F55" s="13">
        <v>43866.412928240701</v>
      </c>
      <c r="G55" s="14">
        <v>5.6605999999999996</v>
      </c>
      <c r="H55" s="14">
        <v>43924.828803849603</v>
      </c>
      <c r="I55" s="152">
        <f t="shared" si="32"/>
        <v>2744.7760364932328</v>
      </c>
      <c r="J55" s="14" t="str">
        <f t="shared" si="33"/>
        <v>P</v>
      </c>
      <c r="K55" s="14" t="str">
        <f t="shared" si="34"/>
        <v>P</v>
      </c>
      <c r="L55" s="14" t="str">
        <f t="shared" si="35"/>
        <v>P</v>
      </c>
      <c r="M55" s="14">
        <v>41229.052767356399</v>
      </c>
      <c r="N55" s="14">
        <f t="shared" si="36"/>
        <v>50622.104488174475</v>
      </c>
      <c r="O55" s="14">
        <f t="shared" si="37"/>
        <v>31738.001046538262</v>
      </c>
      <c r="P55" s="14">
        <f t="shared" si="38"/>
        <v>55343.130348583531</v>
      </c>
      <c r="Q55" s="14">
        <f t="shared" si="39"/>
        <v>27016.97518612921</v>
      </c>
      <c r="R55" s="14">
        <v>6.3038666666666696</v>
      </c>
      <c r="S55" s="14">
        <v>35124.407822859801</v>
      </c>
      <c r="T55" s="14">
        <f t="shared" si="40"/>
        <v>3190.5978353033279</v>
      </c>
      <c r="U55" s="14" t="str">
        <f t="shared" si="41"/>
        <v>P</v>
      </c>
      <c r="V55" s="14" t="str">
        <f t="shared" si="42"/>
        <v>P</v>
      </c>
      <c r="W55" s="14" t="str">
        <f t="shared" si="43"/>
        <v>P</v>
      </c>
      <c r="X55" s="14">
        <v>31982.809987556499</v>
      </c>
      <c r="Y55" s="14">
        <f t="shared" si="44"/>
        <v>39655.946116812978</v>
      </c>
      <c r="Z55" s="14">
        <f t="shared" si="45"/>
        <v>24211.673858299971</v>
      </c>
      <c r="AA55" s="14">
        <f t="shared" si="46"/>
        <v>43517.014181441227</v>
      </c>
      <c r="AB55" s="14">
        <f t="shared" si="47"/>
        <v>20350.605793671719</v>
      </c>
      <c r="AC55" s="14">
        <v>7.11358333333333</v>
      </c>
      <c r="AD55" s="14">
        <v>16431.849269932402</v>
      </c>
      <c r="AE55" s="14">
        <f t="shared" si="48"/>
        <v>1334.8509238148272</v>
      </c>
      <c r="AF55" s="14" t="str">
        <f t="shared" si="49"/>
        <v>P</v>
      </c>
      <c r="AG55" s="14" t="str">
        <f t="shared" si="50"/>
        <v>P</v>
      </c>
      <c r="AH55" s="14" t="str">
        <f t="shared" si="51"/>
        <v>P</v>
      </c>
      <c r="AI55" s="14">
        <v>15145.9983461176</v>
      </c>
      <c r="AJ55" s="14">
        <f t="shared" si="52"/>
        <v>18574.318270824144</v>
      </c>
      <c r="AK55" s="14">
        <f t="shared" si="53"/>
        <v>11619.678421411005</v>
      </c>
      <c r="AL55" s="14">
        <f t="shared" si="54"/>
        <v>20312.97823317743</v>
      </c>
      <c r="AM55" s="14">
        <f t="shared" si="55"/>
        <v>9881.0184590577192</v>
      </c>
      <c r="AN55" s="14">
        <v>11.218083333333301</v>
      </c>
      <c r="AO55" s="14">
        <v>486877.15633147198</v>
      </c>
      <c r="AP55" s="14">
        <f t="shared" si="56"/>
        <v>29357.688330780889</v>
      </c>
      <c r="AQ55" s="14" t="str">
        <f t="shared" si="57"/>
        <v>P</v>
      </c>
      <c r="AR55" s="14" t="str">
        <f t="shared" si="58"/>
        <v>P</v>
      </c>
      <c r="AS55" s="14" t="str">
        <f t="shared" si="59"/>
        <v>P</v>
      </c>
      <c r="AT55" s="14">
        <v>457568.46800069098</v>
      </c>
      <c r="AU55" s="14">
        <f t="shared" si="60"/>
        <v>557637.62387062109</v>
      </c>
      <c r="AV55" s="14">
        <f t="shared" si="61"/>
        <v>357401.3121307611</v>
      </c>
      <c r="AW55" s="14">
        <f t="shared" si="62"/>
        <v>607696.701805586</v>
      </c>
      <c r="AX55" s="14">
        <f t="shared" si="63"/>
        <v>307342.23419579613</v>
      </c>
    </row>
    <row r="56" spans="1:50">
      <c r="A56" s="11" t="s">
        <v>75</v>
      </c>
      <c r="B56" s="11" t="s">
        <v>38</v>
      </c>
      <c r="C56" s="11" t="s">
        <v>185</v>
      </c>
      <c r="D56" s="11" t="s">
        <v>33</v>
      </c>
      <c r="E56" s="11" t="s">
        <v>164</v>
      </c>
      <c r="F56" s="13">
        <v>43866.427719907399</v>
      </c>
      <c r="G56" s="14">
        <v>5.6722999999999999</v>
      </c>
      <c r="H56" s="14">
        <v>48219.753885280203</v>
      </c>
      <c r="I56" s="152">
        <f t="shared" si="32"/>
        <v>7039.7011179238325</v>
      </c>
      <c r="J56" s="14" t="str">
        <f t="shared" si="33"/>
        <v>F</v>
      </c>
      <c r="K56" s="14" t="str">
        <f t="shared" si="34"/>
        <v>P</v>
      </c>
      <c r="L56" s="14" t="str">
        <f t="shared" si="35"/>
        <v>P</v>
      </c>
      <c r="M56" s="14">
        <v>41230.052767356399</v>
      </c>
      <c r="N56" s="14">
        <f t="shared" si="36"/>
        <v>50622.104488174475</v>
      </c>
      <c r="O56" s="14">
        <f t="shared" si="37"/>
        <v>31738.001046538262</v>
      </c>
      <c r="P56" s="14">
        <f t="shared" si="38"/>
        <v>55343.130348583531</v>
      </c>
      <c r="Q56" s="14">
        <f t="shared" si="39"/>
        <v>27016.97518612921</v>
      </c>
      <c r="R56" s="14">
        <v>6.3069333333333297</v>
      </c>
      <c r="S56" s="14">
        <v>38121.060711976497</v>
      </c>
      <c r="T56" s="14">
        <f t="shared" si="40"/>
        <v>6187.2507244200242</v>
      </c>
      <c r="U56" s="14" t="str">
        <f t="shared" si="41"/>
        <v>F</v>
      </c>
      <c r="V56" s="14" t="str">
        <f t="shared" si="42"/>
        <v>P</v>
      </c>
      <c r="W56" s="14" t="str">
        <f t="shared" si="43"/>
        <v>P</v>
      </c>
      <c r="X56" s="14">
        <v>31983.809987556499</v>
      </c>
      <c r="Y56" s="14">
        <f t="shared" si="44"/>
        <v>39655.946116812978</v>
      </c>
      <c r="Z56" s="14">
        <f t="shared" si="45"/>
        <v>24211.673858299971</v>
      </c>
      <c r="AA56" s="14">
        <f t="shared" si="46"/>
        <v>43517.014181441227</v>
      </c>
      <c r="AB56" s="14">
        <f t="shared" si="47"/>
        <v>20350.605793671719</v>
      </c>
      <c r="AC56" s="14">
        <v>7.1170666666666698</v>
      </c>
      <c r="AD56" s="14">
        <v>17456.356957727799</v>
      </c>
      <c r="AE56" s="14">
        <f t="shared" si="48"/>
        <v>2359.3586116102251</v>
      </c>
      <c r="AF56" s="14" t="str">
        <f t="shared" si="49"/>
        <v>F</v>
      </c>
      <c r="AG56" s="14" t="str">
        <f t="shared" si="50"/>
        <v>P</v>
      </c>
      <c r="AH56" s="14" t="str">
        <f t="shared" si="51"/>
        <v>P</v>
      </c>
      <c r="AI56" s="14">
        <v>15146.9983461176</v>
      </c>
      <c r="AJ56" s="14">
        <f t="shared" si="52"/>
        <v>18574.318270824144</v>
      </c>
      <c r="AK56" s="14">
        <f t="shared" si="53"/>
        <v>11619.678421411005</v>
      </c>
      <c r="AL56" s="14">
        <f t="shared" si="54"/>
        <v>20312.97823317743</v>
      </c>
      <c r="AM56" s="14">
        <f t="shared" si="55"/>
        <v>9881.0184590577192</v>
      </c>
      <c r="AN56" s="14">
        <v>11.2181</v>
      </c>
      <c r="AO56" s="14">
        <v>563445.371168343</v>
      </c>
      <c r="AP56" s="14">
        <f t="shared" si="56"/>
        <v>105925.90316765191</v>
      </c>
      <c r="AQ56" s="14" t="str">
        <f t="shared" si="57"/>
        <v>F</v>
      </c>
      <c r="AR56" s="14" t="str">
        <f t="shared" si="58"/>
        <v>F</v>
      </c>
      <c r="AS56" s="14" t="str">
        <f t="shared" si="59"/>
        <v>P</v>
      </c>
      <c r="AT56" s="14">
        <v>457569.46800069098</v>
      </c>
      <c r="AU56" s="14">
        <f t="shared" si="60"/>
        <v>557637.62387062109</v>
      </c>
      <c r="AV56" s="14">
        <f t="shared" si="61"/>
        <v>357401.3121307611</v>
      </c>
      <c r="AW56" s="14">
        <f t="shared" si="62"/>
        <v>607696.701805586</v>
      </c>
      <c r="AX56" s="14">
        <f t="shared" si="63"/>
        <v>307342.23419579613</v>
      </c>
    </row>
    <row r="57" spans="1:50">
      <c r="A57" s="11" t="s">
        <v>128</v>
      </c>
      <c r="B57" s="11" t="s">
        <v>38</v>
      </c>
      <c r="C57" s="11" t="s">
        <v>99</v>
      </c>
      <c r="D57" s="11" t="s">
        <v>33</v>
      </c>
      <c r="E57" s="11" t="s">
        <v>164</v>
      </c>
      <c r="F57" s="13">
        <v>43866.442523148202</v>
      </c>
      <c r="G57" s="14">
        <v>5.6684000000000001</v>
      </c>
      <c r="H57" s="14">
        <v>48899.433326525097</v>
      </c>
      <c r="I57" s="152">
        <f t="shared" si="32"/>
        <v>7719.3805591687269</v>
      </c>
      <c r="J57" s="14" t="str">
        <f t="shared" si="33"/>
        <v>F</v>
      </c>
      <c r="K57" s="14" t="str">
        <f t="shared" si="34"/>
        <v>P</v>
      </c>
      <c r="L57" s="14" t="str">
        <f t="shared" si="35"/>
        <v>P</v>
      </c>
      <c r="M57" s="14">
        <v>41231.052767356399</v>
      </c>
      <c r="N57" s="14">
        <f t="shared" si="36"/>
        <v>50622.104488174475</v>
      </c>
      <c r="O57" s="14">
        <f t="shared" si="37"/>
        <v>31738.001046538262</v>
      </c>
      <c r="P57" s="14">
        <f t="shared" si="38"/>
        <v>55343.130348583531</v>
      </c>
      <c r="Q57" s="14">
        <f t="shared" si="39"/>
        <v>27016.97518612921</v>
      </c>
      <c r="R57" s="14">
        <v>6.3068999999999997</v>
      </c>
      <c r="S57" s="14">
        <v>38512.151665069301</v>
      </c>
      <c r="T57" s="14">
        <f t="shared" si="40"/>
        <v>6578.341677512828</v>
      </c>
      <c r="U57" s="14" t="str">
        <f t="shared" si="41"/>
        <v>F</v>
      </c>
      <c r="V57" s="14" t="str">
        <f t="shared" si="42"/>
        <v>P</v>
      </c>
      <c r="W57" s="14" t="str">
        <f t="shared" si="43"/>
        <v>P</v>
      </c>
      <c r="X57" s="14">
        <v>31984.809987556499</v>
      </c>
      <c r="Y57" s="14">
        <f t="shared" si="44"/>
        <v>39655.946116812978</v>
      </c>
      <c r="Z57" s="14">
        <f t="shared" si="45"/>
        <v>24211.673858299971</v>
      </c>
      <c r="AA57" s="14">
        <f t="shared" si="46"/>
        <v>43517.014181441227</v>
      </c>
      <c r="AB57" s="14">
        <f t="shared" si="47"/>
        <v>20350.605793671719</v>
      </c>
      <c r="AC57" s="14">
        <v>7.1170499999999999</v>
      </c>
      <c r="AD57" s="14">
        <v>16613.0802447266</v>
      </c>
      <c r="AE57" s="14">
        <f t="shared" si="48"/>
        <v>1516.0818986090253</v>
      </c>
      <c r="AF57" s="14" t="str">
        <f t="shared" si="49"/>
        <v>P</v>
      </c>
      <c r="AG57" s="14" t="str">
        <f t="shared" si="50"/>
        <v>P</v>
      </c>
      <c r="AH57" s="14" t="str">
        <f t="shared" si="51"/>
        <v>P</v>
      </c>
      <c r="AI57" s="14">
        <v>15147.9983461176</v>
      </c>
      <c r="AJ57" s="14">
        <f t="shared" si="52"/>
        <v>18574.318270824144</v>
      </c>
      <c r="AK57" s="14">
        <f t="shared" si="53"/>
        <v>11619.678421411005</v>
      </c>
      <c r="AL57" s="14">
        <f t="shared" si="54"/>
        <v>20312.97823317743</v>
      </c>
      <c r="AM57" s="14">
        <f t="shared" si="55"/>
        <v>9881.0184590577192</v>
      </c>
      <c r="AN57" s="14">
        <v>11.2181</v>
      </c>
      <c r="AO57" s="14">
        <v>539605.03729637305</v>
      </c>
      <c r="AP57" s="14">
        <f t="shared" si="56"/>
        <v>82085.569295681955</v>
      </c>
      <c r="AQ57" s="14" t="str">
        <f t="shared" si="57"/>
        <v>F</v>
      </c>
      <c r="AR57" s="14" t="str">
        <f t="shared" si="58"/>
        <v>P</v>
      </c>
      <c r="AS57" s="14" t="str">
        <f t="shared" si="59"/>
        <v>P</v>
      </c>
      <c r="AT57" s="14">
        <v>457570.46800069098</v>
      </c>
      <c r="AU57" s="14">
        <f t="shared" si="60"/>
        <v>557637.62387062109</v>
      </c>
      <c r="AV57" s="14">
        <f t="shared" si="61"/>
        <v>357401.3121307611</v>
      </c>
      <c r="AW57" s="14">
        <f t="shared" si="62"/>
        <v>607696.701805586</v>
      </c>
      <c r="AX57" s="14">
        <f t="shared" si="63"/>
        <v>307342.23419579613</v>
      </c>
    </row>
    <row r="58" spans="1:50">
      <c r="A58" s="11" t="s">
        <v>17</v>
      </c>
      <c r="B58" s="11" t="s">
        <v>38</v>
      </c>
      <c r="C58" s="11" t="s">
        <v>95</v>
      </c>
      <c r="D58" s="11" t="s">
        <v>33</v>
      </c>
      <c r="E58" s="11" t="s">
        <v>164</v>
      </c>
      <c r="F58" s="13">
        <v>43866.457418981503</v>
      </c>
      <c r="G58" s="14">
        <v>5.6722999999999999</v>
      </c>
      <c r="H58" s="14">
        <v>48880.230070834798</v>
      </c>
      <c r="I58" s="152">
        <f t="shared" si="32"/>
        <v>7700.1773034784273</v>
      </c>
      <c r="J58" s="14" t="str">
        <f t="shared" si="33"/>
        <v>F</v>
      </c>
      <c r="K58" s="14" t="str">
        <f t="shared" si="34"/>
        <v>P</v>
      </c>
      <c r="L58" s="14" t="str">
        <f t="shared" si="35"/>
        <v>P</v>
      </c>
      <c r="M58" s="14">
        <v>41232.052767356399</v>
      </c>
      <c r="N58" s="14">
        <f t="shared" si="36"/>
        <v>50622.104488174475</v>
      </c>
      <c r="O58" s="14">
        <f t="shared" si="37"/>
        <v>31738.001046538262</v>
      </c>
      <c r="P58" s="14">
        <f t="shared" si="38"/>
        <v>55343.130348583531</v>
      </c>
      <c r="Q58" s="14">
        <f t="shared" si="39"/>
        <v>27016.97518612921</v>
      </c>
      <c r="R58" s="14">
        <v>6.3069333333333297</v>
      </c>
      <c r="S58" s="14">
        <v>36219.364147357002</v>
      </c>
      <c r="T58" s="14">
        <f t="shared" si="40"/>
        <v>4285.5541598005293</v>
      </c>
      <c r="U58" s="14" t="str">
        <f t="shared" si="41"/>
        <v>F</v>
      </c>
      <c r="V58" s="14" t="str">
        <f t="shared" si="42"/>
        <v>P</v>
      </c>
      <c r="W58" s="14" t="str">
        <f t="shared" si="43"/>
        <v>P</v>
      </c>
      <c r="X58" s="14">
        <v>31985.809987556499</v>
      </c>
      <c r="Y58" s="14">
        <f t="shared" si="44"/>
        <v>39655.946116812978</v>
      </c>
      <c r="Z58" s="14">
        <f t="shared" si="45"/>
        <v>24211.673858299971</v>
      </c>
      <c r="AA58" s="14">
        <f t="shared" si="46"/>
        <v>43517.014181441227</v>
      </c>
      <c r="AB58" s="14">
        <f t="shared" si="47"/>
        <v>20350.605793671719</v>
      </c>
      <c r="AC58" s="14">
        <v>7.1170666666666698</v>
      </c>
      <c r="AD58" s="14">
        <v>16150.3832738683</v>
      </c>
      <c r="AE58" s="14">
        <f t="shared" si="48"/>
        <v>1053.3849277507252</v>
      </c>
      <c r="AF58" s="14" t="str">
        <f t="shared" si="49"/>
        <v>P</v>
      </c>
      <c r="AG58" s="14" t="str">
        <f t="shared" si="50"/>
        <v>P</v>
      </c>
      <c r="AH58" s="14" t="str">
        <f t="shared" si="51"/>
        <v>P</v>
      </c>
      <c r="AI58" s="14">
        <v>15148.9983461176</v>
      </c>
      <c r="AJ58" s="14">
        <f t="shared" si="52"/>
        <v>18574.318270824144</v>
      </c>
      <c r="AK58" s="14">
        <f t="shared" si="53"/>
        <v>11619.678421411005</v>
      </c>
      <c r="AL58" s="14">
        <f t="shared" si="54"/>
        <v>20312.97823317743</v>
      </c>
      <c r="AM58" s="14">
        <f t="shared" si="55"/>
        <v>9881.0184590577192</v>
      </c>
      <c r="AN58" s="14">
        <v>11.218116666666701</v>
      </c>
      <c r="AO58" s="14">
        <v>522069.93278230302</v>
      </c>
      <c r="AP58" s="14">
        <f t="shared" si="56"/>
        <v>64550.464781611925</v>
      </c>
      <c r="AQ58" s="14" t="str">
        <f t="shared" si="57"/>
        <v>F</v>
      </c>
      <c r="AR58" s="14" t="str">
        <f t="shared" si="58"/>
        <v>P</v>
      </c>
      <c r="AS58" s="14" t="str">
        <f t="shared" si="59"/>
        <v>P</v>
      </c>
      <c r="AT58" s="14">
        <v>457571.46800069098</v>
      </c>
      <c r="AU58" s="14">
        <f t="shared" si="60"/>
        <v>557637.62387062109</v>
      </c>
      <c r="AV58" s="14">
        <f t="shared" si="61"/>
        <v>357401.3121307611</v>
      </c>
      <c r="AW58" s="14">
        <f t="shared" si="62"/>
        <v>607696.701805586</v>
      </c>
      <c r="AX58" s="14">
        <f t="shared" si="63"/>
        <v>307342.23419579613</v>
      </c>
    </row>
    <row r="59" spans="1:50">
      <c r="A59" s="11" t="s">
        <v>109</v>
      </c>
      <c r="B59" s="11" t="s">
        <v>38</v>
      </c>
      <c r="C59" s="11" t="s">
        <v>6</v>
      </c>
      <c r="D59" s="11" t="s">
        <v>33</v>
      </c>
      <c r="E59" s="11" t="s">
        <v>164</v>
      </c>
      <c r="F59" s="13">
        <v>43866.472175925897</v>
      </c>
      <c r="G59" s="14">
        <v>5.6567166666666697</v>
      </c>
      <c r="H59" s="14">
        <v>45429.6893119495</v>
      </c>
      <c r="I59" s="152">
        <f t="shared" si="32"/>
        <v>4249.6365445931297</v>
      </c>
      <c r="J59" s="14" t="str">
        <f t="shared" si="33"/>
        <v>P</v>
      </c>
      <c r="K59" s="14" t="str">
        <f t="shared" si="34"/>
        <v>P</v>
      </c>
      <c r="L59" s="14" t="str">
        <f t="shared" si="35"/>
        <v>P</v>
      </c>
      <c r="M59" s="14">
        <v>41233.052767356399</v>
      </c>
      <c r="N59" s="14">
        <f t="shared" si="36"/>
        <v>50622.104488174475</v>
      </c>
      <c r="O59" s="14">
        <f t="shared" si="37"/>
        <v>31738.001046538262</v>
      </c>
      <c r="P59" s="14">
        <f t="shared" si="38"/>
        <v>55343.130348583531</v>
      </c>
      <c r="Q59" s="14">
        <f t="shared" si="39"/>
        <v>27016.97518612921</v>
      </c>
      <c r="R59" s="14">
        <v>6.3038666666666696</v>
      </c>
      <c r="S59" s="14">
        <v>33035.422465210897</v>
      </c>
      <c r="T59" s="14">
        <f t="shared" si="40"/>
        <v>1101.6124776544239</v>
      </c>
      <c r="U59" s="14" t="str">
        <f t="shared" si="41"/>
        <v>P</v>
      </c>
      <c r="V59" s="14" t="str">
        <f t="shared" si="42"/>
        <v>P</v>
      </c>
      <c r="W59" s="14" t="str">
        <f t="shared" si="43"/>
        <v>P</v>
      </c>
      <c r="X59" s="14">
        <v>31986.809987556499</v>
      </c>
      <c r="Y59" s="14">
        <f t="shared" si="44"/>
        <v>39655.946116812978</v>
      </c>
      <c r="Z59" s="14">
        <f t="shared" si="45"/>
        <v>24211.673858299971</v>
      </c>
      <c r="AA59" s="14">
        <f t="shared" si="46"/>
        <v>43517.014181441227</v>
      </c>
      <c r="AB59" s="14">
        <f t="shared" si="47"/>
        <v>20350.605793671719</v>
      </c>
      <c r="AC59" s="14">
        <v>7.1204999999999998</v>
      </c>
      <c r="AD59" s="14">
        <v>15082.164964105799</v>
      </c>
      <c r="AE59" s="14">
        <f t="shared" si="48"/>
        <v>14.833382011775029</v>
      </c>
      <c r="AF59" s="14" t="str">
        <f t="shared" si="49"/>
        <v>P</v>
      </c>
      <c r="AG59" s="14" t="str">
        <f t="shared" si="50"/>
        <v>P</v>
      </c>
      <c r="AH59" s="14" t="str">
        <f t="shared" si="51"/>
        <v>P</v>
      </c>
      <c r="AI59" s="14">
        <v>15149.9983461176</v>
      </c>
      <c r="AJ59" s="14">
        <f t="shared" si="52"/>
        <v>18574.318270824144</v>
      </c>
      <c r="AK59" s="14">
        <f t="shared" si="53"/>
        <v>11619.678421411005</v>
      </c>
      <c r="AL59" s="14">
        <f t="shared" si="54"/>
        <v>20312.97823317743</v>
      </c>
      <c r="AM59" s="14">
        <f t="shared" si="55"/>
        <v>9881.0184590577192</v>
      </c>
      <c r="AN59" s="14">
        <v>11.218083333333301</v>
      </c>
      <c r="AO59" s="14">
        <v>433977.241570746</v>
      </c>
      <c r="AP59" s="14">
        <f t="shared" si="56"/>
        <v>23542.226429945091</v>
      </c>
      <c r="AQ59" s="14" t="str">
        <f t="shared" si="57"/>
        <v>P</v>
      </c>
      <c r="AR59" s="14" t="str">
        <f t="shared" si="58"/>
        <v>P</v>
      </c>
      <c r="AS59" s="14" t="str">
        <f t="shared" si="59"/>
        <v>P</v>
      </c>
      <c r="AT59" s="14">
        <v>457572.46800069098</v>
      </c>
      <c r="AU59" s="14">
        <f t="shared" si="60"/>
        <v>557637.62387062109</v>
      </c>
      <c r="AV59" s="14">
        <f t="shared" si="61"/>
        <v>357401.3121307611</v>
      </c>
      <c r="AW59" s="14">
        <f t="shared" si="62"/>
        <v>607696.701805586</v>
      </c>
      <c r="AX59" s="14">
        <f t="shared" si="63"/>
        <v>307342.23419579613</v>
      </c>
    </row>
    <row r="60" spans="1:50">
      <c r="A60" s="11" t="s">
        <v>170</v>
      </c>
      <c r="B60" s="11" t="s">
        <v>38</v>
      </c>
      <c r="C60" s="11" t="s">
        <v>10</v>
      </c>
      <c r="D60" s="11" t="s">
        <v>33</v>
      </c>
      <c r="E60" s="11" t="s">
        <v>164</v>
      </c>
      <c r="F60" s="13">
        <v>43866.486979166701</v>
      </c>
      <c r="G60" s="14">
        <v>5.6723166666666698</v>
      </c>
      <c r="H60" s="14">
        <v>47307.156206681699</v>
      </c>
      <c r="I60" s="152">
        <f t="shared" si="32"/>
        <v>6127.1034393253285</v>
      </c>
      <c r="J60" s="14" t="str">
        <f t="shared" si="33"/>
        <v>F</v>
      </c>
      <c r="K60" s="14" t="str">
        <f t="shared" si="34"/>
        <v>P</v>
      </c>
      <c r="L60" s="14" t="str">
        <f t="shared" si="35"/>
        <v>P</v>
      </c>
      <c r="M60" s="14">
        <v>41234.052767356399</v>
      </c>
      <c r="N60" s="14">
        <f t="shared" si="36"/>
        <v>50622.104488174475</v>
      </c>
      <c r="O60" s="14">
        <f t="shared" si="37"/>
        <v>31738.001046538262</v>
      </c>
      <c r="P60" s="14">
        <f t="shared" si="38"/>
        <v>55343.130348583531</v>
      </c>
      <c r="Q60" s="14">
        <f t="shared" si="39"/>
        <v>27016.97518612921</v>
      </c>
      <c r="R60" s="14">
        <v>6.3038999999999996</v>
      </c>
      <c r="S60" s="14">
        <v>37723.2278195037</v>
      </c>
      <c r="T60" s="14">
        <f t="shared" si="40"/>
        <v>5789.4178319472267</v>
      </c>
      <c r="U60" s="14" t="str">
        <f t="shared" si="41"/>
        <v>F</v>
      </c>
      <c r="V60" s="14" t="str">
        <f t="shared" si="42"/>
        <v>P</v>
      </c>
      <c r="W60" s="14" t="str">
        <f t="shared" si="43"/>
        <v>P</v>
      </c>
      <c r="X60" s="14">
        <v>31987.809987556499</v>
      </c>
      <c r="Y60" s="14">
        <f t="shared" si="44"/>
        <v>39655.946116812978</v>
      </c>
      <c r="Z60" s="14">
        <f t="shared" si="45"/>
        <v>24211.673858299971</v>
      </c>
      <c r="AA60" s="14">
        <f t="shared" si="46"/>
        <v>43517.014181441227</v>
      </c>
      <c r="AB60" s="14">
        <f t="shared" si="47"/>
        <v>20350.605793671719</v>
      </c>
      <c r="AC60" s="14">
        <v>7.1166499999999999</v>
      </c>
      <c r="AD60" s="14">
        <v>17563.2470236562</v>
      </c>
      <c r="AE60" s="14">
        <f t="shared" si="48"/>
        <v>2466.248677538626</v>
      </c>
      <c r="AF60" s="14" t="str">
        <f t="shared" si="49"/>
        <v>F</v>
      </c>
      <c r="AG60" s="14" t="str">
        <f t="shared" si="50"/>
        <v>P</v>
      </c>
      <c r="AH60" s="14" t="str">
        <f t="shared" si="51"/>
        <v>P</v>
      </c>
      <c r="AI60" s="14">
        <v>15150.9983461176</v>
      </c>
      <c r="AJ60" s="14">
        <f t="shared" si="52"/>
        <v>18574.318270824144</v>
      </c>
      <c r="AK60" s="14">
        <f t="shared" si="53"/>
        <v>11619.678421411005</v>
      </c>
      <c r="AL60" s="14">
        <f t="shared" si="54"/>
        <v>20312.97823317743</v>
      </c>
      <c r="AM60" s="14">
        <f t="shared" si="55"/>
        <v>9881.0184590577192</v>
      </c>
      <c r="AN60" s="14">
        <v>11.218116666666701</v>
      </c>
      <c r="AO60" s="14">
        <v>511111.14671287301</v>
      </c>
      <c r="AP60" s="14">
        <f t="shared" si="56"/>
        <v>53591.678712181922</v>
      </c>
      <c r="AQ60" s="14" t="str">
        <f t="shared" si="57"/>
        <v>F</v>
      </c>
      <c r="AR60" s="14" t="str">
        <f t="shared" si="58"/>
        <v>P</v>
      </c>
      <c r="AS60" s="14" t="str">
        <f t="shared" si="59"/>
        <v>P</v>
      </c>
      <c r="AT60" s="14">
        <v>457573.46800069098</v>
      </c>
      <c r="AU60" s="14">
        <f t="shared" si="60"/>
        <v>557637.62387062109</v>
      </c>
      <c r="AV60" s="14">
        <f t="shared" si="61"/>
        <v>357401.3121307611</v>
      </c>
      <c r="AW60" s="14">
        <f t="shared" si="62"/>
        <v>607696.701805586</v>
      </c>
      <c r="AX60" s="14">
        <f t="shared" si="63"/>
        <v>307342.23419579613</v>
      </c>
    </row>
    <row r="61" spans="1:50">
      <c r="A61" s="11" t="s">
        <v>120</v>
      </c>
      <c r="B61" s="11" t="s">
        <v>38</v>
      </c>
      <c r="C61" s="11" t="s">
        <v>116</v>
      </c>
      <c r="D61" s="11" t="s">
        <v>33</v>
      </c>
      <c r="E61" s="11" t="s">
        <v>164</v>
      </c>
      <c r="F61" s="13">
        <v>43866.501805555599</v>
      </c>
      <c r="G61" s="14">
        <v>5.5750500000000001</v>
      </c>
      <c r="H61" s="14">
        <v>35262.485554577201</v>
      </c>
      <c r="I61" s="152">
        <f t="shared" si="32"/>
        <v>5917.5672127791695</v>
      </c>
      <c r="J61" s="14" t="str">
        <f t="shared" si="33"/>
        <v>F</v>
      </c>
      <c r="K61" s="14" t="str">
        <f t="shared" si="34"/>
        <v>P</v>
      </c>
      <c r="L61" s="14" t="str">
        <f t="shared" si="35"/>
        <v>P</v>
      </c>
      <c r="M61" s="14">
        <v>41235.052767356399</v>
      </c>
      <c r="N61" s="14">
        <f t="shared" si="36"/>
        <v>50622.104488174475</v>
      </c>
      <c r="O61" s="14">
        <f t="shared" si="37"/>
        <v>31738.001046538262</v>
      </c>
      <c r="P61" s="14">
        <f t="shared" si="38"/>
        <v>55343.130348583531</v>
      </c>
      <c r="Q61" s="14">
        <f t="shared" si="39"/>
        <v>27016.97518612921</v>
      </c>
      <c r="R61" s="14">
        <v>6.2704833333333303</v>
      </c>
      <c r="S61" s="14">
        <v>27240.8842739832</v>
      </c>
      <c r="T61" s="14">
        <f t="shared" si="40"/>
        <v>4692.9257135732732</v>
      </c>
      <c r="U61" s="14" t="str">
        <f t="shared" si="41"/>
        <v>F</v>
      </c>
      <c r="V61" s="14" t="str">
        <f t="shared" si="42"/>
        <v>P</v>
      </c>
      <c r="W61" s="14" t="str">
        <f t="shared" si="43"/>
        <v>P</v>
      </c>
      <c r="X61" s="14">
        <v>31988.809987556499</v>
      </c>
      <c r="Y61" s="14">
        <f t="shared" si="44"/>
        <v>39655.946116812978</v>
      </c>
      <c r="Z61" s="14">
        <f t="shared" si="45"/>
        <v>24211.673858299971</v>
      </c>
      <c r="AA61" s="14">
        <f t="shared" si="46"/>
        <v>43517.014181441227</v>
      </c>
      <c r="AB61" s="14">
        <f t="shared" si="47"/>
        <v>20350.605793671719</v>
      </c>
      <c r="AC61" s="14">
        <v>7.1204999999999998</v>
      </c>
      <c r="AD61" s="14">
        <v>13754.1616047432</v>
      </c>
      <c r="AE61" s="14">
        <f t="shared" si="48"/>
        <v>1342.8367413743745</v>
      </c>
      <c r="AF61" s="14" t="str">
        <f t="shared" si="49"/>
        <v>P</v>
      </c>
      <c r="AG61" s="14" t="str">
        <f t="shared" si="50"/>
        <v>P</v>
      </c>
      <c r="AH61" s="14" t="str">
        <f t="shared" si="51"/>
        <v>P</v>
      </c>
      <c r="AI61" s="14">
        <v>15151.9983461176</v>
      </c>
      <c r="AJ61" s="14">
        <f t="shared" si="52"/>
        <v>18574.318270824144</v>
      </c>
      <c r="AK61" s="14">
        <f t="shared" si="53"/>
        <v>11619.678421411005</v>
      </c>
      <c r="AL61" s="14">
        <f t="shared" si="54"/>
        <v>20312.97823317743</v>
      </c>
      <c r="AM61" s="14">
        <f t="shared" si="55"/>
        <v>9881.0184590577192</v>
      </c>
      <c r="AN61" s="14">
        <v>11.218083333333301</v>
      </c>
      <c r="AO61" s="14">
        <v>408763.08508097701</v>
      </c>
      <c r="AP61" s="14">
        <f t="shared" si="56"/>
        <v>48756.382919714088</v>
      </c>
      <c r="AQ61" s="14" t="str">
        <f t="shared" si="57"/>
        <v>P</v>
      </c>
      <c r="AR61" s="14" t="str">
        <f t="shared" si="58"/>
        <v>P</v>
      </c>
      <c r="AS61" s="14" t="str">
        <f t="shared" si="59"/>
        <v>P</v>
      </c>
      <c r="AT61" s="14">
        <v>457574.46800069098</v>
      </c>
      <c r="AU61" s="14">
        <f t="shared" si="60"/>
        <v>557637.62387062109</v>
      </c>
      <c r="AV61" s="14">
        <f t="shared" si="61"/>
        <v>357401.3121307611</v>
      </c>
      <c r="AW61" s="14">
        <f t="shared" si="62"/>
        <v>607696.701805586</v>
      </c>
      <c r="AX61" s="14">
        <f t="shared" si="63"/>
        <v>307342.23419579613</v>
      </c>
    </row>
    <row r="62" spans="1:50">
      <c r="A62" s="11" t="s">
        <v>118</v>
      </c>
      <c r="B62" s="11" t="s">
        <v>38</v>
      </c>
      <c r="C62" s="11" t="s">
        <v>93</v>
      </c>
      <c r="D62" s="11" t="s">
        <v>33</v>
      </c>
      <c r="E62" s="11" t="s">
        <v>164</v>
      </c>
      <c r="F62" s="13">
        <v>43866.516585648104</v>
      </c>
      <c r="G62" s="14">
        <v>5.6528666666666698</v>
      </c>
      <c r="H62" s="14">
        <v>44216.1553324591</v>
      </c>
      <c r="I62" s="152">
        <f t="shared" si="32"/>
        <v>3036.1025651027303</v>
      </c>
      <c r="J62" s="14" t="str">
        <f t="shared" si="33"/>
        <v>P</v>
      </c>
      <c r="K62" s="14" t="str">
        <f t="shared" si="34"/>
        <v>P</v>
      </c>
      <c r="L62" s="14" t="str">
        <f t="shared" si="35"/>
        <v>P</v>
      </c>
      <c r="M62" s="14">
        <v>41236.052767356399</v>
      </c>
      <c r="N62" s="14">
        <f t="shared" si="36"/>
        <v>50622.104488174475</v>
      </c>
      <c r="O62" s="14">
        <f t="shared" si="37"/>
        <v>31738.001046538262</v>
      </c>
      <c r="P62" s="14">
        <f t="shared" si="38"/>
        <v>55343.130348583531</v>
      </c>
      <c r="Q62" s="14">
        <f t="shared" si="39"/>
        <v>27016.97518612921</v>
      </c>
      <c r="R62" s="14">
        <v>6.3008666666666704</v>
      </c>
      <c r="S62" s="14">
        <v>36269.183708012701</v>
      </c>
      <c r="T62" s="14">
        <f t="shared" si="40"/>
        <v>4335.3737204562276</v>
      </c>
      <c r="U62" s="14" t="str">
        <f t="shared" si="41"/>
        <v>F</v>
      </c>
      <c r="V62" s="14" t="str">
        <f t="shared" si="42"/>
        <v>P</v>
      </c>
      <c r="W62" s="14" t="str">
        <f t="shared" si="43"/>
        <v>P</v>
      </c>
      <c r="X62" s="14">
        <v>31989.809987556499</v>
      </c>
      <c r="Y62" s="14">
        <f t="shared" si="44"/>
        <v>39655.946116812978</v>
      </c>
      <c r="Z62" s="14">
        <f t="shared" si="45"/>
        <v>24211.673858299971</v>
      </c>
      <c r="AA62" s="14">
        <f t="shared" si="46"/>
        <v>43517.014181441227</v>
      </c>
      <c r="AB62" s="14">
        <f t="shared" si="47"/>
        <v>20350.605793671719</v>
      </c>
      <c r="AC62" s="14">
        <v>7.1170666666666698</v>
      </c>
      <c r="AD62" s="14">
        <v>17483.301938509001</v>
      </c>
      <c r="AE62" s="14">
        <f t="shared" si="48"/>
        <v>2386.3035923914267</v>
      </c>
      <c r="AF62" s="14" t="str">
        <f t="shared" si="49"/>
        <v>F</v>
      </c>
      <c r="AG62" s="14" t="str">
        <f t="shared" si="50"/>
        <v>P</v>
      </c>
      <c r="AH62" s="14" t="str">
        <f t="shared" si="51"/>
        <v>P</v>
      </c>
      <c r="AI62" s="14">
        <v>15152.9983461176</v>
      </c>
      <c r="AJ62" s="14">
        <f t="shared" si="52"/>
        <v>18574.318270824144</v>
      </c>
      <c r="AK62" s="14">
        <f t="shared" si="53"/>
        <v>11619.678421411005</v>
      </c>
      <c r="AL62" s="14">
        <f t="shared" si="54"/>
        <v>20312.97823317743</v>
      </c>
      <c r="AM62" s="14">
        <f t="shared" si="55"/>
        <v>9881.0184590577192</v>
      </c>
      <c r="AN62" s="14">
        <v>11.2181</v>
      </c>
      <c r="AO62" s="14">
        <v>502724.75481943699</v>
      </c>
      <c r="AP62" s="14">
        <f t="shared" si="56"/>
        <v>45205.286818745895</v>
      </c>
      <c r="AQ62" s="14" t="str">
        <f t="shared" si="57"/>
        <v>P</v>
      </c>
      <c r="AR62" s="14" t="str">
        <f t="shared" si="58"/>
        <v>P</v>
      </c>
      <c r="AS62" s="14" t="str">
        <f t="shared" si="59"/>
        <v>P</v>
      </c>
      <c r="AT62" s="14">
        <v>457575.46800069098</v>
      </c>
      <c r="AU62" s="14">
        <f t="shared" si="60"/>
        <v>557637.62387062109</v>
      </c>
      <c r="AV62" s="14">
        <f t="shared" si="61"/>
        <v>357401.3121307611</v>
      </c>
      <c r="AW62" s="14">
        <f t="shared" si="62"/>
        <v>607696.701805586</v>
      </c>
      <c r="AX62" s="14">
        <f t="shared" si="63"/>
        <v>307342.23419579613</v>
      </c>
    </row>
    <row r="63" spans="1:50">
      <c r="A63" s="11" t="s">
        <v>122</v>
      </c>
      <c r="B63" s="11" t="s">
        <v>38</v>
      </c>
      <c r="C63" s="11" t="s">
        <v>166</v>
      </c>
      <c r="D63" s="11" t="s">
        <v>33</v>
      </c>
      <c r="E63" s="11" t="s">
        <v>164</v>
      </c>
      <c r="F63" s="13">
        <v>43866.531377314801</v>
      </c>
      <c r="G63" s="14">
        <v>5.6645000000000003</v>
      </c>
      <c r="H63" s="14">
        <v>43521.424435753499</v>
      </c>
      <c r="I63" s="152">
        <f t="shared" si="32"/>
        <v>2341.3716683971288</v>
      </c>
      <c r="J63" s="14" t="str">
        <f t="shared" si="33"/>
        <v>P</v>
      </c>
      <c r="K63" s="14" t="str">
        <f t="shared" si="34"/>
        <v>P</v>
      </c>
      <c r="L63" s="14" t="str">
        <f t="shared" si="35"/>
        <v>P</v>
      </c>
      <c r="M63" s="14">
        <v>41237.052767356399</v>
      </c>
      <c r="N63" s="14">
        <f t="shared" si="36"/>
        <v>50622.104488174475</v>
      </c>
      <c r="O63" s="14">
        <f t="shared" si="37"/>
        <v>31738.001046538262</v>
      </c>
      <c r="P63" s="14">
        <f t="shared" si="38"/>
        <v>55343.130348583531</v>
      </c>
      <c r="Q63" s="14">
        <f t="shared" si="39"/>
        <v>27016.97518612921</v>
      </c>
      <c r="R63" s="14">
        <v>6.3068833333333298</v>
      </c>
      <c r="S63" s="14">
        <v>35816.316129707302</v>
      </c>
      <c r="T63" s="14">
        <f t="shared" si="40"/>
        <v>3882.506142150829</v>
      </c>
      <c r="U63" s="14" t="str">
        <f t="shared" si="41"/>
        <v>F</v>
      </c>
      <c r="V63" s="14" t="str">
        <f t="shared" si="42"/>
        <v>P</v>
      </c>
      <c r="W63" s="14" t="str">
        <f t="shared" si="43"/>
        <v>P</v>
      </c>
      <c r="X63" s="14">
        <v>31990.809987556499</v>
      </c>
      <c r="Y63" s="14">
        <f t="shared" si="44"/>
        <v>39655.946116812978</v>
      </c>
      <c r="Z63" s="14">
        <f t="shared" si="45"/>
        <v>24211.673858299971</v>
      </c>
      <c r="AA63" s="14">
        <f t="shared" si="46"/>
        <v>43517.014181441227</v>
      </c>
      <c r="AB63" s="14">
        <f t="shared" si="47"/>
        <v>20350.605793671719</v>
      </c>
      <c r="AC63" s="14">
        <v>7.11703333333333</v>
      </c>
      <c r="AD63" s="14">
        <v>17384.400065218699</v>
      </c>
      <c r="AE63" s="14">
        <f t="shared" si="48"/>
        <v>2287.4017191011244</v>
      </c>
      <c r="AF63" s="14" t="str">
        <f t="shared" si="49"/>
        <v>F</v>
      </c>
      <c r="AG63" s="14" t="str">
        <f t="shared" si="50"/>
        <v>P</v>
      </c>
      <c r="AH63" s="14" t="str">
        <f t="shared" si="51"/>
        <v>P</v>
      </c>
      <c r="AI63" s="14">
        <v>15153.9983461176</v>
      </c>
      <c r="AJ63" s="14">
        <f t="shared" si="52"/>
        <v>18574.318270824144</v>
      </c>
      <c r="AK63" s="14">
        <f t="shared" si="53"/>
        <v>11619.678421411005</v>
      </c>
      <c r="AL63" s="14">
        <f t="shared" si="54"/>
        <v>20312.97823317743</v>
      </c>
      <c r="AM63" s="14">
        <f t="shared" si="55"/>
        <v>9881.0184590577192</v>
      </c>
      <c r="AN63" s="14">
        <v>11.218066666666701</v>
      </c>
      <c r="AO63" s="14">
        <v>504516.012315706</v>
      </c>
      <c r="AP63" s="14">
        <f t="shared" si="56"/>
        <v>46996.544315014908</v>
      </c>
      <c r="AQ63" s="14" t="str">
        <f t="shared" si="57"/>
        <v>P</v>
      </c>
      <c r="AR63" s="14" t="str">
        <f t="shared" si="58"/>
        <v>P</v>
      </c>
      <c r="AS63" s="14" t="str">
        <f t="shared" si="59"/>
        <v>P</v>
      </c>
      <c r="AT63" s="14">
        <v>457576.46800069098</v>
      </c>
      <c r="AU63" s="14">
        <f t="shared" si="60"/>
        <v>557637.62387062109</v>
      </c>
      <c r="AV63" s="14">
        <f t="shared" si="61"/>
        <v>357401.3121307611</v>
      </c>
      <c r="AW63" s="14">
        <f t="shared" si="62"/>
        <v>607696.701805586</v>
      </c>
      <c r="AX63" s="14">
        <f t="shared" si="63"/>
        <v>307342.23419579613</v>
      </c>
    </row>
    <row r="64" spans="1:50">
      <c r="A64" s="11" t="s">
        <v>26</v>
      </c>
      <c r="B64" s="11" t="s">
        <v>38</v>
      </c>
      <c r="C64" s="11" t="s">
        <v>125</v>
      </c>
      <c r="D64" s="11" t="s">
        <v>35</v>
      </c>
      <c r="E64" s="11" t="s">
        <v>123</v>
      </c>
      <c r="F64" s="13">
        <v>43866.605555555601</v>
      </c>
      <c r="G64" s="14">
        <v>5.5867500000000003</v>
      </c>
      <c r="H64" s="14">
        <v>27298.101430431299</v>
      </c>
      <c r="I64" s="152">
        <f t="shared" si="32"/>
        <v>13881.951336925071</v>
      </c>
      <c r="J64" s="14" t="str">
        <f t="shared" si="33"/>
        <v>F</v>
      </c>
      <c r="K64" s="14" t="str">
        <f t="shared" si="34"/>
        <v>F</v>
      </c>
      <c r="L64" s="14" t="str">
        <f t="shared" si="35"/>
        <v>P</v>
      </c>
      <c r="M64" s="14">
        <v>41238.052767356399</v>
      </c>
      <c r="N64" s="14">
        <f t="shared" si="36"/>
        <v>50622.104488174475</v>
      </c>
      <c r="O64" s="14">
        <f t="shared" si="37"/>
        <v>31738.001046538262</v>
      </c>
      <c r="P64" s="14">
        <f t="shared" si="38"/>
        <v>55343.130348583531</v>
      </c>
      <c r="Q64" s="14">
        <f t="shared" si="39"/>
        <v>27016.97518612921</v>
      </c>
      <c r="R64" s="14">
        <v>6.2978166666666704</v>
      </c>
      <c r="S64" s="14">
        <v>20213.145383530398</v>
      </c>
      <c r="T64" s="14">
        <f t="shared" si="40"/>
        <v>11720.664604026075</v>
      </c>
      <c r="U64" s="14" t="str">
        <f t="shared" si="41"/>
        <v>F</v>
      </c>
      <c r="V64" s="14" t="str">
        <f t="shared" si="42"/>
        <v>F</v>
      </c>
      <c r="W64" s="14" t="str">
        <f t="shared" si="43"/>
        <v>F</v>
      </c>
      <c r="X64" s="14">
        <v>31991.809987556499</v>
      </c>
      <c r="Y64" s="14">
        <f t="shared" si="44"/>
        <v>39655.946116812978</v>
      </c>
      <c r="Z64" s="14">
        <f t="shared" si="45"/>
        <v>24211.673858299971</v>
      </c>
      <c r="AA64" s="14">
        <f t="shared" si="46"/>
        <v>43517.014181441227</v>
      </c>
      <c r="AB64" s="14">
        <f t="shared" si="47"/>
        <v>20350.605793671719</v>
      </c>
      <c r="AC64" s="14">
        <v>7.1274666666666704</v>
      </c>
      <c r="AD64" s="14">
        <v>11613.6729349534</v>
      </c>
      <c r="AE64" s="14">
        <f t="shared" si="48"/>
        <v>3483.3254111641745</v>
      </c>
      <c r="AF64" s="14" t="str">
        <f t="shared" si="49"/>
        <v>F</v>
      </c>
      <c r="AG64" s="14" t="str">
        <f t="shared" si="50"/>
        <v>F</v>
      </c>
      <c r="AH64" s="14" t="str">
        <f t="shared" si="51"/>
        <v>P</v>
      </c>
      <c r="AI64" s="14">
        <v>15154.9983461176</v>
      </c>
      <c r="AJ64" s="14">
        <f t="shared" si="52"/>
        <v>18574.318270824144</v>
      </c>
      <c r="AK64" s="14">
        <f t="shared" si="53"/>
        <v>11619.678421411005</v>
      </c>
      <c r="AL64" s="14">
        <f t="shared" si="54"/>
        <v>20312.97823317743</v>
      </c>
      <c r="AM64" s="14">
        <f t="shared" si="55"/>
        <v>9881.0184590577192</v>
      </c>
      <c r="AN64" s="14">
        <v>11.218116666666701</v>
      </c>
      <c r="AO64" s="14">
        <v>337701.74857605703</v>
      </c>
      <c r="AP64" s="14">
        <f t="shared" si="56"/>
        <v>119817.71942463407</v>
      </c>
      <c r="AQ64" s="14" t="str">
        <f t="shared" si="57"/>
        <v>F</v>
      </c>
      <c r="AR64" s="14" t="str">
        <f t="shared" si="58"/>
        <v>F</v>
      </c>
      <c r="AS64" s="14" t="str">
        <f t="shared" si="59"/>
        <v>P</v>
      </c>
      <c r="AT64" s="14">
        <v>457577.46800069098</v>
      </c>
      <c r="AU64" s="14">
        <f t="shared" si="60"/>
        <v>557637.62387062109</v>
      </c>
      <c r="AV64" s="14">
        <f t="shared" si="61"/>
        <v>357401.3121307611</v>
      </c>
      <c r="AW64" s="14">
        <f t="shared" si="62"/>
        <v>607696.701805586</v>
      </c>
      <c r="AX64" s="14">
        <f t="shared" si="63"/>
        <v>307342.23419579613</v>
      </c>
    </row>
    <row r="65" spans="1:50">
      <c r="A65" s="11" t="s">
        <v>79</v>
      </c>
      <c r="B65" s="11" t="s">
        <v>38</v>
      </c>
      <c r="C65" s="11" t="s">
        <v>189</v>
      </c>
      <c r="D65" s="11" t="s">
        <v>35</v>
      </c>
      <c r="E65" s="11" t="s">
        <v>30</v>
      </c>
      <c r="F65" s="13">
        <v>43866.620381944398</v>
      </c>
      <c r="G65" s="14">
        <v>5.6139333333333301</v>
      </c>
      <c r="H65" s="14">
        <v>30145.019630016101</v>
      </c>
      <c r="I65" s="152">
        <f t="shared" si="32"/>
        <v>11035.03313734027</v>
      </c>
      <c r="J65" s="14" t="str">
        <f t="shared" si="33"/>
        <v>F</v>
      </c>
      <c r="K65" s="14" t="str">
        <f t="shared" si="34"/>
        <v>F</v>
      </c>
      <c r="L65" s="14" t="str">
        <f t="shared" si="35"/>
        <v>P</v>
      </c>
      <c r="M65" s="14">
        <v>41239.052767356399</v>
      </c>
      <c r="N65" s="14">
        <f t="shared" si="36"/>
        <v>50622.104488174475</v>
      </c>
      <c r="O65" s="14">
        <f t="shared" si="37"/>
        <v>31738.001046538262</v>
      </c>
      <c r="P65" s="14">
        <f t="shared" si="38"/>
        <v>55343.130348583531</v>
      </c>
      <c r="Q65" s="14">
        <f t="shared" si="39"/>
        <v>27016.97518612921</v>
      </c>
      <c r="R65" s="14">
        <v>6.3038499999999997</v>
      </c>
      <c r="S65" s="14">
        <v>21437.215563922298</v>
      </c>
      <c r="T65" s="14">
        <f t="shared" si="40"/>
        <v>10496.594423634175</v>
      </c>
      <c r="U65" s="14" t="str">
        <f t="shared" si="41"/>
        <v>F</v>
      </c>
      <c r="V65" s="14" t="str">
        <f t="shared" si="42"/>
        <v>F</v>
      </c>
      <c r="W65" s="14" t="str">
        <f t="shared" si="43"/>
        <v>P</v>
      </c>
      <c r="X65" s="14">
        <v>31992.809987556499</v>
      </c>
      <c r="Y65" s="14">
        <f t="shared" si="44"/>
        <v>39655.946116812978</v>
      </c>
      <c r="Z65" s="14">
        <f t="shared" si="45"/>
        <v>24211.673858299971</v>
      </c>
      <c r="AA65" s="14">
        <f t="shared" si="46"/>
        <v>43517.014181441227</v>
      </c>
      <c r="AB65" s="14">
        <f t="shared" si="47"/>
        <v>20350.605793671719</v>
      </c>
      <c r="AC65" s="14">
        <v>7.1274333333333297</v>
      </c>
      <c r="AD65" s="14">
        <v>10863.892949712799</v>
      </c>
      <c r="AE65" s="14">
        <f t="shared" si="48"/>
        <v>4233.1053964047751</v>
      </c>
      <c r="AF65" s="14" t="str">
        <f t="shared" si="49"/>
        <v>F</v>
      </c>
      <c r="AG65" s="14" t="str">
        <f t="shared" si="50"/>
        <v>F</v>
      </c>
      <c r="AH65" s="14" t="str">
        <f t="shared" si="51"/>
        <v>P</v>
      </c>
      <c r="AI65" s="14">
        <v>15155.9983461176</v>
      </c>
      <c r="AJ65" s="14">
        <f t="shared" si="52"/>
        <v>18574.318270824144</v>
      </c>
      <c r="AK65" s="14">
        <f t="shared" si="53"/>
        <v>11619.678421411005</v>
      </c>
      <c r="AL65" s="14">
        <f t="shared" si="54"/>
        <v>20312.97823317743</v>
      </c>
      <c r="AM65" s="14">
        <f t="shared" si="55"/>
        <v>9881.0184590577192</v>
      </c>
      <c r="AN65" s="14">
        <v>11.218066666666701</v>
      </c>
      <c r="AO65" s="14">
        <v>333403.91322270402</v>
      </c>
      <c r="AP65" s="14">
        <f t="shared" si="56"/>
        <v>124115.55477798707</v>
      </c>
      <c r="AQ65" s="14" t="str">
        <f t="shared" si="57"/>
        <v>F</v>
      </c>
      <c r="AR65" s="14" t="str">
        <f t="shared" si="58"/>
        <v>F</v>
      </c>
      <c r="AS65" s="14" t="str">
        <f t="shared" si="59"/>
        <v>P</v>
      </c>
      <c r="AT65" s="14">
        <v>457578.46800069098</v>
      </c>
      <c r="AU65" s="14">
        <f t="shared" si="60"/>
        <v>557637.62387062109</v>
      </c>
      <c r="AV65" s="14">
        <f t="shared" si="61"/>
        <v>357401.3121307611</v>
      </c>
      <c r="AW65" s="14">
        <f t="shared" si="62"/>
        <v>607696.701805586</v>
      </c>
      <c r="AX65" s="14">
        <f t="shared" si="63"/>
        <v>307342.23419579613</v>
      </c>
    </row>
    <row r="66" spans="1:50">
      <c r="A66" s="11" t="s">
        <v>80</v>
      </c>
      <c r="B66" s="11" t="s">
        <v>38</v>
      </c>
      <c r="C66" s="11" t="s">
        <v>137</v>
      </c>
      <c r="D66" s="11" t="s">
        <v>35</v>
      </c>
      <c r="E66" s="11" t="s">
        <v>76</v>
      </c>
      <c r="F66" s="13">
        <v>43866.6351967593</v>
      </c>
      <c r="G66" s="14">
        <v>5.6412000000000004</v>
      </c>
      <c r="H66" s="14">
        <v>34866.663967039698</v>
      </c>
      <c r="I66" s="152">
        <f t="shared" si="32"/>
        <v>6313.3888003166721</v>
      </c>
      <c r="J66" s="14" t="str">
        <f t="shared" si="33"/>
        <v>F</v>
      </c>
      <c r="K66" s="14" t="str">
        <f t="shared" si="34"/>
        <v>P</v>
      </c>
      <c r="L66" s="14" t="str">
        <f t="shared" si="35"/>
        <v>P</v>
      </c>
      <c r="M66" s="14">
        <v>41240.052767356399</v>
      </c>
      <c r="N66" s="14">
        <f t="shared" si="36"/>
        <v>50622.104488174475</v>
      </c>
      <c r="O66" s="14">
        <f t="shared" si="37"/>
        <v>31738.001046538262</v>
      </c>
      <c r="P66" s="14">
        <f t="shared" si="38"/>
        <v>55343.130348583531</v>
      </c>
      <c r="Q66" s="14">
        <f t="shared" si="39"/>
        <v>27016.97518612921</v>
      </c>
      <c r="R66" s="14">
        <v>6.3069333333333297</v>
      </c>
      <c r="S66" s="14">
        <v>24943.154967778799</v>
      </c>
      <c r="T66" s="14">
        <f t="shared" si="40"/>
        <v>6990.6550197776742</v>
      </c>
      <c r="U66" s="14" t="str">
        <f t="shared" si="41"/>
        <v>F</v>
      </c>
      <c r="V66" s="14" t="str">
        <f t="shared" si="42"/>
        <v>P</v>
      </c>
      <c r="W66" s="14" t="str">
        <f t="shared" si="43"/>
        <v>P</v>
      </c>
      <c r="X66" s="14">
        <v>31993.809987556499</v>
      </c>
      <c r="Y66" s="14">
        <f t="shared" si="44"/>
        <v>39655.946116812978</v>
      </c>
      <c r="Z66" s="14">
        <f t="shared" si="45"/>
        <v>24211.673858299971</v>
      </c>
      <c r="AA66" s="14">
        <f t="shared" si="46"/>
        <v>43517.014181441227</v>
      </c>
      <c r="AB66" s="14">
        <f t="shared" si="47"/>
        <v>20350.605793671719</v>
      </c>
      <c r="AC66" s="14">
        <v>7.1239999999999997</v>
      </c>
      <c r="AD66" s="14">
        <v>12482.980011440701</v>
      </c>
      <c r="AE66" s="14">
        <f t="shared" si="48"/>
        <v>2614.0183346768736</v>
      </c>
      <c r="AF66" s="14" t="str">
        <f t="shared" si="49"/>
        <v>F</v>
      </c>
      <c r="AG66" s="14" t="str">
        <f t="shared" si="50"/>
        <v>P</v>
      </c>
      <c r="AH66" s="14" t="str">
        <f t="shared" si="51"/>
        <v>P</v>
      </c>
      <c r="AI66" s="14">
        <v>15156.9983461176</v>
      </c>
      <c r="AJ66" s="14">
        <f t="shared" si="52"/>
        <v>18574.318270824144</v>
      </c>
      <c r="AK66" s="14">
        <f t="shared" si="53"/>
        <v>11619.678421411005</v>
      </c>
      <c r="AL66" s="14">
        <f t="shared" si="54"/>
        <v>20312.97823317743</v>
      </c>
      <c r="AM66" s="14">
        <f t="shared" si="55"/>
        <v>9881.0184590577192</v>
      </c>
      <c r="AN66" s="14">
        <v>11.2181</v>
      </c>
      <c r="AO66" s="14">
        <v>413428.19994075003</v>
      </c>
      <c r="AP66" s="14">
        <f t="shared" si="56"/>
        <v>44091.268059941067</v>
      </c>
      <c r="AQ66" s="14" t="str">
        <f t="shared" si="57"/>
        <v>P</v>
      </c>
      <c r="AR66" s="14" t="str">
        <f t="shared" si="58"/>
        <v>P</v>
      </c>
      <c r="AS66" s="14" t="str">
        <f t="shared" si="59"/>
        <v>P</v>
      </c>
      <c r="AT66" s="14">
        <v>457579.46800069098</v>
      </c>
      <c r="AU66" s="14">
        <f t="shared" si="60"/>
        <v>557637.62387062109</v>
      </c>
      <c r="AV66" s="14">
        <f t="shared" si="61"/>
        <v>357401.3121307611</v>
      </c>
      <c r="AW66" s="14">
        <f t="shared" si="62"/>
        <v>607696.701805586</v>
      </c>
      <c r="AX66" s="14">
        <f t="shared" si="63"/>
        <v>307342.23419579613</v>
      </c>
    </row>
    <row r="67" spans="1:50">
      <c r="A67" s="11" t="s">
        <v>68</v>
      </c>
      <c r="B67" s="11" t="s">
        <v>38</v>
      </c>
      <c r="C67" s="11" t="s">
        <v>115</v>
      </c>
      <c r="D67" s="11" t="s">
        <v>35</v>
      </c>
      <c r="E67" s="11" t="s">
        <v>169</v>
      </c>
      <c r="F67" s="13">
        <v>43866.650069444397</v>
      </c>
      <c r="G67" s="14">
        <v>5.65283333333333</v>
      </c>
      <c r="H67" s="14">
        <v>39646.940307838297</v>
      </c>
      <c r="I67" s="152">
        <f t="shared" si="32"/>
        <v>1533.1124595180736</v>
      </c>
      <c r="J67" s="14" t="str">
        <f t="shared" si="33"/>
        <v>P</v>
      </c>
      <c r="K67" s="14" t="str">
        <f t="shared" si="34"/>
        <v>P</v>
      </c>
      <c r="L67" s="14" t="str">
        <f t="shared" si="35"/>
        <v>P</v>
      </c>
      <c r="M67" s="14">
        <v>41241.052767356399</v>
      </c>
      <c r="N67" s="14">
        <f t="shared" si="36"/>
        <v>50622.104488174475</v>
      </c>
      <c r="O67" s="14">
        <f t="shared" si="37"/>
        <v>31738.001046538262</v>
      </c>
      <c r="P67" s="14">
        <f t="shared" si="38"/>
        <v>55343.130348583531</v>
      </c>
      <c r="Q67" s="14">
        <f t="shared" si="39"/>
        <v>27016.97518612921</v>
      </c>
      <c r="R67" s="14">
        <v>6.3099333333333298</v>
      </c>
      <c r="S67" s="14">
        <v>30275.050985266502</v>
      </c>
      <c r="T67" s="14">
        <f t="shared" si="40"/>
        <v>1658.7590022899712</v>
      </c>
      <c r="U67" s="14" t="str">
        <f t="shared" si="41"/>
        <v>P</v>
      </c>
      <c r="V67" s="14" t="str">
        <f t="shared" si="42"/>
        <v>P</v>
      </c>
      <c r="W67" s="14" t="str">
        <f t="shared" si="43"/>
        <v>P</v>
      </c>
      <c r="X67" s="14">
        <v>31994.809987556499</v>
      </c>
      <c r="Y67" s="14">
        <f t="shared" si="44"/>
        <v>39655.946116812978</v>
      </c>
      <c r="Z67" s="14">
        <f t="shared" si="45"/>
        <v>24211.673858299971</v>
      </c>
      <c r="AA67" s="14">
        <f t="shared" si="46"/>
        <v>43517.014181441227</v>
      </c>
      <c r="AB67" s="14">
        <f t="shared" si="47"/>
        <v>20350.605793671719</v>
      </c>
      <c r="AC67" s="14">
        <v>7.1239666666666697</v>
      </c>
      <c r="AD67" s="14">
        <v>15336.209251922201</v>
      </c>
      <c r="AE67" s="14">
        <f t="shared" si="48"/>
        <v>239.21090580462624</v>
      </c>
      <c r="AF67" s="14" t="str">
        <f t="shared" si="49"/>
        <v>P</v>
      </c>
      <c r="AG67" s="14" t="str">
        <f t="shared" si="50"/>
        <v>P</v>
      </c>
      <c r="AH67" s="14" t="str">
        <f t="shared" si="51"/>
        <v>P</v>
      </c>
      <c r="AI67" s="14">
        <v>15157.9983461176</v>
      </c>
      <c r="AJ67" s="14">
        <f t="shared" si="52"/>
        <v>18574.318270824144</v>
      </c>
      <c r="AK67" s="14">
        <f t="shared" si="53"/>
        <v>11619.678421411005</v>
      </c>
      <c r="AL67" s="14">
        <f t="shared" si="54"/>
        <v>20312.97823317743</v>
      </c>
      <c r="AM67" s="14">
        <f t="shared" si="55"/>
        <v>9881.0184590577192</v>
      </c>
      <c r="AN67" s="14">
        <v>11.218066666666701</v>
      </c>
      <c r="AO67" s="14">
        <v>460867.21158241399</v>
      </c>
      <c r="AP67" s="14">
        <f t="shared" si="56"/>
        <v>3347.7435817228979</v>
      </c>
      <c r="AQ67" s="14" t="str">
        <f t="shared" si="57"/>
        <v>P</v>
      </c>
      <c r="AR67" s="14" t="str">
        <f t="shared" si="58"/>
        <v>P</v>
      </c>
      <c r="AS67" s="14" t="str">
        <f t="shared" si="59"/>
        <v>P</v>
      </c>
      <c r="AT67" s="14">
        <v>457580.46800069098</v>
      </c>
      <c r="AU67" s="14">
        <f t="shared" si="60"/>
        <v>557637.62387062109</v>
      </c>
      <c r="AV67" s="14">
        <f t="shared" si="61"/>
        <v>357401.3121307611</v>
      </c>
      <c r="AW67" s="14">
        <f t="shared" si="62"/>
        <v>607696.701805586</v>
      </c>
      <c r="AX67" s="14">
        <f t="shared" si="63"/>
        <v>307342.23419579613</v>
      </c>
    </row>
    <row r="68" spans="1:50">
      <c r="A68" s="11" t="s">
        <v>132</v>
      </c>
      <c r="B68" s="11" t="s">
        <v>38</v>
      </c>
      <c r="C68" s="11" t="s">
        <v>16</v>
      </c>
      <c r="D68" s="11" t="s">
        <v>35</v>
      </c>
      <c r="E68" s="11" t="s">
        <v>186</v>
      </c>
      <c r="F68" s="13">
        <v>43866.665011574099</v>
      </c>
      <c r="G68" s="14">
        <v>5.6645333333333303</v>
      </c>
      <c r="H68" s="14">
        <v>39778.030990461302</v>
      </c>
      <c r="I68" s="152">
        <f t="shared" si="32"/>
        <v>1402.0217768950679</v>
      </c>
      <c r="J68" s="14" t="str">
        <f t="shared" si="33"/>
        <v>P</v>
      </c>
      <c r="K68" s="14" t="str">
        <f t="shared" si="34"/>
        <v>P</v>
      </c>
      <c r="L68" s="14" t="str">
        <f t="shared" si="35"/>
        <v>P</v>
      </c>
      <c r="M68" s="14">
        <v>41242.052767356399</v>
      </c>
      <c r="N68" s="14">
        <f t="shared" si="36"/>
        <v>50622.104488174475</v>
      </c>
      <c r="O68" s="14">
        <f t="shared" si="37"/>
        <v>31738.001046538262</v>
      </c>
      <c r="P68" s="14">
        <f t="shared" si="38"/>
        <v>55343.130348583531</v>
      </c>
      <c r="Q68" s="14">
        <f t="shared" si="39"/>
        <v>27016.97518612921</v>
      </c>
      <c r="R68" s="14">
        <v>6.3069333333333297</v>
      </c>
      <c r="S68" s="14">
        <v>32054.8951833717</v>
      </c>
      <c r="T68" s="14">
        <f t="shared" si="40"/>
        <v>121.08519581522705</v>
      </c>
      <c r="U68" s="14" t="str">
        <f t="shared" si="41"/>
        <v>P</v>
      </c>
      <c r="V68" s="14" t="str">
        <f t="shared" si="42"/>
        <v>P</v>
      </c>
      <c r="W68" s="14" t="str">
        <f t="shared" si="43"/>
        <v>P</v>
      </c>
      <c r="X68" s="14">
        <v>31995.809987556499</v>
      </c>
      <c r="Y68" s="14">
        <f t="shared" si="44"/>
        <v>39655.946116812978</v>
      </c>
      <c r="Z68" s="14">
        <f t="shared" si="45"/>
        <v>24211.673858299971</v>
      </c>
      <c r="AA68" s="14">
        <f t="shared" si="46"/>
        <v>43517.014181441227</v>
      </c>
      <c r="AB68" s="14">
        <f t="shared" si="47"/>
        <v>20350.605793671719</v>
      </c>
      <c r="AC68" s="14">
        <v>7.1170666666666698</v>
      </c>
      <c r="AD68" s="14">
        <v>15762.5805449897</v>
      </c>
      <c r="AE68" s="14">
        <f t="shared" si="48"/>
        <v>665.58219887212545</v>
      </c>
      <c r="AF68" s="14" t="str">
        <f t="shared" si="49"/>
        <v>P</v>
      </c>
      <c r="AG68" s="14" t="str">
        <f t="shared" si="50"/>
        <v>P</v>
      </c>
      <c r="AH68" s="14" t="str">
        <f t="shared" si="51"/>
        <v>P</v>
      </c>
      <c r="AI68" s="14">
        <v>15158.9983461176</v>
      </c>
      <c r="AJ68" s="14">
        <f t="shared" si="52"/>
        <v>18574.318270824144</v>
      </c>
      <c r="AK68" s="14">
        <f t="shared" si="53"/>
        <v>11619.678421411005</v>
      </c>
      <c r="AL68" s="14">
        <f t="shared" si="54"/>
        <v>20312.97823317743</v>
      </c>
      <c r="AM68" s="14">
        <f t="shared" si="55"/>
        <v>9881.0184590577192</v>
      </c>
      <c r="AN68" s="14">
        <v>11.2181</v>
      </c>
      <c r="AO68" s="14">
        <v>495756.90080221999</v>
      </c>
      <c r="AP68" s="14">
        <f t="shared" si="56"/>
        <v>38237.432801528892</v>
      </c>
      <c r="AQ68" s="14" t="str">
        <f t="shared" si="57"/>
        <v>P</v>
      </c>
      <c r="AR68" s="14" t="str">
        <f t="shared" si="58"/>
        <v>P</v>
      </c>
      <c r="AS68" s="14" t="str">
        <f t="shared" si="59"/>
        <v>P</v>
      </c>
      <c r="AT68" s="14">
        <v>457581.46800069098</v>
      </c>
      <c r="AU68" s="14">
        <f t="shared" si="60"/>
        <v>557637.62387062109</v>
      </c>
      <c r="AV68" s="14">
        <f t="shared" si="61"/>
        <v>357401.3121307611</v>
      </c>
      <c r="AW68" s="14">
        <f t="shared" si="62"/>
        <v>607696.701805586</v>
      </c>
      <c r="AX68" s="14">
        <f t="shared" si="63"/>
        <v>307342.23419579613</v>
      </c>
    </row>
    <row r="69" spans="1:50">
      <c r="A69" s="11" t="s">
        <v>48</v>
      </c>
      <c r="B69" s="11" t="s">
        <v>38</v>
      </c>
      <c r="C69" s="11" t="s">
        <v>81</v>
      </c>
      <c r="D69" s="11" t="s">
        <v>35</v>
      </c>
      <c r="E69" s="11" t="s">
        <v>176</v>
      </c>
      <c r="F69" s="13">
        <v>43866.6798263889</v>
      </c>
      <c r="G69" s="14">
        <v>5.6606166666666704</v>
      </c>
      <c r="H69" s="14">
        <v>40365.983773862397</v>
      </c>
      <c r="I69" s="152">
        <f t="shared" si="32"/>
        <v>814.06899349397281</v>
      </c>
      <c r="J69" s="14" t="str">
        <f t="shared" si="33"/>
        <v>P</v>
      </c>
      <c r="K69" s="14" t="str">
        <f t="shared" si="34"/>
        <v>P</v>
      </c>
      <c r="L69" s="14" t="str">
        <f t="shared" si="35"/>
        <v>P</v>
      </c>
      <c r="M69" s="14">
        <v>41243.052767356399</v>
      </c>
      <c r="N69" s="14">
        <f t="shared" si="36"/>
        <v>50622.104488174475</v>
      </c>
      <c r="O69" s="14">
        <f t="shared" si="37"/>
        <v>31738.001046538262</v>
      </c>
      <c r="P69" s="14">
        <f t="shared" si="38"/>
        <v>55343.130348583531</v>
      </c>
      <c r="Q69" s="14">
        <f t="shared" si="39"/>
        <v>27016.97518612921</v>
      </c>
      <c r="R69" s="14">
        <v>6.3068999999999997</v>
      </c>
      <c r="S69" s="14">
        <v>30067.247894174099</v>
      </c>
      <c r="T69" s="14">
        <f t="shared" si="40"/>
        <v>1866.5620933823739</v>
      </c>
      <c r="U69" s="14" t="str">
        <f t="shared" si="41"/>
        <v>P</v>
      </c>
      <c r="V69" s="14" t="str">
        <f t="shared" si="42"/>
        <v>P</v>
      </c>
      <c r="W69" s="14" t="str">
        <f t="shared" si="43"/>
        <v>P</v>
      </c>
      <c r="X69" s="14">
        <v>31996.809987556499</v>
      </c>
      <c r="Y69" s="14">
        <f t="shared" si="44"/>
        <v>39655.946116812978</v>
      </c>
      <c r="Z69" s="14">
        <f t="shared" si="45"/>
        <v>24211.673858299971</v>
      </c>
      <c r="AA69" s="14">
        <f t="shared" si="46"/>
        <v>43517.014181441227</v>
      </c>
      <c r="AB69" s="14">
        <f t="shared" si="47"/>
        <v>20350.605793671719</v>
      </c>
      <c r="AC69" s="14">
        <v>7.1205166666666697</v>
      </c>
      <c r="AD69" s="14">
        <v>13388.864932582699</v>
      </c>
      <c r="AE69" s="14">
        <f t="shared" si="48"/>
        <v>1708.1334135348752</v>
      </c>
      <c r="AF69" s="14" t="str">
        <f t="shared" si="49"/>
        <v>P</v>
      </c>
      <c r="AG69" s="14" t="str">
        <f t="shared" si="50"/>
        <v>P</v>
      </c>
      <c r="AH69" s="14" t="str">
        <f t="shared" si="51"/>
        <v>P</v>
      </c>
      <c r="AI69" s="14">
        <v>15159.9983461176</v>
      </c>
      <c r="AJ69" s="14">
        <f t="shared" si="52"/>
        <v>18574.318270824144</v>
      </c>
      <c r="AK69" s="14">
        <f t="shared" si="53"/>
        <v>11619.678421411005</v>
      </c>
      <c r="AL69" s="14">
        <f t="shared" si="54"/>
        <v>20312.97823317743</v>
      </c>
      <c r="AM69" s="14">
        <f t="shared" si="55"/>
        <v>9881.0184590577192</v>
      </c>
      <c r="AN69" s="14">
        <v>11.218083333333301</v>
      </c>
      <c r="AO69" s="14">
        <v>472128.95898115699</v>
      </c>
      <c r="AP69" s="14">
        <f t="shared" si="56"/>
        <v>14609.490980465896</v>
      </c>
      <c r="AQ69" s="14" t="str">
        <f t="shared" si="57"/>
        <v>P</v>
      </c>
      <c r="AR69" s="14" t="str">
        <f t="shared" si="58"/>
        <v>P</v>
      </c>
      <c r="AS69" s="14" t="str">
        <f t="shared" si="59"/>
        <v>P</v>
      </c>
      <c r="AT69" s="14">
        <v>457582.46800069098</v>
      </c>
      <c r="AU69" s="14">
        <f t="shared" si="60"/>
        <v>557637.62387062109</v>
      </c>
      <c r="AV69" s="14">
        <f t="shared" si="61"/>
        <v>357401.3121307611</v>
      </c>
      <c r="AW69" s="14">
        <f t="shared" si="62"/>
        <v>607696.701805586</v>
      </c>
      <c r="AX69" s="14">
        <f t="shared" si="63"/>
        <v>307342.23419579613</v>
      </c>
    </row>
    <row r="70" spans="1:50">
      <c r="A70" s="11" t="s">
        <v>32</v>
      </c>
      <c r="B70" s="11" t="s">
        <v>38</v>
      </c>
      <c r="C70" s="11" t="s">
        <v>25</v>
      </c>
      <c r="D70" s="11" t="s">
        <v>35</v>
      </c>
      <c r="E70" s="11" t="s">
        <v>172</v>
      </c>
      <c r="F70" s="13">
        <v>43866.694722222201</v>
      </c>
      <c r="G70" s="14">
        <v>5.6528666666666698</v>
      </c>
      <c r="H70" s="14">
        <v>40269.6793471891</v>
      </c>
      <c r="I70" s="152">
        <f t="shared" ref="I70:I79" si="64">ABS(H70-$K$3)</f>
        <v>910.37342016727052</v>
      </c>
      <c r="J70" s="14" t="str">
        <f t="shared" ref="J70:J79" si="65">IF(I70&gt;$K$4, "F", "P")</f>
        <v>P</v>
      </c>
      <c r="K70" s="14" t="str">
        <f t="shared" ref="K70:K79" si="66">IF(I70&gt;$K$4*2, "F", "P")</f>
        <v>P</v>
      </c>
      <c r="L70" s="14" t="str">
        <f t="shared" ref="L70:L79" si="67">IF(I70&gt;$K$4*3, "F", "P")</f>
        <v>P</v>
      </c>
      <c r="M70" s="14">
        <v>41244.052767356399</v>
      </c>
      <c r="N70" s="14">
        <f t="shared" ref="N70:N79" si="68">($K$4*2)+$K$3</f>
        <v>50622.104488174475</v>
      </c>
      <c r="O70" s="14">
        <f t="shared" ref="O70:O79" si="69">($K$4*-2)+$K$3</f>
        <v>31738.001046538262</v>
      </c>
      <c r="P70" s="14">
        <f t="shared" ref="P70:P79" si="70">($K$4*3)+$K$3</f>
        <v>55343.130348583531</v>
      </c>
      <c r="Q70" s="14">
        <f t="shared" ref="Q70:Q79" si="71">($K$4*-3)+$K$3</f>
        <v>27016.97518612921</v>
      </c>
      <c r="R70" s="14">
        <v>6.3069333333333297</v>
      </c>
      <c r="S70" s="14">
        <v>28746.7750081493</v>
      </c>
      <c r="T70" s="14">
        <f t="shared" ref="T70:T79" si="72">ABS(S70-$V$3)</f>
        <v>3187.0349794071735</v>
      </c>
      <c r="U70" s="14" t="str">
        <f t="shared" ref="U70:U79" si="73">IF(T70&gt;$V$4, "F", "P")</f>
        <v>P</v>
      </c>
      <c r="V70" s="14" t="str">
        <f t="shared" ref="V70:V79" si="74">IF(T70&gt;$V$4*2, "F", "P")</f>
        <v>P</v>
      </c>
      <c r="W70" s="14" t="str">
        <f t="shared" ref="W70:W79" si="75">IF(T70&gt;$V$4*3, "F", "P")</f>
        <v>P</v>
      </c>
      <c r="X70" s="14">
        <v>31997.809987556499</v>
      </c>
      <c r="Y70" s="14">
        <f t="shared" ref="Y70:Y79" si="76">($V$4*2)+$V$3</f>
        <v>39655.946116812978</v>
      </c>
      <c r="Z70" s="14">
        <f t="shared" ref="Z70:Z79" si="77">($V$4*-2)+$V$3</f>
        <v>24211.673858299971</v>
      </c>
      <c r="AA70" s="14">
        <f t="shared" ref="AA70:AA79" si="78">($V$4*3)+$V$3</f>
        <v>43517.014181441227</v>
      </c>
      <c r="AB70" s="14">
        <f t="shared" ref="AB70:AB79" si="79">($V$4*-3)+$V$3</f>
        <v>20350.605793671719</v>
      </c>
      <c r="AC70" s="14">
        <v>7.1205333333333298</v>
      </c>
      <c r="AD70" s="14">
        <v>15624.276105414599</v>
      </c>
      <c r="AE70" s="14">
        <f t="shared" ref="AE70:AE79" si="80">ABS(AD70-$AG$3)</f>
        <v>527.27775929702511</v>
      </c>
      <c r="AF70" s="14" t="str">
        <f t="shared" ref="AF70:AF79" si="81">IF(AE70&gt;$AG$4, "F", "P")</f>
        <v>P</v>
      </c>
      <c r="AG70" s="14" t="str">
        <f t="shared" ref="AG70:AG79" si="82">IF(AE70&gt;$AG$4*2, "F", "P")</f>
        <v>P</v>
      </c>
      <c r="AH70" s="14" t="str">
        <f t="shared" ref="AH70:AH79" si="83">IF(AE70&gt;$AG$4*3, "F", "P")</f>
        <v>P</v>
      </c>
      <c r="AI70" s="14">
        <v>15160.9983461176</v>
      </c>
      <c r="AJ70" s="14">
        <f t="shared" ref="AJ70:AJ79" si="84">($AG$4*2)+$AG$3</f>
        <v>18574.318270824144</v>
      </c>
      <c r="AK70" s="14">
        <f t="shared" ref="AK70:AK79" si="85">($AG$4*-2)+$AG$3</f>
        <v>11619.678421411005</v>
      </c>
      <c r="AL70" s="14">
        <f t="shared" ref="AL70:AL79" si="86">($AG$4*3)+$AG$3</f>
        <v>20312.97823317743</v>
      </c>
      <c r="AM70" s="14">
        <f t="shared" ref="AM70:AM79" si="87">($AG$4*-3)+$AG$3</f>
        <v>9881.0184590577192</v>
      </c>
      <c r="AN70" s="14">
        <v>11.218116666666701</v>
      </c>
      <c r="AO70" s="14">
        <v>483435.57950665598</v>
      </c>
      <c r="AP70" s="14">
        <f t="shared" ref="AP70:AP79" si="88">ABS(AO70-$AR$3)</f>
        <v>25916.111505964887</v>
      </c>
      <c r="AQ70" s="14" t="str">
        <f t="shared" ref="AQ70:AQ79" si="89">IF(AP70&gt;$AR$4, "F", "P")</f>
        <v>P</v>
      </c>
      <c r="AR70" s="14" t="str">
        <f t="shared" ref="AR70:AR79" si="90">IF(AP70&gt;$AR$4*2, "F", "P")</f>
        <v>P</v>
      </c>
      <c r="AS70" s="14" t="str">
        <f t="shared" ref="AS70:AS79" si="91">IF(AP70&gt;$AR$4*3, "F", "P")</f>
        <v>P</v>
      </c>
      <c r="AT70" s="14">
        <v>457583.46800069098</v>
      </c>
      <c r="AU70" s="14">
        <f t="shared" ref="AU70:AU79" si="92">($AR$4*2)+$AR$3</f>
        <v>557637.62387062109</v>
      </c>
      <c r="AV70" s="14">
        <f t="shared" ref="AV70:AV79" si="93">($AR$4*-2)+$AR$3</f>
        <v>357401.3121307611</v>
      </c>
      <c r="AW70" s="14">
        <f t="shared" ref="AW70:AW79" si="94">($AR$4*3)+$AR$3</f>
        <v>607696.701805586</v>
      </c>
      <c r="AX70" s="14">
        <f t="shared" ref="AX70:AX79" si="95">($AR$4*-3)+$AR$3</f>
        <v>307342.23419579613</v>
      </c>
    </row>
    <row r="71" spans="1:50">
      <c r="A71" s="11" t="s">
        <v>88</v>
      </c>
      <c r="B71" s="11" t="s">
        <v>38</v>
      </c>
      <c r="C71" s="11" t="s">
        <v>196</v>
      </c>
      <c r="D71" s="11" t="s">
        <v>35</v>
      </c>
      <c r="E71" s="11" t="s">
        <v>83</v>
      </c>
      <c r="F71" s="13">
        <v>43866.709571759297</v>
      </c>
      <c r="G71" s="14">
        <v>5.6645000000000003</v>
      </c>
      <c r="H71" s="14">
        <v>39442.9264571042</v>
      </c>
      <c r="I71" s="152">
        <f t="shared" si="64"/>
        <v>1737.1263102521698</v>
      </c>
      <c r="J71" s="14" t="str">
        <f t="shared" si="65"/>
        <v>P</v>
      </c>
      <c r="K71" s="14" t="str">
        <f t="shared" si="66"/>
        <v>P</v>
      </c>
      <c r="L71" s="14" t="str">
        <f t="shared" si="67"/>
        <v>P</v>
      </c>
      <c r="M71" s="14">
        <v>41245.052767356399</v>
      </c>
      <c r="N71" s="14">
        <f t="shared" si="68"/>
        <v>50622.104488174475</v>
      </c>
      <c r="O71" s="14">
        <f t="shared" si="69"/>
        <v>31738.001046538262</v>
      </c>
      <c r="P71" s="14">
        <f t="shared" si="70"/>
        <v>55343.130348583531</v>
      </c>
      <c r="Q71" s="14">
        <f t="shared" si="71"/>
        <v>27016.97518612921</v>
      </c>
      <c r="R71" s="14">
        <v>6.3099333333333298</v>
      </c>
      <c r="S71" s="14">
        <v>31663.8009531194</v>
      </c>
      <c r="T71" s="14">
        <f t="shared" si="72"/>
        <v>270.00903443707284</v>
      </c>
      <c r="U71" s="14" t="str">
        <f t="shared" si="73"/>
        <v>P</v>
      </c>
      <c r="V71" s="14" t="str">
        <f t="shared" si="74"/>
        <v>P</v>
      </c>
      <c r="W71" s="14" t="str">
        <f t="shared" si="75"/>
        <v>P</v>
      </c>
      <c r="X71" s="14">
        <v>31998.809987556499</v>
      </c>
      <c r="Y71" s="14">
        <f t="shared" si="76"/>
        <v>39655.946116812978</v>
      </c>
      <c r="Z71" s="14">
        <f t="shared" si="77"/>
        <v>24211.673858299971</v>
      </c>
      <c r="AA71" s="14">
        <f t="shared" si="78"/>
        <v>43517.014181441227</v>
      </c>
      <c r="AB71" s="14">
        <f t="shared" si="79"/>
        <v>20350.605793671719</v>
      </c>
      <c r="AC71" s="14">
        <v>7.1239666666666697</v>
      </c>
      <c r="AD71" s="14">
        <v>16859.856576886599</v>
      </c>
      <c r="AE71" s="14">
        <f t="shared" si="80"/>
        <v>1762.8582307690249</v>
      </c>
      <c r="AF71" s="14" t="str">
        <f t="shared" si="81"/>
        <v>F</v>
      </c>
      <c r="AG71" s="14" t="str">
        <f t="shared" si="82"/>
        <v>P</v>
      </c>
      <c r="AH71" s="14" t="str">
        <f t="shared" si="83"/>
        <v>P</v>
      </c>
      <c r="AI71" s="14">
        <v>15161.9983461176</v>
      </c>
      <c r="AJ71" s="14">
        <f t="shared" si="84"/>
        <v>18574.318270824144</v>
      </c>
      <c r="AK71" s="14">
        <f t="shared" si="85"/>
        <v>11619.678421411005</v>
      </c>
      <c r="AL71" s="14">
        <f t="shared" si="86"/>
        <v>20312.97823317743</v>
      </c>
      <c r="AM71" s="14">
        <f t="shared" si="87"/>
        <v>9881.0184590577192</v>
      </c>
      <c r="AN71" s="14">
        <v>11.2181</v>
      </c>
      <c r="AO71" s="14">
        <v>503847.544959386</v>
      </c>
      <c r="AP71" s="14">
        <f t="shared" si="88"/>
        <v>46328.076958694903</v>
      </c>
      <c r="AQ71" s="14" t="str">
        <f t="shared" si="89"/>
        <v>P</v>
      </c>
      <c r="AR71" s="14" t="str">
        <f t="shared" si="90"/>
        <v>P</v>
      </c>
      <c r="AS71" s="14" t="str">
        <f t="shared" si="91"/>
        <v>P</v>
      </c>
      <c r="AT71" s="14">
        <v>457584.46800069098</v>
      </c>
      <c r="AU71" s="14">
        <f t="shared" si="92"/>
        <v>557637.62387062109</v>
      </c>
      <c r="AV71" s="14">
        <f t="shared" si="93"/>
        <v>357401.3121307611</v>
      </c>
      <c r="AW71" s="14">
        <f t="shared" si="94"/>
        <v>607696.701805586</v>
      </c>
      <c r="AX71" s="14">
        <f t="shared" si="95"/>
        <v>307342.23419579613</v>
      </c>
    </row>
    <row r="72" spans="1:50">
      <c r="A72" s="11" t="s">
        <v>12</v>
      </c>
      <c r="B72" s="11" t="s">
        <v>38</v>
      </c>
      <c r="C72" s="11" t="s">
        <v>124</v>
      </c>
      <c r="D72" s="11" t="s">
        <v>35</v>
      </c>
      <c r="E72" s="11" t="s">
        <v>147</v>
      </c>
      <c r="F72" s="13">
        <v>43866.724398148202</v>
      </c>
      <c r="G72" s="14">
        <v>5.6528666666666698</v>
      </c>
      <c r="H72" s="14">
        <v>40437.137224580598</v>
      </c>
      <c r="I72" s="152">
        <f t="shared" si="64"/>
        <v>742.91554277577234</v>
      </c>
      <c r="J72" s="14" t="str">
        <f t="shared" si="65"/>
        <v>P</v>
      </c>
      <c r="K72" s="14" t="str">
        <f t="shared" si="66"/>
        <v>P</v>
      </c>
      <c r="L72" s="14" t="str">
        <f t="shared" si="67"/>
        <v>P</v>
      </c>
      <c r="M72" s="14">
        <v>41246.052767356399</v>
      </c>
      <c r="N72" s="14">
        <f t="shared" si="68"/>
        <v>50622.104488174475</v>
      </c>
      <c r="O72" s="14">
        <f t="shared" si="69"/>
        <v>31738.001046538262</v>
      </c>
      <c r="P72" s="14">
        <f t="shared" si="70"/>
        <v>55343.130348583531</v>
      </c>
      <c r="Q72" s="14">
        <f t="shared" si="71"/>
        <v>27016.97518612921</v>
      </c>
      <c r="R72" s="14">
        <v>6.3069333333333297</v>
      </c>
      <c r="S72" s="14">
        <v>26944.210420206899</v>
      </c>
      <c r="T72" s="14">
        <f t="shared" si="72"/>
        <v>4989.5995673495745</v>
      </c>
      <c r="U72" s="14" t="str">
        <f t="shared" si="73"/>
        <v>F</v>
      </c>
      <c r="V72" s="14" t="str">
        <f t="shared" si="74"/>
        <v>P</v>
      </c>
      <c r="W72" s="14" t="str">
        <f t="shared" si="75"/>
        <v>P</v>
      </c>
      <c r="X72" s="14">
        <v>31999.809987556499</v>
      </c>
      <c r="Y72" s="14">
        <f t="shared" si="76"/>
        <v>39655.946116812978</v>
      </c>
      <c r="Z72" s="14">
        <f t="shared" si="77"/>
        <v>24211.673858299971</v>
      </c>
      <c r="AA72" s="14">
        <f t="shared" si="78"/>
        <v>43517.014181441227</v>
      </c>
      <c r="AB72" s="14">
        <f t="shared" si="79"/>
        <v>20350.605793671719</v>
      </c>
      <c r="AC72" s="14">
        <v>7.1239999999999997</v>
      </c>
      <c r="AD72" s="14">
        <v>15579.0894315283</v>
      </c>
      <c r="AE72" s="14">
        <f t="shared" si="80"/>
        <v>482.09108541072601</v>
      </c>
      <c r="AF72" s="14" t="str">
        <f t="shared" si="81"/>
        <v>P</v>
      </c>
      <c r="AG72" s="14" t="str">
        <f t="shared" si="82"/>
        <v>P</v>
      </c>
      <c r="AH72" s="14" t="str">
        <f t="shared" si="83"/>
        <v>P</v>
      </c>
      <c r="AI72" s="14">
        <v>15162.9983461176</v>
      </c>
      <c r="AJ72" s="14">
        <f t="shared" si="84"/>
        <v>18574.318270824144</v>
      </c>
      <c r="AK72" s="14">
        <f t="shared" si="85"/>
        <v>11619.678421411005</v>
      </c>
      <c r="AL72" s="14">
        <f t="shared" si="86"/>
        <v>20312.97823317743</v>
      </c>
      <c r="AM72" s="14">
        <f t="shared" si="87"/>
        <v>9881.0184590577192</v>
      </c>
      <c r="AN72" s="14">
        <v>11.218116666666701</v>
      </c>
      <c r="AO72" s="14">
        <v>425958.63163204503</v>
      </c>
      <c r="AP72" s="14">
        <f t="shared" si="88"/>
        <v>31560.836368646065</v>
      </c>
      <c r="AQ72" s="14" t="str">
        <f t="shared" si="89"/>
        <v>P</v>
      </c>
      <c r="AR72" s="14" t="str">
        <f t="shared" si="90"/>
        <v>P</v>
      </c>
      <c r="AS72" s="14" t="str">
        <f t="shared" si="91"/>
        <v>P</v>
      </c>
      <c r="AT72" s="14">
        <v>457585.46800069098</v>
      </c>
      <c r="AU72" s="14">
        <f t="shared" si="92"/>
        <v>557637.62387062109</v>
      </c>
      <c r="AV72" s="14">
        <f t="shared" si="93"/>
        <v>357401.3121307611</v>
      </c>
      <c r="AW72" s="14">
        <f t="shared" si="94"/>
        <v>607696.701805586</v>
      </c>
      <c r="AX72" s="14">
        <f t="shared" si="95"/>
        <v>307342.23419579613</v>
      </c>
    </row>
    <row r="73" spans="1:50">
      <c r="A73" s="11" t="s">
        <v>47</v>
      </c>
      <c r="B73" s="11" t="s">
        <v>38</v>
      </c>
      <c r="C73" s="11" t="s">
        <v>165</v>
      </c>
      <c r="D73" s="11" t="s">
        <v>35</v>
      </c>
      <c r="E73" s="11" t="s">
        <v>58</v>
      </c>
      <c r="F73" s="13">
        <v>43866.739270833299</v>
      </c>
      <c r="G73" s="14">
        <v>5.6178333333333299</v>
      </c>
      <c r="H73" s="14">
        <v>34425.7381501903</v>
      </c>
      <c r="I73" s="152">
        <f t="shared" si="64"/>
        <v>6754.3146171660701</v>
      </c>
      <c r="J73" s="14" t="str">
        <f t="shared" si="65"/>
        <v>F</v>
      </c>
      <c r="K73" s="14" t="str">
        <f t="shared" si="66"/>
        <v>P</v>
      </c>
      <c r="L73" s="14" t="str">
        <f t="shared" si="67"/>
        <v>P</v>
      </c>
      <c r="M73" s="14">
        <v>41247.052767356399</v>
      </c>
      <c r="N73" s="14">
        <f t="shared" si="68"/>
        <v>50622.104488174475</v>
      </c>
      <c r="O73" s="14">
        <f t="shared" si="69"/>
        <v>31738.001046538262</v>
      </c>
      <c r="P73" s="14">
        <f t="shared" si="70"/>
        <v>55343.130348583531</v>
      </c>
      <c r="Q73" s="14">
        <f t="shared" si="71"/>
        <v>27016.97518612921</v>
      </c>
      <c r="R73" s="14">
        <v>6.3038499999999997</v>
      </c>
      <c r="S73" s="14">
        <v>25493.356250233599</v>
      </c>
      <c r="T73" s="14">
        <f t="shared" si="72"/>
        <v>6440.4537373228741</v>
      </c>
      <c r="U73" s="14" t="str">
        <f t="shared" si="73"/>
        <v>F</v>
      </c>
      <c r="V73" s="14" t="str">
        <f t="shared" si="74"/>
        <v>P</v>
      </c>
      <c r="W73" s="14" t="str">
        <f t="shared" si="75"/>
        <v>P</v>
      </c>
      <c r="X73" s="14">
        <v>32000.809987556499</v>
      </c>
      <c r="Y73" s="14">
        <f t="shared" si="76"/>
        <v>39655.946116812978</v>
      </c>
      <c r="Z73" s="14">
        <f t="shared" si="77"/>
        <v>24211.673858299971</v>
      </c>
      <c r="AA73" s="14">
        <f t="shared" si="78"/>
        <v>43517.014181441227</v>
      </c>
      <c r="AB73" s="14">
        <f t="shared" si="79"/>
        <v>20350.605793671719</v>
      </c>
      <c r="AC73" s="14">
        <v>7.1239666666666697</v>
      </c>
      <c r="AD73" s="14">
        <v>11297.587257724899</v>
      </c>
      <c r="AE73" s="14">
        <f t="shared" si="80"/>
        <v>3799.4110883926751</v>
      </c>
      <c r="AF73" s="14" t="str">
        <f t="shared" si="81"/>
        <v>F</v>
      </c>
      <c r="AG73" s="14" t="str">
        <f t="shared" si="82"/>
        <v>F</v>
      </c>
      <c r="AH73" s="14" t="str">
        <f t="shared" si="83"/>
        <v>P</v>
      </c>
      <c r="AI73" s="14">
        <v>15163.9983461176</v>
      </c>
      <c r="AJ73" s="14">
        <f t="shared" si="84"/>
        <v>18574.318270824144</v>
      </c>
      <c r="AK73" s="14">
        <f t="shared" si="85"/>
        <v>11619.678421411005</v>
      </c>
      <c r="AL73" s="14">
        <f t="shared" si="86"/>
        <v>20312.97823317743</v>
      </c>
      <c r="AM73" s="14">
        <f t="shared" si="87"/>
        <v>9881.0184590577192</v>
      </c>
      <c r="AN73" s="14">
        <v>11.218083333333301</v>
      </c>
      <c r="AO73" s="14">
        <v>376600.40218664397</v>
      </c>
      <c r="AP73" s="14">
        <f t="shared" si="88"/>
        <v>80919.065814047121</v>
      </c>
      <c r="AQ73" s="14" t="str">
        <f t="shared" si="89"/>
        <v>F</v>
      </c>
      <c r="AR73" s="14" t="str">
        <f t="shared" si="90"/>
        <v>P</v>
      </c>
      <c r="AS73" s="14" t="str">
        <f t="shared" si="91"/>
        <v>P</v>
      </c>
      <c r="AT73" s="14">
        <v>457586.46800069098</v>
      </c>
      <c r="AU73" s="14">
        <f t="shared" si="92"/>
        <v>557637.62387062109</v>
      </c>
      <c r="AV73" s="14">
        <f t="shared" si="93"/>
        <v>357401.3121307611</v>
      </c>
      <c r="AW73" s="14">
        <f t="shared" si="94"/>
        <v>607696.701805586</v>
      </c>
      <c r="AX73" s="14">
        <f t="shared" si="95"/>
        <v>307342.23419579613</v>
      </c>
    </row>
    <row r="74" spans="1:50">
      <c r="A74" s="11" t="s">
        <v>43</v>
      </c>
      <c r="B74" s="11" t="s">
        <v>38</v>
      </c>
      <c r="C74" s="11" t="s">
        <v>70</v>
      </c>
      <c r="D74" s="11" t="s">
        <v>35</v>
      </c>
      <c r="E74" s="11" t="s">
        <v>143</v>
      </c>
      <c r="F74" s="13">
        <v>43866.754293981503</v>
      </c>
      <c r="G74" s="14">
        <v>5.6722999999999999</v>
      </c>
      <c r="H74" s="14">
        <v>39080.787110630503</v>
      </c>
      <c r="I74" s="152">
        <f t="shared" si="64"/>
        <v>2099.2656567258673</v>
      </c>
      <c r="J74" s="14" t="str">
        <f t="shared" si="65"/>
        <v>P</v>
      </c>
      <c r="K74" s="14" t="str">
        <f t="shared" si="66"/>
        <v>P</v>
      </c>
      <c r="L74" s="14" t="str">
        <f t="shared" si="67"/>
        <v>P</v>
      </c>
      <c r="M74" s="14">
        <v>41248.052767356399</v>
      </c>
      <c r="N74" s="14">
        <f t="shared" si="68"/>
        <v>50622.104488174475</v>
      </c>
      <c r="O74" s="14">
        <f t="shared" si="69"/>
        <v>31738.001046538262</v>
      </c>
      <c r="P74" s="14">
        <f t="shared" si="70"/>
        <v>55343.130348583531</v>
      </c>
      <c r="Q74" s="14">
        <f t="shared" si="71"/>
        <v>27016.97518612921</v>
      </c>
      <c r="R74" s="14">
        <v>6.3099666666666696</v>
      </c>
      <c r="S74" s="14">
        <v>30385.620783725299</v>
      </c>
      <c r="T74" s="14">
        <f t="shared" si="72"/>
        <v>1548.1892038311744</v>
      </c>
      <c r="U74" s="14" t="str">
        <f t="shared" si="73"/>
        <v>P</v>
      </c>
      <c r="V74" s="14" t="str">
        <f t="shared" si="74"/>
        <v>P</v>
      </c>
      <c r="W74" s="14" t="str">
        <f t="shared" si="75"/>
        <v>P</v>
      </c>
      <c r="X74" s="14">
        <v>32001.809987556499</v>
      </c>
      <c r="Y74" s="14">
        <f t="shared" si="76"/>
        <v>39655.946116812978</v>
      </c>
      <c r="Z74" s="14">
        <f t="shared" si="77"/>
        <v>24211.673858299971</v>
      </c>
      <c r="AA74" s="14">
        <f t="shared" si="78"/>
        <v>43517.014181441227</v>
      </c>
      <c r="AB74" s="14">
        <f t="shared" si="79"/>
        <v>20350.605793671719</v>
      </c>
      <c r="AC74" s="14">
        <v>7.1205333333333298</v>
      </c>
      <c r="AD74" s="14">
        <v>15498.513312207</v>
      </c>
      <c r="AE74" s="14">
        <f t="shared" si="80"/>
        <v>401.5149660894258</v>
      </c>
      <c r="AF74" s="14" t="str">
        <f t="shared" si="81"/>
        <v>P</v>
      </c>
      <c r="AG74" s="14" t="str">
        <f t="shared" si="82"/>
        <v>P</v>
      </c>
      <c r="AH74" s="14" t="str">
        <f t="shared" si="83"/>
        <v>P</v>
      </c>
      <c r="AI74" s="14">
        <v>15164.9983461176</v>
      </c>
      <c r="AJ74" s="14">
        <f t="shared" si="84"/>
        <v>18574.318270824144</v>
      </c>
      <c r="AK74" s="14">
        <f t="shared" si="85"/>
        <v>11619.678421411005</v>
      </c>
      <c r="AL74" s="14">
        <f t="shared" si="86"/>
        <v>20312.97823317743</v>
      </c>
      <c r="AM74" s="14">
        <f t="shared" si="87"/>
        <v>9881.0184590577192</v>
      </c>
      <c r="AN74" s="14">
        <v>11.210316666666699</v>
      </c>
      <c r="AO74" s="14">
        <v>480521.37000529701</v>
      </c>
      <c r="AP74" s="14">
        <f t="shared" si="88"/>
        <v>23001.902004605916</v>
      </c>
      <c r="AQ74" s="14" t="str">
        <f t="shared" si="89"/>
        <v>P</v>
      </c>
      <c r="AR74" s="14" t="str">
        <f t="shared" si="90"/>
        <v>P</v>
      </c>
      <c r="AS74" s="14" t="str">
        <f t="shared" si="91"/>
        <v>P</v>
      </c>
      <c r="AT74" s="14">
        <v>457587.46800069098</v>
      </c>
      <c r="AU74" s="14">
        <f t="shared" si="92"/>
        <v>557637.62387062109</v>
      </c>
      <c r="AV74" s="14">
        <f t="shared" si="93"/>
        <v>357401.3121307611</v>
      </c>
      <c r="AW74" s="14">
        <f t="shared" si="94"/>
        <v>607696.701805586</v>
      </c>
      <c r="AX74" s="14">
        <f t="shared" si="95"/>
        <v>307342.23419579613</v>
      </c>
    </row>
    <row r="75" spans="1:50">
      <c r="A75" s="11" t="s">
        <v>150</v>
      </c>
      <c r="B75" s="11" t="s">
        <v>38</v>
      </c>
      <c r="C75" s="11" t="s">
        <v>111</v>
      </c>
      <c r="D75" s="11" t="s">
        <v>35</v>
      </c>
      <c r="E75" s="11" t="s">
        <v>200</v>
      </c>
      <c r="F75" s="13">
        <v>43866.769085648099</v>
      </c>
      <c r="G75" s="14">
        <v>5.6645000000000003</v>
      </c>
      <c r="H75" s="14">
        <v>38122.867722804702</v>
      </c>
      <c r="I75" s="152">
        <f t="shared" si="64"/>
        <v>3057.1850445516684</v>
      </c>
      <c r="J75" s="14" t="str">
        <f t="shared" si="65"/>
        <v>P</v>
      </c>
      <c r="K75" s="14" t="str">
        <f t="shared" si="66"/>
        <v>P</v>
      </c>
      <c r="L75" s="14" t="str">
        <f t="shared" si="67"/>
        <v>P</v>
      </c>
      <c r="M75" s="14">
        <v>41249.052767356399</v>
      </c>
      <c r="N75" s="14">
        <f t="shared" si="68"/>
        <v>50622.104488174475</v>
      </c>
      <c r="O75" s="14">
        <f t="shared" si="69"/>
        <v>31738.001046538262</v>
      </c>
      <c r="P75" s="14">
        <f t="shared" si="70"/>
        <v>55343.130348583531</v>
      </c>
      <c r="Q75" s="14">
        <f t="shared" si="71"/>
        <v>27016.97518612921</v>
      </c>
      <c r="R75" s="14">
        <v>6.3068999999999997</v>
      </c>
      <c r="S75" s="14">
        <v>31427.1749316317</v>
      </c>
      <c r="T75" s="14">
        <f t="shared" si="72"/>
        <v>506.63505592477304</v>
      </c>
      <c r="U75" s="14" t="str">
        <f t="shared" si="73"/>
        <v>P</v>
      </c>
      <c r="V75" s="14" t="str">
        <f t="shared" si="74"/>
        <v>P</v>
      </c>
      <c r="W75" s="14" t="str">
        <f t="shared" si="75"/>
        <v>P</v>
      </c>
      <c r="X75" s="14">
        <v>32002.809987556499</v>
      </c>
      <c r="Y75" s="14">
        <f t="shared" si="76"/>
        <v>39655.946116812978</v>
      </c>
      <c r="Z75" s="14">
        <f t="shared" si="77"/>
        <v>24211.673858299971</v>
      </c>
      <c r="AA75" s="14">
        <f t="shared" si="78"/>
        <v>43517.014181441227</v>
      </c>
      <c r="AB75" s="14">
        <f t="shared" si="79"/>
        <v>20350.605793671719</v>
      </c>
      <c r="AC75" s="14">
        <v>7.1204999999999998</v>
      </c>
      <c r="AD75" s="14">
        <v>15710.759833190299</v>
      </c>
      <c r="AE75" s="14">
        <f t="shared" si="80"/>
        <v>613.76148707272478</v>
      </c>
      <c r="AF75" s="14" t="str">
        <f t="shared" si="81"/>
        <v>P</v>
      </c>
      <c r="AG75" s="14" t="str">
        <f t="shared" si="82"/>
        <v>P</v>
      </c>
      <c r="AH75" s="14" t="str">
        <f t="shared" si="83"/>
        <v>P</v>
      </c>
      <c r="AI75" s="14">
        <v>15165.9983461176</v>
      </c>
      <c r="AJ75" s="14">
        <f t="shared" si="84"/>
        <v>18574.318270824144</v>
      </c>
      <c r="AK75" s="14">
        <f t="shared" si="85"/>
        <v>11619.678421411005</v>
      </c>
      <c r="AL75" s="14">
        <f t="shared" si="86"/>
        <v>20312.97823317743</v>
      </c>
      <c r="AM75" s="14">
        <f t="shared" si="87"/>
        <v>9881.0184590577192</v>
      </c>
      <c r="AN75" s="14">
        <v>11.210316666666699</v>
      </c>
      <c r="AO75" s="14">
        <v>475409.86688018503</v>
      </c>
      <c r="AP75" s="14">
        <f t="shared" si="88"/>
        <v>17890.398879493936</v>
      </c>
      <c r="AQ75" s="14" t="str">
        <f t="shared" si="89"/>
        <v>P</v>
      </c>
      <c r="AR75" s="14" t="str">
        <f t="shared" si="90"/>
        <v>P</v>
      </c>
      <c r="AS75" s="14" t="str">
        <f t="shared" si="91"/>
        <v>P</v>
      </c>
      <c r="AT75" s="14">
        <v>457588.46800069098</v>
      </c>
      <c r="AU75" s="14">
        <f t="shared" si="92"/>
        <v>557637.62387062109</v>
      </c>
      <c r="AV75" s="14">
        <f t="shared" si="93"/>
        <v>357401.3121307611</v>
      </c>
      <c r="AW75" s="14">
        <f t="shared" si="94"/>
        <v>607696.701805586</v>
      </c>
      <c r="AX75" s="14">
        <f t="shared" si="95"/>
        <v>307342.23419579613</v>
      </c>
    </row>
    <row r="76" spans="1:50">
      <c r="A76" s="11" t="s">
        <v>51</v>
      </c>
      <c r="B76" s="11" t="s">
        <v>38</v>
      </c>
      <c r="C76" s="11" t="s">
        <v>127</v>
      </c>
      <c r="D76" s="11" t="s">
        <v>35</v>
      </c>
      <c r="E76" s="11" t="s">
        <v>61</v>
      </c>
      <c r="F76" s="13">
        <v>43866.783912036997</v>
      </c>
      <c r="G76" s="14">
        <v>5.6645333333333303</v>
      </c>
      <c r="H76" s="14">
        <v>35398.618989692302</v>
      </c>
      <c r="I76" s="152">
        <f t="shared" si="64"/>
        <v>5781.4337776640677</v>
      </c>
      <c r="J76" s="14" t="str">
        <f t="shared" si="65"/>
        <v>F</v>
      </c>
      <c r="K76" s="14" t="str">
        <f t="shared" si="66"/>
        <v>P</v>
      </c>
      <c r="L76" s="14" t="str">
        <f t="shared" si="67"/>
        <v>P</v>
      </c>
      <c r="M76" s="14">
        <v>41250.052767356399</v>
      </c>
      <c r="N76" s="14">
        <f t="shared" si="68"/>
        <v>50622.104488174475</v>
      </c>
      <c r="O76" s="14">
        <f t="shared" si="69"/>
        <v>31738.001046538262</v>
      </c>
      <c r="P76" s="14">
        <f t="shared" si="70"/>
        <v>55343.130348583531</v>
      </c>
      <c r="Q76" s="14">
        <f t="shared" si="71"/>
        <v>27016.97518612921</v>
      </c>
      <c r="R76" s="14">
        <v>6.3099666666666696</v>
      </c>
      <c r="S76" s="14">
        <v>27321.9420202732</v>
      </c>
      <c r="T76" s="14">
        <f t="shared" si="72"/>
        <v>4611.8679672832732</v>
      </c>
      <c r="U76" s="14" t="str">
        <f t="shared" si="73"/>
        <v>F</v>
      </c>
      <c r="V76" s="14" t="str">
        <f t="shared" si="74"/>
        <v>P</v>
      </c>
      <c r="W76" s="14" t="str">
        <f t="shared" si="75"/>
        <v>P</v>
      </c>
      <c r="X76" s="14">
        <v>32003.809987556499</v>
      </c>
      <c r="Y76" s="14">
        <f t="shared" si="76"/>
        <v>39655.946116812978</v>
      </c>
      <c r="Z76" s="14">
        <f t="shared" si="77"/>
        <v>24211.673858299971</v>
      </c>
      <c r="AA76" s="14">
        <f t="shared" si="78"/>
        <v>43517.014181441227</v>
      </c>
      <c r="AB76" s="14">
        <f t="shared" si="79"/>
        <v>20350.605793671719</v>
      </c>
      <c r="AC76" s="14">
        <v>7.1239999999999997</v>
      </c>
      <c r="AD76" s="14">
        <v>12712.267286935699</v>
      </c>
      <c r="AE76" s="14">
        <f t="shared" si="80"/>
        <v>2384.731059181875</v>
      </c>
      <c r="AF76" s="14" t="str">
        <f t="shared" si="81"/>
        <v>F</v>
      </c>
      <c r="AG76" s="14" t="str">
        <f t="shared" si="82"/>
        <v>P</v>
      </c>
      <c r="AH76" s="14" t="str">
        <f t="shared" si="83"/>
        <v>P</v>
      </c>
      <c r="AI76" s="14">
        <v>15166.9983461176</v>
      </c>
      <c r="AJ76" s="14">
        <f t="shared" si="84"/>
        <v>18574.318270824144</v>
      </c>
      <c r="AK76" s="14">
        <f t="shared" si="85"/>
        <v>11619.678421411005</v>
      </c>
      <c r="AL76" s="14">
        <f t="shared" si="86"/>
        <v>20312.97823317743</v>
      </c>
      <c r="AM76" s="14">
        <f t="shared" si="87"/>
        <v>9881.0184590577192</v>
      </c>
      <c r="AN76" s="14">
        <v>11.210333333333301</v>
      </c>
      <c r="AO76" s="14">
        <v>432268.01073152898</v>
      </c>
      <c r="AP76" s="14">
        <f t="shared" si="88"/>
        <v>25251.457269162114</v>
      </c>
      <c r="AQ76" s="14" t="str">
        <f t="shared" si="89"/>
        <v>P</v>
      </c>
      <c r="AR76" s="14" t="str">
        <f t="shared" si="90"/>
        <v>P</v>
      </c>
      <c r="AS76" s="14" t="str">
        <f t="shared" si="91"/>
        <v>P</v>
      </c>
      <c r="AT76" s="14">
        <v>457589.46800069098</v>
      </c>
      <c r="AU76" s="14">
        <f t="shared" si="92"/>
        <v>557637.62387062109</v>
      </c>
      <c r="AV76" s="14">
        <f t="shared" si="93"/>
        <v>357401.3121307611</v>
      </c>
      <c r="AW76" s="14">
        <f t="shared" si="94"/>
        <v>607696.701805586</v>
      </c>
      <c r="AX76" s="14">
        <f t="shared" si="95"/>
        <v>307342.23419579613</v>
      </c>
    </row>
    <row r="77" spans="1:50">
      <c r="A77" s="11" t="s">
        <v>29</v>
      </c>
      <c r="B77" s="11" t="s">
        <v>38</v>
      </c>
      <c r="C77" s="11" t="s">
        <v>84</v>
      </c>
      <c r="D77" s="11" t="s">
        <v>35</v>
      </c>
      <c r="E77" s="11" t="s">
        <v>198</v>
      </c>
      <c r="F77" s="13">
        <v>43866.798703703702</v>
      </c>
      <c r="G77" s="14">
        <v>5.6645000000000003</v>
      </c>
      <c r="H77" s="14">
        <v>37831.248525948497</v>
      </c>
      <c r="I77" s="152">
        <f t="shared" si="64"/>
        <v>3348.8042414078736</v>
      </c>
      <c r="J77" s="14" t="str">
        <f t="shared" si="65"/>
        <v>P</v>
      </c>
      <c r="K77" s="14" t="str">
        <f t="shared" si="66"/>
        <v>P</v>
      </c>
      <c r="L77" s="14" t="str">
        <f t="shared" si="67"/>
        <v>P</v>
      </c>
      <c r="M77" s="14">
        <v>41251.052767356399</v>
      </c>
      <c r="N77" s="14">
        <f t="shared" si="68"/>
        <v>50622.104488174475</v>
      </c>
      <c r="O77" s="14">
        <f t="shared" si="69"/>
        <v>31738.001046538262</v>
      </c>
      <c r="P77" s="14">
        <f t="shared" si="70"/>
        <v>55343.130348583531</v>
      </c>
      <c r="Q77" s="14">
        <f t="shared" si="71"/>
        <v>27016.97518612921</v>
      </c>
      <c r="R77" s="14">
        <v>6.3068999999999997</v>
      </c>
      <c r="S77" s="14">
        <v>29825.7109241049</v>
      </c>
      <c r="T77" s="14">
        <f t="shared" si="72"/>
        <v>2108.0990634515729</v>
      </c>
      <c r="U77" s="14" t="str">
        <f t="shared" si="73"/>
        <v>P</v>
      </c>
      <c r="V77" s="14" t="str">
        <f t="shared" si="74"/>
        <v>P</v>
      </c>
      <c r="W77" s="14" t="str">
        <f t="shared" si="75"/>
        <v>P</v>
      </c>
      <c r="X77" s="14">
        <v>32004.809987556499</v>
      </c>
      <c r="Y77" s="14">
        <f t="shared" si="76"/>
        <v>39655.946116812978</v>
      </c>
      <c r="Z77" s="14">
        <f t="shared" si="77"/>
        <v>24211.673858299971</v>
      </c>
      <c r="AA77" s="14">
        <f t="shared" si="78"/>
        <v>43517.014181441227</v>
      </c>
      <c r="AB77" s="14">
        <f t="shared" si="79"/>
        <v>20350.605793671719</v>
      </c>
      <c r="AC77" s="14">
        <v>7.1239666666666697</v>
      </c>
      <c r="AD77" s="14">
        <v>13851.101065642801</v>
      </c>
      <c r="AE77" s="14">
        <f t="shared" si="80"/>
        <v>1245.8972804747737</v>
      </c>
      <c r="AF77" s="14" t="str">
        <f t="shared" si="81"/>
        <v>P</v>
      </c>
      <c r="AG77" s="14" t="str">
        <f t="shared" si="82"/>
        <v>P</v>
      </c>
      <c r="AH77" s="14" t="str">
        <f t="shared" si="83"/>
        <v>P</v>
      </c>
      <c r="AI77" s="14">
        <v>15167.9983461176</v>
      </c>
      <c r="AJ77" s="14">
        <f t="shared" si="84"/>
        <v>18574.318270824144</v>
      </c>
      <c r="AK77" s="14">
        <f t="shared" si="85"/>
        <v>11619.678421411005</v>
      </c>
      <c r="AL77" s="14">
        <f t="shared" si="86"/>
        <v>20312.97823317743</v>
      </c>
      <c r="AM77" s="14">
        <f t="shared" si="87"/>
        <v>9881.0184590577192</v>
      </c>
      <c r="AN77" s="14">
        <v>11.2103</v>
      </c>
      <c r="AO77" s="14">
        <v>439804.014353559</v>
      </c>
      <c r="AP77" s="14">
        <f t="shared" si="88"/>
        <v>17715.45364713209</v>
      </c>
      <c r="AQ77" s="14" t="str">
        <f t="shared" si="89"/>
        <v>P</v>
      </c>
      <c r="AR77" s="14" t="str">
        <f t="shared" si="90"/>
        <v>P</v>
      </c>
      <c r="AS77" s="14" t="str">
        <f t="shared" si="91"/>
        <v>P</v>
      </c>
      <c r="AT77" s="14">
        <v>457590.46800069098</v>
      </c>
      <c r="AU77" s="14">
        <f t="shared" si="92"/>
        <v>557637.62387062109</v>
      </c>
      <c r="AV77" s="14">
        <f t="shared" si="93"/>
        <v>357401.3121307611</v>
      </c>
      <c r="AW77" s="14">
        <f t="shared" si="94"/>
        <v>607696.701805586</v>
      </c>
      <c r="AX77" s="14">
        <f t="shared" si="95"/>
        <v>307342.23419579613</v>
      </c>
    </row>
    <row r="78" spans="1:50">
      <c r="A78" s="11" t="s">
        <v>27</v>
      </c>
      <c r="B78" s="11" t="s">
        <v>38</v>
      </c>
      <c r="C78" s="11" t="s">
        <v>163</v>
      </c>
      <c r="D78" s="11" t="s">
        <v>35</v>
      </c>
      <c r="E78" s="11" t="s">
        <v>191</v>
      </c>
      <c r="F78" s="13">
        <v>43866.813495370399</v>
      </c>
      <c r="G78" s="14">
        <v>5.6722999999999999</v>
      </c>
      <c r="H78" s="14">
        <v>42332.745378326203</v>
      </c>
      <c r="I78" s="152">
        <f t="shared" si="64"/>
        <v>1152.6926109698325</v>
      </c>
      <c r="J78" s="14" t="str">
        <f t="shared" si="65"/>
        <v>P</v>
      </c>
      <c r="K78" s="14" t="str">
        <f t="shared" si="66"/>
        <v>P</v>
      </c>
      <c r="L78" s="14" t="str">
        <f t="shared" si="67"/>
        <v>P</v>
      </c>
      <c r="M78" s="14">
        <v>41252.052767356399</v>
      </c>
      <c r="N78" s="14">
        <f t="shared" si="68"/>
        <v>50622.104488174475</v>
      </c>
      <c r="O78" s="14">
        <f t="shared" si="69"/>
        <v>31738.001046538262</v>
      </c>
      <c r="P78" s="14">
        <f t="shared" si="70"/>
        <v>55343.130348583531</v>
      </c>
      <c r="Q78" s="14">
        <f t="shared" si="71"/>
        <v>27016.97518612921</v>
      </c>
      <c r="R78" s="14">
        <v>6.3069166666666696</v>
      </c>
      <c r="S78" s="14">
        <v>31678.775099139701</v>
      </c>
      <c r="T78" s="14">
        <f t="shared" si="72"/>
        <v>255.03488841677245</v>
      </c>
      <c r="U78" s="14" t="str">
        <f t="shared" si="73"/>
        <v>P</v>
      </c>
      <c r="V78" s="14" t="str">
        <f t="shared" si="74"/>
        <v>P</v>
      </c>
      <c r="W78" s="14" t="str">
        <f t="shared" si="75"/>
        <v>P</v>
      </c>
      <c r="X78" s="14">
        <v>32005.809987556499</v>
      </c>
      <c r="Y78" s="14">
        <f t="shared" si="76"/>
        <v>39655.946116812978</v>
      </c>
      <c r="Z78" s="14">
        <f t="shared" si="77"/>
        <v>24211.673858299971</v>
      </c>
      <c r="AA78" s="14">
        <f t="shared" si="78"/>
        <v>43517.014181441227</v>
      </c>
      <c r="AB78" s="14">
        <f t="shared" si="79"/>
        <v>20350.605793671719</v>
      </c>
      <c r="AC78" s="14">
        <v>7.1239999999999997</v>
      </c>
      <c r="AD78" s="14">
        <v>14191.3872660458</v>
      </c>
      <c r="AE78" s="14">
        <f t="shared" si="80"/>
        <v>905.61108007177427</v>
      </c>
      <c r="AF78" s="14" t="str">
        <f t="shared" si="81"/>
        <v>P</v>
      </c>
      <c r="AG78" s="14" t="str">
        <f t="shared" si="82"/>
        <v>P</v>
      </c>
      <c r="AH78" s="14" t="str">
        <f t="shared" si="83"/>
        <v>P</v>
      </c>
      <c r="AI78" s="14">
        <v>15168.9983461176</v>
      </c>
      <c r="AJ78" s="14">
        <f t="shared" si="84"/>
        <v>18574.318270824144</v>
      </c>
      <c r="AK78" s="14">
        <f t="shared" si="85"/>
        <v>11619.678421411005</v>
      </c>
      <c r="AL78" s="14">
        <f t="shared" si="86"/>
        <v>20312.97823317743</v>
      </c>
      <c r="AM78" s="14">
        <f t="shared" si="87"/>
        <v>9881.0184590577192</v>
      </c>
      <c r="AN78" s="14">
        <v>11.210316666666699</v>
      </c>
      <c r="AO78" s="14">
        <v>471126.65803247498</v>
      </c>
      <c r="AP78" s="14">
        <f t="shared" si="88"/>
        <v>13607.190031783888</v>
      </c>
      <c r="AQ78" s="14" t="str">
        <f t="shared" si="89"/>
        <v>P</v>
      </c>
      <c r="AR78" s="14" t="str">
        <f t="shared" si="90"/>
        <v>P</v>
      </c>
      <c r="AS78" s="14" t="str">
        <f t="shared" si="91"/>
        <v>P</v>
      </c>
      <c r="AT78" s="14">
        <v>457591.46800069098</v>
      </c>
      <c r="AU78" s="14">
        <f t="shared" si="92"/>
        <v>557637.62387062109</v>
      </c>
      <c r="AV78" s="14">
        <f t="shared" si="93"/>
        <v>357401.3121307611</v>
      </c>
      <c r="AW78" s="14">
        <f t="shared" si="94"/>
        <v>607696.701805586</v>
      </c>
      <c r="AX78" s="14">
        <f t="shared" si="95"/>
        <v>307342.23419579613</v>
      </c>
    </row>
    <row r="79" spans="1:50">
      <c r="A79" s="11" t="s">
        <v>21</v>
      </c>
      <c r="B79" s="11" t="s">
        <v>38</v>
      </c>
      <c r="C79" s="11" t="s">
        <v>140</v>
      </c>
      <c r="D79" s="11" t="s">
        <v>181</v>
      </c>
      <c r="E79" s="11" t="s">
        <v>164</v>
      </c>
      <c r="F79" s="13">
        <v>43866.828321759298</v>
      </c>
      <c r="G79" s="14">
        <v>5.6450500000000003</v>
      </c>
      <c r="H79" s="14">
        <v>41562.5618969223</v>
      </c>
      <c r="I79" s="152">
        <f t="shared" si="64"/>
        <v>382.50912956592947</v>
      </c>
      <c r="J79" s="14" t="str">
        <f t="shared" si="65"/>
        <v>P</v>
      </c>
      <c r="K79" s="14" t="str">
        <f t="shared" si="66"/>
        <v>P</v>
      </c>
      <c r="L79" s="14" t="str">
        <f t="shared" si="67"/>
        <v>P</v>
      </c>
      <c r="M79" s="14">
        <v>41253.052767356399</v>
      </c>
      <c r="N79" s="14">
        <f t="shared" si="68"/>
        <v>50622.104488174475</v>
      </c>
      <c r="O79" s="14">
        <f t="shared" si="69"/>
        <v>31738.001046538262</v>
      </c>
      <c r="P79" s="14">
        <f t="shared" si="70"/>
        <v>55343.130348583531</v>
      </c>
      <c r="Q79" s="14">
        <f t="shared" si="71"/>
        <v>27016.97518612921</v>
      </c>
      <c r="R79" s="14">
        <v>6.3038499999999997</v>
      </c>
      <c r="S79" s="14">
        <v>33089.502718689102</v>
      </c>
      <c r="T79" s="14">
        <f t="shared" si="72"/>
        <v>1155.692731132629</v>
      </c>
      <c r="U79" s="14" t="str">
        <f t="shared" si="73"/>
        <v>P</v>
      </c>
      <c r="V79" s="14" t="str">
        <f t="shared" si="74"/>
        <v>P</v>
      </c>
      <c r="W79" s="14" t="str">
        <f t="shared" si="75"/>
        <v>P</v>
      </c>
      <c r="X79" s="14">
        <v>32006.809987556499</v>
      </c>
      <c r="Y79" s="14">
        <f t="shared" si="76"/>
        <v>39655.946116812978</v>
      </c>
      <c r="Z79" s="14">
        <f t="shared" si="77"/>
        <v>24211.673858299971</v>
      </c>
      <c r="AA79" s="14">
        <f t="shared" si="78"/>
        <v>43517.014181441227</v>
      </c>
      <c r="AB79" s="14">
        <f t="shared" si="79"/>
        <v>20350.605793671719</v>
      </c>
      <c r="AC79" s="14">
        <v>7.1239833333333298</v>
      </c>
      <c r="AD79" s="14">
        <v>14386.065745566601</v>
      </c>
      <c r="AE79" s="14">
        <f t="shared" si="80"/>
        <v>710.9326005509738</v>
      </c>
      <c r="AF79" s="14" t="str">
        <f t="shared" si="81"/>
        <v>P</v>
      </c>
      <c r="AG79" s="14" t="str">
        <f t="shared" si="82"/>
        <v>P</v>
      </c>
      <c r="AH79" s="14" t="str">
        <f t="shared" si="83"/>
        <v>P</v>
      </c>
      <c r="AI79" s="14">
        <v>15169.9983461176</v>
      </c>
      <c r="AJ79" s="14">
        <f t="shared" si="84"/>
        <v>18574.318270824144</v>
      </c>
      <c r="AK79" s="14">
        <f t="shared" si="85"/>
        <v>11619.678421411005</v>
      </c>
      <c r="AL79" s="14">
        <f t="shared" si="86"/>
        <v>20312.97823317743</v>
      </c>
      <c r="AM79" s="14">
        <f t="shared" si="87"/>
        <v>9881.0184590577192</v>
      </c>
      <c r="AN79" s="14">
        <v>11.2181</v>
      </c>
      <c r="AO79" s="14">
        <v>474411.87000716099</v>
      </c>
      <c r="AP79" s="14">
        <f t="shared" si="88"/>
        <v>16892.4020064699</v>
      </c>
      <c r="AQ79" s="14" t="str">
        <f t="shared" si="89"/>
        <v>P</v>
      </c>
      <c r="AR79" s="14" t="str">
        <f t="shared" si="90"/>
        <v>P</v>
      </c>
      <c r="AS79" s="14" t="str">
        <f t="shared" si="91"/>
        <v>P</v>
      </c>
      <c r="AT79" s="14">
        <v>457592.46800069098</v>
      </c>
      <c r="AU79" s="14">
        <f t="shared" si="92"/>
        <v>557637.62387062109</v>
      </c>
      <c r="AV79" s="14">
        <f t="shared" si="93"/>
        <v>357401.3121307611</v>
      </c>
      <c r="AW79" s="14">
        <f t="shared" si="94"/>
        <v>607696.701805586</v>
      </c>
      <c r="AX79" s="14">
        <f t="shared" si="95"/>
        <v>307342.23419579613</v>
      </c>
    </row>
  </sheetData>
  <mergeCells count="5">
    <mergeCell ref="A4:F4"/>
    <mergeCell ref="G4:H4"/>
    <mergeCell ref="R4:S4"/>
    <mergeCell ref="AC4:AD4"/>
    <mergeCell ref="AN4:AO4"/>
  </mergeCells>
  <conditionalFormatting sqref="L6:L79">
    <cfRule type="containsText" dxfId="20" priority="8" operator="containsText" text="F">
      <formula>NOT(ISERROR(SEARCH("F",L6)))</formula>
    </cfRule>
    <cfRule type="containsText" dxfId="19" priority="9" operator="containsText" text="P">
      <formula>NOT(ISERROR(SEARCH("P",L6)))</formula>
    </cfRule>
  </conditionalFormatting>
  <conditionalFormatting sqref="W6:W79">
    <cfRule type="containsText" dxfId="18" priority="6" operator="containsText" text="f">
      <formula>NOT(ISERROR(SEARCH("f",W6)))</formula>
    </cfRule>
    <cfRule type="containsText" dxfId="17" priority="7" operator="containsText" text="p">
      <formula>NOT(ISERROR(SEARCH("p",W6)))</formula>
    </cfRule>
  </conditionalFormatting>
  <conditionalFormatting sqref="AH6:AH79">
    <cfRule type="containsText" dxfId="16" priority="4" operator="containsText" text="f">
      <formula>NOT(ISERROR(SEARCH("f",AH6)))</formula>
    </cfRule>
    <cfRule type="containsText" dxfId="15" priority="5" operator="containsText" text="p">
      <formula>NOT(ISERROR(SEARCH("p",AH6)))</formula>
    </cfRule>
  </conditionalFormatting>
  <conditionalFormatting sqref="AS6:AS79">
    <cfRule type="containsText" dxfId="14" priority="1" operator="containsText" text="f">
      <formula>NOT(ISERROR(SEARCH("f",AS6)))</formula>
    </cfRule>
    <cfRule type="containsText" dxfId="13" priority="2" operator="containsText" text="p">
      <formula>NOT(ISERROR(SEARCH("p",AS6)))</formula>
    </cfRule>
    <cfRule type="containsText" dxfId="12" priority="3" operator="containsText" text="fp">
      <formula>NOT(ISERROR(SEARCH("fp",AS6)))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BFF1214F-FC14-4408-B6FF-F8594D4E5F7C}">
          <x14:formula1>
            <xm:f>'C:\Users\AKreutz\AppData\Local\Microsoft\Windows\INetCache\Content.Outlook\48Y8UW76\[915_965_476_267_906_273_913_results_msc072920.xlsx]ValueList_Helper'!#REF!</xm:f>
          </x14:formula1>
          <xm:sqref>D6:D79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A1E0-A6AB-4985-920D-F310481989BE}">
  <dimension ref="A1:AC76"/>
  <sheetViews>
    <sheetView topLeftCell="J1" workbookViewId="0">
      <selection activeCell="V1" sqref="V1:W1048576"/>
    </sheetView>
  </sheetViews>
  <sheetFormatPr defaultColWidth="9.140625" defaultRowHeight="15"/>
  <cols>
    <col min="1" max="1" width="27.28515625" style="10" customWidth="1"/>
    <col min="2" max="2" width="14.7109375" style="10" customWidth="1"/>
    <col min="3" max="3" width="4" style="10" customWidth="1"/>
    <col min="4" max="4" width="16.5703125" style="10" customWidth="1"/>
    <col min="5" max="5" width="12.5703125" style="10" customWidth="1"/>
    <col min="6" max="6" width="4.7109375" style="10" customWidth="1"/>
    <col min="7" max="7" width="17.7109375" style="10" customWidth="1"/>
    <col min="8" max="8" width="9" style="10" customWidth="1"/>
    <col min="9" max="11" width="11.5703125" style="10" customWidth="1"/>
    <col min="12" max="12" width="6.85546875" style="10" customWidth="1"/>
    <col min="13" max="18" width="7.5703125" style="10" customWidth="1"/>
    <col min="19" max="19" width="9" style="10" customWidth="1"/>
    <col min="20" max="20" width="11.5703125" style="10" customWidth="1"/>
    <col min="21" max="21" width="9.5703125" style="10" customWidth="1"/>
    <col min="22" max="16384" width="9.140625" style="10"/>
  </cols>
  <sheetData>
    <row r="1" spans="1:29">
      <c r="J1" s="10" t="s">
        <v>720</v>
      </c>
      <c r="K1" s="10">
        <f>AVERAGE(I4:I76)</f>
        <v>1093.7922637940121</v>
      </c>
      <c r="U1" s="10" t="s">
        <v>720</v>
      </c>
      <c r="V1" s="10">
        <f>AVERAGE(T4:T76)</f>
        <v>65995.642087555141</v>
      </c>
    </row>
    <row r="2" spans="1:29" ht="15" customHeight="1">
      <c r="A2" s="247"/>
      <c r="B2" s="247"/>
      <c r="C2" s="247"/>
      <c r="D2" s="247"/>
      <c r="E2" s="247"/>
      <c r="F2" s="247"/>
      <c r="G2" s="248"/>
      <c r="H2" s="10" t="s">
        <v>722</v>
      </c>
      <c r="J2" s="146" t="s">
        <v>719</v>
      </c>
      <c r="K2" s="10">
        <f>STDEV(I4:I76)</f>
        <v>137.69584191531001</v>
      </c>
      <c r="M2" s="146"/>
      <c r="N2" s="155"/>
      <c r="O2" s="155"/>
      <c r="P2" s="155"/>
      <c r="Q2" s="155"/>
      <c r="R2" s="155"/>
      <c r="S2" s="10" t="s">
        <v>703</v>
      </c>
      <c r="U2" s="146" t="s">
        <v>719</v>
      </c>
      <c r="V2" s="10">
        <f>STDEV(T4:T76)</f>
        <v>7192.6628135536239</v>
      </c>
      <c r="X2" s="146"/>
    </row>
    <row r="3" spans="1:29" ht="15" customHeight="1">
      <c r="A3" s="147" t="s">
        <v>78</v>
      </c>
      <c r="B3" s="147" t="s">
        <v>56</v>
      </c>
      <c r="C3" s="147" t="s">
        <v>721</v>
      </c>
      <c r="D3" s="147" t="s">
        <v>67</v>
      </c>
      <c r="E3" s="147" t="s">
        <v>82</v>
      </c>
      <c r="F3" s="147" t="s">
        <v>34</v>
      </c>
      <c r="G3" s="147" t="s">
        <v>86</v>
      </c>
      <c r="H3" s="147" t="s">
        <v>4</v>
      </c>
      <c r="I3" s="147" t="s">
        <v>94</v>
      </c>
      <c r="J3" s="147" t="s">
        <v>718</v>
      </c>
      <c r="K3" s="147" t="s">
        <v>717</v>
      </c>
      <c r="L3" s="147" t="s">
        <v>716</v>
      </c>
      <c r="M3" s="147" t="s">
        <v>714</v>
      </c>
      <c r="N3" s="147" t="s">
        <v>683</v>
      </c>
      <c r="O3" s="147" t="s">
        <v>716</v>
      </c>
      <c r="P3" s="153" t="s">
        <v>715</v>
      </c>
      <c r="Q3" s="153" t="s">
        <v>714</v>
      </c>
      <c r="R3" s="153" t="s">
        <v>713</v>
      </c>
      <c r="S3" s="147" t="s">
        <v>4</v>
      </c>
      <c r="T3" s="147" t="s">
        <v>94</v>
      </c>
      <c r="U3" s="147" t="s">
        <v>718</v>
      </c>
      <c r="V3" s="147" t="s">
        <v>717</v>
      </c>
      <c r="W3" s="147" t="s">
        <v>716</v>
      </c>
      <c r="X3" s="147" t="s">
        <v>714</v>
      </c>
      <c r="Y3" s="147" t="s">
        <v>683</v>
      </c>
      <c r="Z3" s="147" t="s">
        <v>716</v>
      </c>
      <c r="AA3" s="153" t="s">
        <v>715</v>
      </c>
      <c r="AB3" s="153" t="s">
        <v>714</v>
      </c>
      <c r="AC3" s="153" t="s">
        <v>713</v>
      </c>
    </row>
    <row r="4" spans="1:29">
      <c r="A4" s="11" t="s">
        <v>21</v>
      </c>
      <c r="B4" s="11" t="s">
        <v>38</v>
      </c>
      <c r="C4" s="11" t="s">
        <v>164</v>
      </c>
      <c r="D4" s="11" t="s">
        <v>345</v>
      </c>
      <c r="E4" s="11" t="s">
        <v>181</v>
      </c>
      <c r="F4" s="11" t="s">
        <v>164</v>
      </c>
      <c r="G4" s="154">
        <v>43893.431819745398</v>
      </c>
      <c r="H4" s="14">
        <v>7.2043833333333298</v>
      </c>
      <c r="I4" s="14">
        <v>1056.4202720569299</v>
      </c>
      <c r="J4" s="152">
        <f t="shared" ref="J4:J35" si="0">ABS(I4-$K$1)</f>
        <v>37.371991737082226</v>
      </c>
      <c r="K4" s="14" t="str">
        <f t="shared" ref="K4:K35" si="1">IF(J4&gt;$K$2, "F", "P")</f>
        <v>P</v>
      </c>
      <c r="L4" s="14" t="str">
        <f t="shared" ref="L4:L35" si="2">IF(J4&gt;$K$2*2, "F", "P")</f>
        <v>P</v>
      </c>
      <c r="M4" s="14" t="str">
        <f t="shared" ref="M4:M35" si="3">IF(J4&gt;$K$2*3, "F", "P")</f>
        <v>P</v>
      </c>
      <c r="N4" s="14">
        <v>1093.7922637940121</v>
      </c>
      <c r="O4" s="14">
        <f t="shared" ref="O4:O35" si="4">($K$2*2)+$K$1</f>
        <v>1369.1839476246321</v>
      </c>
      <c r="P4" s="14">
        <f t="shared" ref="P4:P35" si="5">($K$2*-2)+$K$1</f>
        <v>818.40057996339215</v>
      </c>
      <c r="Q4" s="14">
        <f t="shared" ref="Q4:Q35" si="6">($K$2*3)+$K$1</f>
        <v>1506.8797895399421</v>
      </c>
      <c r="R4" s="14">
        <f t="shared" ref="R4:R35" si="7">($K$2*-3)+$K$1</f>
        <v>680.70473804808205</v>
      </c>
      <c r="S4" s="14">
        <v>11.496783333333299</v>
      </c>
      <c r="T4" s="14">
        <v>69227.139456875302</v>
      </c>
      <c r="U4" s="152">
        <f t="shared" ref="U4:U35" si="8">ABS(T4-$V$1)</f>
        <v>3231.4973693201609</v>
      </c>
      <c r="V4" s="14" t="str">
        <f t="shared" ref="V4:V35" si="9">IF(U4&gt;$V$2, "F", "P")</f>
        <v>P</v>
      </c>
      <c r="W4" s="14" t="str">
        <f t="shared" ref="W4:W35" si="10">IF(U4&gt;$V$2*2, "F", "P")</f>
        <v>P</v>
      </c>
      <c r="X4" s="14" t="str">
        <f t="shared" ref="X4:X35" si="11">IF(U4&gt;$V$2*3, "F", "P")</f>
        <v>P</v>
      </c>
      <c r="Y4" s="14">
        <v>65995.642087555141</v>
      </c>
      <c r="Z4" s="14">
        <f t="shared" ref="Z4:Z35" si="12">($V$2*2)+$V$1</f>
        <v>80380.967714662387</v>
      </c>
      <c r="AA4" s="14">
        <f t="shared" ref="AA4:AA35" si="13">($V$2*-2)+$V$1</f>
        <v>51610.316460447895</v>
      </c>
      <c r="AB4" s="14">
        <f t="shared" ref="AB4:AB35" si="14">($V$2*3)+$V$1</f>
        <v>87573.630528216017</v>
      </c>
      <c r="AC4" s="14">
        <f t="shared" ref="AC4:AC35" si="15">($V$2*-3)+$V$1</f>
        <v>44417.653646894265</v>
      </c>
    </row>
    <row r="5" spans="1:29">
      <c r="A5" s="11" t="s">
        <v>21</v>
      </c>
      <c r="B5" s="11" t="s">
        <v>38</v>
      </c>
      <c r="C5" s="11" t="s">
        <v>164</v>
      </c>
      <c r="D5" s="11" t="s">
        <v>344</v>
      </c>
      <c r="E5" s="11" t="s">
        <v>181</v>
      </c>
      <c r="F5" s="11" t="s">
        <v>164</v>
      </c>
      <c r="G5" s="154">
        <v>43893.446095023202</v>
      </c>
      <c r="H5" s="14">
        <v>7.1948333333333299</v>
      </c>
      <c r="I5" s="14">
        <v>1177.6926528735501</v>
      </c>
      <c r="J5" s="152">
        <f t="shared" si="0"/>
        <v>83.900389079537945</v>
      </c>
      <c r="K5" s="14" t="str">
        <f t="shared" si="1"/>
        <v>P</v>
      </c>
      <c r="L5" s="14" t="str">
        <f t="shared" si="2"/>
        <v>P</v>
      </c>
      <c r="M5" s="14" t="str">
        <f t="shared" si="3"/>
        <v>P</v>
      </c>
      <c r="N5" s="14">
        <v>1094.7922637940101</v>
      </c>
      <c r="O5" s="14">
        <f t="shared" si="4"/>
        <v>1369.1839476246321</v>
      </c>
      <c r="P5" s="14">
        <f t="shared" si="5"/>
        <v>818.40057996339215</v>
      </c>
      <c r="Q5" s="14">
        <f t="shared" si="6"/>
        <v>1506.8797895399421</v>
      </c>
      <c r="R5" s="14">
        <f t="shared" si="7"/>
        <v>680.70473804808205</v>
      </c>
      <c r="S5" s="14">
        <v>11.4968166666667</v>
      </c>
      <c r="T5" s="14">
        <v>69136.286973079201</v>
      </c>
      <c r="U5" s="152">
        <f t="shared" si="8"/>
        <v>3140.6448855240596</v>
      </c>
      <c r="V5" s="14" t="str">
        <f t="shared" si="9"/>
        <v>P</v>
      </c>
      <c r="W5" s="14" t="str">
        <f t="shared" si="10"/>
        <v>P</v>
      </c>
      <c r="X5" s="14" t="str">
        <f t="shared" si="11"/>
        <v>P</v>
      </c>
      <c r="Y5" s="14">
        <v>65996.642087555098</v>
      </c>
      <c r="Z5" s="14">
        <f t="shared" si="12"/>
        <v>80380.967714662387</v>
      </c>
      <c r="AA5" s="14">
        <f t="shared" si="13"/>
        <v>51610.316460447895</v>
      </c>
      <c r="AB5" s="14">
        <f t="shared" si="14"/>
        <v>87573.630528216017</v>
      </c>
      <c r="AC5" s="14">
        <f t="shared" si="15"/>
        <v>44417.653646894265</v>
      </c>
    </row>
    <row r="6" spans="1:29">
      <c r="A6" s="11" t="s">
        <v>26</v>
      </c>
      <c r="B6" s="11" t="s">
        <v>38</v>
      </c>
      <c r="C6" s="11" t="s">
        <v>164</v>
      </c>
      <c r="D6" s="11" t="s">
        <v>343</v>
      </c>
      <c r="E6" s="11" t="s">
        <v>60</v>
      </c>
      <c r="F6" s="11" t="s">
        <v>123</v>
      </c>
      <c r="G6" s="154">
        <v>43893.460398044001</v>
      </c>
      <c r="H6" s="14">
        <v>7.2043833333333298</v>
      </c>
      <c r="I6" s="14">
        <v>986.31788052750699</v>
      </c>
      <c r="J6" s="152">
        <f t="shared" si="0"/>
        <v>107.47438326650513</v>
      </c>
      <c r="K6" s="14" t="str">
        <f t="shared" si="1"/>
        <v>P</v>
      </c>
      <c r="L6" s="14" t="str">
        <f t="shared" si="2"/>
        <v>P</v>
      </c>
      <c r="M6" s="14" t="str">
        <f t="shared" si="3"/>
        <v>P</v>
      </c>
      <c r="N6" s="14">
        <v>1095.7922637940101</v>
      </c>
      <c r="O6" s="14">
        <f t="shared" si="4"/>
        <v>1369.1839476246321</v>
      </c>
      <c r="P6" s="14">
        <f t="shared" si="5"/>
        <v>818.40057996339215</v>
      </c>
      <c r="Q6" s="14">
        <f t="shared" si="6"/>
        <v>1506.8797895399421</v>
      </c>
      <c r="R6" s="14">
        <f t="shared" si="7"/>
        <v>680.70473804808205</v>
      </c>
      <c r="S6" s="14">
        <v>11.496783333333299</v>
      </c>
      <c r="T6" s="14">
        <v>60890.661905250301</v>
      </c>
      <c r="U6" s="152">
        <f t="shared" si="8"/>
        <v>5104.9801823048401</v>
      </c>
      <c r="V6" s="14" t="str">
        <f t="shared" si="9"/>
        <v>P</v>
      </c>
      <c r="W6" s="14" t="str">
        <f t="shared" si="10"/>
        <v>P</v>
      </c>
      <c r="X6" s="14" t="str">
        <f t="shared" si="11"/>
        <v>P</v>
      </c>
      <c r="Y6" s="14">
        <v>65997.642087555098</v>
      </c>
      <c r="Z6" s="14">
        <f t="shared" si="12"/>
        <v>80380.967714662387</v>
      </c>
      <c r="AA6" s="14">
        <f t="shared" si="13"/>
        <v>51610.316460447895</v>
      </c>
      <c r="AB6" s="14">
        <f t="shared" si="14"/>
        <v>87573.630528216017</v>
      </c>
      <c r="AC6" s="14">
        <f t="shared" si="15"/>
        <v>44417.653646894265</v>
      </c>
    </row>
    <row r="7" spans="1:29">
      <c r="A7" s="11" t="s">
        <v>79</v>
      </c>
      <c r="B7" s="11" t="s">
        <v>38</v>
      </c>
      <c r="C7" s="11" t="s">
        <v>164</v>
      </c>
      <c r="D7" s="11" t="s">
        <v>342</v>
      </c>
      <c r="E7" s="11" t="s">
        <v>60</v>
      </c>
      <c r="F7" s="11" t="s">
        <v>30</v>
      </c>
      <c r="G7" s="154">
        <v>43893.474930474498</v>
      </c>
      <c r="H7" s="14">
        <v>7.2044166666666696</v>
      </c>
      <c r="I7" s="14">
        <v>1107.3358497423301</v>
      </c>
      <c r="J7" s="152">
        <f t="shared" si="0"/>
        <v>13.543585948317968</v>
      </c>
      <c r="K7" s="14" t="str">
        <f t="shared" si="1"/>
        <v>P</v>
      </c>
      <c r="L7" s="14" t="str">
        <f t="shared" si="2"/>
        <v>P</v>
      </c>
      <c r="M7" s="14" t="str">
        <f t="shared" si="3"/>
        <v>P</v>
      </c>
      <c r="N7" s="14">
        <v>1096.7922637940101</v>
      </c>
      <c r="O7" s="14">
        <f t="shared" si="4"/>
        <v>1369.1839476246321</v>
      </c>
      <c r="P7" s="14">
        <f t="shared" si="5"/>
        <v>818.40057996339215</v>
      </c>
      <c r="Q7" s="14">
        <f t="shared" si="6"/>
        <v>1506.8797895399421</v>
      </c>
      <c r="R7" s="14">
        <f t="shared" si="7"/>
        <v>680.70473804808205</v>
      </c>
      <c r="S7" s="14">
        <v>11.4968166666667</v>
      </c>
      <c r="T7" s="14">
        <v>60618.566915041898</v>
      </c>
      <c r="U7" s="152">
        <f t="shared" si="8"/>
        <v>5377.0751725132432</v>
      </c>
      <c r="V7" s="14" t="str">
        <f t="shared" si="9"/>
        <v>P</v>
      </c>
      <c r="W7" s="14" t="str">
        <f t="shared" si="10"/>
        <v>P</v>
      </c>
      <c r="X7" s="14" t="str">
        <f t="shared" si="11"/>
        <v>P</v>
      </c>
      <c r="Y7" s="14">
        <v>65998.642087555098</v>
      </c>
      <c r="Z7" s="14">
        <f t="shared" si="12"/>
        <v>80380.967714662387</v>
      </c>
      <c r="AA7" s="14">
        <f t="shared" si="13"/>
        <v>51610.316460447895</v>
      </c>
      <c r="AB7" s="14">
        <f t="shared" si="14"/>
        <v>87573.630528216017</v>
      </c>
      <c r="AC7" s="14">
        <f t="shared" si="15"/>
        <v>44417.653646894265</v>
      </c>
    </row>
    <row r="8" spans="1:29">
      <c r="A8" s="11" t="s">
        <v>80</v>
      </c>
      <c r="B8" s="11" t="s">
        <v>38</v>
      </c>
      <c r="C8" s="11" t="s">
        <v>164</v>
      </c>
      <c r="D8" s="11" t="s">
        <v>341</v>
      </c>
      <c r="E8" s="11" t="s">
        <v>60</v>
      </c>
      <c r="F8" s="11" t="s">
        <v>76</v>
      </c>
      <c r="G8" s="154">
        <v>43893.489197199102</v>
      </c>
      <c r="H8" s="14">
        <v>7.2043833333333298</v>
      </c>
      <c r="I8" s="14">
        <v>1066.2183322132701</v>
      </c>
      <c r="J8" s="152">
        <f t="shared" si="0"/>
        <v>27.573931580742055</v>
      </c>
      <c r="K8" s="14" t="str">
        <f t="shared" si="1"/>
        <v>P</v>
      </c>
      <c r="L8" s="14" t="str">
        <f t="shared" si="2"/>
        <v>P</v>
      </c>
      <c r="M8" s="14" t="str">
        <f t="shared" si="3"/>
        <v>P</v>
      </c>
      <c r="N8" s="14">
        <v>1097.7922637940101</v>
      </c>
      <c r="O8" s="14">
        <f t="shared" si="4"/>
        <v>1369.1839476246321</v>
      </c>
      <c r="P8" s="14">
        <f t="shared" si="5"/>
        <v>818.40057996339215</v>
      </c>
      <c r="Q8" s="14">
        <f t="shared" si="6"/>
        <v>1506.8797895399421</v>
      </c>
      <c r="R8" s="14">
        <f t="shared" si="7"/>
        <v>680.70473804808205</v>
      </c>
      <c r="S8" s="14">
        <v>11.496783333333299</v>
      </c>
      <c r="T8" s="14">
        <v>58845.513739727998</v>
      </c>
      <c r="U8" s="152">
        <f t="shared" si="8"/>
        <v>7150.1283478271434</v>
      </c>
      <c r="V8" s="14" t="str">
        <f t="shared" si="9"/>
        <v>P</v>
      </c>
      <c r="W8" s="14" t="str">
        <f t="shared" si="10"/>
        <v>P</v>
      </c>
      <c r="X8" s="14" t="str">
        <f t="shared" si="11"/>
        <v>P</v>
      </c>
      <c r="Y8" s="14">
        <v>65999.642087555098</v>
      </c>
      <c r="Z8" s="14">
        <f t="shared" si="12"/>
        <v>80380.967714662387</v>
      </c>
      <c r="AA8" s="14">
        <f t="shared" si="13"/>
        <v>51610.316460447895</v>
      </c>
      <c r="AB8" s="14">
        <f t="shared" si="14"/>
        <v>87573.630528216017</v>
      </c>
      <c r="AC8" s="14">
        <f t="shared" si="15"/>
        <v>44417.653646894265</v>
      </c>
    </row>
    <row r="9" spans="1:29">
      <c r="A9" s="11" t="s">
        <v>68</v>
      </c>
      <c r="B9" s="11" t="s">
        <v>38</v>
      </c>
      <c r="C9" s="11" t="s">
        <v>164</v>
      </c>
      <c r="D9" s="11" t="s">
        <v>340</v>
      </c>
      <c r="E9" s="11" t="s">
        <v>60</v>
      </c>
      <c r="F9" s="11" t="s">
        <v>169</v>
      </c>
      <c r="G9" s="154">
        <v>43893.503491157397</v>
      </c>
      <c r="H9" s="14">
        <v>7.2044166666666696</v>
      </c>
      <c r="I9" s="14">
        <v>1107.52344298087</v>
      </c>
      <c r="J9" s="152">
        <f t="shared" si="0"/>
        <v>13.731179186857844</v>
      </c>
      <c r="K9" s="14" t="str">
        <f t="shared" si="1"/>
        <v>P</v>
      </c>
      <c r="L9" s="14" t="str">
        <f t="shared" si="2"/>
        <v>P</v>
      </c>
      <c r="M9" s="14" t="str">
        <f t="shared" si="3"/>
        <v>P</v>
      </c>
      <c r="N9" s="14">
        <v>1098.7922637940101</v>
      </c>
      <c r="O9" s="14">
        <f t="shared" si="4"/>
        <v>1369.1839476246321</v>
      </c>
      <c r="P9" s="14">
        <f t="shared" si="5"/>
        <v>818.40057996339215</v>
      </c>
      <c r="Q9" s="14">
        <f t="shared" si="6"/>
        <v>1506.8797895399421</v>
      </c>
      <c r="R9" s="14">
        <f t="shared" si="7"/>
        <v>680.70473804808205</v>
      </c>
      <c r="S9" s="14">
        <v>11.4968166666667</v>
      </c>
      <c r="T9" s="14">
        <v>62414.387466923501</v>
      </c>
      <c r="U9" s="152">
        <f t="shared" si="8"/>
        <v>3581.2546206316401</v>
      </c>
      <c r="V9" s="14" t="str">
        <f t="shared" si="9"/>
        <v>P</v>
      </c>
      <c r="W9" s="14" t="str">
        <f t="shared" si="10"/>
        <v>P</v>
      </c>
      <c r="X9" s="14" t="str">
        <f t="shared" si="11"/>
        <v>P</v>
      </c>
      <c r="Y9" s="14">
        <v>66000.642087555098</v>
      </c>
      <c r="Z9" s="14">
        <f t="shared" si="12"/>
        <v>80380.967714662387</v>
      </c>
      <c r="AA9" s="14">
        <f t="shared" si="13"/>
        <v>51610.316460447895</v>
      </c>
      <c r="AB9" s="14">
        <f t="shared" si="14"/>
        <v>87573.630528216017</v>
      </c>
      <c r="AC9" s="14">
        <f t="shared" si="15"/>
        <v>44417.653646894265</v>
      </c>
    </row>
    <row r="10" spans="1:29">
      <c r="A10" s="11" t="s">
        <v>132</v>
      </c>
      <c r="B10" s="11" t="s">
        <v>38</v>
      </c>
      <c r="C10" s="11" t="s">
        <v>164</v>
      </c>
      <c r="D10" s="11" t="s">
        <v>339</v>
      </c>
      <c r="E10" s="11" t="s">
        <v>60</v>
      </c>
      <c r="F10" s="11" t="s">
        <v>186</v>
      </c>
      <c r="G10" s="154">
        <v>43893.517741354197</v>
      </c>
      <c r="H10" s="14">
        <v>7.2043833333333298</v>
      </c>
      <c r="I10" s="14">
        <v>952.68595390837595</v>
      </c>
      <c r="J10" s="152">
        <f t="shared" si="0"/>
        <v>141.10630988563616</v>
      </c>
      <c r="K10" s="14" t="str">
        <f t="shared" si="1"/>
        <v>F</v>
      </c>
      <c r="L10" s="14" t="str">
        <f t="shared" si="2"/>
        <v>P</v>
      </c>
      <c r="M10" s="14" t="str">
        <f t="shared" si="3"/>
        <v>P</v>
      </c>
      <c r="N10" s="14">
        <v>1099.7922637940101</v>
      </c>
      <c r="O10" s="14">
        <f t="shared" si="4"/>
        <v>1369.1839476246321</v>
      </c>
      <c r="P10" s="14">
        <f t="shared" si="5"/>
        <v>818.40057996339215</v>
      </c>
      <c r="Q10" s="14">
        <f t="shared" si="6"/>
        <v>1506.8797895399421</v>
      </c>
      <c r="R10" s="14">
        <f t="shared" si="7"/>
        <v>680.70473804808205</v>
      </c>
      <c r="S10" s="14">
        <v>11.496783333333299</v>
      </c>
      <c r="T10" s="14">
        <v>70190.235729696797</v>
      </c>
      <c r="U10" s="152">
        <f t="shared" si="8"/>
        <v>4194.5936421416554</v>
      </c>
      <c r="V10" s="14" t="str">
        <f t="shared" si="9"/>
        <v>P</v>
      </c>
      <c r="W10" s="14" t="str">
        <f t="shared" si="10"/>
        <v>P</v>
      </c>
      <c r="X10" s="14" t="str">
        <f t="shared" si="11"/>
        <v>P</v>
      </c>
      <c r="Y10" s="14">
        <v>66001.642087555098</v>
      </c>
      <c r="Z10" s="14">
        <f t="shared" si="12"/>
        <v>80380.967714662387</v>
      </c>
      <c r="AA10" s="14">
        <f t="shared" si="13"/>
        <v>51610.316460447895</v>
      </c>
      <c r="AB10" s="14">
        <f t="shared" si="14"/>
        <v>87573.630528216017</v>
      </c>
      <c r="AC10" s="14">
        <f t="shared" si="15"/>
        <v>44417.653646894265</v>
      </c>
    </row>
    <row r="11" spans="1:29">
      <c r="A11" s="11" t="s">
        <v>48</v>
      </c>
      <c r="B11" s="11" t="s">
        <v>38</v>
      </c>
      <c r="C11" s="11" t="s">
        <v>164</v>
      </c>
      <c r="D11" s="11" t="s">
        <v>338</v>
      </c>
      <c r="E11" s="11" t="s">
        <v>60</v>
      </c>
      <c r="F11" s="11" t="s">
        <v>176</v>
      </c>
      <c r="G11" s="154">
        <v>43893.532001724503</v>
      </c>
      <c r="H11" s="14">
        <v>7.2044166666666696</v>
      </c>
      <c r="I11" s="14">
        <v>1148.1249991592699</v>
      </c>
      <c r="J11" s="152">
        <f t="shared" si="0"/>
        <v>54.332735365257804</v>
      </c>
      <c r="K11" s="14" t="str">
        <f t="shared" si="1"/>
        <v>P</v>
      </c>
      <c r="L11" s="14" t="str">
        <f t="shared" si="2"/>
        <v>P</v>
      </c>
      <c r="M11" s="14" t="str">
        <f t="shared" si="3"/>
        <v>P</v>
      </c>
      <c r="N11" s="14">
        <v>1100.7922637940101</v>
      </c>
      <c r="O11" s="14">
        <f t="shared" si="4"/>
        <v>1369.1839476246321</v>
      </c>
      <c r="P11" s="14">
        <f t="shared" si="5"/>
        <v>818.40057996339215</v>
      </c>
      <c r="Q11" s="14">
        <f t="shared" si="6"/>
        <v>1506.8797895399421</v>
      </c>
      <c r="R11" s="14">
        <f t="shared" si="7"/>
        <v>680.70473804808205</v>
      </c>
      <c r="S11" s="14">
        <v>11.4968166666667</v>
      </c>
      <c r="T11" s="14">
        <v>61496.6705127233</v>
      </c>
      <c r="U11" s="152">
        <f t="shared" si="8"/>
        <v>4498.9715748318413</v>
      </c>
      <c r="V11" s="14" t="str">
        <f t="shared" si="9"/>
        <v>P</v>
      </c>
      <c r="W11" s="14" t="str">
        <f t="shared" si="10"/>
        <v>P</v>
      </c>
      <c r="X11" s="14" t="str">
        <f t="shared" si="11"/>
        <v>P</v>
      </c>
      <c r="Y11" s="14">
        <v>66002.642087555098</v>
      </c>
      <c r="Z11" s="14">
        <f t="shared" si="12"/>
        <v>80380.967714662387</v>
      </c>
      <c r="AA11" s="14">
        <f t="shared" si="13"/>
        <v>51610.316460447895</v>
      </c>
      <c r="AB11" s="14">
        <f t="shared" si="14"/>
        <v>87573.630528216017</v>
      </c>
      <c r="AC11" s="14">
        <f t="shared" si="15"/>
        <v>44417.653646894265</v>
      </c>
    </row>
    <row r="12" spans="1:29">
      <c r="A12" s="11" t="s">
        <v>32</v>
      </c>
      <c r="B12" s="11" t="s">
        <v>38</v>
      </c>
      <c r="C12" s="11" t="s">
        <v>164</v>
      </c>
      <c r="D12" s="11" t="s">
        <v>337</v>
      </c>
      <c r="E12" s="11" t="s">
        <v>60</v>
      </c>
      <c r="F12" s="11" t="s">
        <v>172</v>
      </c>
      <c r="G12" s="154">
        <v>43893.546309004603</v>
      </c>
      <c r="H12" s="14">
        <v>7.2043833333333298</v>
      </c>
      <c r="I12" s="14">
        <v>1022.35636019699</v>
      </c>
      <c r="J12" s="152">
        <f t="shared" si="0"/>
        <v>71.435903597022161</v>
      </c>
      <c r="K12" s="14" t="str">
        <f t="shared" si="1"/>
        <v>P</v>
      </c>
      <c r="L12" s="14" t="str">
        <f t="shared" si="2"/>
        <v>P</v>
      </c>
      <c r="M12" s="14" t="str">
        <f t="shared" si="3"/>
        <v>P</v>
      </c>
      <c r="N12" s="14">
        <v>1101.7922637940101</v>
      </c>
      <c r="O12" s="14">
        <f t="shared" si="4"/>
        <v>1369.1839476246321</v>
      </c>
      <c r="P12" s="14">
        <f t="shared" si="5"/>
        <v>818.40057996339215</v>
      </c>
      <c r="Q12" s="14">
        <f t="shared" si="6"/>
        <v>1506.8797895399421</v>
      </c>
      <c r="R12" s="14">
        <f t="shared" si="7"/>
        <v>680.70473804808205</v>
      </c>
      <c r="S12" s="14">
        <v>11.496783333333299</v>
      </c>
      <c r="T12" s="14">
        <v>60672.3920215084</v>
      </c>
      <c r="U12" s="152">
        <f t="shared" si="8"/>
        <v>5323.2500660467413</v>
      </c>
      <c r="V12" s="14" t="str">
        <f t="shared" si="9"/>
        <v>P</v>
      </c>
      <c r="W12" s="14" t="str">
        <f t="shared" si="10"/>
        <v>P</v>
      </c>
      <c r="X12" s="14" t="str">
        <f t="shared" si="11"/>
        <v>P</v>
      </c>
      <c r="Y12" s="14">
        <v>66003.642087555098</v>
      </c>
      <c r="Z12" s="14">
        <f t="shared" si="12"/>
        <v>80380.967714662387</v>
      </c>
      <c r="AA12" s="14">
        <f t="shared" si="13"/>
        <v>51610.316460447895</v>
      </c>
      <c r="AB12" s="14">
        <f t="shared" si="14"/>
        <v>87573.630528216017</v>
      </c>
      <c r="AC12" s="14">
        <f t="shared" si="15"/>
        <v>44417.653646894265</v>
      </c>
    </row>
    <row r="13" spans="1:29">
      <c r="A13" s="11" t="s">
        <v>88</v>
      </c>
      <c r="B13" s="11" t="s">
        <v>38</v>
      </c>
      <c r="C13" s="11" t="s">
        <v>164</v>
      </c>
      <c r="D13" s="11" t="s">
        <v>336</v>
      </c>
      <c r="E13" s="11" t="s">
        <v>60</v>
      </c>
      <c r="F13" s="11" t="s">
        <v>83</v>
      </c>
      <c r="G13" s="154">
        <v>43893.560567835702</v>
      </c>
      <c r="H13" s="14">
        <v>7.2044166666666696</v>
      </c>
      <c r="I13" s="14">
        <v>1121.89641431579</v>
      </c>
      <c r="J13" s="152">
        <f t="shared" si="0"/>
        <v>28.10415052177791</v>
      </c>
      <c r="K13" s="14" t="str">
        <f t="shared" si="1"/>
        <v>P</v>
      </c>
      <c r="L13" s="14" t="str">
        <f t="shared" si="2"/>
        <v>P</v>
      </c>
      <c r="M13" s="14" t="str">
        <f t="shared" si="3"/>
        <v>P</v>
      </c>
      <c r="N13" s="14">
        <v>1102.7922637940101</v>
      </c>
      <c r="O13" s="14">
        <f t="shared" si="4"/>
        <v>1369.1839476246321</v>
      </c>
      <c r="P13" s="14">
        <f t="shared" si="5"/>
        <v>818.40057996339215</v>
      </c>
      <c r="Q13" s="14">
        <f t="shared" si="6"/>
        <v>1506.8797895399421</v>
      </c>
      <c r="R13" s="14">
        <f t="shared" si="7"/>
        <v>680.70473804808205</v>
      </c>
      <c r="S13" s="14">
        <v>11.4968166666667</v>
      </c>
      <c r="T13" s="14">
        <v>62083.917171495697</v>
      </c>
      <c r="U13" s="152">
        <f t="shared" si="8"/>
        <v>3911.7249160594438</v>
      </c>
      <c r="V13" s="14" t="str">
        <f t="shared" si="9"/>
        <v>P</v>
      </c>
      <c r="W13" s="14" t="str">
        <f t="shared" si="10"/>
        <v>P</v>
      </c>
      <c r="X13" s="14" t="str">
        <f t="shared" si="11"/>
        <v>P</v>
      </c>
      <c r="Y13" s="14">
        <v>66004.642087555098</v>
      </c>
      <c r="Z13" s="14">
        <f t="shared" si="12"/>
        <v>80380.967714662387</v>
      </c>
      <c r="AA13" s="14">
        <f t="shared" si="13"/>
        <v>51610.316460447895</v>
      </c>
      <c r="AB13" s="14">
        <f t="shared" si="14"/>
        <v>87573.630528216017</v>
      </c>
      <c r="AC13" s="14">
        <f t="shared" si="15"/>
        <v>44417.653646894265</v>
      </c>
    </row>
    <row r="14" spans="1:29">
      <c r="A14" s="11" t="s">
        <v>12</v>
      </c>
      <c r="B14" s="11" t="s">
        <v>38</v>
      </c>
      <c r="C14" s="11" t="s">
        <v>164</v>
      </c>
      <c r="D14" s="11" t="s">
        <v>335</v>
      </c>
      <c r="E14" s="11" t="s">
        <v>60</v>
      </c>
      <c r="F14" s="11" t="s">
        <v>147</v>
      </c>
      <c r="G14" s="154">
        <v>43893.574816631903</v>
      </c>
      <c r="H14" s="14">
        <v>7.2043833333333298</v>
      </c>
      <c r="I14" s="14">
        <v>1030.38182830765</v>
      </c>
      <c r="J14" s="152">
        <f t="shared" si="0"/>
        <v>63.410435486362076</v>
      </c>
      <c r="K14" s="14" t="str">
        <f t="shared" si="1"/>
        <v>P</v>
      </c>
      <c r="L14" s="14" t="str">
        <f t="shared" si="2"/>
        <v>P</v>
      </c>
      <c r="M14" s="14" t="str">
        <f t="shared" si="3"/>
        <v>P</v>
      </c>
      <c r="N14" s="14">
        <v>1103.7922637940101</v>
      </c>
      <c r="O14" s="14">
        <f t="shared" si="4"/>
        <v>1369.1839476246321</v>
      </c>
      <c r="P14" s="14">
        <f t="shared" si="5"/>
        <v>818.40057996339215</v>
      </c>
      <c r="Q14" s="14">
        <f t="shared" si="6"/>
        <v>1506.8797895399421</v>
      </c>
      <c r="R14" s="14">
        <f t="shared" si="7"/>
        <v>680.70473804808205</v>
      </c>
      <c r="S14" s="14">
        <v>11.496783333333299</v>
      </c>
      <c r="T14" s="14">
        <v>58889.068963642399</v>
      </c>
      <c r="U14" s="152">
        <f t="shared" si="8"/>
        <v>7106.5731239127417</v>
      </c>
      <c r="V14" s="14" t="str">
        <f t="shared" si="9"/>
        <v>P</v>
      </c>
      <c r="W14" s="14" t="str">
        <f t="shared" si="10"/>
        <v>P</v>
      </c>
      <c r="X14" s="14" t="str">
        <f t="shared" si="11"/>
        <v>P</v>
      </c>
      <c r="Y14" s="14">
        <v>66005.642087555098</v>
      </c>
      <c r="Z14" s="14">
        <f t="shared" si="12"/>
        <v>80380.967714662387</v>
      </c>
      <c r="AA14" s="14">
        <f t="shared" si="13"/>
        <v>51610.316460447895</v>
      </c>
      <c r="AB14" s="14">
        <f t="shared" si="14"/>
        <v>87573.630528216017</v>
      </c>
      <c r="AC14" s="14">
        <f t="shared" si="15"/>
        <v>44417.653646894265</v>
      </c>
    </row>
    <row r="15" spans="1:29">
      <c r="A15" s="11" t="s">
        <v>47</v>
      </c>
      <c r="B15" s="11" t="s">
        <v>38</v>
      </c>
      <c r="C15" s="11" t="s">
        <v>164</v>
      </c>
      <c r="D15" s="11" t="s">
        <v>334</v>
      </c>
      <c r="E15" s="11" t="s">
        <v>60</v>
      </c>
      <c r="F15" s="11" t="s">
        <v>58</v>
      </c>
      <c r="G15" s="154">
        <v>43893.589138830997</v>
      </c>
      <c r="H15" s="14">
        <v>7.2044166666666696</v>
      </c>
      <c r="I15" s="14">
        <v>1018.43035353866</v>
      </c>
      <c r="J15" s="152">
        <f t="shared" si="0"/>
        <v>75.361910255352086</v>
      </c>
      <c r="K15" s="14" t="str">
        <f t="shared" si="1"/>
        <v>P</v>
      </c>
      <c r="L15" s="14" t="str">
        <f t="shared" si="2"/>
        <v>P</v>
      </c>
      <c r="M15" s="14" t="str">
        <f t="shared" si="3"/>
        <v>P</v>
      </c>
      <c r="N15" s="14">
        <v>1104.7922637940101</v>
      </c>
      <c r="O15" s="14">
        <f t="shared" si="4"/>
        <v>1369.1839476246321</v>
      </c>
      <c r="P15" s="14">
        <f t="shared" si="5"/>
        <v>818.40057996339215</v>
      </c>
      <c r="Q15" s="14">
        <f t="shared" si="6"/>
        <v>1506.8797895399421</v>
      </c>
      <c r="R15" s="14">
        <f t="shared" si="7"/>
        <v>680.70473804808205</v>
      </c>
      <c r="S15" s="14">
        <v>11.4968166666667</v>
      </c>
      <c r="T15" s="14">
        <v>55625.897984541698</v>
      </c>
      <c r="U15" s="152">
        <f t="shared" si="8"/>
        <v>10369.744103013443</v>
      </c>
      <c r="V15" s="14" t="str">
        <f t="shared" si="9"/>
        <v>F</v>
      </c>
      <c r="W15" s="14" t="str">
        <f t="shared" si="10"/>
        <v>P</v>
      </c>
      <c r="X15" s="14" t="str">
        <f t="shared" si="11"/>
        <v>P</v>
      </c>
      <c r="Y15" s="14">
        <v>66006.642087555098</v>
      </c>
      <c r="Z15" s="14">
        <f t="shared" si="12"/>
        <v>80380.967714662387</v>
      </c>
      <c r="AA15" s="14">
        <f t="shared" si="13"/>
        <v>51610.316460447895</v>
      </c>
      <c r="AB15" s="14">
        <f t="shared" si="14"/>
        <v>87573.630528216017</v>
      </c>
      <c r="AC15" s="14">
        <f t="shared" si="15"/>
        <v>44417.653646894265</v>
      </c>
    </row>
    <row r="16" spans="1:29">
      <c r="A16" s="11" t="s">
        <v>43</v>
      </c>
      <c r="B16" s="11" t="s">
        <v>38</v>
      </c>
      <c r="C16" s="11" t="s">
        <v>164</v>
      </c>
      <c r="D16" s="11" t="s">
        <v>333</v>
      </c>
      <c r="E16" s="11" t="s">
        <v>60</v>
      </c>
      <c r="F16" s="11" t="s">
        <v>143</v>
      </c>
      <c r="G16" s="154">
        <v>43893.603406608803</v>
      </c>
      <c r="H16" s="14">
        <v>7.2043833333333298</v>
      </c>
      <c r="I16" s="14">
        <v>976.36129155605101</v>
      </c>
      <c r="J16" s="152">
        <f t="shared" si="0"/>
        <v>117.4309722379611</v>
      </c>
      <c r="K16" s="14" t="str">
        <f t="shared" si="1"/>
        <v>P</v>
      </c>
      <c r="L16" s="14" t="str">
        <f t="shared" si="2"/>
        <v>P</v>
      </c>
      <c r="M16" s="14" t="str">
        <f t="shared" si="3"/>
        <v>P</v>
      </c>
      <c r="N16" s="14">
        <v>1105.7922637940101</v>
      </c>
      <c r="O16" s="14">
        <f t="shared" si="4"/>
        <v>1369.1839476246321</v>
      </c>
      <c r="P16" s="14">
        <f t="shared" si="5"/>
        <v>818.40057996339215</v>
      </c>
      <c r="Q16" s="14">
        <f t="shared" si="6"/>
        <v>1506.8797895399421</v>
      </c>
      <c r="R16" s="14">
        <f t="shared" si="7"/>
        <v>680.70473804808205</v>
      </c>
      <c r="S16" s="14">
        <v>11.496783333333299</v>
      </c>
      <c r="T16" s="14">
        <v>58865.0054514945</v>
      </c>
      <c r="U16" s="152">
        <f t="shared" si="8"/>
        <v>7130.6366360606407</v>
      </c>
      <c r="V16" s="14" t="str">
        <f t="shared" si="9"/>
        <v>P</v>
      </c>
      <c r="W16" s="14" t="str">
        <f t="shared" si="10"/>
        <v>P</v>
      </c>
      <c r="X16" s="14" t="str">
        <f t="shared" si="11"/>
        <v>P</v>
      </c>
      <c r="Y16" s="14">
        <v>66007.642087555098</v>
      </c>
      <c r="Z16" s="14">
        <f t="shared" si="12"/>
        <v>80380.967714662387</v>
      </c>
      <c r="AA16" s="14">
        <f t="shared" si="13"/>
        <v>51610.316460447895</v>
      </c>
      <c r="AB16" s="14">
        <f t="shared" si="14"/>
        <v>87573.630528216017</v>
      </c>
      <c r="AC16" s="14">
        <f t="shared" si="15"/>
        <v>44417.653646894265</v>
      </c>
    </row>
    <row r="17" spans="1:29">
      <c r="A17" s="11" t="s">
        <v>150</v>
      </c>
      <c r="B17" s="11" t="s">
        <v>38</v>
      </c>
      <c r="C17" s="11" t="s">
        <v>164</v>
      </c>
      <c r="D17" s="11" t="s">
        <v>332</v>
      </c>
      <c r="E17" s="11" t="s">
        <v>60</v>
      </c>
      <c r="F17" s="11" t="s">
        <v>200</v>
      </c>
      <c r="G17" s="154">
        <v>43893.617658599498</v>
      </c>
      <c r="H17" s="14">
        <v>7.2044166666666696</v>
      </c>
      <c r="I17" s="14">
        <v>1166.96205082044</v>
      </c>
      <c r="J17" s="152">
        <f t="shared" si="0"/>
        <v>73.169787026427912</v>
      </c>
      <c r="K17" s="14" t="str">
        <f t="shared" si="1"/>
        <v>P</v>
      </c>
      <c r="L17" s="14" t="str">
        <f t="shared" si="2"/>
        <v>P</v>
      </c>
      <c r="M17" s="14" t="str">
        <f t="shared" si="3"/>
        <v>P</v>
      </c>
      <c r="N17" s="14">
        <v>1106.7922637940101</v>
      </c>
      <c r="O17" s="14">
        <f t="shared" si="4"/>
        <v>1369.1839476246321</v>
      </c>
      <c r="P17" s="14">
        <f t="shared" si="5"/>
        <v>818.40057996339215</v>
      </c>
      <c r="Q17" s="14">
        <f t="shared" si="6"/>
        <v>1506.8797895399421</v>
      </c>
      <c r="R17" s="14">
        <f t="shared" si="7"/>
        <v>680.70473804808205</v>
      </c>
      <c r="S17" s="14">
        <v>11.4968166666667</v>
      </c>
      <c r="T17" s="14">
        <v>66548.4652411188</v>
      </c>
      <c r="U17" s="152">
        <f t="shared" si="8"/>
        <v>552.82315356365871</v>
      </c>
      <c r="V17" s="14" t="str">
        <f t="shared" si="9"/>
        <v>P</v>
      </c>
      <c r="W17" s="14" t="str">
        <f t="shared" si="10"/>
        <v>P</v>
      </c>
      <c r="X17" s="14" t="str">
        <f t="shared" si="11"/>
        <v>P</v>
      </c>
      <c r="Y17" s="14">
        <v>66008.642087555098</v>
      </c>
      <c r="Z17" s="14">
        <f t="shared" si="12"/>
        <v>80380.967714662387</v>
      </c>
      <c r="AA17" s="14">
        <f t="shared" si="13"/>
        <v>51610.316460447895</v>
      </c>
      <c r="AB17" s="14">
        <f t="shared" si="14"/>
        <v>87573.630528216017</v>
      </c>
      <c r="AC17" s="14">
        <f t="shared" si="15"/>
        <v>44417.653646894265</v>
      </c>
    </row>
    <row r="18" spans="1:29">
      <c r="A18" s="11" t="s">
        <v>51</v>
      </c>
      <c r="B18" s="11" t="s">
        <v>38</v>
      </c>
      <c r="C18" s="11" t="s">
        <v>164</v>
      </c>
      <c r="D18" s="11" t="s">
        <v>331</v>
      </c>
      <c r="E18" s="11" t="s">
        <v>60</v>
      </c>
      <c r="F18" s="11" t="s">
        <v>61</v>
      </c>
      <c r="G18" s="154">
        <v>43893.631984537002</v>
      </c>
      <c r="H18" s="14">
        <v>7.2043833333333298</v>
      </c>
      <c r="I18" s="14">
        <v>1112.2556979932101</v>
      </c>
      <c r="J18" s="152">
        <f t="shared" si="0"/>
        <v>18.463434199197991</v>
      </c>
      <c r="K18" s="14" t="str">
        <f t="shared" si="1"/>
        <v>P</v>
      </c>
      <c r="L18" s="14" t="str">
        <f t="shared" si="2"/>
        <v>P</v>
      </c>
      <c r="M18" s="14" t="str">
        <f t="shared" si="3"/>
        <v>P</v>
      </c>
      <c r="N18" s="14">
        <v>1107.7922637940101</v>
      </c>
      <c r="O18" s="14">
        <f t="shared" si="4"/>
        <v>1369.1839476246321</v>
      </c>
      <c r="P18" s="14">
        <f t="shared" si="5"/>
        <v>818.40057996339215</v>
      </c>
      <c r="Q18" s="14">
        <f t="shared" si="6"/>
        <v>1506.8797895399421</v>
      </c>
      <c r="R18" s="14">
        <f t="shared" si="7"/>
        <v>680.70473804808205</v>
      </c>
      <c r="S18" s="14">
        <v>11.496783333333299</v>
      </c>
      <c r="T18" s="14">
        <v>63809.881151068403</v>
      </c>
      <c r="U18" s="152">
        <f t="shared" si="8"/>
        <v>2185.7609364867385</v>
      </c>
      <c r="V18" s="14" t="str">
        <f t="shared" si="9"/>
        <v>P</v>
      </c>
      <c r="W18" s="14" t="str">
        <f t="shared" si="10"/>
        <v>P</v>
      </c>
      <c r="X18" s="14" t="str">
        <f t="shared" si="11"/>
        <v>P</v>
      </c>
      <c r="Y18" s="14">
        <v>66009.642087555098</v>
      </c>
      <c r="Z18" s="14">
        <f t="shared" si="12"/>
        <v>80380.967714662387</v>
      </c>
      <c r="AA18" s="14">
        <f t="shared" si="13"/>
        <v>51610.316460447895</v>
      </c>
      <c r="AB18" s="14">
        <f t="shared" si="14"/>
        <v>87573.630528216017</v>
      </c>
      <c r="AC18" s="14">
        <f t="shared" si="15"/>
        <v>44417.653646894265</v>
      </c>
    </row>
    <row r="19" spans="1:29">
      <c r="A19" s="11" t="s">
        <v>29</v>
      </c>
      <c r="B19" s="11" t="s">
        <v>38</v>
      </c>
      <c r="C19" s="11" t="s">
        <v>164</v>
      </c>
      <c r="D19" s="11" t="s">
        <v>330</v>
      </c>
      <c r="E19" s="11" t="s">
        <v>60</v>
      </c>
      <c r="F19" s="11" t="s">
        <v>198</v>
      </c>
      <c r="G19" s="154">
        <v>43893.646255995402</v>
      </c>
      <c r="H19" s="14">
        <v>7.2044166666666696</v>
      </c>
      <c r="I19" s="14">
        <v>785.51903036233796</v>
      </c>
      <c r="J19" s="152">
        <f t="shared" si="0"/>
        <v>308.27323343167416</v>
      </c>
      <c r="K19" s="14" t="str">
        <f t="shared" si="1"/>
        <v>F</v>
      </c>
      <c r="L19" s="14" t="str">
        <f t="shared" si="2"/>
        <v>F</v>
      </c>
      <c r="M19" s="14" t="str">
        <f t="shared" si="3"/>
        <v>P</v>
      </c>
      <c r="N19" s="14">
        <v>1108.7922637940101</v>
      </c>
      <c r="O19" s="14">
        <f t="shared" si="4"/>
        <v>1369.1839476246321</v>
      </c>
      <c r="P19" s="14">
        <f t="shared" si="5"/>
        <v>818.40057996339215</v>
      </c>
      <c r="Q19" s="14">
        <f t="shared" si="6"/>
        <v>1506.8797895399421</v>
      </c>
      <c r="R19" s="14">
        <f t="shared" si="7"/>
        <v>680.70473804808205</v>
      </c>
      <c r="S19" s="14">
        <v>11.4968166666667</v>
      </c>
      <c r="T19" s="14">
        <v>60261.488699797803</v>
      </c>
      <c r="U19" s="152">
        <f t="shared" si="8"/>
        <v>5734.1533877573384</v>
      </c>
      <c r="V19" s="14" t="str">
        <f t="shared" si="9"/>
        <v>P</v>
      </c>
      <c r="W19" s="14" t="str">
        <f t="shared" si="10"/>
        <v>P</v>
      </c>
      <c r="X19" s="14" t="str">
        <f t="shared" si="11"/>
        <v>P</v>
      </c>
      <c r="Y19" s="14">
        <v>66010.642087555098</v>
      </c>
      <c r="Z19" s="14">
        <f t="shared" si="12"/>
        <v>80380.967714662387</v>
      </c>
      <c r="AA19" s="14">
        <f t="shared" si="13"/>
        <v>51610.316460447895</v>
      </c>
      <c r="AB19" s="14">
        <f t="shared" si="14"/>
        <v>87573.630528216017</v>
      </c>
      <c r="AC19" s="14">
        <f t="shared" si="15"/>
        <v>44417.653646894265</v>
      </c>
    </row>
    <row r="20" spans="1:29">
      <c r="A20" s="11" t="s">
        <v>27</v>
      </c>
      <c r="B20" s="11" t="s">
        <v>38</v>
      </c>
      <c r="C20" s="11" t="s">
        <v>164</v>
      </c>
      <c r="D20" s="11" t="s">
        <v>329</v>
      </c>
      <c r="E20" s="11" t="s">
        <v>60</v>
      </c>
      <c r="F20" s="11" t="s">
        <v>191</v>
      </c>
      <c r="G20" s="154">
        <v>43893.660539606499</v>
      </c>
      <c r="H20" s="14">
        <v>7.2043833333333298</v>
      </c>
      <c r="I20" s="14">
        <v>1023.60165047413</v>
      </c>
      <c r="J20" s="152">
        <f t="shared" si="0"/>
        <v>70.190613319882118</v>
      </c>
      <c r="K20" s="14" t="str">
        <f t="shared" si="1"/>
        <v>P</v>
      </c>
      <c r="L20" s="14" t="str">
        <f t="shared" si="2"/>
        <v>P</v>
      </c>
      <c r="M20" s="14" t="str">
        <f t="shared" si="3"/>
        <v>P</v>
      </c>
      <c r="N20" s="14">
        <v>1109.7922637940101</v>
      </c>
      <c r="O20" s="14">
        <f t="shared" si="4"/>
        <v>1369.1839476246321</v>
      </c>
      <c r="P20" s="14">
        <f t="shared" si="5"/>
        <v>818.40057996339215</v>
      </c>
      <c r="Q20" s="14">
        <f t="shared" si="6"/>
        <v>1506.8797895399421</v>
      </c>
      <c r="R20" s="14">
        <f t="shared" si="7"/>
        <v>680.70473804808205</v>
      </c>
      <c r="S20" s="14">
        <v>11.496783333333299</v>
      </c>
      <c r="T20" s="14">
        <v>61011.639253963403</v>
      </c>
      <c r="U20" s="152">
        <f t="shared" si="8"/>
        <v>4984.0028335917377</v>
      </c>
      <c r="V20" s="14" t="str">
        <f t="shared" si="9"/>
        <v>P</v>
      </c>
      <c r="W20" s="14" t="str">
        <f t="shared" si="10"/>
        <v>P</v>
      </c>
      <c r="X20" s="14" t="str">
        <f t="shared" si="11"/>
        <v>P</v>
      </c>
      <c r="Y20" s="14">
        <v>66011.642087555098</v>
      </c>
      <c r="Z20" s="14">
        <f t="shared" si="12"/>
        <v>80380.967714662387</v>
      </c>
      <c r="AA20" s="14">
        <f t="shared" si="13"/>
        <v>51610.316460447895</v>
      </c>
      <c r="AB20" s="14">
        <f t="shared" si="14"/>
        <v>87573.630528216017</v>
      </c>
      <c r="AC20" s="14">
        <f t="shared" si="15"/>
        <v>44417.653646894265</v>
      </c>
    </row>
    <row r="21" spans="1:29">
      <c r="A21" s="11" t="s">
        <v>146</v>
      </c>
      <c r="B21" s="11" t="s">
        <v>38</v>
      </c>
      <c r="C21" s="11" t="s">
        <v>164</v>
      </c>
      <c r="D21" s="11" t="s">
        <v>328</v>
      </c>
      <c r="E21" s="11" t="s">
        <v>35</v>
      </c>
      <c r="F21" s="11" t="s">
        <v>164</v>
      </c>
      <c r="G21" s="154">
        <v>43893.6748330556</v>
      </c>
      <c r="H21" s="14">
        <v>7.2044166666666696</v>
      </c>
      <c r="I21" s="14">
        <v>896.28928558880398</v>
      </c>
      <c r="J21" s="152">
        <f t="shared" si="0"/>
        <v>197.50297820520814</v>
      </c>
      <c r="K21" s="14" t="str">
        <f t="shared" si="1"/>
        <v>F</v>
      </c>
      <c r="L21" s="14" t="str">
        <f t="shared" si="2"/>
        <v>P</v>
      </c>
      <c r="M21" s="14" t="str">
        <f t="shared" si="3"/>
        <v>P</v>
      </c>
      <c r="N21" s="14">
        <v>1110.7922637940101</v>
      </c>
      <c r="O21" s="14">
        <f t="shared" si="4"/>
        <v>1369.1839476246321</v>
      </c>
      <c r="P21" s="14">
        <f t="shared" si="5"/>
        <v>818.40057996339215</v>
      </c>
      <c r="Q21" s="14">
        <f t="shared" si="6"/>
        <v>1506.8797895399421</v>
      </c>
      <c r="R21" s="14">
        <f t="shared" si="7"/>
        <v>680.70473804808205</v>
      </c>
      <c r="S21" s="14">
        <v>11.4968166666667</v>
      </c>
      <c r="T21" s="14">
        <v>51558.113369227001</v>
      </c>
      <c r="U21" s="152">
        <f t="shared" si="8"/>
        <v>14437.52871832814</v>
      </c>
      <c r="V21" s="14" t="str">
        <f t="shared" si="9"/>
        <v>F</v>
      </c>
      <c r="W21" s="14" t="str">
        <f t="shared" si="10"/>
        <v>F</v>
      </c>
      <c r="X21" s="14" t="str">
        <f t="shared" si="11"/>
        <v>P</v>
      </c>
      <c r="Y21" s="14">
        <v>66012.642087555098</v>
      </c>
      <c r="Z21" s="14">
        <f t="shared" si="12"/>
        <v>80380.967714662387</v>
      </c>
      <c r="AA21" s="14">
        <f t="shared" si="13"/>
        <v>51610.316460447895</v>
      </c>
      <c r="AB21" s="14">
        <f t="shared" si="14"/>
        <v>87573.630528216017</v>
      </c>
      <c r="AC21" s="14">
        <f t="shared" si="15"/>
        <v>44417.653646894265</v>
      </c>
    </row>
    <row r="22" spans="1:29">
      <c r="A22" s="11" t="s">
        <v>18</v>
      </c>
      <c r="B22" s="11" t="s">
        <v>38</v>
      </c>
      <c r="C22" s="11" t="s">
        <v>164</v>
      </c>
      <c r="D22" s="11" t="s">
        <v>327</v>
      </c>
      <c r="E22" s="11" t="s">
        <v>35</v>
      </c>
      <c r="F22" s="11" t="s">
        <v>164</v>
      </c>
      <c r="G22" s="154">
        <v>43893.6890814699</v>
      </c>
      <c r="H22" s="14">
        <v>7.2043833333333298</v>
      </c>
      <c r="I22" s="14">
        <v>987.14936721462902</v>
      </c>
      <c r="J22" s="152">
        <f t="shared" si="0"/>
        <v>106.64289657938309</v>
      </c>
      <c r="K22" s="14" t="str">
        <f t="shared" si="1"/>
        <v>P</v>
      </c>
      <c r="L22" s="14" t="str">
        <f t="shared" si="2"/>
        <v>P</v>
      </c>
      <c r="M22" s="14" t="str">
        <f t="shared" si="3"/>
        <v>P</v>
      </c>
      <c r="N22" s="14">
        <v>1111.7922637940101</v>
      </c>
      <c r="O22" s="14">
        <f t="shared" si="4"/>
        <v>1369.1839476246321</v>
      </c>
      <c r="P22" s="14">
        <f t="shared" si="5"/>
        <v>818.40057996339215</v>
      </c>
      <c r="Q22" s="14">
        <f t="shared" si="6"/>
        <v>1506.8797895399421</v>
      </c>
      <c r="R22" s="14">
        <f t="shared" si="7"/>
        <v>680.70473804808205</v>
      </c>
      <c r="S22" s="14">
        <v>11.496783333333299</v>
      </c>
      <c r="T22" s="14">
        <v>54538.649377568698</v>
      </c>
      <c r="U22" s="152">
        <f t="shared" si="8"/>
        <v>11456.992709986444</v>
      </c>
      <c r="V22" s="14" t="str">
        <f t="shared" si="9"/>
        <v>F</v>
      </c>
      <c r="W22" s="14" t="str">
        <f t="shared" si="10"/>
        <v>P</v>
      </c>
      <c r="X22" s="14" t="str">
        <f t="shared" si="11"/>
        <v>P</v>
      </c>
      <c r="Y22" s="14">
        <v>66013.642087555098</v>
      </c>
      <c r="Z22" s="14">
        <f t="shared" si="12"/>
        <v>80380.967714662387</v>
      </c>
      <c r="AA22" s="14">
        <f t="shared" si="13"/>
        <v>51610.316460447895</v>
      </c>
      <c r="AB22" s="14">
        <f t="shared" si="14"/>
        <v>87573.630528216017</v>
      </c>
      <c r="AC22" s="14">
        <f t="shared" si="15"/>
        <v>44417.653646894265</v>
      </c>
    </row>
    <row r="23" spans="1:29">
      <c r="A23" s="11" t="s">
        <v>85</v>
      </c>
      <c r="B23" s="11" t="s">
        <v>38</v>
      </c>
      <c r="C23" s="11" t="s">
        <v>164</v>
      </c>
      <c r="D23" s="11" t="s">
        <v>326</v>
      </c>
      <c r="E23" s="11" t="s">
        <v>35</v>
      </c>
      <c r="F23" s="11" t="s">
        <v>164</v>
      </c>
      <c r="G23" s="154">
        <v>43893.703329317097</v>
      </c>
      <c r="H23" s="14">
        <v>7.2044166666666696</v>
      </c>
      <c r="I23" s="14">
        <v>779.06834638932696</v>
      </c>
      <c r="J23" s="152">
        <f t="shared" si="0"/>
        <v>314.72391740468515</v>
      </c>
      <c r="K23" s="14" t="str">
        <f t="shared" si="1"/>
        <v>F</v>
      </c>
      <c r="L23" s="14" t="str">
        <f t="shared" si="2"/>
        <v>F</v>
      </c>
      <c r="M23" s="14" t="str">
        <f t="shared" si="3"/>
        <v>P</v>
      </c>
      <c r="N23" s="14">
        <v>1112.7922637940101</v>
      </c>
      <c r="O23" s="14">
        <f t="shared" si="4"/>
        <v>1369.1839476246321</v>
      </c>
      <c r="P23" s="14">
        <f t="shared" si="5"/>
        <v>818.40057996339215</v>
      </c>
      <c r="Q23" s="14">
        <f t="shared" si="6"/>
        <v>1506.8797895399421</v>
      </c>
      <c r="R23" s="14">
        <f t="shared" si="7"/>
        <v>680.70473804808205</v>
      </c>
      <c r="S23" s="14">
        <v>11.4968166666667</v>
      </c>
      <c r="T23" s="14">
        <v>51533.844544858403</v>
      </c>
      <c r="U23" s="152">
        <f t="shared" si="8"/>
        <v>14461.797542696739</v>
      </c>
      <c r="V23" s="14" t="str">
        <f t="shared" si="9"/>
        <v>F</v>
      </c>
      <c r="W23" s="14" t="str">
        <f t="shared" si="10"/>
        <v>F</v>
      </c>
      <c r="X23" s="14" t="str">
        <f t="shared" si="11"/>
        <v>P</v>
      </c>
      <c r="Y23" s="14">
        <v>66014.642087555098</v>
      </c>
      <c r="Z23" s="14">
        <f t="shared" si="12"/>
        <v>80380.967714662387</v>
      </c>
      <c r="AA23" s="14">
        <f t="shared" si="13"/>
        <v>51610.316460447895</v>
      </c>
      <c r="AB23" s="14">
        <f t="shared" si="14"/>
        <v>87573.630528216017</v>
      </c>
      <c r="AC23" s="14">
        <f t="shared" si="15"/>
        <v>44417.653646894265</v>
      </c>
    </row>
    <row r="24" spans="1:29">
      <c r="A24" s="11" t="s">
        <v>21</v>
      </c>
      <c r="B24" s="11" t="s">
        <v>38</v>
      </c>
      <c r="C24" s="11" t="s">
        <v>164</v>
      </c>
      <c r="D24" s="11" t="s">
        <v>325</v>
      </c>
      <c r="E24" s="11" t="s">
        <v>181</v>
      </c>
      <c r="F24" s="11" t="s">
        <v>164</v>
      </c>
      <c r="G24" s="154">
        <v>43893.717656770801</v>
      </c>
      <c r="H24" s="14">
        <v>7.2043833333333298</v>
      </c>
      <c r="I24" s="14">
        <v>1092.93314479888</v>
      </c>
      <c r="J24" s="152">
        <f t="shared" si="0"/>
        <v>0.8591189951321212</v>
      </c>
      <c r="K24" s="14" t="str">
        <f t="shared" si="1"/>
        <v>P</v>
      </c>
      <c r="L24" s="14" t="str">
        <f t="shared" si="2"/>
        <v>P</v>
      </c>
      <c r="M24" s="14" t="str">
        <f t="shared" si="3"/>
        <v>P</v>
      </c>
      <c r="N24" s="14">
        <v>1113.7922637940101</v>
      </c>
      <c r="O24" s="14">
        <f t="shared" si="4"/>
        <v>1369.1839476246321</v>
      </c>
      <c r="P24" s="14">
        <f t="shared" si="5"/>
        <v>818.40057996339215</v>
      </c>
      <c r="Q24" s="14">
        <f t="shared" si="6"/>
        <v>1506.8797895399421</v>
      </c>
      <c r="R24" s="14">
        <f t="shared" si="7"/>
        <v>680.70473804808205</v>
      </c>
      <c r="S24" s="14">
        <v>11.496783333333299</v>
      </c>
      <c r="T24" s="14">
        <v>69595.335849645606</v>
      </c>
      <c r="U24" s="152">
        <f t="shared" si="8"/>
        <v>3599.6937620904646</v>
      </c>
      <c r="V24" s="14" t="str">
        <f t="shared" si="9"/>
        <v>P</v>
      </c>
      <c r="W24" s="14" t="str">
        <f t="shared" si="10"/>
        <v>P</v>
      </c>
      <c r="X24" s="14" t="str">
        <f t="shared" si="11"/>
        <v>P</v>
      </c>
      <c r="Y24" s="14">
        <v>66015.642087555098</v>
      </c>
      <c r="Z24" s="14">
        <f t="shared" si="12"/>
        <v>80380.967714662387</v>
      </c>
      <c r="AA24" s="14">
        <f t="shared" si="13"/>
        <v>51610.316460447895</v>
      </c>
      <c r="AB24" s="14">
        <f t="shared" si="14"/>
        <v>87573.630528216017</v>
      </c>
      <c r="AC24" s="14">
        <f t="shared" si="15"/>
        <v>44417.653646894265</v>
      </c>
    </row>
    <row r="25" spans="1:29">
      <c r="A25" s="11" t="s">
        <v>42</v>
      </c>
      <c r="B25" s="11" t="s">
        <v>38</v>
      </c>
      <c r="C25" s="11" t="s">
        <v>164</v>
      </c>
      <c r="D25" s="11" t="s">
        <v>324</v>
      </c>
      <c r="E25" s="11" t="s">
        <v>33</v>
      </c>
      <c r="F25" s="11" t="s">
        <v>164</v>
      </c>
      <c r="G25" s="154">
        <v>43893.731924213003</v>
      </c>
      <c r="H25" s="14">
        <v>7.2044166666666696</v>
      </c>
      <c r="I25" s="14">
        <v>957.79668580341297</v>
      </c>
      <c r="J25" s="152">
        <f t="shared" si="0"/>
        <v>135.99557799059914</v>
      </c>
      <c r="K25" s="14" t="str">
        <f t="shared" si="1"/>
        <v>P</v>
      </c>
      <c r="L25" s="14" t="str">
        <f t="shared" si="2"/>
        <v>P</v>
      </c>
      <c r="M25" s="14" t="str">
        <f t="shared" si="3"/>
        <v>P</v>
      </c>
      <c r="N25" s="14">
        <v>1114.7922637940101</v>
      </c>
      <c r="O25" s="14">
        <f t="shared" si="4"/>
        <v>1369.1839476246321</v>
      </c>
      <c r="P25" s="14">
        <f t="shared" si="5"/>
        <v>818.40057996339215</v>
      </c>
      <c r="Q25" s="14">
        <f t="shared" si="6"/>
        <v>1506.8797895399421</v>
      </c>
      <c r="R25" s="14">
        <f t="shared" si="7"/>
        <v>680.70473804808205</v>
      </c>
      <c r="S25" s="14">
        <v>11.4968166666667</v>
      </c>
      <c r="T25" s="14">
        <v>60712.368719888997</v>
      </c>
      <c r="U25" s="152">
        <f t="shared" si="8"/>
        <v>5283.2733676661446</v>
      </c>
      <c r="V25" s="14" t="str">
        <f t="shared" si="9"/>
        <v>P</v>
      </c>
      <c r="W25" s="14" t="str">
        <f t="shared" si="10"/>
        <v>P</v>
      </c>
      <c r="X25" s="14" t="str">
        <f t="shared" si="11"/>
        <v>P</v>
      </c>
      <c r="Y25" s="14">
        <v>66016.642087555098</v>
      </c>
      <c r="Z25" s="14">
        <f t="shared" si="12"/>
        <v>80380.967714662387</v>
      </c>
      <c r="AA25" s="14">
        <f t="shared" si="13"/>
        <v>51610.316460447895</v>
      </c>
      <c r="AB25" s="14">
        <f t="shared" si="14"/>
        <v>87573.630528216017</v>
      </c>
      <c r="AC25" s="14">
        <f t="shared" si="15"/>
        <v>44417.653646894265</v>
      </c>
    </row>
    <row r="26" spans="1:29">
      <c r="A26" s="11" t="s">
        <v>7</v>
      </c>
      <c r="B26" s="11" t="s">
        <v>38</v>
      </c>
      <c r="C26" s="11" t="s">
        <v>164</v>
      </c>
      <c r="D26" s="11" t="s">
        <v>323</v>
      </c>
      <c r="E26" s="11" t="s">
        <v>33</v>
      </c>
      <c r="F26" s="11" t="s">
        <v>164</v>
      </c>
      <c r="G26" s="154">
        <v>43893.746177604196</v>
      </c>
      <c r="H26" s="14">
        <v>7.2043833333333298</v>
      </c>
      <c r="I26" s="14">
        <v>1152.7691098883299</v>
      </c>
      <c r="J26" s="152">
        <f t="shared" si="0"/>
        <v>58.976846094317807</v>
      </c>
      <c r="K26" s="14" t="str">
        <f t="shared" si="1"/>
        <v>P</v>
      </c>
      <c r="L26" s="14" t="str">
        <f t="shared" si="2"/>
        <v>P</v>
      </c>
      <c r="M26" s="14" t="str">
        <f t="shared" si="3"/>
        <v>P</v>
      </c>
      <c r="N26" s="14">
        <v>1115.7922637940101</v>
      </c>
      <c r="O26" s="14">
        <f t="shared" si="4"/>
        <v>1369.1839476246321</v>
      </c>
      <c r="P26" s="14">
        <f t="shared" si="5"/>
        <v>818.40057996339215</v>
      </c>
      <c r="Q26" s="14">
        <f t="shared" si="6"/>
        <v>1506.8797895399421</v>
      </c>
      <c r="R26" s="14">
        <f t="shared" si="7"/>
        <v>680.70473804808205</v>
      </c>
      <c r="S26" s="14">
        <v>11.496783333333299</v>
      </c>
      <c r="T26" s="14">
        <v>64554.523575622297</v>
      </c>
      <c r="U26" s="152">
        <f t="shared" si="8"/>
        <v>1441.1185119328438</v>
      </c>
      <c r="V26" s="14" t="str">
        <f t="shared" si="9"/>
        <v>P</v>
      </c>
      <c r="W26" s="14" t="str">
        <f t="shared" si="10"/>
        <v>P</v>
      </c>
      <c r="X26" s="14" t="str">
        <f t="shared" si="11"/>
        <v>P</v>
      </c>
      <c r="Y26" s="14">
        <v>66017.642087555098</v>
      </c>
      <c r="Z26" s="14">
        <f t="shared" si="12"/>
        <v>80380.967714662387</v>
      </c>
      <c r="AA26" s="14">
        <f t="shared" si="13"/>
        <v>51610.316460447895</v>
      </c>
      <c r="AB26" s="14">
        <f t="shared" si="14"/>
        <v>87573.630528216017</v>
      </c>
      <c r="AC26" s="14">
        <f t="shared" si="15"/>
        <v>44417.653646894265</v>
      </c>
    </row>
    <row r="27" spans="1:29">
      <c r="A27" s="11" t="s">
        <v>101</v>
      </c>
      <c r="B27" s="11" t="s">
        <v>38</v>
      </c>
      <c r="C27" s="11" t="s">
        <v>164</v>
      </c>
      <c r="D27" s="11" t="s">
        <v>322</v>
      </c>
      <c r="E27" s="11" t="s">
        <v>33</v>
      </c>
      <c r="F27" s="11" t="s">
        <v>164</v>
      </c>
      <c r="G27" s="154">
        <v>43893.760513113397</v>
      </c>
      <c r="H27" s="14">
        <v>7.2044166666666696</v>
      </c>
      <c r="I27" s="14">
        <v>1074.06067382478</v>
      </c>
      <c r="J27" s="152">
        <f t="shared" si="0"/>
        <v>19.731589969232118</v>
      </c>
      <c r="K27" s="14" t="str">
        <f t="shared" si="1"/>
        <v>P</v>
      </c>
      <c r="L27" s="14" t="str">
        <f t="shared" si="2"/>
        <v>P</v>
      </c>
      <c r="M27" s="14" t="str">
        <f t="shared" si="3"/>
        <v>P</v>
      </c>
      <c r="N27" s="14">
        <v>1116.7922637940101</v>
      </c>
      <c r="O27" s="14">
        <f t="shared" si="4"/>
        <v>1369.1839476246321</v>
      </c>
      <c r="P27" s="14">
        <f t="shared" si="5"/>
        <v>818.40057996339215</v>
      </c>
      <c r="Q27" s="14">
        <f t="shared" si="6"/>
        <v>1506.8797895399421</v>
      </c>
      <c r="R27" s="14">
        <f t="shared" si="7"/>
        <v>680.70473804808205</v>
      </c>
      <c r="S27" s="14">
        <v>11.4968166666667</v>
      </c>
      <c r="T27" s="14">
        <v>62965.482209944399</v>
      </c>
      <c r="U27" s="152">
        <f t="shared" si="8"/>
        <v>3030.1598776107421</v>
      </c>
      <c r="V27" s="14" t="str">
        <f t="shared" si="9"/>
        <v>P</v>
      </c>
      <c r="W27" s="14" t="str">
        <f t="shared" si="10"/>
        <v>P</v>
      </c>
      <c r="X27" s="14" t="str">
        <f t="shared" si="11"/>
        <v>P</v>
      </c>
      <c r="Y27" s="14">
        <v>66018.642087555098</v>
      </c>
      <c r="Z27" s="14">
        <f t="shared" si="12"/>
        <v>80380.967714662387</v>
      </c>
      <c r="AA27" s="14">
        <f t="shared" si="13"/>
        <v>51610.316460447895</v>
      </c>
      <c r="AB27" s="14">
        <f t="shared" si="14"/>
        <v>87573.630528216017</v>
      </c>
      <c r="AC27" s="14">
        <f t="shared" si="15"/>
        <v>44417.653646894265</v>
      </c>
    </row>
    <row r="28" spans="1:29">
      <c r="A28" s="11" t="s">
        <v>39</v>
      </c>
      <c r="B28" s="11" t="s">
        <v>38</v>
      </c>
      <c r="C28" s="11" t="s">
        <v>164</v>
      </c>
      <c r="D28" s="11" t="s">
        <v>321</v>
      </c>
      <c r="E28" s="11" t="s">
        <v>33</v>
      </c>
      <c r="F28" s="11" t="s">
        <v>164</v>
      </c>
      <c r="G28" s="154">
        <v>43893.774757963001</v>
      </c>
      <c r="H28" s="14">
        <v>7.2043833333333298</v>
      </c>
      <c r="I28" s="14">
        <v>1155.4845697944299</v>
      </c>
      <c r="J28" s="152">
        <f t="shared" si="0"/>
        <v>61.69230600041783</v>
      </c>
      <c r="K28" s="14" t="str">
        <f t="shared" si="1"/>
        <v>P</v>
      </c>
      <c r="L28" s="14" t="str">
        <f t="shared" si="2"/>
        <v>P</v>
      </c>
      <c r="M28" s="14" t="str">
        <f t="shared" si="3"/>
        <v>P</v>
      </c>
      <c r="N28" s="14">
        <v>1117.7922637940101</v>
      </c>
      <c r="O28" s="14">
        <f t="shared" si="4"/>
        <v>1369.1839476246321</v>
      </c>
      <c r="P28" s="14">
        <f t="shared" si="5"/>
        <v>818.40057996339215</v>
      </c>
      <c r="Q28" s="14">
        <f t="shared" si="6"/>
        <v>1506.8797895399421</v>
      </c>
      <c r="R28" s="14">
        <f t="shared" si="7"/>
        <v>680.70473804808205</v>
      </c>
      <c r="S28" s="14">
        <v>11.496783333333299</v>
      </c>
      <c r="T28" s="14">
        <v>65493.753297156603</v>
      </c>
      <c r="U28" s="152">
        <f t="shared" si="8"/>
        <v>501.88879039853782</v>
      </c>
      <c r="V28" s="14" t="str">
        <f t="shared" si="9"/>
        <v>P</v>
      </c>
      <c r="W28" s="14" t="str">
        <f t="shared" si="10"/>
        <v>P</v>
      </c>
      <c r="X28" s="14" t="str">
        <f t="shared" si="11"/>
        <v>P</v>
      </c>
      <c r="Y28" s="14">
        <v>66019.642087555098</v>
      </c>
      <c r="Z28" s="14">
        <f t="shared" si="12"/>
        <v>80380.967714662387</v>
      </c>
      <c r="AA28" s="14">
        <f t="shared" si="13"/>
        <v>51610.316460447895</v>
      </c>
      <c r="AB28" s="14">
        <f t="shared" si="14"/>
        <v>87573.630528216017</v>
      </c>
      <c r="AC28" s="14">
        <f t="shared" si="15"/>
        <v>44417.653646894265</v>
      </c>
    </row>
    <row r="29" spans="1:29">
      <c r="A29" s="11" t="s">
        <v>57</v>
      </c>
      <c r="B29" s="11" t="s">
        <v>38</v>
      </c>
      <c r="C29" s="11" t="s">
        <v>164</v>
      </c>
      <c r="D29" s="11" t="s">
        <v>320</v>
      </c>
      <c r="E29" s="11" t="s">
        <v>33</v>
      </c>
      <c r="F29" s="11" t="s">
        <v>164</v>
      </c>
      <c r="G29" s="154">
        <v>43893.789065057899</v>
      </c>
      <c r="H29" s="14">
        <v>7.2044166666666696</v>
      </c>
      <c r="I29" s="14">
        <v>1016.7512588030301</v>
      </c>
      <c r="J29" s="152">
        <f t="shared" si="0"/>
        <v>77.04100499098206</v>
      </c>
      <c r="K29" s="14" t="str">
        <f t="shared" si="1"/>
        <v>P</v>
      </c>
      <c r="L29" s="14" t="str">
        <f t="shared" si="2"/>
        <v>P</v>
      </c>
      <c r="M29" s="14" t="str">
        <f t="shared" si="3"/>
        <v>P</v>
      </c>
      <c r="N29" s="14">
        <v>1118.7922637940101</v>
      </c>
      <c r="O29" s="14">
        <f t="shared" si="4"/>
        <v>1369.1839476246321</v>
      </c>
      <c r="P29" s="14">
        <f t="shared" si="5"/>
        <v>818.40057996339215</v>
      </c>
      <c r="Q29" s="14">
        <f t="shared" si="6"/>
        <v>1506.8797895399421</v>
      </c>
      <c r="R29" s="14">
        <f t="shared" si="7"/>
        <v>680.70473804808205</v>
      </c>
      <c r="S29" s="14">
        <v>11.4968166666667</v>
      </c>
      <c r="T29" s="14">
        <v>60035.2193612427</v>
      </c>
      <c r="U29" s="152">
        <f t="shared" si="8"/>
        <v>5960.4227263124412</v>
      </c>
      <c r="V29" s="14" t="str">
        <f t="shared" si="9"/>
        <v>P</v>
      </c>
      <c r="W29" s="14" t="str">
        <f t="shared" si="10"/>
        <v>P</v>
      </c>
      <c r="X29" s="14" t="str">
        <f t="shared" si="11"/>
        <v>P</v>
      </c>
      <c r="Y29" s="14">
        <v>66020.642087555098</v>
      </c>
      <c r="Z29" s="14">
        <f t="shared" si="12"/>
        <v>80380.967714662387</v>
      </c>
      <c r="AA29" s="14">
        <f t="shared" si="13"/>
        <v>51610.316460447895</v>
      </c>
      <c r="AB29" s="14">
        <f t="shared" si="14"/>
        <v>87573.630528216017</v>
      </c>
      <c r="AC29" s="14">
        <f t="shared" si="15"/>
        <v>44417.653646894265</v>
      </c>
    </row>
    <row r="30" spans="1:29">
      <c r="A30" s="11" t="s">
        <v>53</v>
      </c>
      <c r="B30" s="11" t="s">
        <v>38</v>
      </c>
      <c r="C30" s="11" t="s">
        <v>164</v>
      </c>
      <c r="D30" s="11" t="s">
        <v>319</v>
      </c>
      <c r="E30" s="11" t="s">
        <v>33</v>
      </c>
      <c r="F30" s="11" t="s">
        <v>164</v>
      </c>
      <c r="G30" s="154">
        <v>43893.803390173598</v>
      </c>
      <c r="H30" s="14">
        <v>7.2043833333333298</v>
      </c>
      <c r="I30" s="14">
        <v>1168.5197465076101</v>
      </c>
      <c r="J30" s="152">
        <f t="shared" si="0"/>
        <v>74.727482713597965</v>
      </c>
      <c r="K30" s="14" t="str">
        <f t="shared" si="1"/>
        <v>P</v>
      </c>
      <c r="L30" s="14" t="str">
        <f t="shared" si="2"/>
        <v>P</v>
      </c>
      <c r="M30" s="14" t="str">
        <f t="shared" si="3"/>
        <v>P</v>
      </c>
      <c r="N30" s="14">
        <v>1119.7922637940101</v>
      </c>
      <c r="O30" s="14">
        <f t="shared" si="4"/>
        <v>1369.1839476246321</v>
      </c>
      <c r="P30" s="14">
        <f t="shared" si="5"/>
        <v>818.40057996339215</v>
      </c>
      <c r="Q30" s="14">
        <f t="shared" si="6"/>
        <v>1506.8797895399421</v>
      </c>
      <c r="R30" s="14">
        <f t="shared" si="7"/>
        <v>680.70473804808205</v>
      </c>
      <c r="S30" s="14">
        <v>11.496783333333299</v>
      </c>
      <c r="T30" s="14">
        <v>63536.548241152203</v>
      </c>
      <c r="U30" s="152">
        <f t="shared" si="8"/>
        <v>2459.0938464029387</v>
      </c>
      <c r="V30" s="14" t="str">
        <f t="shared" si="9"/>
        <v>P</v>
      </c>
      <c r="W30" s="14" t="str">
        <f t="shared" si="10"/>
        <v>P</v>
      </c>
      <c r="X30" s="14" t="str">
        <f t="shared" si="11"/>
        <v>P</v>
      </c>
      <c r="Y30" s="14">
        <v>66021.642087555098</v>
      </c>
      <c r="Z30" s="14">
        <f t="shared" si="12"/>
        <v>80380.967714662387</v>
      </c>
      <c r="AA30" s="14">
        <f t="shared" si="13"/>
        <v>51610.316460447895</v>
      </c>
      <c r="AB30" s="14">
        <f t="shared" si="14"/>
        <v>87573.630528216017</v>
      </c>
      <c r="AC30" s="14">
        <f t="shared" si="15"/>
        <v>44417.653646894265</v>
      </c>
    </row>
    <row r="31" spans="1:29">
      <c r="A31" s="11" t="s">
        <v>11</v>
      </c>
      <c r="B31" s="11" t="s">
        <v>38</v>
      </c>
      <c r="C31" s="11" t="s">
        <v>164</v>
      </c>
      <c r="D31" s="11" t="s">
        <v>317</v>
      </c>
      <c r="E31" s="11" t="s">
        <v>33</v>
      </c>
      <c r="F31" s="11" t="s">
        <v>164</v>
      </c>
      <c r="G31" s="154">
        <v>43893.831901342601</v>
      </c>
      <c r="H31" s="14">
        <v>7.2043833333333298</v>
      </c>
      <c r="I31" s="14">
        <v>1048.97937576709</v>
      </c>
      <c r="J31" s="152">
        <f t="shared" si="0"/>
        <v>44.81288802692211</v>
      </c>
      <c r="K31" s="14" t="str">
        <f t="shared" si="1"/>
        <v>P</v>
      </c>
      <c r="L31" s="14" t="str">
        <f t="shared" si="2"/>
        <v>P</v>
      </c>
      <c r="M31" s="14" t="str">
        <f t="shared" si="3"/>
        <v>P</v>
      </c>
      <c r="N31" s="14">
        <v>1120.7922637940101</v>
      </c>
      <c r="O31" s="14">
        <f t="shared" si="4"/>
        <v>1369.1839476246321</v>
      </c>
      <c r="P31" s="14">
        <f t="shared" si="5"/>
        <v>818.40057996339215</v>
      </c>
      <c r="Q31" s="14">
        <f t="shared" si="6"/>
        <v>1506.8797895399421</v>
      </c>
      <c r="R31" s="14">
        <f t="shared" si="7"/>
        <v>680.70473804808205</v>
      </c>
      <c r="S31" s="14">
        <v>11.496783333333299</v>
      </c>
      <c r="T31" s="14">
        <v>62316.642684046899</v>
      </c>
      <c r="U31" s="152">
        <f t="shared" si="8"/>
        <v>3678.9994035082418</v>
      </c>
      <c r="V31" s="14" t="str">
        <f t="shared" si="9"/>
        <v>P</v>
      </c>
      <c r="W31" s="14" t="str">
        <f t="shared" si="10"/>
        <v>P</v>
      </c>
      <c r="X31" s="14" t="str">
        <f t="shared" si="11"/>
        <v>P</v>
      </c>
      <c r="Y31" s="14">
        <v>66022.642087555098</v>
      </c>
      <c r="Z31" s="14">
        <f t="shared" si="12"/>
        <v>80380.967714662387</v>
      </c>
      <c r="AA31" s="14">
        <f t="shared" si="13"/>
        <v>51610.316460447895</v>
      </c>
      <c r="AB31" s="14">
        <f t="shared" si="14"/>
        <v>87573.630528216017</v>
      </c>
      <c r="AC31" s="14">
        <f t="shared" si="15"/>
        <v>44417.653646894265</v>
      </c>
    </row>
    <row r="32" spans="1:29">
      <c r="A32" s="11" t="s">
        <v>104</v>
      </c>
      <c r="B32" s="11" t="s">
        <v>38</v>
      </c>
      <c r="C32" s="11" t="s">
        <v>164</v>
      </c>
      <c r="D32" s="11" t="s">
        <v>316</v>
      </c>
      <c r="E32" s="11" t="s">
        <v>33</v>
      </c>
      <c r="F32" s="11" t="s">
        <v>164</v>
      </c>
      <c r="G32" s="154">
        <v>43893.846195856502</v>
      </c>
      <c r="H32" s="14">
        <v>7.2044166666666696</v>
      </c>
      <c r="I32" s="14">
        <v>1128.35970944528</v>
      </c>
      <c r="J32" s="152">
        <f t="shared" si="0"/>
        <v>34.567445651267917</v>
      </c>
      <c r="K32" s="14" t="str">
        <f t="shared" si="1"/>
        <v>P</v>
      </c>
      <c r="L32" s="14" t="str">
        <f t="shared" si="2"/>
        <v>P</v>
      </c>
      <c r="M32" s="14" t="str">
        <f t="shared" si="3"/>
        <v>P</v>
      </c>
      <c r="N32" s="14">
        <v>1121.7922637940101</v>
      </c>
      <c r="O32" s="14">
        <f t="shared" si="4"/>
        <v>1369.1839476246321</v>
      </c>
      <c r="P32" s="14">
        <f t="shared" si="5"/>
        <v>818.40057996339215</v>
      </c>
      <c r="Q32" s="14">
        <f t="shared" si="6"/>
        <v>1506.8797895399421</v>
      </c>
      <c r="R32" s="14">
        <f t="shared" si="7"/>
        <v>680.70473804808205</v>
      </c>
      <c r="S32" s="14">
        <v>11.4968166666667</v>
      </c>
      <c r="T32" s="14">
        <v>67914.851817441799</v>
      </c>
      <c r="U32" s="152">
        <f t="shared" si="8"/>
        <v>1919.2097298866574</v>
      </c>
      <c r="V32" s="14" t="str">
        <f t="shared" si="9"/>
        <v>P</v>
      </c>
      <c r="W32" s="14" t="str">
        <f t="shared" si="10"/>
        <v>P</v>
      </c>
      <c r="X32" s="14" t="str">
        <f t="shared" si="11"/>
        <v>P</v>
      </c>
      <c r="Y32" s="14">
        <v>66023.642087555098</v>
      </c>
      <c r="Z32" s="14">
        <f t="shared" si="12"/>
        <v>80380.967714662387</v>
      </c>
      <c r="AA32" s="14">
        <f t="shared" si="13"/>
        <v>51610.316460447895</v>
      </c>
      <c r="AB32" s="14">
        <f t="shared" si="14"/>
        <v>87573.630528216017</v>
      </c>
      <c r="AC32" s="14">
        <f t="shared" si="15"/>
        <v>44417.653646894265</v>
      </c>
    </row>
    <row r="33" spans="1:29">
      <c r="A33" s="11" t="s">
        <v>132</v>
      </c>
      <c r="B33" s="11" t="s">
        <v>38</v>
      </c>
      <c r="C33" s="11" t="s">
        <v>164</v>
      </c>
      <c r="D33" s="11" t="s">
        <v>315</v>
      </c>
      <c r="E33" s="11" t="s">
        <v>35</v>
      </c>
      <c r="F33" s="11" t="s">
        <v>186</v>
      </c>
      <c r="G33" s="154">
        <v>43893.8604462847</v>
      </c>
      <c r="H33" s="14">
        <v>7.2043833333333298</v>
      </c>
      <c r="I33" s="14">
        <v>1174.97143614897</v>
      </c>
      <c r="J33" s="152">
        <f t="shared" si="0"/>
        <v>81.179172354957927</v>
      </c>
      <c r="K33" s="14" t="str">
        <f t="shared" si="1"/>
        <v>P</v>
      </c>
      <c r="L33" s="14" t="str">
        <f t="shared" si="2"/>
        <v>P</v>
      </c>
      <c r="M33" s="14" t="str">
        <f t="shared" si="3"/>
        <v>P</v>
      </c>
      <c r="N33" s="14">
        <v>1122.7922637940101</v>
      </c>
      <c r="O33" s="14">
        <f t="shared" si="4"/>
        <v>1369.1839476246321</v>
      </c>
      <c r="P33" s="14">
        <f t="shared" si="5"/>
        <v>818.40057996339215</v>
      </c>
      <c r="Q33" s="14">
        <f t="shared" si="6"/>
        <v>1506.8797895399421</v>
      </c>
      <c r="R33" s="14">
        <f t="shared" si="7"/>
        <v>680.70473804808205</v>
      </c>
      <c r="S33" s="14">
        <v>11.496783333333299</v>
      </c>
      <c r="T33" s="14">
        <v>74569.292675738194</v>
      </c>
      <c r="U33" s="152">
        <f t="shared" si="8"/>
        <v>8573.6505881830526</v>
      </c>
      <c r="V33" s="14" t="str">
        <f t="shared" si="9"/>
        <v>F</v>
      </c>
      <c r="W33" s="14" t="str">
        <f t="shared" si="10"/>
        <v>P</v>
      </c>
      <c r="X33" s="14" t="str">
        <f t="shared" si="11"/>
        <v>P</v>
      </c>
      <c r="Y33" s="14">
        <v>66024.642087555098</v>
      </c>
      <c r="Z33" s="14">
        <f t="shared" si="12"/>
        <v>80380.967714662387</v>
      </c>
      <c r="AA33" s="14">
        <f t="shared" si="13"/>
        <v>51610.316460447895</v>
      </c>
      <c r="AB33" s="14">
        <f t="shared" si="14"/>
        <v>87573.630528216017</v>
      </c>
      <c r="AC33" s="14">
        <f t="shared" si="15"/>
        <v>44417.653646894265</v>
      </c>
    </row>
    <row r="34" spans="1:29">
      <c r="A34" s="11" t="s">
        <v>90</v>
      </c>
      <c r="B34" s="11" t="s">
        <v>38</v>
      </c>
      <c r="C34" s="11" t="s">
        <v>164</v>
      </c>
      <c r="D34" s="11" t="s">
        <v>314</v>
      </c>
      <c r="E34" s="11" t="s">
        <v>33</v>
      </c>
      <c r="F34" s="11" t="s">
        <v>164</v>
      </c>
      <c r="G34" s="154">
        <v>43893.874735983802</v>
      </c>
      <c r="H34" s="14">
        <v>7.2044166666666696</v>
      </c>
      <c r="I34" s="14">
        <v>980.80037486976698</v>
      </c>
      <c r="J34" s="152">
        <f t="shared" si="0"/>
        <v>112.99188892424513</v>
      </c>
      <c r="K34" s="14" t="str">
        <f t="shared" si="1"/>
        <v>P</v>
      </c>
      <c r="L34" s="14" t="str">
        <f t="shared" si="2"/>
        <v>P</v>
      </c>
      <c r="M34" s="14" t="str">
        <f t="shared" si="3"/>
        <v>P</v>
      </c>
      <c r="N34" s="14">
        <v>1123.7922637940101</v>
      </c>
      <c r="O34" s="14">
        <f t="shared" si="4"/>
        <v>1369.1839476246321</v>
      </c>
      <c r="P34" s="14">
        <f t="shared" si="5"/>
        <v>818.40057996339215</v>
      </c>
      <c r="Q34" s="14">
        <f t="shared" si="6"/>
        <v>1506.8797895399421</v>
      </c>
      <c r="R34" s="14">
        <f t="shared" si="7"/>
        <v>680.70473804808205</v>
      </c>
      <c r="S34" s="14">
        <v>11.4968166666667</v>
      </c>
      <c r="T34" s="14">
        <v>66124.766290528903</v>
      </c>
      <c r="U34" s="152">
        <f t="shared" si="8"/>
        <v>129.12420297376229</v>
      </c>
      <c r="V34" s="14" t="str">
        <f t="shared" si="9"/>
        <v>P</v>
      </c>
      <c r="W34" s="14" t="str">
        <f t="shared" si="10"/>
        <v>P</v>
      </c>
      <c r="X34" s="14" t="str">
        <f t="shared" si="11"/>
        <v>P</v>
      </c>
      <c r="Y34" s="14">
        <v>66025.642087555098</v>
      </c>
      <c r="Z34" s="14">
        <f t="shared" si="12"/>
        <v>80380.967714662387</v>
      </c>
      <c r="AA34" s="14">
        <f t="shared" si="13"/>
        <v>51610.316460447895</v>
      </c>
      <c r="AB34" s="14">
        <f t="shared" si="14"/>
        <v>87573.630528216017</v>
      </c>
      <c r="AC34" s="14">
        <f t="shared" si="15"/>
        <v>44417.653646894265</v>
      </c>
    </row>
    <row r="35" spans="1:29">
      <c r="A35" s="11" t="s">
        <v>145</v>
      </c>
      <c r="B35" s="11" t="s">
        <v>38</v>
      </c>
      <c r="C35" s="11" t="s">
        <v>164</v>
      </c>
      <c r="D35" s="11" t="s">
        <v>313</v>
      </c>
      <c r="E35" s="11" t="s">
        <v>33</v>
      </c>
      <c r="F35" s="11" t="s">
        <v>164</v>
      </c>
      <c r="G35" s="154">
        <v>43893.889016840301</v>
      </c>
      <c r="H35" s="14">
        <v>7.2043833333333298</v>
      </c>
      <c r="I35" s="14">
        <v>1057.9273505931901</v>
      </c>
      <c r="J35" s="152">
        <f t="shared" si="0"/>
        <v>35.864913200822002</v>
      </c>
      <c r="K35" s="14" t="str">
        <f t="shared" si="1"/>
        <v>P</v>
      </c>
      <c r="L35" s="14" t="str">
        <f t="shared" si="2"/>
        <v>P</v>
      </c>
      <c r="M35" s="14" t="str">
        <f t="shared" si="3"/>
        <v>P</v>
      </c>
      <c r="N35" s="14">
        <v>1124.7922637940101</v>
      </c>
      <c r="O35" s="14">
        <f t="shared" si="4"/>
        <v>1369.1839476246321</v>
      </c>
      <c r="P35" s="14">
        <f t="shared" si="5"/>
        <v>818.40057996339215</v>
      </c>
      <c r="Q35" s="14">
        <f t="shared" si="6"/>
        <v>1506.8797895399421</v>
      </c>
      <c r="R35" s="14">
        <f t="shared" si="7"/>
        <v>680.70473804808205</v>
      </c>
      <c r="S35" s="14">
        <v>11.496783333333299</v>
      </c>
      <c r="T35" s="14">
        <v>64372.032118424198</v>
      </c>
      <c r="U35" s="152">
        <f t="shared" si="8"/>
        <v>1623.6099691309428</v>
      </c>
      <c r="V35" s="14" t="str">
        <f t="shared" si="9"/>
        <v>P</v>
      </c>
      <c r="W35" s="14" t="str">
        <f t="shared" si="10"/>
        <v>P</v>
      </c>
      <c r="X35" s="14" t="str">
        <f t="shared" si="11"/>
        <v>P</v>
      </c>
      <c r="Y35" s="14">
        <v>66026.642087555098</v>
      </c>
      <c r="Z35" s="14">
        <f t="shared" si="12"/>
        <v>80380.967714662387</v>
      </c>
      <c r="AA35" s="14">
        <f t="shared" si="13"/>
        <v>51610.316460447895</v>
      </c>
      <c r="AB35" s="14">
        <f t="shared" si="14"/>
        <v>87573.630528216017</v>
      </c>
      <c r="AC35" s="14">
        <f t="shared" si="15"/>
        <v>44417.653646894265</v>
      </c>
    </row>
    <row r="36" spans="1:29">
      <c r="A36" s="11" t="s">
        <v>179</v>
      </c>
      <c r="B36" s="11" t="s">
        <v>38</v>
      </c>
      <c r="C36" s="11" t="s">
        <v>164</v>
      </c>
      <c r="D36" s="11" t="s">
        <v>312</v>
      </c>
      <c r="E36" s="11" t="s">
        <v>33</v>
      </c>
      <c r="F36" s="11" t="s">
        <v>164</v>
      </c>
      <c r="G36" s="154">
        <v>43893.903273055599</v>
      </c>
      <c r="H36" s="14">
        <v>7.2044166666666696</v>
      </c>
      <c r="I36" s="14">
        <v>1067.2709863119801</v>
      </c>
      <c r="J36" s="152">
        <f t="shared" ref="J36:J67" si="16">ABS(I36-$K$1)</f>
        <v>26.521277482032019</v>
      </c>
      <c r="K36" s="14" t="str">
        <f t="shared" ref="K36:K67" si="17">IF(J36&gt;$K$2, "F", "P")</f>
        <v>P</v>
      </c>
      <c r="L36" s="14" t="str">
        <f t="shared" ref="L36:L67" si="18">IF(J36&gt;$K$2*2, "F", "P")</f>
        <v>P</v>
      </c>
      <c r="M36" s="14" t="str">
        <f t="shared" ref="M36:M67" si="19">IF(J36&gt;$K$2*3, "F", "P")</f>
        <v>P</v>
      </c>
      <c r="N36" s="14">
        <v>1125.7922637940101</v>
      </c>
      <c r="O36" s="14">
        <f t="shared" ref="O36:O67" si="20">($K$2*2)+$K$1</f>
        <v>1369.1839476246321</v>
      </c>
      <c r="P36" s="14">
        <f t="shared" ref="P36:P67" si="21">($K$2*-2)+$K$1</f>
        <v>818.40057996339215</v>
      </c>
      <c r="Q36" s="14">
        <f t="shared" ref="Q36:Q67" si="22">($K$2*3)+$K$1</f>
        <v>1506.8797895399421</v>
      </c>
      <c r="R36" s="14">
        <f t="shared" ref="R36:R67" si="23">($K$2*-3)+$K$1</f>
        <v>680.70473804808205</v>
      </c>
      <c r="S36" s="14">
        <v>11.4968166666667</v>
      </c>
      <c r="T36" s="14">
        <v>67728.841573008103</v>
      </c>
      <c r="U36" s="152">
        <f t="shared" ref="U36:U67" si="24">ABS(T36-$V$1)</f>
        <v>1733.1994854529621</v>
      </c>
      <c r="V36" s="14" t="str">
        <f t="shared" ref="V36:V67" si="25">IF(U36&gt;$V$2, "F", "P")</f>
        <v>P</v>
      </c>
      <c r="W36" s="14" t="str">
        <f t="shared" ref="W36:W67" si="26">IF(U36&gt;$V$2*2, "F", "P")</f>
        <v>P</v>
      </c>
      <c r="X36" s="14" t="str">
        <f t="shared" ref="X36:X67" si="27">IF(U36&gt;$V$2*3, "F", "P")</f>
        <v>P</v>
      </c>
      <c r="Y36" s="14">
        <v>66027.642087555098</v>
      </c>
      <c r="Z36" s="14">
        <f t="shared" ref="Z36:Z67" si="28">($V$2*2)+$V$1</f>
        <v>80380.967714662387</v>
      </c>
      <c r="AA36" s="14">
        <f t="shared" ref="AA36:AA67" si="29">($V$2*-2)+$V$1</f>
        <v>51610.316460447895</v>
      </c>
      <c r="AB36" s="14">
        <f t="shared" ref="AB36:AB67" si="30">($V$2*3)+$V$1</f>
        <v>87573.630528216017</v>
      </c>
      <c r="AC36" s="14">
        <f t="shared" ref="AC36:AC67" si="31">($V$2*-3)+$V$1</f>
        <v>44417.653646894265</v>
      </c>
    </row>
    <row r="37" spans="1:29">
      <c r="A37" s="11" t="s">
        <v>21</v>
      </c>
      <c r="B37" s="11" t="s">
        <v>38</v>
      </c>
      <c r="C37" s="11" t="s">
        <v>164</v>
      </c>
      <c r="D37" s="11" t="s">
        <v>311</v>
      </c>
      <c r="E37" s="11" t="s">
        <v>181</v>
      </c>
      <c r="F37" s="11" t="s">
        <v>164</v>
      </c>
      <c r="G37" s="154">
        <v>43893.9175642708</v>
      </c>
      <c r="H37" s="14">
        <v>7.2043833333333298</v>
      </c>
      <c r="I37" s="14">
        <v>1357.6609638991899</v>
      </c>
      <c r="J37" s="152">
        <f t="shared" si="16"/>
        <v>263.86870010517782</v>
      </c>
      <c r="K37" s="14" t="str">
        <f t="shared" si="17"/>
        <v>F</v>
      </c>
      <c r="L37" s="14" t="str">
        <f t="shared" si="18"/>
        <v>P</v>
      </c>
      <c r="M37" s="14" t="str">
        <f t="shared" si="19"/>
        <v>P</v>
      </c>
      <c r="N37" s="14">
        <v>1126.7922637940101</v>
      </c>
      <c r="O37" s="14">
        <f t="shared" si="20"/>
        <v>1369.1839476246321</v>
      </c>
      <c r="P37" s="14">
        <f t="shared" si="21"/>
        <v>818.40057996339215</v>
      </c>
      <c r="Q37" s="14">
        <f t="shared" si="22"/>
        <v>1506.8797895399421</v>
      </c>
      <c r="R37" s="14">
        <f t="shared" si="23"/>
        <v>680.70473804808205</v>
      </c>
      <c r="S37" s="14">
        <v>11.496783333333299</v>
      </c>
      <c r="T37" s="14">
        <v>72751.590257453994</v>
      </c>
      <c r="U37" s="152">
        <f t="shared" si="24"/>
        <v>6755.9481698988529</v>
      </c>
      <c r="V37" s="14" t="str">
        <f t="shared" si="25"/>
        <v>P</v>
      </c>
      <c r="W37" s="14" t="str">
        <f t="shared" si="26"/>
        <v>P</v>
      </c>
      <c r="X37" s="14" t="str">
        <f t="shared" si="27"/>
        <v>P</v>
      </c>
      <c r="Y37" s="14">
        <v>66028.642087555098</v>
      </c>
      <c r="Z37" s="14">
        <f t="shared" si="28"/>
        <v>80380.967714662387</v>
      </c>
      <c r="AA37" s="14">
        <f t="shared" si="29"/>
        <v>51610.316460447895</v>
      </c>
      <c r="AB37" s="14">
        <f t="shared" si="30"/>
        <v>87573.630528216017</v>
      </c>
      <c r="AC37" s="14">
        <f t="shared" si="31"/>
        <v>44417.653646894265</v>
      </c>
    </row>
    <row r="38" spans="1:29">
      <c r="A38" s="11" t="s">
        <v>177</v>
      </c>
      <c r="B38" s="11" t="s">
        <v>38</v>
      </c>
      <c r="C38" s="11" t="s">
        <v>164</v>
      </c>
      <c r="D38" s="11" t="s">
        <v>310</v>
      </c>
      <c r="E38" s="11" t="s">
        <v>33</v>
      </c>
      <c r="F38" s="11" t="s">
        <v>164</v>
      </c>
      <c r="G38" s="154">
        <v>43893.9318704861</v>
      </c>
      <c r="H38" s="14">
        <v>7.2140000000000004</v>
      </c>
      <c r="I38" s="14">
        <v>999.14316416218196</v>
      </c>
      <c r="J38" s="152">
        <f t="shared" si="16"/>
        <v>94.649099631830154</v>
      </c>
      <c r="K38" s="14" t="str">
        <f t="shared" si="17"/>
        <v>P</v>
      </c>
      <c r="L38" s="14" t="str">
        <f t="shared" si="18"/>
        <v>P</v>
      </c>
      <c r="M38" s="14" t="str">
        <f t="shared" si="19"/>
        <v>P</v>
      </c>
      <c r="N38" s="14">
        <v>1127.7922637940101</v>
      </c>
      <c r="O38" s="14">
        <f t="shared" si="20"/>
        <v>1369.1839476246321</v>
      </c>
      <c r="P38" s="14">
        <f t="shared" si="21"/>
        <v>818.40057996339215</v>
      </c>
      <c r="Q38" s="14">
        <f t="shared" si="22"/>
        <v>1506.8797895399421</v>
      </c>
      <c r="R38" s="14">
        <f t="shared" si="23"/>
        <v>680.70473804808205</v>
      </c>
      <c r="S38" s="14">
        <v>11.4968166666667</v>
      </c>
      <c r="T38" s="14">
        <v>63180.859571757901</v>
      </c>
      <c r="U38" s="152">
        <f t="shared" si="24"/>
        <v>2814.7825157972402</v>
      </c>
      <c r="V38" s="14" t="str">
        <f t="shared" si="25"/>
        <v>P</v>
      </c>
      <c r="W38" s="14" t="str">
        <f t="shared" si="26"/>
        <v>P</v>
      </c>
      <c r="X38" s="14" t="str">
        <f t="shared" si="27"/>
        <v>P</v>
      </c>
      <c r="Y38" s="14">
        <v>66029.642087555098</v>
      </c>
      <c r="Z38" s="14">
        <f t="shared" si="28"/>
        <v>80380.967714662387</v>
      </c>
      <c r="AA38" s="14">
        <f t="shared" si="29"/>
        <v>51610.316460447895</v>
      </c>
      <c r="AB38" s="14">
        <f t="shared" si="30"/>
        <v>87573.630528216017</v>
      </c>
      <c r="AC38" s="14">
        <f t="shared" si="31"/>
        <v>44417.653646894265</v>
      </c>
    </row>
    <row r="39" spans="1:29">
      <c r="A39" s="11" t="s">
        <v>97</v>
      </c>
      <c r="B39" s="11" t="s">
        <v>38</v>
      </c>
      <c r="C39" s="11" t="s">
        <v>164</v>
      </c>
      <c r="D39" s="11" t="s">
        <v>309</v>
      </c>
      <c r="E39" s="11" t="s">
        <v>33</v>
      </c>
      <c r="F39" s="11" t="s">
        <v>164</v>
      </c>
      <c r="G39" s="154">
        <v>43893.946117106498</v>
      </c>
      <c r="H39" s="14">
        <v>7.2139666666666704</v>
      </c>
      <c r="I39" s="14">
        <v>970.97977565111398</v>
      </c>
      <c r="J39" s="152">
        <f t="shared" si="16"/>
        <v>122.81248814289813</v>
      </c>
      <c r="K39" s="14" t="str">
        <f t="shared" si="17"/>
        <v>P</v>
      </c>
      <c r="L39" s="14" t="str">
        <f t="shared" si="18"/>
        <v>P</v>
      </c>
      <c r="M39" s="14" t="str">
        <f t="shared" si="19"/>
        <v>P</v>
      </c>
      <c r="N39" s="14">
        <v>1128.7922637940101</v>
      </c>
      <c r="O39" s="14">
        <f t="shared" si="20"/>
        <v>1369.1839476246321</v>
      </c>
      <c r="P39" s="14">
        <f t="shared" si="21"/>
        <v>818.40057996339215</v>
      </c>
      <c r="Q39" s="14">
        <f t="shared" si="22"/>
        <v>1506.8797895399421</v>
      </c>
      <c r="R39" s="14">
        <f t="shared" si="23"/>
        <v>680.70473804808205</v>
      </c>
      <c r="S39" s="14">
        <v>11.496783333333299</v>
      </c>
      <c r="T39" s="14">
        <v>64105.665011190598</v>
      </c>
      <c r="U39" s="152">
        <f t="shared" si="24"/>
        <v>1889.9770763645429</v>
      </c>
      <c r="V39" s="14" t="str">
        <f t="shared" si="25"/>
        <v>P</v>
      </c>
      <c r="W39" s="14" t="str">
        <f t="shared" si="26"/>
        <v>P</v>
      </c>
      <c r="X39" s="14" t="str">
        <f t="shared" si="27"/>
        <v>P</v>
      </c>
      <c r="Y39" s="14">
        <v>66030.642087555098</v>
      </c>
      <c r="Z39" s="14">
        <f t="shared" si="28"/>
        <v>80380.967714662387</v>
      </c>
      <c r="AA39" s="14">
        <f t="shared" si="29"/>
        <v>51610.316460447895</v>
      </c>
      <c r="AB39" s="14">
        <f t="shared" si="30"/>
        <v>87573.630528216017</v>
      </c>
      <c r="AC39" s="14">
        <f t="shared" si="31"/>
        <v>44417.653646894265</v>
      </c>
    </row>
    <row r="40" spans="1:29">
      <c r="A40" s="11" t="s">
        <v>308</v>
      </c>
      <c r="B40" s="11" t="s">
        <v>38</v>
      </c>
      <c r="C40" s="11" t="s">
        <v>164</v>
      </c>
      <c r="D40" s="11" t="s">
        <v>307</v>
      </c>
      <c r="E40" s="11" t="s">
        <v>33</v>
      </c>
      <c r="F40" s="11" t="s">
        <v>164</v>
      </c>
      <c r="G40" s="154">
        <v>43893.960390960601</v>
      </c>
      <c r="H40" s="14">
        <v>7.2140000000000004</v>
      </c>
      <c r="I40" s="14">
        <v>1086.4281582276101</v>
      </c>
      <c r="J40" s="152">
        <f t="shared" si="16"/>
        <v>7.3641055664020314</v>
      </c>
      <c r="K40" s="14" t="str">
        <f t="shared" si="17"/>
        <v>P</v>
      </c>
      <c r="L40" s="14" t="str">
        <f t="shared" si="18"/>
        <v>P</v>
      </c>
      <c r="M40" s="14" t="str">
        <f t="shared" si="19"/>
        <v>P</v>
      </c>
      <c r="N40" s="14">
        <v>1129.7922637940101</v>
      </c>
      <c r="O40" s="14">
        <f t="shared" si="20"/>
        <v>1369.1839476246321</v>
      </c>
      <c r="P40" s="14">
        <f t="shared" si="21"/>
        <v>818.40057996339215</v>
      </c>
      <c r="Q40" s="14">
        <f t="shared" si="22"/>
        <v>1506.8797895399421</v>
      </c>
      <c r="R40" s="14">
        <f t="shared" si="23"/>
        <v>680.70473804808205</v>
      </c>
      <c r="S40" s="14">
        <v>11.4968166666667</v>
      </c>
      <c r="T40" s="14">
        <v>64503.884521562497</v>
      </c>
      <c r="U40" s="152">
        <f t="shared" si="24"/>
        <v>1491.7575659926442</v>
      </c>
      <c r="V40" s="14" t="str">
        <f t="shared" si="25"/>
        <v>P</v>
      </c>
      <c r="W40" s="14" t="str">
        <f t="shared" si="26"/>
        <v>P</v>
      </c>
      <c r="X40" s="14" t="str">
        <f t="shared" si="27"/>
        <v>P</v>
      </c>
      <c r="Y40" s="14">
        <v>66031.642087555098</v>
      </c>
      <c r="Z40" s="14">
        <f t="shared" si="28"/>
        <v>80380.967714662387</v>
      </c>
      <c r="AA40" s="14">
        <f t="shared" si="29"/>
        <v>51610.316460447895</v>
      </c>
      <c r="AB40" s="14">
        <f t="shared" si="30"/>
        <v>87573.630528216017</v>
      </c>
      <c r="AC40" s="14">
        <f t="shared" si="31"/>
        <v>44417.653646894265</v>
      </c>
    </row>
    <row r="41" spans="1:29">
      <c r="A41" s="11" t="s">
        <v>199</v>
      </c>
      <c r="B41" s="11" t="s">
        <v>38</v>
      </c>
      <c r="C41" s="11" t="s">
        <v>164</v>
      </c>
      <c r="D41" s="11" t="s">
        <v>306</v>
      </c>
      <c r="E41" s="11" t="s">
        <v>33</v>
      </c>
      <c r="F41" s="11" t="s">
        <v>164</v>
      </c>
      <c r="G41" s="154">
        <v>43893.974738761601</v>
      </c>
      <c r="H41" s="14">
        <v>7.2139666666666704</v>
      </c>
      <c r="I41" s="14">
        <v>1198.3502562942001</v>
      </c>
      <c r="J41" s="152">
        <f t="shared" si="16"/>
        <v>104.55799250018799</v>
      </c>
      <c r="K41" s="14" t="str">
        <f t="shared" si="17"/>
        <v>P</v>
      </c>
      <c r="L41" s="14" t="str">
        <f t="shared" si="18"/>
        <v>P</v>
      </c>
      <c r="M41" s="14" t="str">
        <f t="shared" si="19"/>
        <v>P</v>
      </c>
      <c r="N41" s="14">
        <v>1130.7922637940101</v>
      </c>
      <c r="O41" s="14">
        <f t="shared" si="20"/>
        <v>1369.1839476246321</v>
      </c>
      <c r="P41" s="14">
        <f t="shared" si="21"/>
        <v>818.40057996339215</v>
      </c>
      <c r="Q41" s="14">
        <f t="shared" si="22"/>
        <v>1506.8797895399421</v>
      </c>
      <c r="R41" s="14">
        <f t="shared" si="23"/>
        <v>680.70473804808205</v>
      </c>
      <c r="S41" s="14">
        <v>11.496783333333299</v>
      </c>
      <c r="T41" s="14">
        <v>66141.988073026005</v>
      </c>
      <c r="U41" s="152">
        <f t="shared" si="24"/>
        <v>146.34598547086352</v>
      </c>
      <c r="V41" s="14" t="str">
        <f t="shared" si="25"/>
        <v>P</v>
      </c>
      <c r="W41" s="14" t="str">
        <f t="shared" si="26"/>
        <v>P</v>
      </c>
      <c r="X41" s="14" t="str">
        <f t="shared" si="27"/>
        <v>P</v>
      </c>
      <c r="Y41" s="14">
        <v>66032.642087555098</v>
      </c>
      <c r="Z41" s="14">
        <f t="shared" si="28"/>
        <v>80380.967714662387</v>
      </c>
      <c r="AA41" s="14">
        <f t="shared" si="29"/>
        <v>51610.316460447895</v>
      </c>
      <c r="AB41" s="14">
        <f t="shared" si="30"/>
        <v>87573.630528216017</v>
      </c>
      <c r="AC41" s="14">
        <f t="shared" si="31"/>
        <v>44417.653646894265</v>
      </c>
    </row>
    <row r="42" spans="1:29">
      <c r="A42" s="11" t="s">
        <v>21</v>
      </c>
      <c r="B42" s="11" t="s">
        <v>38</v>
      </c>
      <c r="C42" s="11" t="s">
        <v>164</v>
      </c>
      <c r="D42" s="11" t="s">
        <v>305</v>
      </c>
      <c r="E42" s="11" t="s">
        <v>181</v>
      </c>
      <c r="F42" s="11" t="s">
        <v>164</v>
      </c>
      <c r="G42" s="154">
        <v>43893.9890044329</v>
      </c>
      <c r="H42" s="14">
        <v>7.2044166666666696</v>
      </c>
      <c r="I42" s="14">
        <v>1190.48545533475</v>
      </c>
      <c r="J42" s="152">
        <f t="shared" si="16"/>
        <v>96.693191540737871</v>
      </c>
      <c r="K42" s="14" t="str">
        <f t="shared" si="17"/>
        <v>P</v>
      </c>
      <c r="L42" s="14" t="str">
        <f t="shared" si="18"/>
        <v>P</v>
      </c>
      <c r="M42" s="14" t="str">
        <f t="shared" si="19"/>
        <v>P</v>
      </c>
      <c r="N42" s="14">
        <v>1131.7922637940101</v>
      </c>
      <c r="O42" s="14">
        <f t="shared" si="20"/>
        <v>1369.1839476246321</v>
      </c>
      <c r="P42" s="14">
        <f t="shared" si="21"/>
        <v>818.40057996339215</v>
      </c>
      <c r="Q42" s="14">
        <f t="shared" si="22"/>
        <v>1506.8797895399421</v>
      </c>
      <c r="R42" s="14">
        <f t="shared" si="23"/>
        <v>680.70473804808205</v>
      </c>
      <c r="S42" s="14">
        <v>11.4968166666667</v>
      </c>
      <c r="T42" s="14">
        <v>72595.3434583208</v>
      </c>
      <c r="U42" s="152">
        <f t="shared" si="24"/>
        <v>6599.7013707656588</v>
      </c>
      <c r="V42" s="14" t="str">
        <f t="shared" si="25"/>
        <v>P</v>
      </c>
      <c r="W42" s="14" t="str">
        <f t="shared" si="26"/>
        <v>P</v>
      </c>
      <c r="X42" s="14" t="str">
        <f t="shared" si="27"/>
        <v>P</v>
      </c>
      <c r="Y42" s="14">
        <v>66033.642087555098</v>
      </c>
      <c r="Z42" s="14">
        <f t="shared" si="28"/>
        <v>80380.967714662387</v>
      </c>
      <c r="AA42" s="14">
        <f t="shared" si="29"/>
        <v>51610.316460447895</v>
      </c>
      <c r="AB42" s="14">
        <f t="shared" si="30"/>
        <v>87573.630528216017</v>
      </c>
      <c r="AC42" s="14">
        <f t="shared" si="31"/>
        <v>44417.653646894265</v>
      </c>
    </row>
    <row r="43" spans="1:29">
      <c r="A43" s="11" t="s">
        <v>149</v>
      </c>
      <c r="B43" s="11" t="s">
        <v>38</v>
      </c>
      <c r="C43" s="11" t="s">
        <v>164</v>
      </c>
      <c r="D43" s="11" t="s">
        <v>304</v>
      </c>
      <c r="E43" s="11" t="s">
        <v>33</v>
      </c>
      <c r="F43" s="11" t="s">
        <v>164</v>
      </c>
      <c r="G43" s="154">
        <v>43894.003241435203</v>
      </c>
      <c r="H43" s="14">
        <v>7.2139666666666704</v>
      </c>
      <c r="I43" s="14">
        <v>1193.0884269660301</v>
      </c>
      <c r="J43" s="152">
        <f t="shared" si="16"/>
        <v>99.296163172017941</v>
      </c>
      <c r="K43" s="14" t="str">
        <f t="shared" si="17"/>
        <v>P</v>
      </c>
      <c r="L43" s="14" t="str">
        <f t="shared" si="18"/>
        <v>P</v>
      </c>
      <c r="M43" s="14" t="str">
        <f t="shared" si="19"/>
        <v>P</v>
      </c>
      <c r="N43" s="14">
        <v>1132.7922637940101</v>
      </c>
      <c r="O43" s="14">
        <f t="shared" si="20"/>
        <v>1369.1839476246321</v>
      </c>
      <c r="P43" s="14">
        <f t="shared" si="21"/>
        <v>818.40057996339215</v>
      </c>
      <c r="Q43" s="14">
        <f t="shared" si="22"/>
        <v>1506.8797895399421</v>
      </c>
      <c r="R43" s="14">
        <f t="shared" si="23"/>
        <v>680.70473804808205</v>
      </c>
      <c r="S43" s="14">
        <v>11.496783333333299</v>
      </c>
      <c r="T43" s="14">
        <v>63038.408483854102</v>
      </c>
      <c r="U43" s="152">
        <f t="shared" si="24"/>
        <v>2957.2336037010391</v>
      </c>
      <c r="V43" s="14" t="str">
        <f t="shared" si="25"/>
        <v>P</v>
      </c>
      <c r="W43" s="14" t="str">
        <f t="shared" si="26"/>
        <v>P</v>
      </c>
      <c r="X43" s="14" t="str">
        <f t="shared" si="27"/>
        <v>P</v>
      </c>
      <c r="Y43" s="14">
        <v>66034.642087555098</v>
      </c>
      <c r="Z43" s="14">
        <f t="shared" si="28"/>
        <v>80380.967714662387</v>
      </c>
      <c r="AA43" s="14">
        <f t="shared" si="29"/>
        <v>51610.316460447895</v>
      </c>
      <c r="AB43" s="14">
        <f t="shared" si="30"/>
        <v>87573.630528216017</v>
      </c>
      <c r="AC43" s="14">
        <f t="shared" si="31"/>
        <v>44417.653646894265</v>
      </c>
    </row>
    <row r="44" spans="1:29">
      <c r="A44" s="11" t="s">
        <v>12</v>
      </c>
      <c r="B44" s="11" t="s">
        <v>38</v>
      </c>
      <c r="C44" s="11" t="s">
        <v>164</v>
      </c>
      <c r="D44" s="11" t="s">
        <v>303</v>
      </c>
      <c r="E44" s="11" t="s">
        <v>35</v>
      </c>
      <c r="F44" s="11" t="s">
        <v>147</v>
      </c>
      <c r="G44" s="154">
        <v>43894.017578217601</v>
      </c>
      <c r="H44" s="14">
        <v>7.2140000000000004</v>
      </c>
      <c r="I44" s="14">
        <v>962.80350482867902</v>
      </c>
      <c r="J44" s="152">
        <f t="shared" si="16"/>
        <v>130.98875896533309</v>
      </c>
      <c r="K44" s="14" t="str">
        <f t="shared" si="17"/>
        <v>P</v>
      </c>
      <c r="L44" s="14" t="str">
        <f t="shared" si="18"/>
        <v>P</v>
      </c>
      <c r="M44" s="14" t="str">
        <f t="shared" si="19"/>
        <v>P</v>
      </c>
      <c r="N44" s="14">
        <v>1133.7922637940101</v>
      </c>
      <c r="O44" s="14">
        <f t="shared" si="20"/>
        <v>1369.1839476246321</v>
      </c>
      <c r="P44" s="14">
        <f t="shared" si="21"/>
        <v>818.40057996339215</v>
      </c>
      <c r="Q44" s="14">
        <f t="shared" si="22"/>
        <v>1506.8797895399421</v>
      </c>
      <c r="R44" s="14">
        <f t="shared" si="23"/>
        <v>680.70473804808205</v>
      </c>
      <c r="S44" s="14">
        <v>11.4968166666667</v>
      </c>
      <c r="T44" s="14">
        <v>61424.023747410698</v>
      </c>
      <c r="U44" s="152">
        <f t="shared" si="24"/>
        <v>4571.6183401444432</v>
      </c>
      <c r="V44" s="14" t="str">
        <f t="shared" si="25"/>
        <v>P</v>
      </c>
      <c r="W44" s="14" t="str">
        <f t="shared" si="26"/>
        <v>P</v>
      </c>
      <c r="X44" s="14" t="str">
        <f t="shared" si="27"/>
        <v>P</v>
      </c>
      <c r="Y44" s="14">
        <v>66035.642087555098</v>
      </c>
      <c r="Z44" s="14">
        <f t="shared" si="28"/>
        <v>80380.967714662387</v>
      </c>
      <c r="AA44" s="14">
        <f t="shared" si="29"/>
        <v>51610.316460447895</v>
      </c>
      <c r="AB44" s="14">
        <f t="shared" si="30"/>
        <v>87573.630528216017</v>
      </c>
      <c r="AC44" s="14">
        <f t="shared" si="31"/>
        <v>44417.653646894265</v>
      </c>
    </row>
    <row r="45" spans="1:29">
      <c r="A45" s="11" t="s">
        <v>134</v>
      </c>
      <c r="B45" s="11" t="s">
        <v>38</v>
      </c>
      <c r="C45" s="11" t="s">
        <v>164</v>
      </c>
      <c r="D45" s="11" t="s">
        <v>302</v>
      </c>
      <c r="E45" s="11" t="s">
        <v>33</v>
      </c>
      <c r="F45" s="11" t="s">
        <v>164</v>
      </c>
      <c r="G45" s="154">
        <v>43894.031833993096</v>
      </c>
      <c r="H45" s="14">
        <v>7.2139666666666704</v>
      </c>
      <c r="I45" s="14">
        <v>1067.8575388904601</v>
      </c>
      <c r="J45" s="152">
        <f t="shared" si="16"/>
        <v>25.934724903552024</v>
      </c>
      <c r="K45" s="14" t="str">
        <f t="shared" si="17"/>
        <v>P</v>
      </c>
      <c r="L45" s="14" t="str">
        <f t="shared" si="18"/>
        <v>P</v>
      </c>
      <c r="M45" s="14" t="str">
        <f t="shared" si="19"/>
        <v>P</v>
      </c>
      <c r="N45" s="14">
        <v>1134.7922637940101</v>
      </c>
      <c r="O45" s="14">
        <f t="shared" si="20"/>
        <v>1369.1839476246321</v>
      </c>
      <c r="P45" s="14">
        <f t="shared" si="21"/>
        <v>818.40057996339215</v>
      </c>
      <c r="Q45" s="14">
        <f t="shared" si="22"/>
        <v>1506.8797895399421</v>
      </c>
      <c r="R45" s="14">
        <f t="shared" si="23"/>
        <v>680.70473804808205</v>
      </c>
      <c r="S45" s="14">
        <v>11.496783333333299</v>
      </c>
      <c r="T45" s="14">
        <v>59343.6030755498</v>
      </c>
      <c r="U45" s="152">
        <f t="shared" si="24"/>
        <v>6652.0390120053416</v>
      </c>
      <c r="V45" s="14" t="str">
        <f t="shared" si="25"/>
        <v>P</v>
      </c>
      <c r="W45" s="14" t="str">
        <f t="shared" si="26"/>
        <v>P</v>
      </c>
      <c r="X45" s="14" t="str">
        <f t="shared" si="27"/>
        <v>P</v>
      </c>
      <c r="Y45" s="14">
        <v>66036.642087555098</v>
      </c>
      <c r="Z45" s="14">
        <f t="shared" si="28"/>
        <v>80380.967714662387</v>
      </c>
      <c r="AA45" s="14">
        <f t="shared" si="29"/>
        <v>51610.316460447895</v>
      </c>
      <c r="AB45" s="14">
        <f t="shared" si="30"/>
        <v>87573.630528216017</v>
      </c>
      <c r="AC45" s="14">
        <f t="shared" si="31"/>
        <v>44417.653646894265</v>
      </c>
    </row>
    <row r="46" spans="1:29">
      <c r="A46" s="11" t="s">
        <v>91</v>
      </c>
      <c r="B46" s="11" t="s">
        <v>38</v>
      </c>
      <c r="C46" s="11" t="s">
        <v>164</v>
      </c>
      <c r="D46" s="11" t="s">
        <v>300</v>
      </c>
      <c r="E46" s="11" t="s">
        <v>33</v>
      </c>
      <c r="F46" s="11" t="s">
        <v>164</v>
      </c>
      <c r="G46" s="154">
        <v>43894.060421134302</v>
      </c>
      <c r="H46" s="14">
        <v>7.2139666666666704</v>
      </c>
      <c r="I46" s="14">
        <v>948.47518565037399</v>
      </c>
      <c r="J46" s="152">
        <f t="shared" si="16"/>
        <v>145.31707814363813</v>
      </c>
      <c r="K46" s="14" t="str">
        <f t="shared" si="17"/>
        <v>F</v>
      </c>
      <c r="L46" s="14" t="str">
        <f t="shared" si="18"/>
        <v>P</v>
      </c>
      <c r="M46" s="14" t="str">
        <f t="shared" si="19"/>
        <v>P</v>
      </c>
      <c r="N46" s="14">
        <v>1135.7922637940101</v>
      </c>
      <c r="O46" s="14">
        <f t="shared" si="20"/>
        <v>1369.1839476246321</v>
      </c>
      <c r="P46" s="14">
        <f t="shared" si="21"/>
        <v>818.40057996339215</v>
      </c>
      <c r="Q46" s="14">
        <f t="shared" si="22"/>
        <v>1506.8797895399421</v>
      </c>
      <c r="R46" s="14">
        <f t="shared" si="23"/>
        <v>680.70473804808205</v>
      </c>
      <c r="S46" s="14">
        <v>11.496783333333299</v>
      </c>
      <c r="T46" s="14">
        <v>60077.977230633704</v>
      </c>
      <c r="U46" s="152">
        <f t="shared" si="24"/>
        <v>5917.6648569214376</v>
      </c>
      <c r="V46" s="14" t="str">
        <f t="shared" si="25"/>
        <v>P</v>
      </c>
      <c r="W46" s="14" t="str">
        <f t="shared" si="26"/>
        <v>P</v>
      </c>
      <c r="X46" s="14" t="str">
        <f t="shared" si="27"/>
        <v>P</v>
      </c>
      <c r="Y46" s="14">
        <v>66037.642087555098</v>
      </c>
      <c r="Z46" s="14">
        <f t="shared" si="28"/>
        <v>80380.967714662387</v>
      </c>
      <c r="AA46" s="14">
        <f t="shared" si="29"/>
        <v>51610.316460447895</v>
      </c>
      <c r="AB46" s="14">
        <f t="shared" si="30"/>
        <v>87573.630528216017</v>
      </c>
      <c r="AC46" s="14">
        <f t="shared" si="31"/>
        <v>44417.653646894265</v>
      </c>
    </row>
    <row r="47" spans="1:29">
      <c r="A47" s="11" t="s">
        <v>141</v>
      </c>
      <c r="B47" s="11" t="s">
        <v>38</v>
      </c>
      <c r="C47" s="11" t="s">
        <v>164</v>
      </c>
      <c r="D47" s="11" t="s">
        <v>299</v>
      </c>
      <c r="E47" s="11" t="s">
        <v>33</v>
      </c>
      <c r="F47" s="11" t="s">
        <v>164</v>
      </c>
      <c r="G47" s="154">
        <v>43894.074684560197</v>
      </c>
      <c r="H47" s="14">
        <v>7.2235833333333304</v>
      </c>
      <c r="I47" s="14">
        <v>987.03092311034902</v>
      </c>
      <c r="J47" s="152">
        <f t="shared" si="16"/>
        <v>106.76134068366309</v>
      </c>
      <c r="K47" s="14" t="str">
        <f t="shared" si="17"/>
        <v>P</v>
      </c>
      <c r="L47" s="14" t="str">
        <f t="shared" si="18"/>
        <v>P</v>
      </c>
      <c r="M47" s="14" t="str">
        <f t="shared" si="19"/>
        <v>P</v>
      </c>
      <c r="N47" s="14">
        <v>1136.7922637940101</v>
      </c>
      <c r="O47" s="14">
        <f t="shared" si="20"/>
        <v>1369.1839476246321</v>
      </c>
      <c r="P47" s="14">
        <f t="shared" si="21"/>
        <v>818.40057996339215</v>
      </c>
      <c r="Q47" s="14">
        <f t="shared" si="22"/>
        <v>1506.8797895399421</v>
      </c>
      <c r="R47" s="14">
        <f t="shared" si="23"/>
        <v>680.70473804808205</v>
      </c>
      <c r="S47" s="14">
        <v>11.4968166666667</v>
      </c>
      <c r="T47" s="14">
        <v>61198.269220238501</v>
      </c>
      <c r="U47" s="152">
        <f t="shared" si="24"/>
        <v>4797.3728673166406</v>
      </c>
      <c r="V47" s="14" t="str">
        <f t="shared" si="25"/>
        <v>P</v>
      </c>
      <c r="W47" s="14" t="str">
        <f t="shared" si="26"/>
        <v>P</v>
      </c>
      <c r="X47" s="14" t="str">
        <f t="shared" si="27"/>
        <v>P</v>
      </c>
      <c r="Y47" s="14">
        <v>66038.642087555098</v>
      </c>
      <c r="Z47" s="14">
        <f t="shared" si="28"/>
        <v>80380.967714662387</v>
      </c>
      <c r="AA47" s="14">
        <f t="shared" si="29"/>
        <v>51610.316460447895</v>
      </c>
      <c r="AB47" s="14">
        <f t="shared" si="30"/>
        <v>87573.630528216017</v>
      </c>
      <c r="AC47" s="14">
        <f t="shared" si="31"/>
        <v>44417.653646894265</v>
      </c>
    </row>
    <row r="48" spans="1:29">
      <c r="A48" s="11" t="s">
        <v>188</v>
      </c>
      <c r="B48" s="11" t="s">
        <v>38</v>
      </c>
      <c r="C48" s="11" t="s">
        <v>164</v>
      </c>
      <c r="D48" s="11" t="s">
        <v>298</v>
      </c>
      <c r="E48" s="11" t="s">
        <v>33</v>
      </c>
      <c r="F48" s="11" t="s">
        <v>164</v>
      </c>
      <c r="G48" s="154">
        <v>43894.088920960603</v>
      </c>
      <c r="H48" s="14">
        <v>7.2043833333333298</v>
      </c>
      <c r="I48" s="14">
        <v>1156.2108465226499</v>
      </c>
      <c r="J48" s="152">
        <f t="shared" si="16"/>
        <v>62.41858272863783</v>
      </c>
      <c r="K48" s="14" t="str">
        <f t="shared" si="17"/>
        <v>P</v>
      </c>
      <c r="L48" s="14" t="str">
        <f t="shared" si="18"/>
        <v>P</v>
      </c>
      <c r="M48" s="14" t="str">
        <f t="shared" si="19"/>
        <v>P</v>
      </c>
      <c r="N48" s="14">
        <v>1137.7922637940101</v>
      </c>
      <c r="O48" s="14">
        <f t="shared" si="20"/>
        <v>1369.1839476246321</v>
      </c>
      <c r="P48" s="14">
        <f t="shared" si="21"/>
        <v>818.40057996339215</v>
      </c>
      <c r="Q48" s="14">
        <f t="shared" si="22"/>
        <v>1506.8797895399421</v>
      </c>
      <c r="R48" s="14">
        <f t="shared" si="23"/>
        <v>680.70473804808205</v>
      </c>
      <c r="S48" s="14">
        <v>11.496783333333299</v>
      </c>
      <c r="T48" s="14">
        <v>68236.608917737205</v>
      </c>
      <c r="U48" s="152">
        <f t="shared" si="24"/>
        <v>2240.9668301820639</v>
      </c>
      <c r="V48" s="14" t="str">
        <f t="shared" si="25"/>
        <v>P</v>
      </c>
      <c r="W48" s="14" t="str">
        <f t="shared" si="26"/>
        <v>P</v>
      </c>
      <c r="X48" s="14" t="str">
        <f t="shared" si="27"/>
        <v>P</v>
      </c>
      <c r="Y48" s="14">
        <v>66039.642087555098</v>
      </c>
      <c r="Z48" s="14">
        <f t="shared" si="28"/>
        <v>80380.967714662387</v>
      </c>
      <c r="AA48" s="14">
        <f t="shared" si="29"/>
        <v>51610.316460447895</v>
      </c>
      <c r="AB48" s="14">
        <f t="shared" si="30"/>
        <v>87573.630528216017</v>
      </c>
      <c r="AC48" s="14">
        <f t="shared" si="31"/>
        <v>44417.653646894265</v>
      </c>
    </row>
    <row r="49" spans="1:29">
      <c r="A49" s="11" t="s">
        <v>21</v>
      </c>
      <c r="B49" s="11" t="s">
        <v>38</v>
      </c>
      <c r="C49" s="11" t="s">
        <v>164</v>
      </c>
      <c r="D49" s="11" t="s">
        <v>297</v>
      </c>
      <c r="E49" s="11" t="s">
        <v>181</v>
      </c>
      <c r="F49" s="11" t="s">
        <v>164</v>
      </c>
      <c r="G49" s="154">
        <v>43894.103223761602</v>
      </c>
      <c r="H49" s="14">
        <v>7.2044166666666696</v>
      </c>
      <c r="I49" s="14">
        <v>1292.0009269534301</v>
      </c>
      <c r="J49" s="152">
        <f t="shared" si="16"/>
        <v>198.20866315941794</v>
      </c>
      <c r="K49" s="14" t="str">
        <f t="shared" si="17"/>
        <v>F</v>
      </c>
      <c r="L49" s="14" t="str">
        <f t="shared" si="18"/>
        <v>P</v>
      </c>
      <c r="M49" s="14" t="str">
        <f t="shared" si="19"/>
        <v>P</v>
      </c>
      <c r="N49" s="14">
        <v>1138.7922637940101</v>
      </c>
      <c r="O49" s="14">
        <f t="shared" si="20"/>
        <v>1369.1839476246321</v>
      </c>
      <c r="P49" s="14">
        <f t="shared" si="21"/>
        <v>818.40057996339215</v>
      </c>
      <c r="Q49" s="14">
        <f t="shared" si="22"/>
        <v>1506.8797895399421</v>
      </c>
      <c r="R49" s="14">
        <f t="shared" si="23"/>
        <v>680.70473804808205</v>
      </c>
      <c r="S49" s="14">
        <v>11.4968166666667</v>
      </c>
      <c r="T49" s="14">
        <v>74105.067770004694</v>
      </c>
      <c r="U49" s="152">
        <f t="shared" si="24"/>
        <v>8109.4256824495533</v>
      </c>
      <c r="V49" s="14" t="str">
        <f t="shared" si="25"/>
        <v>F</v>
      </c>
      <c r="W49" s="14" t="str">
        <f t="shared" si="26"/>
        <v>P</v>
      </c>
      <c r="X49" s="14" t="str">
        <f t="shared" si="27"/>
        <v>P</v>
      </c>
      <c r="Y49" s="14">
        <v>66040.642087555098</v>
      </c>
      <c r="Z49" s="14">
        <f t="shared" si="28"/>
        <v>80380.967714662387</v>
      </c>
      <c r="AA49" s="14">
        <f t="shared" si="29"/>
        <v>51610.316460447895</v>
      </c>
      <c r="AB49" s="14">
        <f t="shared" si="30"/>
        <v>87573.630528216017</v>
      </c>
      <c r="AC49" s="14">
        <f t="shared" si="31"/>
        <v>44417.653646894265</v>
      </c>
    </row>
    <row r="50" spans="1:29">
      <c r="A50" s="11" t="s">
        <v>136</v>
      </c>
      <c r="B50" s="11" t="s">
        <v>38</v>
      </c>
      <c r="C50" s="11" t="s">
        <v>164</v>
      </c>
      <c r="D50" s="11" t="s">
        <v>296</v>
      </c>
      <c r="E50" s="11" t="s">
        <v>33</v>
      </c>
      <c r="F50" s="11" t="s">
        <v>164</v>
      </c>
      <c r="G50" s="154">
        <v>43894.1174580324</v>
      </c>
      <c r="H50" s="14">
        <v>7.2043833333333298</v>
      </c>
      <c r="I50" s="14">
        <v>1172.56615328313</v>
      </c>
      <c r="J50" s="152">
        <f t="shared" si="16"/>
        <v>78.773889489117892</v>
      </c>
      <c r="K50" s="14" t="str">
        <f t="shared" si="17"/>
        <v>P</v>
      </c>
      <c r="L50" s="14" t="str">
        <f t="shared" si="18"/>
        <v>P</v>
      </c>
      <c r="M50" s="14" t="str">
        <f t="shared" si="19"/>
        <v>P</v>
      </c>
      <c r="N50" s="14">
        <v>1139.7922637940101</v>
      </c>
      <c r="O50" s="14">
        <f t="shared" si="20"/>
        <v>1369.1839476246321</v>
      </c>
      <c r="P50" s="14">
        <f t="shared" si="21"/>
        <v>818.40057996339215</v>
      </c>
      <c r="Q50" s="14">
        <f t="shared" si="22"/>
        <v>1506.8797895399421</v>
      </c>
      <c r="R50" s="14">
        <f t="shared" si="23"/>
        <v>680.70473804808205</v>
      </c>
      <c r="S50" s="14">
        <v>11.496783333333299</v>
      </c>
      <c r="T50" s="14">
        <v>77654.912287571206</v>
      </c>
      <c r="U50" s="152">
        <f t="shared" si="24"/>
        <v>11659.270200016064</v>
      </c>
      <c r="V50" s="14" t="str">
        <f t="shared" si="25"/>
        <v>F</v>
      </c>
      <c r="W50" s="14" t="str">
        <f t="shared" si="26"/>
        <v>P</v>
      </c>
      <c r="X50" s="14" t="str">
        <f t="shared" si="27"/>
        <v>P</v>
      </c>
      <c r="Y50" s="14">
        <v>66041.642087555098</v>
      </c>
      <c r="Z50" s="14">
        <f t="shared" si="28"/>
        <v>80380.967714662387</v>
      </c>
      <c r="AA50" s="14">
        <f t="shared" si="29"/>
        <v>51610.316460447895</v>
      </c>
      <c r="AB50" s="14">
        <f t="shared" si="30"/>
        <v>87573.630528216017</v>
      </c>
      <c r="AC50" s="14">
        <f t="shared" si="31"/>
        <v>44417.653646894265</v>
      </c>
    </row>
    <row r="51" spans="1:29">
      <c r="A51" s="11" t="s">
        <v>75</v>
      </c>
      <c r="B51" s="11" t="s">
        <v>38</v>
      </c>
      <c r="C51" s="11" t="s">
        <v>164</v>
      </c>
      <c r="D51" s="11" t="s">
        <v>295</v>
      </c>
      <c r="E51" s="11" t="s">
        <v>33</v>
      </c>
      <c r="F51" s="11" t="s">
        <v>164</v>
      </c>
      <c r="G51" s="154">
        <v>43894.131720705998</v>
      </c>
      <c r="H51" s="14">
        <v>7.2140000000000004</v>
      </c>
      <c r="I51" s="14">
        <v>1122.5286619170299</v>
      </c>
      <c r="J51" s="152">
        <f t="shared" si="16"/>
        <v>28.736398123017807</v>
      </c>
      <c r="K51" s="14" t="str">
        <f t="shared" si="17"/>
        <v>P</v>
      </c>
      <c r="L51" s="14" t="str">
        <f t="shared" si="18"/>
        <v>P</v>
      </c>
      <c r="M51" s="14" t="str">
        <f t="shared" si="19"/>
        <v>P</v>
      </c>
      <c r="N51" s="14">
        <v>1140.7922637940101</v>
      </c>
      <c r="O51" s="14">
        <f t="shared" si="20"/>
        <v>1369.1839476246321</v>
      </c>
      <c r="P51" s="14">
        <f t="shared" si="21"/>
        <v>818.40057996339215</v>
      </c>
      <c r="Q51" s="14">
        <f t="shared" si="22"/>
        <v>1506.8797895399421</v>
      </c>
      <c r="R51" s="14">
        <f t="shared" si="23"/>
        <v>680.70473804808205</v>
      </c>
      <c r="S51" s="14">
        <v>11.4968166666667</v>
      </c>
      <c r="T51" s="14">
        <v>64975.655010207804</v>
      </c>
      <c r="U51" s="152">
        <f t="shared" si="24"/>
        <v>1019.9870773473376</v>
      </c>
      <c r="V51" s="14" t="str">
        <f t="shared" si="25"/>
        <v>P</v>
      </c>
      <c r="W51" s="14" t="str">
        <f t="shared" si="26"/>
        <v>P</v>
      </c>
      <c r="X51" s="14" t="str">
        <f t="shared" si="27"/>
        <v>P</v>
      </c>
      <c r="Y51" s="14">
        <v>66042.642087555098</v>
      </c>
      <c r="Z51" s="14">
        <f t="shared" si="28"/>
        <v>80380.967714662387</v>
      </c>
      <c r="AA51" s="14">
        <f t="shared" si="29"/>
        <v>51610.316460447895</v>
      </c>
      <c r="AB51" s="14">
        <f t="shared" si="30"/>
        <v>87573.630528216017</v>
      </c>
      <c r="AC51" s="14">
        <f t="shared" si="31"/>
        <v>44417.653646894265</v>
      </c>
    </row>
    <row r="52" spans="1:29">
      <c r="A52" s="11" t="s">
        <v>128</v>
      </c>
      <c r="B52" s="11" t="s">
        <v>38</v>
      </c>
      <c r="C52" s="11" t="s">
        <v>164</v>
      </c>
      <c r="D52" s="11" t="s">
        <v>294</v>
      </c>
      <c r="E52" s="11" t="s">
        <v>33</v>
      </c>
      <c r="F52" s="11" t="s">
        <v>164</v>
      </c>
      <c r="G52" s="154">
        <v>43894.1460289815</v>
      </c>
      <c r="H52" s="14">
        <v>7.2043833333333298</v>
      </c>
      <c r="I52" s="14">
        <v>1037.5132874298999</v>
      </c>
      <c r="J52" s="152">
        <f t="shared" si="16"/>
        <v>56.278976364112168</v>
      </c>
      <c r="K52" s="14" t="str">
        <f t="shared" si="17"/>
        <v>P</v>
      </c>
      <c r="L52" s="14" t="str">
        <f t="shared" si="18"/>
        <v>P</v>
      </c>
      <c r="M52" s="14" t="str">
        <f t="shared" si="19"/>
        <v>P</v>
      </c>
      <c r="N52" s="14">
        <v>1141.7922637940101</v>
      </c>
      <c r="O52" s="14">
        <f t="shared" si="20"/>
        <v>1369.1839476246321</v>
      </c>
      <c r="P52" s="14">
        <f t="shared" si="21"/>
        <v>818.40057996339215</v>
      </c>
      <c r="Q52" s="14">
        <f t="shared" si="22"/>
        <v>1506.8797895399421</v>
      </c>
      <c r="R52" s="14">
        <f t="shared" si="23"/>
        <v>680.70473804808205</v>
      </c>
      <c r="S52" s="14">
        <v>11.496783333333299</v>
      </c>
      <c r="T52" s="14">
        <v>63750.120147217</v>
      </c>
      <c r="U52" s="152">
        <f t="shared" si="24"/>
        <v>2245.5219403381416</v>
      </c>
      <c r="V52" s="14" t="str">
        <f t="shared" si="25"/>
        <v>P</v>
      </c>
      <c r="W52" s="14" t="str">
        <f t="shared" si="26"/>
        <v>P</v>
      </c>
      <c r="X52" s="14" t="str">
        <f t="shared" si="27"/>
        <v>P</v>
      </c>
      <c r="Y52" s="14">
        <v>66043.642087555098</v>
      </c>
      <c r="Z52" s="14">
        <f t="shared" si="28"/>
        <v>80380.967714662387</v>
      </c>
      <c r="AA52" s="14">
        <f t="shared" si="29"/>
        <v>51610.316460447895</v>
      </c>
      <c r="AB52" s="14">
        <f t="shared" si="30"/>
        <v>87573.630528216017</v>
      </c>
      <c r="AC52" s="14">
        <f t="shared" si="31"/>
        <v>44417.653646894265</v>
      </c>
    </row>
    <row r="53" spans="1:29">
      <c r="A53" s="11" t="s">
        <v>109</v>
      </c>
      <c r="B53" s="11" t="s">
        <v>38</v>
      </c>
      <c r="C53" s="11" t="s">
        <v>164</v>
      </c>
      <c r="D53" s="11" t="s">
        <v>293</v>
      </c>
      <c r="E53" s="11" t="s">
        <v>33</v>
      </c>
      <c r="F53" s="11" t="s">
        <v>164</v>
      </c>
      <c r="G53" s="154">
        <v>43894.160299930598</v>
      </c>
      <c r="H53" s="14">
        <v>7.2140000000000004</v>
      </c>
      <c r="I53" s="14">
        <v>1227.63309417083</v>
      </c>
      <c r="J53" s="152">
        <f t="shared" si="16"/>
        <v>133.84083037681785</v>
      </c>
      <c r="K53" s="14" t="str">
        <f t="shared" si="17"/>
        <v>P</v>
      </c>
      <c r="L53" s="14" t="str">
        <f t="shared" si="18"/>
        <v>P</v>
      </c>
      <c r="M53" s="14" t="str">
        <f t="shared" si="19"/>
        <v>P</v>
      </c>
      <c r="N53" s="14">
        <v>1142.7922637940101</v>
      </c>
      <c r="O53" s="14">
        <f t="shared" si="20"/>
        <v>1369.1839476246321</v>
      </c>
      <c r="P53" s="14">
        <f t="shared" si="21"/>
        <v>818.40057996339215</v>
      </c>
      <c r="Q53" s="14">
        <f t="shared" si="22"/>
        <v>1506.8797895399421</v>
      </c>
      <c r="R53" s="14">
        <f t="shared" si="23"/>
        <v>680.70473804808205</v>
      </c>
      <c r="S53" s="14">
        <v>11.4968166666667</v>
      </c>
      <c r="T53" s="14">
        <v>69322.815643496098</v>
      </c>
      <c r="U53" s="152">
        <f t="shared" si="24"/>
        <v>3327.1735559409572</v>
      </c>
      <c r="V53" s="14" t="str">
        <f t="shared" si="25"/>
        <v>P</v>
      </c>
      <c r="W53" s="14" t="str">
        <f t="shared" si="26"/>
        <v>P</v>
      </c>
      <c r="X53" s="14" t="str">
        <f t="shared" si="27"/>
        <v>P</v>
      </c>
      <c r="Y53" s="14">
        <v>66044.642087555098</v>
      </c>
      <c r="Z53" s="14">
        <f t="shared" si="28"/>
        <v>80380.967714662387</v>
      </c>
      <c r="AA53" s="14">
        <f t="shared" si="29"/>
        <v>51610.316460447895</v>
      </c>
      <c r="AB53" s="14">
        <f t="shared" si="30"/>
        <v>87573.630528216017</v>
      </c>
      <c r="AC53" s="14">
        <f t="shared" si="31"/>
        <v>44417.653646894265</v>
      </c>
    </row>
    <row r="54" spans="1:29">
      <c r="A54" s="11" t="s">
        <v>170</v>
      </c>
      <c r="B54" s="11" t="s">
        <v>38</v>
      </c>
      <c r="C54" s="11" t="s">
        <v>164</v>
      </c>
      <c r="D54" s="11" t="s">
        <v>292</v>
      </c>
      <c r="E54" s="11" t="s">
        <v>33</v>
      </c>
      <c r="F54" s="11" t="s">
        <v>164</v>
      </c>
      <c r="G54" s="154">
        <v>43894.174539629603</v>
      </c>
      <c r="H54" s="14">
        <v>7.2139666666666704</v>
      </c>
      <c r="I54" s="14">
        <v>982.79568583253604</v>
      </c>
      <c r="J54" s="152">
        <f t="shared" si="16"/>
        <v>110.99657796147608</v>
      </c>
      <c r="K54" s="14" t="str">
        <f t="shared" si="17"/>
        <v>P</v>
      </c>
      <c r="L54" s="14" t="str">
        <f t="shared" si="18"/>
        <v>P</v>
      </c>
      <c r="M54" s="14" t="str">
        <f t="shared" si="19"/>
        <v>P</v>
      </c>
      <c r="N54" s="14">
        <v>1143.7922637940101</v>
      </c>
      <c r="O54" s="14">
        <f t="shared" si="20"/>
        <v>1369.1839476246321</v>
      </c>
      <c r="P54" s="14">
        <f t="shared" si="21"/>
        <v>818.40057996339215</v>
      </c>
      <c r="Q54" s="14">
        <f t="shared" si="22"/>
        <v>1506.8797895399421</v>
      </c>
      <c r="R54" s="14">
        <f t="shared" si="23"/>
        <v>680.70473804808205</v>
      </c>
      <c r="S54" s="14">
        <v>11.496783333333299</v>
      </c>
      <c r="T54" s="14">
        <v>67306.130863124898</v>
      </c>
      <c r="U54" s="152">
        <f t="shared" si="24"/>
        <v>1310.4887755697564</v>
      </c>
      <c r="V54" s="14" t="str">
        <f t="shared" si="25"/>
        <v>P</v>
      </c>
      <c r="W54" s="14" t="str">
        <f t="shared" si="26"/>
        <v>P</v>
      </c>
      <c r="X54" s="14" t="str">
        <f t="shared" si="27"/>
        <v>P</v>
      </c>
      <c r="Y54" s="14">
        <v>66045.642087555098</v>
      </c>
      <c r="Z54" s="14">
        <f t="shared" si="28"/>
        <v>80380.967714662387</v>
      </c>
      <c r="AA54" s="14">
        <f t="shared" si="29"/>
        <v>51610.316460447895</v>
      </c>
      <c r="AB54" s="14">
        <f t="shared" si="30"/>
        <v>87573.630528216017</v>
      </c>
      <c r="AC54" s="14">
        <f t="shared" si="31"/>
        <v>44417.653646894265</v>
      </c>
    </row>
    <row r="55" spans="1:29">
      <c r="A55" s="11" t="s">
        <v>150</v>
      </c>
      <c r="B55" s="11" t="s">
        <v>38</v>
      </c>
      <c r="C55" s="11" t="s">
        <v>164</v>
      </c>
      <c r="D55" s="11" t="s">
        <v>291</v>
      </c>
      <c r="E55" s="11" t="s">
        <v>35</v>
      </c>
      <c r="F55" s="11" t="s">
        <v>200</v>
      </c>
      <c r="G55" s="154">
        <v>43894.188850127299</v>
      </c>
      <c r="H55" s="14">
        <v>7.2044166666666696</v>
      </c>
      <c r="I55" s="14">
        <v>1254.39543829681</v>
      </c>
      <c r="J55" s="152">
        <f t="shared" si="16"/>
        <v>160.60317450279786</v>
      </c>
      <c r="K55" s="14" t="str">
        <f t="shared" si="17"/>
        <v>F</v>
      </c>
      <c r="L55" s="14" t="str">
        <f t="shared" si="18"/>
        <v>P</v>
      </c>
      <c r="M55" s="14" t="str">
        <f t="shared" si="19"/>
        <v>P</v>
      </c>
      <c r="N55" s="14">
        <v>1144.7922637940101</v>
      </c>
      <c r="O55" s="14">
        <f t="shared" si="20"/>
        <v>1369.1839476246321</v>
      </c>
      <c r="P55" s="14">
        <f t="shared" si="21"/>
        <v>818.40057996339215</v>
      </c>
      <c r="Q55" s="14">
        <f t="shared" si="22"/>
        <v>1506.8797895399421</v>
      </c>
      <c r="R55" s="14">
        <f t="shared" si="23"/>
        <v>680.70473804808205</v>
      </c>
      <c r="S55" s="14">
        <v>11.4968166666667</v>
      </c>
      <c r="T55" s="14">
        <v>72837.099470626898</v>
      </c>
      <c r="U55" s="152">
        <f t="shared" si="24"/>
        <v>6841.4573830717563</v>
      </c>
      <c r="V55" s="14" t="str">
        <f t="shared" si="25"/>
        <v>P</v>
      </c>
      <c r="W55" s="14" t="str">
        <f t="shared" si="26"/>
        <v>P</v>
      </c>
      <c r="X55" s="14" t="str">
        <f t="shared" si="27"/>
        <v>P</v>
      </c>
      <c r="Y55" s="14">
        <v>66046.642087555098</v>
      </c>
      <c r="Z55" s="14">
        <f t="shared" si="28"/>
        <v>80380.967714662387</v>
      </c>
      <c r="AA55" s="14">
        <f t="shared" si="29"/>
        <v>51610.316460447895</v>
      </c>
      <c r="AB55" s="14">
        <f t="shared" si="30"/>
        <v>87573.630528216017</v>
      </c>
      <c r="AC55" s="14">
        <f t="shared" si="31"/>
        <v>44417.653646894265</v>
      </c>
    </row>
    <row r="56" spans="1:29">
      <c r="A56" s="11" t="s">
        <v>21</v>
      </c>
      <c r="B56" s="11" t="s">
        <v>38</v>
      </c>
      <c r="C56" s="11" t="s">
        <v>164</v>
      </c>
      <c r="D56" s="11" t="s">
        <v>290</v>
      </c>
      <c r="E56" s="11" t="s">
        <v>181</v>
      </c>
      <c r="F56" s="11" t="s">
        <v>164</v>
      </c>
      <c r="G56" s="154">
        <v>43894.203089166702</v>
      </c>
      <c r="H56" s="14">
        <v>7.2043833333333298</v>
      </c>
      <c r="I56" s="14">
        <v>1145.5743912483499</v>
      </c>
      <c r="J56" s="152">
        <f t="shared" si="16"/>
        <v>51.782127454337797</v>
      </c>
      <c r="K56" s="14" t="str">
        <f t="shared" si="17"/>
        <v>P</v>
      </c>
      <c r="L56" s="14" t="str">
        <f t="shared" si="18"/>
        <v>P</v>
      </c>
      <c r="M56" s="14" t="str">
        <f t="shared" si="19"/>
        <v>P</v>
      </c>
      <c r="N56" s="14">
        <v>1145.7922637940101</v>
      </c>
      <c r="O56" s="14">
        <f t="shared" si="20"/>
        <v>1369.1839476246321</v>
      </c>
      <c r="P56" s="14">
        <f t="shared" si="21"/>
        <v>818.40057996339215</v>
      </c>
      <c r="Q56" s="14">
        <f t="shared" si="22"/>
        <v>1506.8797895399421</v>
      </c>
      <c r="R56" s="14">
        <f t="shared" si="23"/>
        <v>680.70473804808205</v>
      </c>
      <c r="S56" s="14">
        <v>11.496783333333299</v>
      </c>
      <c r="T56" s="14">
        <v>71460.280713944507</v>
      </c>
      <c r="U56" s="152">
        <f t="shared" si="24"/>
        <v>5464.6386263893655</v>
      </c>
      <c r="V56" s="14" t="str">
        <f t="shared" si="25"/>
        <v>P</v>
      </c>
      <c r="W56" s="14" t="str">
        <f t="shared" si="26"/>
        <v>P</v>
      </c>
      <c r="X56" s="14" t="str">
        <f t="shared" si="27"/>
        <v>P</v>
      </c>
      <c r="Y56" s="14">
        <v>66047.642087555098</v>
      </c>
      <c r="Z56" s="14">
        <f t="shared" si="28"/>
        <v>80380.967714662387</v>
      </c>
      <c r="AA56" s="14">
        <f t="shared" si="29"/>
        <v>51610.316460447895</v>
      </c>
      <c r="AB56" s="14">
        <f t="shared" si="30"/>
        <v>87573.630528216017</v>
      </c>
      <c r="AC56" s="14">
        <f t="shared" si="31"/>
        <v>44417.653646894265</v>
      </c>
    </row>
    <row r="57" spans="1:29">
      <c r="A57" s="11" t="s">
        <v>120</v>
      </c>
      <c r="B57" s="11" t="s">
        <v>38</v>
      </c>
      <c r="C57" s="11" t="s">
        <v>164</v>
      </c>
      <c r="D57" s="11" t="s">
        <v>289</v>
      </c>
      <c r="E57" s="11" t="s">
        <v>33</v>
      </c>
      <c r="F57" s="11" t="s">
        <v>164</v>
      </c>
      <c r="G57" s="154">
        <v>43894.217362731499</v>
      </c>
      <c r="H57" s="14">
        <v>7.2140000000000004</v>
      </c>
      <c r="I57" s="14">
        <v>893.19247096221704</v>
      </c>
      <c r="J57" s="152">
        <f t="shared" si="16"/>
        <v>200.59979283179507</v>
      </c>
      <c r="K57" s="14" t="str">
        <f t="shared" si="17"/>
        <v>F</v>
      </c>
      <c r="L57" s="14" t="str">
        <f t="shared" si="18"/>
        <v>P</v>
      </c>
      <c r="M57" s="14" t="str">
        <f t="shared" si="19"/>
        <v>P</v>
      </c>
      <c r="N57" s="14">
        <v>1146.7922637940101</v>
      </c>
      <c r="O57" s="14">
        <f t="shared" si="20"/>
        <v>1369.1839476246321</v>
      </c>
      <c r="P57" s="14">
        <f t="shared" si="21"/>
        <v>818.40057996339215</v>
      </c>
      <c r="Q57" s="14">
        <f t="shared" si="22"/>
        <v>1506.8797895399421</v>
      </c>
      <c r="R57" s="14">
        <f t="shared" si="23"/>
        <v>680.70473804808205</v>
      </c>
      <c r="S57" s="14">
        <v>11.4968166666667</v>
      </c>
      <c r="T57" s="14">
        <v>67109.628134910003</v>
      </c>
      <c r="U57" s="152">
        <f t="shared" si="24"/>
        <v>1113.9860473548615</v>
      </c>
      <c r="V57" s="14" t="str">
        <f t="shared" si="25"/>
        <v>P</v>
      </c>
      <c r="W57" s="14" t="str">
        <f t="shared" si="26"/>
        <v>P</v>
      </c>
      <c r="X57" s="14" t="str">
        <f t="shared" si="27"/>
        <v>P</v>
      </c>
      <c r="Y57" s="14">
        <v>66048.642087555098</v>
      </c>
      <c r="Z57" s="14">
        <f t="shared" si="28"/>
        <v>80380.967714662387</v>
      </c>
      <c r="AA57" s="14">
        <f t="shared" si="29"/>
        <v>51610.316460447895</v>
      </c>
      <c r="AB57" s="14">
        <f t="shared" si="30"/>
        <v>87573.630528216017</v>
      </c>
      <c r="AC57" s="14">
        <f t="shared" si="31"/>
        <v>44417.653646894265</v>
      </c>
    </row>
    <row r="58" spans="1:29">
      <c r="A58" s="11" t="s">
        <v>118</v>
      </c>
      <c r="B58" s="11" t="s">
        <v>38</v>
      </c>
      <c r="C58" s="11" t="s">
        <v>164</v>
      </c>
      <c r="D58" s="11" t="s">
        <v>288</v>
      </c>
      <c r="E58" s="11" t="s">
        <v>33</v>
      </c>
      <c r="F58" s="11" t="s">
        <v>164</v>
      </c>
      <c r="G58" s="154">
        <v>43894.231671446803</v>
      </c>
      <c r="H58" s="14">
        <v>7.2139666666666704</v>
      </c>
      <c r="I58" s="14">
        <v>1069.55578281198</v>
      </c>
      <c r="J58" s="152">
        <f t="shared" si="16"/>
        <v>24.236480982032163</v>
      </c>
      <c r="K58" s="14" t="str">
        <f t="shared" si="17"/>
        <v>P</v>
      </c>
      <c r="L58" s="14" t="str">
        <f t="shared" si="18"/>
        <v>P</v>
      </c>
      <c r="M58" s="14" t="str">
        <f t="shared" si="19"/>
        <v>P</v>
      </c>
      <c r="N58" s="14">
        <v>1147.7922637940101</v>
      </c>
      <c r="O58" s="14">
        <f t="shared" si="20"/>
        <v>1369.1839476246321</v>
      </c>
      <c r="P58" s="14">
        <f t="shared" si="21"/>
        <v>818.40057996339215</v>
      </c>
      <c r="Q58" s="14">
        <f t="shared" si="22"/>
        <v>1506.8797895399421</v>
      </c>
      <c r="R58" s="14">
        <f t="shared" si="23"/>
        <v>680.70473804808205</v>
      </c>
      <c r="S58" s="14">
        <v>11.496783333333299</v>
      </c>
      <c r="T58" s="14">
        <v>64425.933194232101</v>
      </c>
      <c r="U58" s="152">
        <f t="shared" si="24"/>
        <v>1569.7088933230407</v>
      </c>
      <c r="V58" s="14" t="str">
        <f t="shared" si="25"/>
        <v>P</v>
      </c>
      <c r="W58" s="14" t="str">
        <f t="shared" si="26"/>
        <v>P</v>
      </c>
      <c r="X58" s="14" t="str">
        <f t="shared" si="27"/>
        <v>P</v>
      </c>
      <c r="Y58" s="14">
        <v>66049.642087555098</v>
      </c>
      <c r="Z58" s="14">
        <f t="shared" si="28"/>
        <v>80380.967714662387</v>
      </c>
      <c r="AA58" s="14">
        <f t="shared" si="29"/>
        <v>51610.316460447895</v>
      </c>
      <c r="AB58" s="14">
        <f t="shared" si="30"/>
        <v>87573.630528216017</v>
      </c>
      <c r="AC58" s="14">
        <f t="shared" si="31"/>
        <v>44417.653646894265</v>
      </c>
    </row>
    <row r="59" spans="1:29">
      <c r="A59" s="11" t="s">
        <v>122</v>
      </c>
      <c r="B59" s="11" t="s">
        <v>38</v>
      </c>
      <c r="C59" s="11" t="s">
        <v>164</v>
      </c>
      <c r="D59" s="11" t="s">
        <v>287</v>
      </c>
      <c r="E59" s="11" t="s">
        <v>33</v>
      </c>
      <c r="F59" s="11" t="s">
        <v>164</v>
      </c>
      <c r="G59" s="154">
        <v>43894.245933159698</v>
      </c>
      <c r="H59" s="14">
        <v>7.2140000000000004</v>
      </c>
      <c r="I59" s="14">
        <v>950.63507778154406</v>
      </c>
      <c r="J59" s="152">
        <f t="shared" si="16"/>
        <v>143.15718601246806</v>
      </c>
      <c r="K59" s="14" t="str">
        <f t="shared" si="17"/>
        <v>F</v>
      </c>
      <c r="L59" s="14" t="str">
        <f t="shared" si="18"/>
        <v>P</v>
      </c>
      <c r="M59" s="14" t="str">
        <f t="shared" si="19"/>
        <v>P</v>
      </c>
      <c r="N59" s="14">
        <v>1148.7922637940101</v>
      </c>
      <c r="O59" s="14">
        <f t="shared" si="20"/>
        <v>1369.1839476246321</v>
      </c>
      <c r="P59" s="14">
        <f t="shared" si="21"/>
        <v>818.40057996339215</v>
      </c>
      <c r="Q59" s="14">
        <f t="shared" si="22"/>
        <v>1506.8797895399421</v>
      </c>
      <c r="R59" s="14">
        <f t="shared" si="23"/>
        <v>680.70473804808205</v>
      </c>
      <c r="S59" s="14">
        <v>11.4968166666667</v>
      </c>
      <c r="T59" s="14">
        <v>63631.402323873197</v>
      </c>
      <c r="U59" s="152">
        <f t="shared" si="24"/>
        <v>2364.2397636819442</v>
      </c>
      <c r="V59" s="14" t="str">
        <f t="shared" si="25"/>
        <v>P</v>
      </c>
      <c r="W59" s="14" t="str">
        <f t="shared" si="26"/>
        <v>P</v>
      </c>
      <c r="X59" s="14" t="str">
        <f t="shared" si="27"/>
        <v>P</v>
      </c>
      <c r="Y59" s="14">
        <v>66050.642087555098</v>
      </c>
      <c r="Z59" s="14">
        <f t="shared" si="28"/>
        <v>80380.967714662387</v>
      </c>
      <c r="AA59" s="14">
        <f t="shared" si="29"/>
        <v>51610.316460447895</v>
      </c>
      <c r="AB59" s="14">
        <f t="shared" si="30"/>
        <v>87573.630528216017</v>
      </c>
      <c r="AC59" s="14">
        <f t="shared" si="31"/>
        <v>44417.653646894265</v>
      </c>
    </row>
    <row r="60" spans="1:29">
      <c r="A60" s="11" t="s">
        <v>21</v>
      </c>
      <c r="B60" s="11" t="s">
        <v>38</v>
      </c>
      <c r="C60" s="11" t="s">
        <v>164</v>
      </c>
      <c r="D60" s="11" t="s">
        <v>286</v>
      </c>
      <c r="E60" s="11" t="s">
        <v>181</v>
      </c>
      <c r="F60" s="11" t="s">
        <v>164</v>
      </c>
      <c r="G60" s="154">
        <v>43894.260194050898</v>
      </c>
      <c r="H60" s="14">
        <v>7.2043833333333298</v>
      </c>
      <c r="I60" s="14">
        <v>1145.2774911290801</v>
      </c>
      <c r="J60" s="152">
        <f t="shared" si="16"/>
        <v>51.485227335067975</v>
      </c>
      <c r="K60" s="14" t="str">
        <f t="shared" si="17"/>
        <v>P</v>
      </c>
      <c r="L60" s="14" t="str">
        <f t="shared" si="18"/>
        <v>P</v>
      </c>
      <c r="M60" s="14" t="str">
        <f t="shared" si="19"/>
        <v>P</v>
      </c>
      <c r="N60" s="14">
        <v>1149.7922637940101</v>
      </c>
      <c r="O60" s="14">
        <f t="shared" si="20"/>
        <v>1369.1839476246321</v>
      </c>
      <c r="P60" s="14">
        <f t="shared" si="21"/>
        <v>818.40057996339215</v>
      </c>
      <c r="Q60" s="14">
        <f t="shared" si="22"/>
        <v>1506.8797895399421</v>
      </c>
      <c r="R60" s="14">
        <f t="shared" si="23"/>
        <v>680.70473804808205</v>
      </c>
      <c r="S60" s="14">
        <v>11.496783333333299</v>
      </c>
      <c r="T60" s="14">
        <v>71114.860304661706</v>
      </c>
      <c r="U60" s="152">
        <f t="shared" si="24"/>
        <v>5119.2182171065651</v>
      </c>
      <c r="V60" s="14" t="str">
        <f t="shared" si="25"/>
        <v>P</v>
      </c>
      <c r="W60" s="14" t="str">
        <f t="shared" si="26"/>
        <v>P</v>
      </c>
      <c r="X60" s="14" t="str">
        <f t="shared" si="27"/>
        <v>P</v>
      </c>
      <c r="Y60" s="14">
        <v>66051.642087555098</v>
      </c>
      <c r="Z60" s="14">
        <f t="shared" si="28"/>
        <v>80380.967714662387</v>
      </c>
      <c r="AA60" s="14">
        <f t="shared" si="29"/>
        <v>51610.316460447895</v>
      </c>
      <c r="AB60" s="14">
        <f t="shared" si="30"/>
        <v>87573.630528216017</v>
      </c>
      <c r="AC60" s="14">
        <f t="shared" si="31"/>
        <v>44417.653646894265</v>
      </c>
    </row>
    <row r="61" spans="1:29">
      <c r="A61" s="11" t="s">
        <v>26</v>
      </c>
      <c r="B61" s="11" t="s">
        <v>38</v>
      </c>
      <c r="C61" s="11" t="s">
        <v>164</v>
      </c>
      <c r="D61" s="11" t="s">
        <v>285</v>
      </c>
      <c r="E61" s="11" t="s">
        <v>35</v>
      </c>
      <c r="F61" s="11" t="s">
        <v>123</v>
      </c>
      <c r="G61" s="154">
        <v>43894.274478159699</v>
      </c>
      <c r="H61" s="14">
        <v>7.2140000000000004</v>
      </c>
      <c r="I61" s="14">
        <v>1275.6608277177399</v>
      </c>
      <c r="J61" s="152">
        <f t="shared" si="16"/>
        <v>181.86856392372783</v>
      </c>
      <c r="K61" s="14" t="str">
        <f t="shared" si="17"/>
        <v>F</v>
      </c>
      <c r="L61" s="14" t="str">
        <f t="shared" si="18"/>
        <v>P</v>
      </c>
      <c r="M61" s="14" t="str">
        <f t="shared" si="19"/>
        <v>P</v>
      </c>
      <c r="N61" s="14">
        <v>1150.7922637940101</v>
      </c>
      <c r="O61" s="14">
        <f t="shared" si="20"/>
        <v>1369.1839476246321</v>
      </c>
      <c r="P61" s="14">
        <f t="shared" si="21"/>
        <v>818.40057996339215</v>
      </c>
      <c r="Q61" s="14">
        <f t="shared" si="22"/>
        <v>1506.8797895399421</v>
      </c>
      <c r="R61" s="14">
        <f t="shared" si="23"/>
        <v>680.70473804808205</v>
      </c>
      <c r="S61" s="14">
        <v>11.4968166666667</v>
      </c>
      <c r="T61" s="14">
        <v>81763.296611679805</v>
      </c>
      <c r="U61" s="152">
        <f t="shared" si="24"/>
        <v>15767.654524124664</v>
      </c>
      <c r="V61" s="14" t="str">
        <f t="shared" si="25"/>
        <v>F</v>
      </c>
      <c r="W61" s="14" t="str">
        <f t="shared" si="26"/>
        <v>F</v>
      </c>
      <c r="X61" s="14" t="str">
        <f t="shared" si="27"/>
        <v>P</v>
      </c>
      <c r="Y61" s="14">
        <v>66052.642087555098</v>
      </c>
      <c r="Z61" s="14">
        <f t="shared" si="28"/>
        <v>80380.967714662387</v>
      </c>
      <c r="AA61" s="14">
        <f t="shared" si="29"/>
        <v>51610.316460447895</v>
      </c>
      <c r="AB61" s="14">
        <f t="shared" si="30"/>
        <v>87573.630528216017</v>
      </c>
      <c r="AC61" s="14">
        <f t="shared" si="31"/>
        <v>44417.653646894265</v>
      </c>
    </row>
    <row r="62" spans="1:29">
      <c r="A62" s="11" t="s">
        <v>79</v>
      </c>
      <c r="B62" s="11" t="s">
        <v>38</v>
      </c>
      <c r="C62" s="11" t="s">
        <v>164</v>
      </c>
      <c r="D62" s="11" t="s">
        <v>284</v>
      </c>
      <c r="E62" s="11" t="s">
        <v>35</v>
      </c>
      <c r="F62" s="11" t="s">
        <v>30</v>
      </c>
      <c r="G62" s="154">
        <v>43894.288730219901</v>
      </c>
      <c r="H62" s="14">
        <v>7.2139666666666704</v>
      </c>
      <c r="I62" s="14">
        <v>1094.8948768944499</v>
      </c>
      <c r="J62" s="152">
        <f t="shared" si="16"/>
        <v>1.102613100437793</v>
      </c>
      <c r="K62" s="14" t="str">
        <f t="shared" si="17"/>
        <v>P</v>
      </c>
      <c r="L62" s="14" t="str">
        <f t="shared" si="18"/>
        <v>P</v>
      </c>
      <c r="M62" s="14" t="str">
        <f t="shared" si="19"/>
        <v>P</v>
      </c>
      <c r="N62" s="14">
        <v>1151.7922637940101</v>
      </c>
      <c r="O62" s="14">
        <f t="shared" si="20"/>
        <v>1369.1839476246321</v>
      </c>
      <c r="P62" s="14">
        <f t="shared" si="21"/>
        <v>818.40057996339215</v>
      </c>
      <c r="Q62" s="14">
        <f t="shared" si="22"/>
        <v>1506.8797895399421</v>
      </c>
      <c r="R62" s="14">
        <f t="shared" si="23"/>
        <v>680.70473804808205</v>
      </c>
      <c r="S62" s="14">
        <v>11.496783333333299</v>
      </c>
      <c r="T62" s="14">
        <v>65328.577920617703</v>
      </c>
      <c r="U62" s="152">
        <f t="shared" si="24"/>
        <v>667.06416693743813</v>
      </c>
      <c r="V62" s="14" t="str">
        <f t="shared" si="25"/>
        <v>P</v>
      </c>
      <c r="W62" s="14" t="str">
        <f t="shared" si="26"/>
        <v>P</v>
      </c>
      <c r="X62" s="14" t="str">
        <f t="shared" si="27"/>
        <v>P</v>
      </c>
      <c r="Y62" s="14">
        <v>66053.642087555098</v>
      </c>
      <c r="Z62" s="14">
        <f t="shared" si="28"/>
        <v>80380.967714662387</v>
      </c>
      <c r="AA62" s="14">
        <f t="shared" si="29"/>
        <v>51610.316460447895</v>
      </c>
      <c r="AB62" s="14">
        <f t="shared" si="30"/>
        <v>87573.630528216017</v>
      </c>
      <c r="AC62" s="14">
        <f t="shared" si="31"/>
        <v>44417.653646894265</v>
      </c>
    </row>
    <row r="63" spans="1:29">
      <c r="A63" s="11" t="s">
        <v>80</v>
      </c>
      <c r="B63" s="11" t="s">
        <v>38</v>
      </c>
      <c r="C63" s="11" t="s">
        <v>164</v>
      </c>
      <c r="D63" s="11" t="s">
        <v>283</v>
      </c>
      <c r="E63" s="11" t="s">
        <v>35</v>
      </c>
      <c r="F63" s="11" t="s">
        <v>76</v>
      </c>
      <c r="G63" s="154">
        <v>43894.303001504602</v>
      </c>
      <c r="H63" s="14">
        <v>7.2044166666666696</v>
      </c>
      <c r="I63" s="14">
        <v>1213.12496420611</v>
      </c>
      <c r="J63" s="152">
        <f t="shared" si="16"/>
        <v>119.33270041209789</v>
      </c>
      <c r="K63" s="14" t="str">
        <f t="shared" si="17"/>
        <v>P</v>
      </c>
      <c r="L63" s="14" t="str">
        <f t="shared" si="18"/>
        <v>P</v>
      </c>
      <c r="M63" s="14" t="str">
        <f t="shared" si="19"/>
        <v>P</v>
      </c>
      <c r="N63" s="14">
        <v>1152.7922637940101</v>
      </c>
      <c r="O63" s="14">
        <f t="shared" si="20"/>
        <v>1369.1839476246321</v>
      </c>
      <c r="P63" s="14">
        <f t="shared" si="21"/>
        <v>818.40057996339215</v>
      </c>
      <c r="Q63" s="14">
        <f t="shared" si="22"/>
        <v>1506.8797895399421</v>
      </c>
      <c r="R63" s="14">
        <f t="shared" si="23"/>
        <v>680.70473804808205</v>
      </c>
      <c r="S63" s="14">
        <v>11.4968166666667</v>
      </c>
      <c r="T63" s="14">
        <v>74817.382281065802</v>
      </c>
      <c r="U63" s="152">
        <f t="shared" si="24"/>
        <v>8821.7401935106609</v>
      </c>
      <c r="V63" s="14" t="str">
        <f t="shared" si="25"/>
        <v>F</v>
      </c>
      <c r="W63" s="14" t="str">
        <f t="shared" si="26"/>
        <v>P</v>
      </c>
      <c r="X63" s="14" t="str">
        <f t="shared" si="27"/>
        <v>P</v>
      </c>
      <c r="Y63" s="14">
        <v>66054.642087555098</v>
      </c>
      <c r="Z63" s="14">
        <f t="shared" si="28"/>
        <v>80380.967714662387</v>
      </c>
      <c r="AA63" s="14">
        <f t="shared" si="29"/>
        <v>51610.316460447895</v>
      </c>
      <c r="AB63" s="14">
        <f t="shared" si="30"/>
        <v>87573.630528216017</v>
      </c>
      <c r="AC63" s="14">
        <f t="shared" si="31"/>
        <v>44417.653646894265</v>
      </c>
    </row>
    <row r="64" spans="1:29">
      <c r="A64" s="11" t="s">
        <v>68</v>
      </c>
      <c r="B64" s="11" t="s">
        <v>38</v>
      </c>
      <c r="C64" s="11" t="s">
        <v>164</v>
      </c>
      <c r="D64" s="11" t="s">
        <v>282</v>
      </c>
      <c r="E64" s="11" t="s">
        <v>35</v>
      </c>
      <c r="F64" s="11" t="s">
        <v>169</v>
      </c>
      <c r="G64" s="154">
        <v>43894.317300925897</v>
      </c>
      <c r="H64" s="14">
        <v>7.2139666666666704</v>
      </c>
      <c r="I64" s="14">
        <v>1334.7875032857</v>
      </c>
      <c r="J64" s="152">
        <f t="shared" si="16"/>
        <v>240.99523949168793</v>
      </c>
      <c r="K64" s="14" t="str">
        <f t="shared" si="17"/>
        <v>F</v>
      </c>
      <c r="L64" s="14" t="str">
        <f t="shared" si="18"/>
        <v>P</v>
      </c>
      <c r="M64" s="14" t="str">
        <f t="shared" si="19"/>
        <v>P</v>
      </c>
      <c r="N64" s="14">
        <v>1153.7922637940101</v>
      </c>
      <c r="O64" s="14">
        <f t="shared" si="20"/>
        <v>1369.1839476246321</v>
      </c>
      <c r="P64" s="14">
        <f t="shared" si="21"/>
        <v>818.40057996339215</v>
      </c>
      <c r="Q64" s="14">
        <f t="shared" si="22"/>
        <v>1506.8797895399421</v>
      </c>
      <c r="R64" s="14">
        <f t="shared" si="23"/>
        <v>680.70473804808205</v>
      </c>
      <c r="S64" s="14">
        <v>11.496783333333299</v>
      </c>
      <c r="T64" s="14">
        <v>86684.964803230803</v>
      </c>
      <c r="U64" s="152">
        <f t="shared" si="24"/>
        <v>20689.322715675662</v>
      </c>
      <c r="V64" s="14" t="str">
        <f t="shared" si="25"/>
        <v>F</v>
      </c>
      <c r="W64" s="14" t="str">
        <f t="shared" si="26"/>
        <v>F</v>
      </c>
      <c r="X64" s="14" t="str">
        <f t="shared" si="27"/>
        <v>P</v>
      </c>
      <c r="Y64" s="14">
        <v>66055.642087555098</v>
      </c>
      <c r="Z64" s="14">
        <f t="shared" si="28"/>
        <v>80380.967714662387</v>
      </c>
      <c r="AA64" s="14">
        <f t="shared" si="29"/>
        <v>51610.316460447895</v>
      </c>
      <c r="AB64" s="14">
        <f t="shared" si="30"/>
        <v>87573.630528216017</v>
      </c>
      <c r="AC64" s="14">
        <f t="shared" si="31"/>
        <v>44417.653646894265</v>
      </c>
    </row>
    <row r="65" spans="1:29">
      <c r="A65" s="11" t="s">
        <v>132</v>
      </c>
      <c r="B65" s="11" t="s">
        <v>38</v>
      </c>
      <c r="C65" s="11" t="s">
        <v>164</v>
      </c>
      <c r="D65" s="11" t="s">
        <v>281</v>
      </c>
      <c r="E65" s="11" t="s">
        <v>35</v>
      </c>
      <c r="F65" s="11" t="s">
        <v>186</v>
      </c>
      <c r="G65" s="154">
        <v>43894.331571493101</v>
      </c>
      <c r="H65" s="14">
        <v>7.2140000000000004</v>
      </c>
      <c r="I65" s="14">
        <v>1395.5091268087499</v>
      </c>
      <c r="J65" s="152">
        <f t="shared" si="16"/>
        <v>301.71686301473778</v>
      </c>
      <c r="K65" s="14" t="str">
        <f t="shared" si="17"/>
        <v>F</v>
      </c>
      <c r="L65" s="14" t="str">
        <f t="shared" si="18"/>
        <v>F</v>
      </c>
      <c r="M65" s="14" t="str">
        <f t="shared" si="19"/>
        <v>P</v>
      </c>
      <c r="N65" s="14">
        <v>1154.7922637940101</v>
      </c>
      <c r="O65" s="14">
        <f t="shared" si="20"/>
        <v>1369.1839476246321</v>
      </c>
      <c r="P65" s="14">
        <f t="shared" si="21"/>
        <v>818.40057996339215</v>
      </c>
      <c r="Q65" s="14">
        <f t="shared" si="22"/>
        <v>1506.8797895399421</v>
      </c>
      <c r="R65" s="14">
        <f t="shared" si="23"/>
        <v>680.70473804808205</v>
      </c>
      <c r="S65" s="14">
        <v>11.4968166666667</v>
      </c>
      <c r="T65" s="14">
        <v>73487.539746418901</v>
      </c>
      <c r="U65" s="152">
        <f t="shared" si="24"/>
        <v>7491.8976588637597</v>
      </c>
      <c r="V65" s="14" t="str">
        <f t="shared" si="25"/>
        <v>F</v>
      </c>
      <c r="W65" s="14" t="str">
        <f t="shared" si="26"/>
        <v>P</v>
      </c>
      <c r="X65" s="14" t="str">
        <f t="shared" si="27"/>
        <v>P</v>
      </c>
      <c r="Y65" s="14">
        <v>66056.642087555098</v>
      </c>
      <c r="Z65" s="14">
        <f t="shared" si="28"/>
        <v>80380.967714662387</v>
      </c>
      <c r="AA65" s="14">
        <f t="shared" si="29"/>
        <v>51610.316460447895</v>
      </c>
      <c r="AB65" s="14">
        <f t="shared" si="30"/>
        <v>87573.630528216017</v>
      </c>
      <c r="AC65" s="14">
        <f t="shared" si="31"/>
        <v>44417.653646894265</v>
      </c>
    </row>
    <row r="66" spans="1:29">
      <c r="A66" s="11" t="s">
        <v>48</v>
      </c>
      <c r="B66" s="11" t="s">
        <v>38</v>
      </c>
      <c r="C66" s="11" t="s">
        <v>164</v>
      </c>
      <c r="D66" s="11" t="s">
        <v>280</v>
      </c>
      <c r="E66" s="11" t="s">
        <v>35</v>
      </c>
      <c r="F66" s="11" t="s">
        <v>176</v>
      </c>
      <c r="G66" s="154">
        <v>43894.3458170718</v>
      </c>
      <c r="H66" s="14">
        <v>7.2043833333333298</v>
      </c>
      <c r="I66" s="14">
        <v>1570.02190314771</v>
      </c>
      <c r="J66" s="152">
        <f t="shared" si="16"/>
        <v>476.22963935369785</v>
      </c>
      <c r="K66" s="14" t="str">
        <f t="shared" si="17"/>
        <v>F</v>
      </c>
      <c r="L66" s="14" t="str">
        <f t="shared" si="18"/>
        <v>F</v>
      </c>
      <c r="M66" s="14" t="str">
        <f t="shared" si="19"/>
        <v>F</v>
      </c>
      <c r="N66" s="14">
        <v>1155.7922637940101</v>
      </c>
      <c r="O66" s="14">
        <f t="shared" si="20"/>
        <v>1369.1839476246321</v>
      </c>
      <c r="P66" s="14">
        <f t="shared" si="21"/>
        <v>818.40057996339215</v>
      </c>
      <c r="Q66" s="14">
        <f t="shared" si="22"/>
        <v>1506.8797895399421</v>
      </c>
      <c r="R66" s="14">
        <f t="shared" si="23"/>
        <v>680.70473804808205</v>
      </c>
      <c r="S66" s="14">
        <v>11.496783333333299</v>
      </c>
      <c r="T66" s="14">
        <v>91419.657549541997</v>
      </c>
      <c r="U66" s="152">
        <f t="shared" si="24"/>
        <v>25424.015461986855</v>
      </c>
      <c r="V66" s="14" t="str">
        <f t="shared" si="25"/>
        <v>F</v>
      </c>
      <c r="W66" s="14" t="str">
        <f t="shared" si="26"/>
        <v>F</v>
      </c>
      <c r="X66" s="14" t="str">
        <f t="shared" si="27"/>
        <v>F</v>
      </c>
      <c r="Y66" s="14">
        <v>66057.642087555098</v>
      </c>
      <c r="Z66" s="14">
        <f t="shared" si="28"/>
        <v>80380.967714662387</v>
      </c>
      <c r="AA66" s="14">
        <f t="shared" si="29"/>
        <v>51610.316460447895</v>
      </c>
      <c r="AB66" s="14">
        <f t="shared" si="30"/>
        <v>87573.630528216017</v>
      </c>
      <c r="AC66" s="14">
        <f t="shared" si="31"/>
        <v>44417.653646894265</v>
      </c>
    </row>
    <row r="67" spans="1:29">
      <c r="A67" s="11" t="s">
        <v>32</v>
      </c>
      <c r="B67" s="11" t="s">
        <v>38</v>
      </c>
      <c r="C67" s="11" t="s">
        <v>164</v>
      </c>
      <c r="D67" s="11" t="s">
        <v>279</v>
      </c>
      <c r="E67" s="11" t="s">
        <v>35</v>
      </c>
      <c r="F67" s="11" t="s">
        <v>172</v>
      </c>
      <c r="G67" s="154">
        <v>43894.360161076402</v>
      </c>
      <c r="H67" s="14">
        <v>7.2044166666666696</v>
      </c>
      <c r="I67" s="14">
        <v>1101.81089822902</v>
      </c>
      <c r="J67" s="152">
        <f t="shared" si="16"/>
        <v>8.0186344350079253</v>
      </c>
      <c r="K67" s="14" t="str">
        <f t="shared" si="17"/>
        <v>P</v>
      </c>
      <c r="L67" s="14" t="str">
        <f t="shared" si="18"/>
        <v>P</v>
      </c>
      <c r="M67" s="14" t="str">
        <f t="shared" si="19"/>
        <v>P</v>
      </c>
      <c r="N67" s="14">
        <v>1156.7922637940101</v>
      </c>
      <c r="O67" s="14">
        <f t="shared" si="20"/>
        <v>1369.1839476246321</v>
      </c>
      <c r="P67" s="14">
        <f t="shared" si="21"/>
        <v>818.40057996339215</v>
      </c>
      <c r="Q67" s="14">
        <f t="shared" si="22"/>
        <v>1506.8797895399421</v>
      </c>
      <c r="R67" s="14">
        <f t="shared" si="23"/>
        <v>680.70473804808205</v>
      </c>
      <c r="S67" s="14">
        <v>11.4968166666667</v>
      </c>
      <c r="T67" s="14">
        <v>66889.444555889597</v>
      </c>
      <c r="U67" s="152">
        <f t="shared" si="24"/>
        <v>893.80246833445563</v>
      </c>
      <c r="V67" s="14" t="str">
        <f t="shared" si="25"/>
        <v>P</v>
      </c>
      <c r="W67" s="14" t="str">
        <f t="shared" si="26"/>
        <v>P</v>
      </c>
      <c r="X67" s="14" t="str">
        <f t="shared" si="27"/>
        <v>P</v>
      </c>
      <c r="Y67" s="14">
        <v>66058.642087555098</v>
      </c>
      <c r="Z67" s="14">
        <f t="shared" si="28"/>
        <v>80380.967714662387</v>
      </c>
      <c r="AA67" s="14">
        <f t="shared" si="29"/>
        <v>51610.316460447895</v>
      </c>
      <c r="AB67" s="14">
        <f t="shared" si="30"/>
        <v>87573.630528216017</v>
      </c>
      <c r="AC67" s="14">
        <f t="shared" si="31"/>
        <v>44417.653646894265</v>
      </c>
    </row>
    <row r="68" spans="1:29">
      <c r="A68" s="11" t="s">
        <v>88</v>
      </c>
      <c r="B68" s="11" t="s">
        <v>38</v>
      </c>
      <c r="C68" s="11" t="s">
        <v>164</v>
      </c>
      <c r="D68" s="11" t="s">
        <v>278</v>
      </c>
      <c r="E68" s="11" t="s">
        <v>35</v>
      </c>
      <c r="F68" s="11" t="s">
        <v>83</v>
      </c>
      <c r="G68" s="154">
        <v>43894.374443205998</v>
      </c>
      <c r="H68" s="14">
        <v>7.2043833333333298</v>
      </c>
      <c r="I68" s="14">
        <v>1052.4966060055201</v>
      </c>
      <c r="J68" s="152">
        <f t="shared" ref="J68:J76" si="32">ABS(I68-$K$1)</f>
        <v>41.295657788492008</v>
      </c>
      <c r="K68" s="14" t="str">
        <f t="shared" ref="K68:K76" si="33">IF(J68&gt;$K$2, "F", "P")</f>
        <v>P</v>
      </c>
      <c r="L68" s="14" t="str">
        <f t="shared" ref="L68:L76" si="34">IF(J68&gt;$K$2*2, "F", "P")</f>
        <v>P</v>
      </c>
      <c r="M68" s="14" t="str">
        <f t="shared" ref="M68:M76" si="35">IF(J68&gt;$K$2*3, "F", "P")</f>
        <v>P</v>
      </c>
      <c r="N68" s="14">
        <v>1157.7922637940101</v>
      </c>
      <c r="O68" s="14">
        <f t="shared" ref="O68:O76" si="36">($K$2*2)+$K$1</f>
        <v>1369.1839476246321</v>
      </c>
      <c r="P68" s="14">
        <f t="shared" ref="P68:P76" si="37">($K$2*-2)+$K$1</f>
        <v>818.40057996339215</v>
      </c>
      <c r="Q68" s="14">
        <f t="shared" ref="Q68:Q76" si="38">($K$2*3)+$K$1</f>
        <v>1506.8797895399421</v>
      </c>
      <c r="R68" s="14">
        <f t="shared" ref="R68:R76" si="39">($K$2*-3)+$K$1</f>
        <v>680.70473804808205</v>
      </c>
      <c r="S68" s="14">
        <v>11.496783333333299</v>
      </c>
      <c r="T68" s="14">
        <v>71367.927438600804</v>
      </c>
      <c r="U68" s="152">
        <f t="shared" ref="U68:U76" si="40">ABS(T68-$V$1)</f>
        <v>5372.2853510456625</v>
      </c>
      <c r="V68" s="14" t="str">
        <f t="shared" ref="V68:V76" si="41">IF(U68&gt;$V$2, "F", "P")</f>
        <v>P</v>
      </c>
      <c r="W68" s="14" t="str">
        <f t="shared" ref="W68:W76" si="42">IF(U68&gt;$V$2*2, "F", "P")</f>
        <v>P</v>
      </c>
      <c r="X68" s="14" t="str">
        <f t="shared" ref="X68:X76" si="43">IF(U68&gt;$V$2*3, "F", "P")</f>
        <v>P</v>
      </c>
      <c r="Y68" s="14">
        <v>66059.642087555098</v>
      </c>
      <c r="Z68" s="14">
        <f t="shared" ref="Z68:Z76" si="44">($V$2*2)+$V$1</f>
        <v>80380.967714662387</v>
      </c>
      <c r="AA68" s="14">
        <f t="shared" ref="AA68:AA76" si="45">($V$2*-2)+$V$1</f>
        <v>51610.316460447895</v>
      </c>
      <c r="AB68" s="14">
        <f t="shared" ref="AB68:AB76" si="46">($V$2*3)+$V$1</f>
        <v>87573.630528216017</v>
      </c>
      <c r="AC68" s="14">
        <f t="shared" ref="AC68:AC76" si="47">($V$2*-3)+$V$1</f>
        <v>44417.653646894265</v>
      </c>
    </row>
    <row r="69" spans="1:29">
      <c r="A69" s="11" t="s">
        <v>12</v>
      </c>
      <c r="B69" s="11" t="s">
        <v>38</v>
      </c>
      <c r="C69" s="11" t="s">
        <v>164</v>
      </c>
      <c r="D69" s="11" t="s">
        <v>277</v>
      </c>
      <c r="E69" s="11" t="s">
        <v>35</v>
      </c>
      <c r="F69" s="11" t="s">
        <v>147</v>
      </c>
      <c r="G69" s="154">
        <v>43894.388709155101</v>
      </c>
      <c r="H69" s="14">
        <v>7.2044166666666696</v>
      </c>
      <c r="I69" s="14">
        <v>996.22636264762696</v>
      </c>
      <c r="J69" s="152">
        <f t="shared" si="32"/>
        <v>97.565901146385158</v>
      </c>
      <c r="K69" s="14" t="str">
        <f t="shared" si="33"/>
        <v>P</v>
      </c>
      <c r="L69" s="14" t="str">
        <f t="shared" si="34"/>
        <v>P</v>
      </c>
      <c r="M69" s="14" t="str">
        <f t="shared" si="35"/>
        <v>P</v>
      </c>
      <c r="N69" s="14">
        <v>1158.7922637940101</v>
      </c>
      <c r="O69" s="14">
        <f t="shared" si="36"/>
        <v>1369.1839476246321</v>
      </c>
      <c r="P69" s="14">
        <f t="shared" si="37"/>
        <v>818.40057996339215</v>
      </c>
      <c r="Q69" s="14">
        <f t="shared" si="38"/>
        <v>1506.8797895399421</v>
      </c>
      <c r="R69" s="14">
        <f t="shared" si="39"/>
        <v>680.70473804808205</v>
      </c>
      <c r="S69" s="14">
        <v>11.4968166666667</v>
      </c>
      <c r="T69" s="14">
        <v>62091.373278609397</v>
      </c>
      <c r="U69" s="152">
        <f t="shared" si="40"/>
        <v>3904.2688089457442</v>
      </c>
      <c r="V69" s="14" t="str">
        <f t="shared" si="41"/>
        <v>P</v>
      </c>
      <c r="W69" s="14" t="str">
        <f t="shared" si="42"/>
        <v>P</v>
      </c>
      <c r="X69" s="14" t="str">
        <f t="shared" si="43"/>
        <v>P</v>
      </c>
      <c r="Y69" s="14">
        <v>66060.642087555098</v>
      </c>
      <c r="Z69" s="14">
        <f t="shared" si="44"/>
        <v>80380.967714662387</v>
      </c>
      <c r="AA69" s="14">
        <f t="shared" si="45"/>
        <v>51610.316460447895</v>
      </c>
      <c r="AB69" s="14">
        <f t="shared" si="46"/>
        <v>87573.630528216017</v>
      </c>
      <c r="AC69" s="14">
        <f t="shared" si="47"/>
        <v>44417.653646894265</v>
      </c>
    </row>
    <row r="70" spans="1:29">
      <c r="A70" s="11" t="s">
        <v>47</v>
      </c>
      <c r="B70" s="11" t="s">
        <v>38</v>
      </c>
      <c r="C70" s="11" t="s">
        <v>164</v>
      </c>
      <c r="D70" s="11" t="s">
        <v>276</v>
      </c>
      <c r="E70" s="11" t="s">
        <v>35</v>
      </c>
      <c r="F70" s="11" t="s">
        <v>58</v>
      </c>
      <c r="G70" s="154">
        <v>43894.403030775502</v>
      </c>
      <c r="H70" s="14">
        <v>7.2139666666666704</v>
      </c>
      <c r="I70" s="14">
        <v>960.863735554708</v>
      </c>
      <c r="J70" s="152">
        <f t="shared" si="32"/>
        <v>132.92852823930411</v>
      </c>
      <c r="K70" s="14" t="str">
        <f t="shared" si="33"/>
        <v>P</v>
      </c>
      <c r="L70" s="14" t="str">
        <f t="shared" si="34"/>
        <v>P</v>
      </c>
      <c r="M70" s="14" t="str">
        <f t="shared" si="35"/>
        <v>P</v>
      </c>
      <c r="N70" s="14">
        <v>1159.7922637940101</v>
      </c>
      <c r="O70" s="14">
        <f t="shared" si="36"/>
        <v>1369.1839476246321</v>
      </c>
      <c r="P70" s="14">
        <f t="shared" si="37"/>
        <v>818.40057996339215</v>
      </c>
      <c r="Q70" s="14">
        <f t="shared" si="38"/>
        <v>1506.8797895399421</v>
      </c>
      <c r="R70" s="14">
        <f t="shared" si="39"/>
        <v>680.70473804808205</v>
      </c>
      <c r="S70" s="14">
        <v>11.496783333333299</v>
      </c>
      <c r="T70" s="14">
        <v>57862.6431594116</v>
      </c>
      <c r="U70" s="152">
        <f t="shared" si="40"/>
        <v>8132.998928143541</v>
      </c>
      <c r="V70" s="14" t="str">
        <f t="shared" si="41"/>
        <v>F</v>
      </c>
      <c r="W70" s="14" t="str">
        <f t="shared" si="42"/>
        <v>P</v>
      </c>
      <c r="X70" s="14" t="str">
        <f t="shared" si="43"/>
        <v>P</v>
      </c>
      <c r="Y70" s="14">
        <v>66061.642087555098</v>
      </c>
      <c r="Z70" s="14">
        <f t="shared" si="44"/>
        <v>80380.967714662387</v>
      </c>
      <c r="AA70" s="14">
        <f t="shared" si="45"/>
        <v>51610.316460447895</v>
      </c>
      <c r="AB70" s="14">
        <f t="shared" si="46"/>
        <v>87573.630528216017</v>
      </c>
      <c r="AC70" s="14">
        <f t="shared" si="47"/>
        <v>44417.653646894265</v>
      </c>
    </row>
    <row r="71" spans="1:29">
      <c r="A71" s="11" t="s">
        <v>43</v>
      </c>
      <c r="B71" s="11" t="s">
        <v>38</v>
      </c>
      <c r="C71" s="11" t="s">
        <v>164</v>
      </c>
      <c r="D71" s="11" t="s">
        <v>275</v>
      </c>
      <c r="E71" s="11" t="s">
        <v>35</v>
      </c>
      <c r="F71" s="11" t="s">
        <v>143</v>
      </c>
      <c r="G71" s="154">
        <v>43894.417302002301</v>
      </c>
      <c r="H71" s="14">
        <v>7.2140000000000004</v>
      </c>
      <c r="I71" s="14">
        <v>1078.68174136947</v>
      </c>
      <c r="J71" s="152">
        <f t="shared" si="32"/>
        <v>15.110522424542069</v>
      </c>
      <c r="K71" s="14" t="str">
        <f t="shared" si="33"/>
        <v>P</v>
      </c>
      <c r="L71" s="14" t="str">
        <f t="shared" si="34"/>
        <v>P</v>
      </c>
      <c r="M71" s="14" t="str">
        <f t="shared" si="35"/>
        <v>P</v>
      </c>
      <c r="N71" s="14">
        <v>1160.7922637940101</v>
      </c>
      <c r="O71" s="14">
        <f t="shared" si="36"/>
        <v>1369.1839476246321</v>
      </c>
      <c r="P71" s="14">
        <f t="shared" si="37"/>
        <v>818.40057996339215</v>
      </c>
      <c r="Q71" s="14">
        <f t="shared" si="38"/>
        <v>1506.8797895399421</v>
      </c>
      <c r="R71" s="14">
        <f t="shared" si="39"/>
        <v>680.70473804808205</v>
      </c>
      <c r="S71" s="14">
        <v>11.4968166666667</v>
      </c>
      <c r="T71" s="14">
        <v>62841.7970369916</v>
      </c>
      <c r="U71" s="152">
        <f t="shared" si="40"/>
        <v>3153.845050563541</v>
      </c>
      <c r="V71" s="14" t="str">
        <f t="shared" si="41"/>
        <v>P</v>
      </c>
      <c r="W71" s="14" t="str">
        <f t="shared" si="42"/>
        <v>P</v>
      </c>
      <c r="X71" s="14" t="str">
        <f t="shared" si="43"/>
        <v>P</v>
      </c>
      <c r="Y71" s="14">
        <v>66062.642087555098</v>
      </c>
      <c r="Z71" s="14">
        <f t="shared" si="44"/>
        <v>80380.967714662387</v>
      </c>
      <c r="AA71" s="14">
        <f t="shared" si="45"/>
        <v>51610.316460447895</v>
      </c>
      <c r="AB71" s="14">
        <f t="shared" si="46"/>
        <v>87573.630528216017</v>
      </c>
      <c r="AC71" s="14">
        <f t="shared" si="47"/>
        <v>44417.653646894265</v>
      </c>
    </row>
    <row r="72" spans="1:29">
      <c r="A72" s="11" t="s">
        <v>150</v>
      </c>
      <c r="B72" s="11" t="s">
        <v>38</v>
      </c>
      <c r="C72" s="11" t="s">
        <v>164</v>
      </c>
      <c r="D72" s="11" t="s">
        <v>274</v>
      </c>
      <c r="E72" s="11" t="s">
        <v>35</v>
      </c>
      <c r="F72" s="11" t="s">
        <v>200</v>
      </c>
      <c r="G72" s="154">
        <v>43894.431563356498</v>
      </c>
      <c r="H72" s="14">
        <v>7.2139666666666704</v>
      </c>
      <c r="I72" s="14">
        <v>1169.31383162522</v>
      </c>
      <c r="J72" s="152">
        <f t="shared" si="32"/>
        <v>75.521567831207904</v>
      </c>
      <c r="K72" s="14" t="str">
        <f t="shared" si="33"/>
        <v>P</v>
      </c>
      <c r="L72" s="14" t="str">
        <f t="shared" si="34"/>
        <v>P</v>
      </c>
      <c r="M72" s="14" t="str">
        <f t="shared" si="35"/>
        <v>P</v>
      </c>
      <c r="N72" s="14">
        <v>1161.7922637940101</v>
      </c>
      <c r="O72" s="14">
        <f t="shared" si="36"/>
        <v>1369.1839476246321</v>
      </c>
      <c r="P72" s="14">
        <f t="shared" si="37"/>
        <v>818.40057996339215</v>
      </c>
      <c r="Q72" s="14">
        <f t="shared" si="38"/>
        <v>1506.8797895399421</v>
      </c>
      <c r="R72" s="14">
        <f t="shared" si="39"/>
        <v>680.70473804808205</v>
      </c>
      <c r="S72" s="14">
        <v>11.496783333333299</v>
      </c>
      <c r="T72" s="14">
        <v>65503.316107209503</v>
      </c>
      <c r="U72" s="152">
        <f t="shared" si="40"/>
        <v>492.32598034563853</v>
      </c>
      <c r="V72" s="14" t="str">
        <f t="shared" si="41"/>
        <v>P</v>
      </c>
      <c r="W72" s="14" t="str">
        <f t="shared" si="42"/>
        <v>P</v>
      </c>
      <c r="X72" s="14" t="str">
        <f t="shared" si="43"/>
        <v>P</v>
      </c>
      <c r="Y72" s="14">
        <v>66063.642087555098</v>
      </c>
      <c r="Z72" s="14">
        <f t="shared" si="44"/>
        <v>80380.967714662387</v>
      </c>
      <c r="AA72" s="14">
        <f t="shared" si="45"/>
        <v>51610.316460447895</v>
      </c>
      <c r="AB72" s="14">
        <f t="shared" si="46"/>
        <v>87573.630528216017</v>
      </c>
      <c r="AC72" s="14">
        <f t="shared" si="47"/>
        <v>44417.653646894265</v>
      </c>
    </row>
    <row r="73" spans="1:29">
      <c r="A73" s="11" t="s">
        <v>51</v>
      </c>
      <c r="B73" s="11" t="s">
        <v>38</v>
      </c>
      <c r="C73" s="11" t="s">
        <v>164</v>
      </c>
      <c r="D73" s="11" t="s">
        <v>273</v>
      </c>
      <c r="E73" s="11" t="s">
        <v>35</v>
      </c>
      <c r="F73" s="11" t="s">
        <v>61</v>
      </c>
      <c r="G73" s="154">
        <v>43894.445875081001</v>
      </c>
      <c r="H73" s="14">
        <v>7.2140000000000004</v>
      </c>
      <c r="I73" s="14">
        <v>1063.92940434924</v>
      </c>
      <c r="J73" s="152">
        <f t="shared" si="32"/>
        <v>29.862859444772084</v>
      </c>
      <c r="K73" s="14" t="str">
        <f t="shared" si="33"/>
        <v>P</v>
      </c>
      <c r="L73" s="14" t="str">
        <f t="shared" si="34"/>
        <v>P</v>
      </c>
      <c r="M73" s="14" t="str">
        <f t="shared" si="35"/>
        <v>P</v>
      </c>
      <c r="N73" s="14">
        <v>1162.7922637940101</v>
      </c>
      <c r="O73" s="14">
        <f t="shared" si="36"/>
        <v>1369.1839476246321</v>
      </c>
      <c r="P73" s="14">
        <f t="shared" si="37"/>
        <v>818.40057996339215</v>
      </c>
      <c r="Q73" s="14">
        <f t="shared" si="38"/>
        <v>1506.8797895399421</v>
      </c>
      <c r="R73" s="14">
        <f t="shared" si="39"/>
        <v>680.70473804808205</v>
      </c>
      <c r="S73" s="14">
        <v>11.4968166666667</v>
      </c>
      <c r="T73" s="14">
        <v>67366.921675936494</v>
      </c>
      <c r="U73" s="152">
        <f t="shared" si="40"/>
        <v>1371.2795883813524</v>
      </c>
      <c r="V73" s="14" t="str">
        <f t="shared" si="41"/>
        <v>P</v>
      </c>
      <c r="W73" s="14" t="str">
        <f t="shared" si="42"/>
        <v>P</v>
      </c>
      <c r="X73" s="14" t="str">
        <f t="shared" si="43"/>
        <v>P</v>
      </c>
      <c r="Y73" s="14">
        <v>66064.642087555098</v>
      </c>
      <c r="Z73" s="14">
        <f t="shared" si="44"/>
        <v>80380.967714662387</v>
      </c>
      <c r="AA73" s="14">
        <f t="shared" si="45"/>
        <v>51610.316460447895</v>
      </c>
      <c r="AB73" s="14">
        <f t="shared" si="46"/>
        <v>87573.630528216017</v>
      </c>
      <c r="AC73" s="14">
        <f t="shared" si="47"/>
        <v>44417.653646894265</v>
      </c>
    </row>
    <row r="74" spans="1:29">
      <c r="A74" s="11" t="s">
        <v>29</v>
      </c>
      <c r="B74" s="11" t="s">
        <v>38</v>
      </c>
      <c r="C74" s="11" t="s">
        <v>164</v>
      </c>
      <c r="D74" s="11" t="s">
        <v>272</v>
      </c>
      <c r="E74" s="11" t="s">
        <v>35</v>
      </c>
      <c r="F74" s="11" t="s">
        <v>198</v>
      </c>
      <c r="G74" s="154">
        <v>43894.4601546759</v>
      </c>
      <c r="H74" s="14">
        <v>7.2139666666666704</v>
      </c>
      <c r="I74" s="14">
        <v>1486.7900753584399</v>
      </c>
      <c r="J74" s="152">
        <f t="shared" si="32"/>
        <v>392.99781156442782</v>
      </c>
      <c r="K74" s="14" t="str">
        <f t="shared" si="33"/>
        <v>F</v>
      </c>
      <c r="L74" s="14" t="str">
        <f t="shared" si="34"/>
        <v>F</v>
      </c>
      <c r="M74" s="14" t="str">
        <f t="shared" si="35"/>
        <v>P</v>
      </c>
      <c r="N74" s="14">
        <v>1163.7922637940101</v>
      </c>
      <c r="O74" s="14">
        <f t="shared" si="36"/>
        <v>1369.1839476246321</v>
      </c>
      <c r="P74" s="14">
        <f t="shared" si="37"/>
        <v>818.40057996339215</v>
      </c>
      <c r="Q74" s="14">
        <f t="shared" si="38"/>
        <v>1506.8797895399421</v>
      </c>
      <c r="R74" s="14">
        <f t="shared" si="39"/>
        <v>680.70473804808205</v>
      </c>
      <c r="S74" s="14">
        <v>11.496783333333299</v>
      </c>
      <c r="T74" s="14">
        <v>83707.3707128112</v>
      </c>
      <c r="U74" s="152">
        <f t="shared" si="40"/>
        <v>17711.728625256059</v>
      </c>
      <c r="V74" s="14" t="str">
        <f t="shared" si="41"/>
        <v>F</v>
      </c>
      <c r="W74" s="14" t="str">
        <f t="shared" si="42"/>
        <v>F</v>
      </c>
      <c r="X74" s="14" t="str">
        <f t="shared" si="43"/>
        <v>P</v>
      </c>
      <c r="Y74" s="14">
        <v>66065.642087555098</v>
      </c>
      <c r="Z74" s="14">
        <f t="shared" si="44"/>
        <v>80380.967714662387</v>
      </c>
      <c r="AA74" s="14">
        <f t="shared" si="45"/>
        <v>51610.316460447895</v>
      </c>
      <c r="AB74" s="14">
        <f t="shared" si="46"/>
        <v>87573.630528216017</v>
      </c>
      <c r="AC74" s="14">
        <f t="shared" si="47"/>
        <v>44417.653646894265</v>
      </c>
    </row>
    <row r="75" spans="1:29">
      <c r="A75" s="11" t="s">
        <v>27</v>
      </c>
      <c r="B75" s="11" t="s">
        <v>38</v>
      </c>
      <c r="C75" s="11" t="s">
        <v>164</v>
      </c>
      <c r="D75" s="11" t="s">
        <v>271</v>
      </c>
      <c r="E75" s="11" t="s">
        <v>35</v>
      </c>
      <c r="F75" s="11" t="s">
        <v>191</v>
      </c>
      <c r="G75" s="154">
        <v>43894.4744260648</v>
      </c>
      <c r="H75" s="14">
        <v>7.2140000000000004</v>
      </c>
      <c r="I75" s="14">
        <v>1023.84069884698</v>
      </c>
      <c r="J75" s="152">
        <f t="shared" si="32"/>
        <v>69.951564947032125</v>
      </c>
      <c r="K75" s="14" t="str">
        <f t="shared" si="33"/>
        <v>P</v>
      </c>
      <c r="L75" s="14" t="str">
        <f t="shared" si="34"/>
        <v>P</v>
      </c>
      <c r="M75" s="14" t="str">
        <f t="shared" si="35"/>
        <v>P</v>
      </c>
      <c r="N75" s="14">
        <v>1164.7922637940101</v>
      </c>
      <c r="O75" s="14">
        <f t="shared" si="36"/>
        <v>1369.1839476246321</v>
      </c>
      <c r="P75" s="14">
        <f t="shared" si="37"/>
        <v>818.40057996339215</v>
      </c>
      <c r="Q75" s="14">
        <f t="shared" si="38"/>
        <v>1506.8797895399421</v>
      </c>
      <c r="R75" s="14">
        <f t="shared" si="39"/>
        <v>680.70473804808205</v>
      </c>
      <c r="S75" s="14">
        <v>11.4968166666667</v>
      </c>
      <c r="T75" s="14">
        <v>63586.078118741403</v>
      </c>
      <c r="U75" s="152">
        <f t="shared" si="40"/>
        <v>2409.563968813738</v>
      </c>
      <c r="V75" s="14" t="str">
        <f t="shared" si="41"/>
        <v>P</v>
      </c>
      <c r="W75" s="14" t="str">
        <f t="shared" si="42"/>
        <v>P</v>
      </c>
      <c r="X75" s="14" t="str">
        <f t="shared" si="43"/>
        <v>P</v>
      </c>
      <c r="Y75" s="14">
        <v>66066.642087555098</v>
      </c>
      <c r="Z75" s="14">
        <f t="shared" si="44"/>
        <v>80380.967714662387</v>
      </c>
      <c r="AA75" s="14">
        <f t="shared" si="45"/>
        <v>51610.316460447895</v>
      </c>
      <c r="AB75" s="14">
        <f t="shared" si="46"/>
        <v>87573.630528216017</v>
      </c>
      <c r="AC75" s="14">
        <f t="shared" si="47"/>
        <v>44417.653646894265</v>
      </c>
    </row>
    <row r="76" spans="1:29">
      <c r="A76" s="11" t="s">
        <v>21</v>
      </c>
      <c r="B76" s="11" t="s">
        <v>38</v>
      </c>
      <c r="C76" s="11" t="s">
        <v>164</v>
      </c>
      <c r="D76" s="11" t="s">
        <v>270</v>
      </c>
      <c r="E76" s="11" t="s">
        <v>181</v>
      </c>
      <c r="F76" s="11" t="s">
        <v>164</v>
      </c>
      <c r="G76" s="154">
        <v>43894.4887468171</v>
      </c>
      <c r="H76" s="14">
        <v>7.2043833333333298</v>
      </c>
      <c r="I76" s="14">
        <v>1017.48455678494</v>
      </c>
      <c r="J76" s="152">
        <f t="shared" si="32"/>
        <v>76.307707009072146</v>
      </c>
      <c r="K76" s="14" t="str">
        <f t="shared" si="33"/>
        <v>P</v>
      </c>
      <c r="L76" s="14" t="str">
        <f t="shared" si="34"/>
        <v>P</v>
      </c>
      <c r="M76" s="14" t="str">
        <f t="shared" si="35"/>
        <v>P</v>
      </c>
      <c r="N76" s="14">
        <v>1165.7922637940101</v>
      </c>
      <c r="O76" s="14">
        <f t="shared" si="36"/>
        <v>1369.1839476246321</v>
      </c>
      <c r="P76" s="14">
        <f t="shared" si="37"/>
        <v>818.40057996339215</v>
      </c>
      <c r="Q76" s="14">
        <f t="shared" si="38"/>
        <v>1506.8797895399421</v>
      </c>
      <c r="R76" s="14">
        <f t="shared" si="39"/>
        <v>680.70473804808205</v>
      </c>
      <c r="S76" s="14">
        <v>11.496783333333299</v>
      </c>
      <c r="T76" s="14">
        <v>70533.969618717398</v>
      </c>
      <c r="U76" s="152">
        <f t="shared" si="40"/>
        <v>4538.3275311622565</v>
      </c>
      <c r="V76" s="14" t="str">
        <f t="shared" si="41"/>
        <v>P</v>
      </c>
      <c r="W76" s="14" t="str">
        <f t="shared" si="42"/>
        <v>P</v>
      </c>
      <c r="X76" s="14" t="str">
        <f t="shared" si="43"/>
        <v>P</v>
      </c>
      <c r="Y76" s="14">
        <v>66067.642087555098</v>
      </c>
      <c r="Z76" s="14">
        <f t="shared" si="44"/>
        <v>80380.967714662387</v>
      </c>
      <c r="AA76" s="14">
        <f t="shared" si="45"/>
        <v>51610.316460447895</v>
      </c>
      <c r="AB76" s="14">
        <f t="shared" si="46"/>
        <v>87573.630528216017</v>
      </c>
      <c r="AC76" s="14">
        <f t="shared" si="47"/>
        <v>44417.653646894265</v>
      </c>
    </row>
  </sheetData>
  <mergeCells count="1">
    <mergeCell ref="A2:G2"/>
  </mergeCells>
  <conditionalFormatting sqref="M4:M76">
    <cfRule type="containsText" dxfId="11" priority="3" operator="containsText" text="f">
      <formula>NOT(ISERROR(SEARCH("f",M4)))</formula>
    </cfRule>
    <cfRule type="containsText" dxfId="10" priority="4" operator="containsText" text="p">
      <formula>NOT(ISERROR(SEARCH("p",M4)))</formula>
    </cfRule>
  </conditionalFormatting>
  <conditionalFormatting sqref="X4:X76">
    <cfRule type="containsText" dxfId="9" priority="1" operator="containsText" text="f">
      <formula>NOT(ISERROR(SEARCH("f",X4)))</formula>
    </cfRule>
    <cfRule type="containsText" dxfId="8" priority="2" operator="containsText" text="p">
      <formula>NOT(ISERROR(SEARCH("p",X4)))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57626787-75D9-40CE-9EDD-03703F8FC888}">
          <x14:formula1>
            <xm:f>'E:\[3125_IS_RAW_073020.xlsx]ValueList_Helper'!#REF!</xm:f>
          </x14:formula1>
          <xm:sqref>E4:E76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5B7E-FF00-4B62-B05F-95720857AA8F}">
  <dimension ref="A1:AB55"/>
  <sheetViews>
    <sheetView zoomScaleNormal="100" workbookViewId="0">
      <selection activeCell="U1" sqref="U1:V1048576"/>
    </sheetView>
  </sheetViews>
  <sheetFormatPr defaultColWidth="9.140625" defaultRowHeight="15"/>
  <cols>
    <col min="1" max="1" width="28.140625" style="10" customWidth="1"/>
    <col min="2" max="2" width="14.7109375" style="10" customWidth="1"/>
    <col min="3" max="3" width="17.42578125" style="10" customWidth="1"/>
    <col min="4" max="4" width="12.5703125" style="10" customWidth="1"/>
    <col min="5" max="5" width="6" style="10" customWidth="1"/>
    <col min="6" max="6" width="18.5703125" style="10" customWidth="1"/>
    <col min="7" max="7" width="5.5703125" style="10" customWidth="1"/>
    <col min="8" max="17" width="14.140625" style="10" customWidth="1"/>
    <col min="18" max="18" width="6.42578125" style="10" customWidth="1"/>
    <col min="19" max="19" width="15" style="10" customWidth="1"/>
    <col min="20" max="16384" width="9.140625" style="10"/>
  </cols>
  <sheetData>
    <row r="1" spans="1:28">
      <c r="J1" s="10" t="s">
        <v>720</v>
      </c>
      <c r="K1" s="10">
        <f>AVERAGE(H4:H73)</f>
        <v>50266.745450622722</v>
      </c>
      <c r="U1" s="10" t="s">
        <v>720</v>
      </c>
      <c r="V1" s="10">
        <f>AVERAGE(S4:S77)</f>
        <v>539587.97902145609</v>
      </c>
    </row>
    <row r="2" spans="1:28" ht="17.25" customHeight="1">
      <c r="A2" s="247"/>
      <c r="B2" s="247"/>
      <c r="C2" s="247"/>
      <c r="D2" s="247"/>
      <c r="E2" s="247"/>
      <c r="F2" s="248"/>
      <c r="G2" s="246" t="s">
        <v>148</v>
      </c>
      <c r="H2" s="248"/>
      <c r="I2" s="146"/>
      <c r="J2" s="146" t="s">
        <v>719</v>
      </c>
      <c r="K2" s="10">
        <f>STDEV(H4:H73)</f>
        <v>4953.5695740608944</v>
      </c>
      <c r="L2" s="146"/>
      <c r="M2" s="146"/>
      <c r="N2" s="146"/>
      <c r="O2" s="146"/>
      <c r="P2" s="146"/>
      <c r="Q2" s="146"/>
      <c r="R2" s="246" t="s">
        <v>20</v>
      </c>
      <c r="S2" s="248"/>
      <c r="T2" s="146"/>
      <c r="U2" s="146" t="s">
        <v>719</v>
      </c>
      <c r="V2" s="10">
        <f>STDEV(S4:S77)</f>
        <v>54114.37047806965</v>
      </c>
      <c r="W2" s="146"/>
    </row>
    <row r="3" spans="1:28" ht="15" customHeight="1">
      <c r="A3" s="147" t="s">
        <v>78</v>
      </c>
      <c r="B3" s="147" t="s">
        <v>56</v>
      </c>
      <c r="C3" s="147" t="s">
        <v>67</v>
      </c>
      <c r="D3" s="147" t="s">
        <v>82</v>
      </c>
      <c r="E3" s="147" t="s">
        <v>34</v>
      </c>
      <c r="F3" s="147" t="s">
        <v>86</v>
      </c>
      <c r="G3" s="147" t="s">
        <v>4</v>
      </c>
      <c r="H3" s="147" t="s">
        <v>94</v>
      </c>
      <c r="I3" s="147" t="s">
        <v>718</v>
      </c>
      <c r="J3" s="147" t="s">
        <v>717</v>
      </c>
      <c r="K3" s="147" t="s">
        <v>716</v>
      </c>
      <c r="L3" s="147" t="s">
        <v>714</v>
      </c>
      <c r="M3" s="147" t="s">
        <v>683</v>
      </c>
      <c r="N3" s="147" t="s">
        <v>716</v>
      </c>
      <c r="O3" s="153" t="s">
        <v>715</v>
      </c>
      <c r="P3" s="153" t="s">
        <v>714</v>
      </c>
      <c r="Q3" s="153" t="s">
        <v>713</v>
      </c>
      <c r="R3" s="147" t="s">
        <v>4</v>
      </c>
      <c r="S3" s="147" t="s">
        <v>94</v>
      </c>
      <c r="T3" s="147" t="s">
        <v>718</v>
      </c>
      <c r="U3" s="147" t="s">
        <v>717</v>
      </c>
      <c r="V3" s="147" t="s">
        <v>716</v>
      </c>
      <c r="W3" s="147" t="s">
        <v>714</v>
      </c>
      <c r="X3" s="147" t="s">
        <v>683</v>
      </c>
      <c r="Y3" s="147" t="s">
        <v>716</v>
      </c>
      <c r="Z3" s="153" t="s">
        <v>715</v>
      </c>
      <c r="AA3" s="153" t="s">
        <v>714</v>
      </c>
      <c r="AB3" s="153" t="s">
        <v>713</v>
      </c>
    </row>
    <row r="4" spans="1:28">
      <c r="A4" s="11" t="s">
        <v>21</v>
      </c>
      <c r="B4" s="11" t="s">
        <v>38</v>
      </c>
      <c r="C4" s="11" t="s">
        <v>561</v>
      </c>
      <c r="D4" s="11" t="s">
        <v>181</v>
      </c>
      <c r="E4" s="11" t="s">
        <v>164</v>
      </c>
      <c r="F4" s="13">
        <v>43885.656851851898</v>
      </c>
      <c r="G4" s="14">
        <v>5.6295000000000002</v>
      </c>
      <c r="H4" s="14">
        <v>48592.622150867901</v>
      </c>
      <c r="I4" s="152">
        <f t="shared" ref="I4:I35" si="0">ABS(H4-$K$1)</f>
        <v>1674.1232997548213</v>
      </c>
      <c r="J4" s="14" t="str">
        <f t="shared" ref="J4:J35" si="1">IF(I4&gt;$K$2, "F", "P")</f>
        <v>P</v>
      </c>
      <c r="K4" s="14" t="str">
        <f t="shared" ref="K4:K35" si="2">IF(I4&gt;$K$2*2, "F", "P")</f>
        <v>P</v>
      </c>
      <c r="L4" s="14" t="str">
        <f t="shared" ref="L4:L35" si="3">IF(I4&gt;$K$2*3, "F", "P")</f>
        <v>P</v>
      </c>
      <c r="M4" s="14">
        <v>50266.745450622722</v>
      </c>
      <c r="N4" s="14">
        <f t="shared" ref="N4:N35" si="4">($K$2*2)+$K$1</f>
        <v>60173.884598744509</v>
      </c>
      <c r="O4" s="14">
        <f t="shared" ref="O4:O35" si="5">($K$2*-2)+$K$1</f>
        <v>40359.606302500935</v>
      </c>
      <c r="P4" s="14">
        <f t="shared" ref="P4:P35" si="6">($K$2*3)+$K$1</f>
        <v>65127.454172805403</v>
      </c>
      <c r="Q4" s="14">
        <f t="shared" ref="Q4:Q35" si="7">($K$2*-3)+$K$1</f>
        <v>35406.036728440042</v>
      </c>
      <c r="R4" s="14">
        <v>11.218083333333301</v>
      </c>
      <c r="S4" s="14">
        <v>610704.78632274002</v>
      </c>
      <c r="T4" s="14">
        <f t="shared" ref="T4:T35" si="8">ABS(S4-$V$1)</f>
        <v>71116.80730128393</v>
      </c>
      <c r="U4" s="14" t="str">
        <f t="shared" ref="U4:U35" si="9">IF(T4&gt;$V$2, "F", "P")</f>
        <v>F</v>
      </c>
      <c r="V4" s="14" t="str">
        <f t="shared" ref="V4:V35" si="10">IF(T4&gt;$V$2*2, "F", "P")</f>
        <v>P</v>
      </c>
      <c r="W4" s="14" t="str">
        <f t="shared" ref="W4:W35" si="11">IF(T4&gt;$V$2*3, "F", "P")</f>
        <v>P</v>
      </c>
      <c r="X4" s="14">
        <v>539587.97902145609</v>
      </c>
      <c r="Y4" s="14">
        <f t="shared" ref="Y4:Y35" si="12">($V$2*2)+$V$1</f>
        <v>647816.71997759538</v>
      </c>
      <c r="Z4" s="14">
        <f t="shared" ref="Z4:Z35" si="13">($V$2*-2)+$V$1</f>
        <v>431359.23806531681</v>
      </c>
      <c r="AA4" s="14">
        <f t="shared" ref="AA4:AA35" si="14">($V$2*3)+$V$1</f>
        <v>701931.09045566502</v>
      </c>
      <c r="AB4" s="14">
        <f t="shared" ref="AB4:AB35" si="15">($V$2*-3)+$V$1</f>
        <v>377244.86758724716</v>
      </c>
    </row>
    <row r="5" spans="1:28">
      <c r="A5" s="11" t="s">
        <v>21</v>
      </c>
      <c r="B5" s="11" t="s">
        <v>38</v>
      </c>
      <c r="C5" s="11" t="s">
        <v>560</v>
      </c>
      <c r="D5" s="11" t="s">
        <v>181</v>
      </c>
      <c r="E5" s="11" t="s">
        <v>164</v>
      </c>
      <c r="F5" s="13">
        <v>43885.671643518501</v>
      </c>
      <c r="G5" s="14">
        <v>5.6295166666666701</v>
      </c>
      <c r="H5" s="14">
        <v>45056.285334360597</v>
      </c>
      <c r="I5" s="152">
        <f t="shared" si="0"/>
        <v>5210.4601162621257</v>
      </c>
      <c r="J5" s="14" t="str">
        <f t="shared" si="1"/>
        <v>F</v>
      </c>
      <c r="K5" s="14" t="str">
        <f t="shared" si="2"/>
        <v>P</v>
      </c>
      <c r="L5" s="14" t="str">
        <f t="shared" si="3"/>
        <v>P</v>
      </c>
      <c r="M5" s="14">
        <v>50267.7454506227</v>
      </c>
      <c r="N5" s="14">
        <f t="shared" si="4"/>
        <v>60173.884598744509</v>
      </c>
      <c r="O5" s="14">
        <f t="shared" si="5"/>
        <v>40359.606302500935</v>
      </c>
      <c r="P5" s="14">
        <f t="shared" si="6"/>
        <v>65127.454172805403</v>
      </c>
      <c r="Q5" s="14">
        <f t="shared" si="7"/>
        <v>35406.036728440042</v>
      </c>
      <c r="R5" s="14">
        <v>11.210316666666699</v>
      </c>
      <c r="S5" s="14">
        <v>547939.72516608099</v>
      </c>
      <c r="T5" s="14">
        <f t="shared" si="8"/>
        <v>8351.7461446248926</v>
      </c>
      <c r="U5" s="14" t="str">
        <f t="shared" si="9"/>
        <v>P</v>
      </c>
      <c r="V5" s="14" t="str">
        <f t="shared" si="10"/>
        <v>P</v>
      </c>
      <c r="W5" s="14" t="str">
        <f t="shared" si="11"/>
        <v>P</v>
      </c>
      <c r="X5" s="14">
        <v>539588.97902145598</v>
      </c>
      <c r="Y5" s="14">
        <f t="shared" si="12"/>
        <v>647816.71997759538</v>
      </c>
      <c r="Z5" s="14">
        <f t="shared" si="13"/>
        <v>431359.23806531681</v>
      </c>
      <c r="AA5" s="14">
        <f t="shared" si="14"/>
        <v>701931.09045566502</v>
      </c>
      <c r="AB5" s="14">
        <f t="shared" si="15"/>
        <v>377244.86758724716</v>
      </c>
    </row>
    <row r="6" spans="1:28">
      <c r="A6" s="11" t="s">
        <v>511</v>
      </c>
      <c r="B6" s="11" t="s">
        <v>38</v>
      </c>
      <c r="C6" s="11" t="s">
        <v>559</v>
      </c>
      <c r="D6" s="11" t="s">
        <v>60</v>
      </c>
      <c r="E6" s="11" t="s">
        <v>123</v>
      </c>
      <c r="F6" s="13">
        <v>43885.686481481498</v>
      </c>
      <c r="G6" s="14">
        <v>5.6178333333333299</v>
      </c>
      <c r="H6" s="14">
        <v>45159.111110730701</v>
      </c>
      <c r="I6" s="152">
        <f t="shared" si="0"/>
        <v>5107.6343398920217</v>
      </c>
      <c r="J6" s="14" t="str">
        <f t="shared" si="1"/>
        <v>F</v>
      </c>
      <c r="K6" s="14" t="str">
        <f t="shared" si="2"/>
        <v>P</v>
      </c>
      <c r="L6" s="14" t="str">
        <f t="shared" si="3"/>
        <v>P</v>
      </c>
      <c r="M6" s="14">
        <v>50268.7454506227</v>
      </c>
      <c r="N6" s="14">
        <f t="shared" si="4"/>
        <v>60173.884598744509</v>
      </c>
      <c r="O6" s="14">
        <f t="shared" si="5"/>
        <v>40359.606302500935</v>
      </c>
      <c r="P6" s="14">
        <f t="shared" si="6"/>
        <v>65127.454172805403</v>
      </c>
      <c r="Q6" s="14">
        <f t="shared" si="7"/>
        <v>35406.036728440042</v>
      </c>
      <c r="R6" s="14">
        <v>11.218066666666701</v>
      </c>
      <c r="S6" s="14">
        <v>416578.01927374501</v>
      </c>
      <c r="T6" s="14">
        <f t="shared" si="8"/>
        <v>123009.95974771108</v>
      </c>
      <c r="U6" s="14" t="str">
        <f t="shared" si="9"/>
        <v>F</v>
      </c>
      <c r="V6" s="14" t="str">
        <f t="shared" si="10"/>
        <v>F</v>
      </c>
      <c r="W6" s="14" t="str">
        <f t="shared" si="11"/>
        <v>P</v>
      </c>
      <c r="X6" s="14">
        <v>539589.97902145598</v>
      </c>
      <c r="Y6" s="14">
        <f t="shared" si="12"/>
        <v>647816.71997759538</v>
      </c>
      <c r="Z6" s="14">
        <f t="shared" si="13"/>
        <v>431359.23806531681</v>
      </c>
      <c r="AA6" s="14">
        <f t="shared" si="14"/>
        <v>701931.09045566502</v>
      </c>
      <c r="AB6" s="14">
        <f t="shared" si="15"/>
        <v>377244.86758724716</v>
      </c>
    </row>
    <row r="7" spans="1:28">
      <c r="A7" s="11" t="s">
        <v>509</v>
      </c>
      <c r="B7" s="11" t="s">
        <v>38</v>
      </c>
      <c r="C7" s="11" t="s">
        <v>558</v>
      </c>
      <c r="D7" s="11" t="s">
        <v>60</v>
      </c>
      <c r="E7" s="11" t="s">
        <v>30</v>
      </c>
      <c r="F7" s="13">
        <v>43885.701261574097</v>
      </c>
      <c r="G7" s="14">
        <v>5.6334166666666698</v>
      </c>
      <c r="H7" s="14">
        <v>41986.786194014603</v>
      </c>
      <c r="I7" s="152">
        <f t="shared" si="0"/>
        <v>8279.9592566081192</v>
      </c>
      <c r="J7" s="14" t="str">
        <f t="shared" si="1"/>
        <v>F</v>
      </c>
      <c r="K7" s="14" t="str">
        <f t="shared" si="2"/>
        <v>P</v>
      </c>
      <c r="L7" s="14" t="str">
        <f t="shared" si="3"/>
        <v>P</v>
      </c>
      <c r="M7" s="14">
        <v>50269.7454506227</v>
      </c>
      <c r="N7" s="14">
        <f t="shared" si="4"/>
        <v>60173.884598744509</v>
      </c>
      <c r="O7" s="14">
        <f t="shared" si="5"/>
        <v>40359.606302500935</v>
      </c>
      <c r="P7" s="14">
        <f t="shared" si="6"/>
        <v>65127.454172805403</v>
      </c>
      <c r="Q7" s="14">
        <f t="shared" si="7"/>
        <v>35406.036728440042</v>
      </c>
      <c r="R7" s="14">
        <v>11.2181</v>
      </c>
      <c r="S7" s="14">
        <v>432368.79516370199</v>
      </c>
      <c r="T7" s="14">
        <f t="shared" si="8"/>
        <v>107219.18385775411</v>
      </c>
      <c r="U7" s="14" t="str">
        <f t="shared" si="9"/>
        <v>F</v>
      </c>
      <c r="V7" s="14" t="str">
        <f t="shared" si="10"/>
        <v>P</v>
      </c>
      <c r="W7" s="14" t="str">
        <f t="shared" si="11"/>
        <v>P</v>
      </c>
      <c r="X7" s="14">
        <v>539590.97902145598</v>
      </c>
      <c r="Y7" s="14">
        <f t="shared" si="12"/>
        <v>647816.71997759538</v>
      </c>
      <c r="Z7" s="14">
        <f t="shared" si="13"/>
        <v>431359.23806531681</v>
      </c>
      <c r="AA7" s="14">
        <f t="shared" si="14"/>
        <v>701931.09045566502</v>
      </c>
      <c r="AB7" s="14">
        <f t="shared" si="15"/>
        <v>377244.86758724716</v>
      </c>
    </row>
    <row r="8" spans="1:28">
      <c r="A8" s="11" t="s">
        <v>507</v>
      </c>
      <c r="B8" s="11" t="s">
        <v>38</v>
      </c>
      <c r="C8" s="11" t="s">
        <v>557</v>
      </c>
      <c r="D8" s="11" t="s">
        <v>60</v>
      </c>
      <c r="E8" s="11" t="s">
        <v>76</v>
      </c>
      <c r="F8" s="13">
        <v>43885.716041666703</v>
      </c>
      <c r="G8" s="14">
        <v>5.6450666666666702</v>
      </c>
      <c r="H8" s="14">
        <v>47553.332892157698</v>
      </c>
      <c r="I8" s="152">
        <f t="shared" si="0"/>
        <v>2713.4125584650246</v>
      </c>
      <c r="J8" s="14" t="str">
        <f t="shared" si="1"/>
        <v>P</v>
      </c>
      <c r="K8" s="14" t="str">
        <f t="shared" si="2"/>
        <v>P</v>
      </c>
      <c r="L8" s="14" t="str">
        <f t="shared" si="3"/>
        <v>P</v>
      </c>
      <c r="M8" s="14">
        <v>50270.7454506227</v>
      </c>
      <c r="N8" s="14">
        <f t="shared" si="4"/>
        <v>60173.884598744509</v>
      </c>
      <c r="O8" s="14">
        <f t="shared" si="5"/>
        <v>40359.606302500935</v>
      </c>
      <c r="P8" s="14">
        <f t="shared" si="6"/>
        <v>65127.454172805403</v>
      </c>
      <c r="Q8" s="14">
        <f t="shared" si="7"/>
        <v>35406.036728440042</v>
      </c>
      <c r="R8" s="14">
        <v>11.218083333333301</v>
      </c>
      <c r="S8" s="14">
        <v>508203.96707650699</v>
      </c>
      <c r="T8" s="14">
        <f t="shared" si="8"/>
        <v>31384.011944949103</v>
      </c>
      <c r="U8" s="14" t="str">
        <f t="shared" si="9"/>
        <v>P</v>
      </c>
      <c r="V8" s="14" t="str">
        <f t="shared" si="10"/>
        <v>P</v>
      </c>
      <c r="W8" s="14" t="str">
        <f t="shared" si="11"/>
        <v>P</v>
      </c>
      <c r="X8" s="14">
        <v>539591.97902145598</v>
      </c>
      <c r="Y8" s="14">
        <f t="shared" si="12"/>
        <v>647816.71997759538</v>
      </c>
      <c r="Z8" s="14">
        <f t="shared" si="13"/>
        <v>431359.23806531681</v>
      </c>
      <c r="AA8" s="14">
        <f t="shared" si="14"/>
        <v>701931.09045566502</v>
      </c>
      <c r="AB8" s="14">
        <f t="shared" si="15"/>
        <v>377244.86758724716</v>
      </c>
    </row>
    <row r="9" spans="1:28">
      <c r="A9" s="11" t="s">
        <v>505</v>
      </c>
      <c r="B9" s="11" t="s">
        <v>38</v>
      </c>
      <c r="C9" s="11" t="s">
        <v>556</v>
      </c>
      <c r="D9" s="11" t="s">
        <v>60</v>
      </c>
      <c r="E9" s="11" t="s">
        <v>169</v>
      </c>
      <c r="F9" s="13">
        <v>43885.730833333299</v>
      </c>
      <c r="G9" s="14">
        <v>5.6450833333333303</v>
      </c>
      <c r="H9" s="14">
        <v>53346.989038152598</v>
      </c>
      <c r="I9" s="152">
        <f t="shared" si="0"/>
        <v>3080.2435875298761</v>
      </c>
      <c r="J9" s="14" t="str">
        <f t="shared" si="1"/>
        <v>P</v>
      </c>
      <c r="K9" s="14" t="str">
        <f t="shared" si="2"/>
        <v>P</v>
      </c>
      <c r="L9" s="14" t="str">
        <f t="shared" si="3"/>
        <v>P</v>
      </c>
      <c r="M9" s="14">
        <v>50271.7454506227</v>
      </c>
      <c r="N9" s="14">
        <f t="shared" si="4"/>
        <v>60173.884598744509</v>
      </c>
      <c r="O9" s="14">
        <f t="shared" si="5"/>
        <v>40359.606302500935</v>
      </c>
      <c r="P9" s="14">
        <f t="shared" si="6"/>
        <v>65127.454172805403</v>
      </c>
      <c r="Q9" s="14">
        <f t="shared" si="7"/>
        <v>35406.036728440042</v>
      </c>
      <c r="R9" s="14">
        <v>11.210333333333301</v>
      </c>
      <c r="S9" s="14">
        <v>505560.704465641</v>
      </c>
      <c r="T9" s="14">
        <f t="shared" si="8"/>
        <v>34027.274555815093</v>
      </c>
      <c r="U9" s="14" t="str">
        <f t="shared" si="9"/>
        <v>P</v>
      </c>
      <c r="V9" s="14" t="str">
        <f t="shared" si="10"/>
        <v>P</v>
      </c>
      <c r="W9" s="14" t="str">
        <f t="shared" si="11"/>
        <v>P</v>
      </c>
      <c r="X9" s="14">
        <v>539592.97902145598</v>
      </c>
      <c r="Y9" s="14">
        <f t="shared" si="12"/>
        <v>647816.71997759538</v>
      </c>
      <c r="Z9" s="14">
        <f t="shared" si="13"/>
        <v>431359.23806531681</v>
      </c>
      <c r="AA9" s="14">
        <f t="shared" si="14"/>
        <v>701931.09045566502</v>
      </c>
      <c r="AB9" s="14">
        <f t="shared" si="15"/>
        <v>377244.86758724716</v>
      </c>
    </row>
    <row r="10" spans="1:28">
      <c r="A10" s="11" t="s">
        <v>503</v>
      </c>
      <c r="B10" s="11" t="s">
        <v>38</v>
      </c>
      <c r="C10" s="11" t="s">
        <v>555</v>
      </c>
      <c r="D10" s="11" t="s">
        <v>60</v>
      </c>
      <c r="E10" s="11" t="s">
        <v>186</v>
      </c>
      <c r="F10" s="13">
        <v>43885.745590277802</v>
      </c>
      <c r="G10" s="14">
        <v>5.6450500000000003</v>
      </c>
      <c r="H10" s="14">
        <v>50078.209610784797</v>
      </c>
      <c r="I10" s="152">
        <f t="shared" si="0"/>
        <v>188.53583983792487</v>
      </c>
      <c r="J10" s="14" t="str">
        <f t="shared" si="1"/>
        <v>P</v>
      </c>
      <c r="K10" s="14" t="str">
        <f t="shared" si="2"/>
        <v>P</v>
      </c>
      <c r="L10" s="14" t="str">
        <f t="shared" si="3"/>
        <v>P</v>
      </c>
      <c r="M10" s="14">
        <v>50272.7454506227</v>
      </c>
      <c r="N10" s="14">
        <f t="shared" si="4"/>
        <v>60173.884598744509</v>
      </c>
      <c r="O10" s="14">
        <f t="shared" si="5"/>
        <v>40359.606302500935</v>
      </c>
      <c r="P10" s="14">
        <f t="shared" si="6"/>
        <v>65127.454172805403</v>
      </c>
      <c r="Q10" s="14">
        <f t="shared" si="7"/>
        <v>35406.036728440042</v>
      </c>
      <c r="R10" s="14">
        <v>11.210283333333299</v>
      </c>
      <c r="S10" s="14">
        <v>539961.38132904796</v>
      </c>
      <c r="T10" s="14">
        <f t="shared" si="8"/>
        <v>373.4023075918667</v>
      </c>
      <c r="U10" s="14" t="str">
        <f t="shared" si="9"/>
        <v>P</v>
      </c>
      <c r="V10" s="14" t="str">
        <f t="shared" si="10"/>
        <v>P</v>
      </c>
      <c r="W10" s="14" t="str">
        <f t="shared" si="11"/>
        <v>P</v>
      </c>
      <c r="X10" s="14">
        <v>539593.97902145598</v>
      </c>
      <c r="Y10" s="14">
        <f t="shared" si="12"/>
        <v>647816.71997759538</v>
      </c>
      <c r="Z10" s="14">
        <f t="shared" si="13"/>
        <v>431359.23806531681</v>
      </c>
      <c r="AA10" s="14">
        <f t="shared" si="14"/>
        <v>701931.09045566502</v>
      </c>
      <c r="AB10" s="14">
        <f t="shared" si="15"/>
        <v>377244.86758724716</v>
      </c>
    </row>
    <row r="11" spans="1:28">
      <c r="A11" s="11" t="s">
        <v>501</v>
      </c>
      <c r="B11" s="11" t="s">
        <v>38</v>
      </c>
      <c r="C11" s="11" t="s">
        <v>554</v>
      </c>
      <c r="D11" s="11" t="s">
        <v>60</v>
      </c>
      <c r="E11" s="11" t="s">
        <v>176</v>
      </c>
      <c r="F11" s="13">
        <v>43885.760335648098</v>
      </c>
      <c r="G11" s="14">
        <v>5.6567499999999997</v>
      </c>
      <c r="H11" s="14">
        <v>43827.3109198202</v>
      </c>
      <c r="I11" s="152">
        <f t="shared" si="0"/>
        <v>6439.4345308025222</v>
      </c>
      <c r="J11" s="14" t="str">
        <f t="shared" si="1"/>
        <v>F</v>
      </c>
      <c r="K11" s="14" t="str">
        <f t="shared" si="2"/>
        <v>P</v>
      </c>
      <c r="L11" s="14" t="str">
        <f t="shared" si="3"/>
        <v>P</v>
      </c>
      <c r="M11" s="14">
        <v>50273.7454506227</v>
      </c>
      <c r="N11" s="14">
        <f t="shared" si="4"/>
        <v>60173.884598744509</v>
      </c>
      <c r="O11" s="14">
        <f t="shared" si="5"/>
        <v>40359.606302500935</v>
      </c>
      <c r="P11" s="14">
        <f t="shared" si="6"/>
        <v>65127.454172805403</v>
      </c>
      <c r="Q11" s="14">
        <f t="shared" si="7"/>
        <v>35406.036728440042</v>
      </c>
      <c r="R11" s="14">
        <v>11.210333333333301</v>
      </c>
      <c r="S11" s="14">
        <v>509571.15097172197</v>
      </c>
      <c r="T11" s="14">
        <f t="shared" si="8"/>
        <v>30016.828049734118</v>
      </c>
      <c r="U11" s="14" t="str">
        <f t="shared" si="9"/>
        <v>P</v>
      </c>
      <c r="V11" s="14" t="str">
        <f t="shared" si="10"/>
        <v>P</v>
      </c>
      <c r="W11" s="14" t="str">
        <f t="shared" si="11"/>
        <v>P</v>
      </c>
      <c r="X11" s="14">
        <v>539594.97902145598</v>
      </c>
      <c r="Y11" s="14">
        <f t="shared" si="12"/>
        <v>647816.71997759538</v>
      </c>
      <c r="Z11" s="14">
        <f t="shared" si="13"/>
        <v>431359.23806531681</v>
      </c>
      <c r="AA11" s="14">
        <f t="shared" si="14"/>
        <v>701931.09045566502</v>
      </c>
      <c r="AB11" s="14">
        <f t="shared" si="15"/>
        <v>377244.86758724716</v>
      </c>
    </row>
    <row r="12" spans="1:28">
      <c r="A12" s="11" t="s">
        <v>499</v>
      </c>
      <c r="B12" s="11" t="s">
        <v>38</v>
      </c>
      <c r="C12" s="11" t="s">
        <v>553</v>
      </c>
      <c r="D12" s="11" t="s">
        <v>60</v>
      </c>
      <c r="E12" s="11" t="s">
        <v>172</v>
      </c>
      <c r="F12" s="13">
        <v>43885.775138888901</v>
      </c>
      <c r="G12" s="14">
        <v>5.6295000000000002</v>
      </c>
      <c r="H12" s="14">
        <v>43628.281585022101</v>
      </c>
      <c r="I12" s="152">
        <f t="shared" si="0"/>
        <v>6638.4638656006209</v>
      </c>
      <c r="J12" s="14" t="str">
        <f t="shared" si="1"/>
        <v>F</v>
      </c>
      <c r="K12" s="14" t="str">
        <f t="shared" si="2"/>
        <v>P</v>
      </c>
      <c r="L12" s="14" t="str">
        <f t="shared" si="3"/>
        <v>P</v>
      </c>
      <c r="M12" s="14">
        <v>50274.7454506227</v>
      </c>
      <c r="N12" s="14">
        <f t="shared" si="4"/>
        <v>60173.884598744509</v>
      </c>
      <c r="O12" s="14">
        <f t="shared" si="5"/>
        <v>40359.606302500935</v>
      </c>
      <c r="P12" s="14">
        <f t="shared" si="6"/>
        <v>65127.454172805403</v>
      </c>
      <c r="Q12" s="14">
        <f t="shared" si="7"/>
        <v>35406.036728440042</v>
      </c>
      <c r="R12" s="14">
        <v>11.2103</v>
      </c>
      <c r="S12" s="14">
        <v>487326.11535573902</v>
      </c>
      <c r="T12" s="14">
        <f t="shared" si="8"/>
        <v>52261.863665717072</v>
      </c>
      <c r="U12" s="14" t="str">
        <f t="shared" si="9"/>
        <v>P</v>
      </c>
      <c r="V12" s="14" t="str">
        <f t="shared" si="10"/>
        <v>P</v>
      </c>
      <c r="W12" s="14" t="str">
        <f t="shared" si="11"/>
        <v>P</v>
      </c>
      <c r="X12" s="14">
        <v>539595.97902145598</v>
      </c>
      <c r="Y12" s="14">
        <f t="shared" si="12"/>
        <v>647816.71997759538</v>
      </c>
      <c r="Z12" s="14">
        <f t="shared" si="13"/>
        <v>431359.23806531681</v>
      </c>
      <c r="AA12" s="14">
        <f t="shared" si="14"/>
        <v>701931.09045566502</v>
      </c>
      <c r="AB12" s="14">
        <f t="shared" si="15"/>
        <v>377244.86758724716</v>
      </c>
    </row>
    <row r="13" spans="1:28">
      <c r="A13" s="11" t="s">
        <v>497</v>
      </c>
      <c r="B13" s="11" t="s">
        <v>38</v>
      </c>
      <c r="C13" s="11" t="s">
        <v>552</v>
      </c>
      <c r="D13" s="11" t="s">
        <v>60</v>
      </c>
      <c r="E13" s="11" t="s">
        <v>83</v>
      </c>
      <c r="F13" s="13">
        <v>43885.789907407401</v>
      </c>
      <c r="G13" s="14">
        <v>5.6334166666666698</v>
      </c>
      <c r="H13" s="14">
        <v>48761.765172396103</v>
      </c>
      <c r="I13" s="152">
        <f t="shared" si="0"/>
        <v>1504.9802782266197</v>
      </c>
      <c r="J13" s="14" t="str">
        <f t="shared" si="1"/>
        <v>P</v>
      </c>
      <c r="K13" s="14" t="str">
        <f t="shared" si="2"/>
        <v>P</v>
      </c>
      <c r="L13" s="14" t="str">
        <f t="shared" si="3"/>
        <v>P</v>
      </c>
      <c r="M13" s="14">
        <v>50275.7454506227</v>
      </c>
      <c r="N13" s="14">
        <f t="shared" si="4"/>
        <v>60173.884598744509</v>
      </c>
      <c r="O13" s="14">
        <f t="shared" si="5"/>
        <v>40359.606302500935</v>
      </c>
      <c r="P13" s="14">
        <f t="shared" si="6"/>
        <v>65127.454172805403</v>
      </c>
      <c r="Q13" s="14">
        <f t="shared" si="7"/>
        <v>35406.036728440042</v>
      </c>
      <c r="R13" s="14">
        <v>11.218116666666701</v>
      </c>
      <c r="S13" s="14">
        <v>504469.21571779001</v>
      </c>
      <c r="T13" s="14">
        <f t="shared" si="8"/>
        <v>35118.763303666085</v>
      </c>
      <c r="U13" s="14" t="str">
        <f t="shared" si="9"/>
        <v>P</v>
      </c>
      <c r="V13" s="14" t="str">
        <f t="shared" si="10"/>
        <v>P</v>
      </c>
      <c r="W13" s="14" t="str">
        <f t="shared" si="11"/>
        <v>P</v>
      </c>
      <c r="X13" s="14">
        <v>539596.97902145598</v>
      </c>
      <c r="Y13" s="14">
        <f t="shared" si="12"/>
        <v>647816.71997759538</v>
      </c>
      <c r="Z13" s="14">
        <f t="shared" si="13"/>
        <v>431359.23806531681</v>
      </c>
      <c r="AA13" s="14">
        <f t="shared" si="14"/>
        <v>701931.09045566502</v>
      </c>
      <c r="AB13" s="14">
        <f t="shared" si="15"/>
        <v>377244.86758724716</v>
      </c>
    </row>
    <row r="14" spans="1:28">
      <c r="A14" s="11" t="s">
        <v>495</v>
      </c>
      <c r="B14" s="11" t="s">
        <v>38</v>
      </c>
      <c r="C14" s="11" t="s">
        <v>551</v>
      </c>
      <c r="D14" s="11" t="s">
        <v>60</v>
      </c>
      <c r="E14" s="11" t="s">
        <v>147</v>
      </c>
      <c r="F14" s="13">
        <v>43885.804675925901</v>
      </c>
      <c r="G14" s="14">
        <v>5.6489333333333303</v>
      </c>
      <c r="H14" s="14">
        <v>52843.496551181401</v>
      </c>
      <c r="I14" s="152">
        <f t="shared" si="0"/>
        <v>2576.7511005586784</v>
      </c>
      <c r="J14" s="14" t="str">
        <f t="shared" si="1"/>
        <v>P</v>
      </c>
      <c r="K14" s="14" t="str">
        <f t="shared" si="2"/>
        <v>P</v>
      </c>
      <c r="L14" s="14" t="str">
        <f t="shared" si="3"/>
        <v>P</v>
      </c>
      <c r="M14" s="14">
        <v>50276.7454506227</v>
      </c>
      <c r="N14" s="14">
        <f t="shared" si="4"/>
        <v>60173.884598744509</v>
      </c>
      <c r="O14" s="14">
        <f t="shared" si="5"/>
        <v>40359.606302500935</v>
      </c>
      <c r="P14" s="14">
        <f t="shared" si="6"/>
        <v>65127.454172805403</v>
      </c>
      <c r="Q14" s="14">
        <f t="shared" si="7"/>
        <v>35406.036728440042</v>
      </c>
      <c r="R14" s="14">
        <v>11.210283333333299</v>
      </c>
      <c r="S14" s="14">
        <v>552775.385627468</v>
      </c>
      <c r="T14" s="14">
        <f t="shared" si="8"/>
        <v>13187.406606011908</v>
      </c>
      <c r="U14" s="14" t="str">
        <f t="shared" si="9"/>
        <v>P</v>
      </c>
      <c r="V14" s="14" t="str">
        <f t="shared" si="10"/>
        <v>P</v>
      </c>
      <c r="W14" s="14" t="str">
        <f t="shared" si="11"/>
        <v>P</v>
      </c>
      <c r="X14" s="14">
        <v>539597.97902145598</v>
      </c>
      <c r="Y14" s="14">
        <f t="shared" si="12"/>
        <v>647816.71997759538</v>
      </c>
      <c r="Z14" s="14">
        <f t="shared" si="13"/>
        <v>431359.23806531681</v>
      </c>
      <c r="AA14" s="14">
        <f t="shared" si="14"/>
        <v>701931.09045566502</v>
      </c>
      <c r="AB14" s="14">
        <f t="shared" si="15"/>
        <v>377244.86758724716</v>
      </c>
    </row>
    <row r="15" spans="1:28">
      <c r="A15" s="11" t="s">
        <v>493</v>
      </c>
      <c r="B15" s="11" t="s">
        <v>38</v>
      </c>
      <c r="C15" s="11" t="s">
        <v>550</v>
      </c>
      <c r="D15" s="11" t="s">
        <v>60</v>
      </c>
      <c r="E15" s="11" t="s">
        <v>58</v>
      </c>
      <c r="F15" s="13">
        <v>43885.819479166697</v>
      </c>
      <c r="G15" s="14">
        <v>5.649</v>
      </c>
      <c r="H15" s="14">
        <v>50318.884316101103</v>
      </c>
      <c r="I15" s="152">
        <f t="shared" si="0"/>
        <v>52.138865478380467</v>
      </c>
      <c r="J15" s="14" t="str">
        <f t="shared" si="1"/>
        <v>P</v>
      </c>
      <c r="K15" s="14" t="str">
        <f t="shared" si="2"/>
        <v>P</v>
      </c>
      <c r="L15" s="14" t="str">
        <f t="shared" si="3"/>
        <v>P</v>
      </c>
      <c r="M15" s="14">
        <v>50277.7454506227</v>
      </c>
      <c r="N15" s="14">
        <f t="shared" si="4"/>
        <v>60173.884598744509</v>
      </c>
      <c r="O15" s="14">
        <f t="shared" si="5"/>
        <v>40359.606302500935</v>
      </c>
      <c r="P15" s="14">
        <f t="shared" si="6"/>
        <v>65127.454172805403</v>
      </c>
      <c r="Q15" s="14">
        <f t="shared" si="7"/>
        <v>35406.036728440042</v>
      </c>
      <c r="R15" s="14">
        <v>11.21035</v>
      </c>
      <c r="S15" s="14">
        <v>543507.01759056502</v>
      </c>
      <c r="T15" s="14">
        <f t="shared" si="8"/>
        <v>3919.0385691089323</v>
      </c>
      <c r="U15" s="14" t="str">
        <f t="shared" si="9"/>
        <v>P</v>
      </c>
      <c r="V15" s="14" t="str">
        <f t="shared" si="10"/>
        <v>P</v>
      </c>
      <c r="W15" s="14" t="str">
        <f t="shared" si="11"/>
        <v>P</v>
      </c>
      <c r="X15" s="14">
        <v>539598.97902145598</v>
      </c>
      <c r="Y15" s="14">
        <f t="shared" si="12"/>
        <v>647816.71997759538</v>
      </c>
      <c r="Z15" s="14">
        <f t="shared" si="13"/>
        <v>431359.23806531681</v>
      </c>
      <c r="AA15" s="14">
        <f t="shared" si="14"/>
        <v>701931.09045566502</v>
      </c>
      <c r="AB15" s="14">
        <f t="shared" si="15"/>
        <v>377244.86758724716</v>
      </c>
    </row>
    <row r="16" spans="1:28">
      <c r="A16" s="11" t="s">
        <v>491</v>
      </c>
      <c r="B16" s="11" t="s">
        <v>38</v>
      </c>
      <c r="C16" s="11" t="s">
        <v>549</v>
      </c>
      <c r="D16" s="11" t="s">
        <v>60</v>
      </c>
      <c r="E16" s="11" t="s">
        <v>143</v>
      </c>
      <c r="F16" s="13">
        <v>43885.834224537</v>
      </c>
      <c r="G16" s="14">
        <v>5.65283333333333</v>
      </c>
      <c r="H16" s="14">
        <v>49969.829114174601</v>
      </c>
      <c r="I16" s="152">
        <f t="shared" si="0"/>
        <v>296.916336448121</v>
      </c>
      <c r="J16" s="14" t="str">
        <f t="shared" si="1"/>
        <v>P</v>
      </c>
      <c r="K16" s="14" t="str">
        <f t="shared" si="2"/>
        <v>P</v>
      </c>
      <c r="L16" s="14" t="str">
        <f t="shared" si="3"/>
        <v>P</v>
      </c>
      <c r="M16" s="14">
        <v>50278.7454506227</v>
      </c>
      <c r="N16" s="14">
        <f t="shared" si="4"/>
        <v>60173.884598744509</v>
      </c>
      <c r="O16" s="14">
        <f t="shared" si="5"/>
        <v>40359.606302500935</v>
      </c>
      <c r="P16" s="14">
        <f t="shared" si="6"/>
        <v>65127.454172805403</v>
      </c>
      <c r="Q16" s="14">
        <f t="shared" si="7"/>
        <v>35406.036728440042</v>
      </c>
      <c r="R16" s="14">
        <v>11.2103</v>
      </c>
      <c r="S16" s="14">
        <v>523415.44179932098</v>
      </c>
      <c r="T16" s="14">
        <f t="shared" si="8"/>
        <v>16172.537222135114</v>
      </c>
      <c r="U16" s="14" t="str">
        <f t="shared" si="9"/>
        <v>P</v>
      </c>
      <c r="V16" s="14" t="str">
        <f t="shared" si="10"/>
        <v>P</v>
      </c>
      <c r="W16" s="14" t="str">
        <f t="shared" si="11"/>
        <v>P</v>
      </c>
      <c r="X16" s="14">
        <v>539599.97902145598</v>
      </c>
      <c r="Y16" s="14">
        <f t="shared" si="12"/>
        <v>647816.71997759538</v>
      </c>
      <c r="Z16" s="14">
        <f t="shared" si="13"/>
        <v>431359.23806531681</v>
      </c>
      <c r="AA16" s="14">
        <f t="shared" si="14"/>
        <v>701931.09045566502</v>
      </c>
      <c r="AB16" s="14">
        <f t="shared" si="15"/>
        <v>377244.86758724716</v>
      </c>
    </row>
    <row r="17" spans="1:28">
      <c r="A17" s="11" t="s">
        <v>489</v>
      </c>
      <c r="B17" s="11" t="s">
        <v>38</v>
      </c>
      <c r="C17" s="11" t="s">
        <v>548</v>
      </c>
      <c r="D17" s="11" t="s">
        <v>60</v>
      </c>
      <c r="E17" s="11" t="s">
        <v>200</v>
      </c>
      <c r="F17" s="13">
        <v>43885.848969907398</v>
      </c>
      <c r="G17" s="14">
        <v>5.64896666666667</v>
      </c>
      <c r="H17" s="14">
        <v>50683.963235271702</v>
      </c>
      <c r="I17" s="152">
        <f t="shared" si="0"/>
        <v>417.21778464897943</v>
      </c>
      <c r="J17" s="14" t="str">
        <f t="shared" si="1"/>
        <v>P</v>
      </c>
      <c r="K17" s="14" t="str">
        <f t="shared" si="2"/>
        <v>P</v>
      </c>
      <c r="L17" s="14" t="str">
        <f t="shared" si="3"/>
        <v>P</v>
      </c>
      <c r="M17" s="14">
        <v>50279.7454506227</v>
      </c>
      <c r="N17" s="14">
        <f t="shared" si="4"/>
        <v>60173.884598744509</v>
      </c>
      <c r="O17" s="14">
        <f t="shared" si="5"/>
        <v>40359.606302500935</v>
      </c>
      <c r="P17" s="14">
        <f t="shared" si="6"/>
        <v>65127.454172805403</v>
      </c>
      <c r="Q17" s="14">
        <f t="shared" si="7"/>
        <v>35406.036728440042</v>
      </c>
      <c r="R17" s="14">
        <v>11.210316666666699</v>
      </c>
      <c r="S17" s="14">
        <v>526997.71511287405</v>
      </c>
      <c r="T17" s="14">
        <f t="shared" si="8"/>
        <v>12590.263908582041</v>
      </c>
      <c r="U17" s="14" t="str">
        <f t="shared" si="9"/>
        <v>P</v>
      </c>
      <c r="V17" s="14" t="str">
        <f t="shared" si="10"/>
        <v>P</v>
      </c>
      <c r="W17" s="14" t="str">
        <f t="shared" si="11"/>
        <v>P</v>
      </c>
      <c r="X17" s="14">
        <v>539600.97902145598</v>
      </c>
      <c r="Y17" s="14">
        <f t="shared" si="12"/>
        <v>647816.71997759538</v>
      </c>
      <c r="Z17" s="14">
        <f t="shared" si="13"/>
        <v>431359.23806531681</v>
      </c>
      <c r="AA17" s="14">
        <f t="shared" si="14"/>
        <v>701931.09045566502</v>
      </c>
      <c r="AB17" s="14">
        <f t="shared" si="15"/>
        <v>377244.86758724716</v>
      </c>
    </row>
    <row r="18" spans="1:28">
      <c r="A18" s="11" t="s">
        <v>487</v>
      </c>
      <c r="B18" s="11" t="s">
        <v>38</v>
      </c>
      <c r="C18" s="11" t="s">
        <v>547</v>
      </c>
      <c r="D18" s="11" t="s">
        <v>60</v>
      </c>
      <c r="E18" s="11" t="s">
        <v>61</v>
      </c>
      <c r="F18" s="13">
        <v>43885.863761574103</v>
      </c>
      <c r="G18" s="14">
        <v>5.6450500000000003</v>
      </c>
      <c r="H18" s="14">
        <v>51176.238695591797</v>
      </c>
      <c r="I18" s="152">
        <f t="shared" si="0"/>
        <v>909.49324496907502</v>
      </c>
      <c r="J18" s="14" t="str">
        <f t="shared" si="1"/>
        <v>P</v>
      </c>
      <c r="K18" s="14" t="str">
        <f t="shared" si="2"/>
        <v>P</v>
      </c>
      <c r="L18" s="14" t="str">
        <f t="shared" si="3"/>
        <v>P</v>
      </c>
      <c r="M18" s="14">
        <v>50280.7454506227</v>
      </c>
      <c r="N18" s="14">
        <f t="shared" si="4"/>
        <v>60173.884598744509</v>
      </c>
      <c r="O18" s="14">
        <f t="shared" si="5"/>
        <v>40359.606302500935</v>
      </c>
      <c r="P18" s="14">
        <f t="shared" si="6"/>
        <v>65127.454172805403</v>
      </c>
      <c r="Q18" s="14">
        <f t="shared" si="7"/>
        <v>35406.036728440042</v>
      </c>
      <c r="R18" s="14">
        <v>11.2103</v>
      </c>
      <c r="S18" s="14">
        <v>546498.49286367395</v>
      </c>
      <c r="T18" s="14">
        <f t="shared" si="8"/>
        <v>6910.513842217857</v>
      </c>
      <c r="U18" s="14" t="str">
        <f t="shared" si="9"/>
        <v>P</v>
      </c>
      <c r="V18" s="14" t="str">
        <f t="shared" si="10"/>
        <v>P</v>
      </c>
      <c r="W18" s="14" t="str">
        <f t="shared" si="11"/>
        <v>P</v>
      </c>
      <c r="X18" s="14">
        <v>539601.97902145598</v>
      </c>
      <c r="Y18" s="14">
        <f t="shared" si="12"/>
        <v>647816.71997759538</v>
      </c>
      <c r="Z18" s="14">
        <f t="shared" si="13"/>
        <v>431359.23806531681</v>
      </c>
      <c r="AA18" s="14">
        <f t="shared" si="14"/>
        <v>701931.09045566502</v>
      </c>
      <c r="AB18" s="14">
        <f t="shared" si="15"/>
        <v>377244.86758724716</v>
      </c>
    </row>
    <row r="19" spans="1:28">
      <c r="A19" s="11" t="s">
        <v>485</v>
      </c>
      <c r="B19" s="11" t="s">
        <v>38</v>
      </c>
      <c r="C19" s="11" t="s">
        <v>546</v>
      </c>
      <c r="D19" s="11" t="s">
        <v>60</v>
      </c>
      <c r="E19" s="11" t="s">
        <v>198</v>
      </c>
      <c r="F19" s="13">
        <v>43885.878506944398</v>
      </c>
      <c r="G19" s="14">
        <v>5.6528499999999999</v>
      </c>
      <c r="H19" s="14">
        <v>51434.527481029501</v>
      </c>
      <c r="I19" s="152">
        <f t="shared" si="0"/>
        <v>1167.7820304067791</v>
      </c>
      <c r="J19" s="14" t="str">
        <f t="shared" si="1"/>
        <v>P</v>
      </c>
      <c r="K19" s="14" t="str">
        <f t="shared" si="2"/>
        <v>P</v>
      </c>
      <c r="L19" s="14" t="str">
        <f t="shared" si="3"/>
        <v>P</v>
      </c>
      <c r="M19" s="14">
        <v>50281.7454506227</v>
      </c>
      <c r="N19" s="14">
        <f t="shared" si="4"/>
        <v>60173.884598744509</v>
      </c>
      <c r="O19" s="14">
        <f t="shared" si="5"/>
        <v>40359.606302500935</v>
      </c>
      <c r="P19" s="14">
        <f t="shared" si="6"/>
        <v>65127.454172805403</v>
      </c>
      <c r="Q19" s="14">
        <f t="shared" si="7"/>
        <v>35406.036728440042</v>
      </c>
      <c r="R19" s="14">
        <v>11.210316666666699</v>
      </c>
      <c r="S19" s="14">
        <v>547146.97088701697</v>
      </c>
      <c r="T19" s="14">
        <f t="shared" si="8"/>
        <v>7558.9918655608781</v>
      </c>
      <c r="U19" s="14" t="str">
        <f t="shared" si="9"/>
        <v>P</v>
      </c>
      <c r="V19" s="14" t="str">
        <f t="shared" si="10"/>
        <v>P</v>
      </c>
      <c r="W19" s="14" t="str">
        <f t="shared" si="11"/>
        <v>P</v>
      </c>
      <c r="X19" s="14">
        <v>539602.97902145598</v>
      </c>
      <c r="Y19" s="14">
        <f t="shared" si="12"/>
        <v>647816.71997759538</v>
      </c>
      <c r="Z19" s="14">
        <f t="shared" si="13"/>
        <v>431359.23806531681</v>
      </c>
      <c r="AA19" s="14">
        <f t="shared" si="14"/>
        <v>701931.09045566502</v>
      </c>
      <c r="AB19" s="14">
        <f t="shared" si="15"/>
        <v>377244.86758724716</v>
      </c>
    </row>
    <row r="20" spans="1:28">
      <c r="A20" s="11" t="s">
        <v>483</v>
      </c>
      <c r="B20" s="11" t="s">
        <v>38</v>
      </c>
      <c r="C20" s="11" t="s">
        <v>545</v>
      </c>
      <c r="D20" s="11" t="s">
        <v>60</v>
      </c>
      <c r="E20" s="11" t="s">
        <v>191</v>
      </c>
      <c r="F20" s="13">
        <v>43885.893263888902</v>
      </c>
      <c r="G20" s="14">
        <v>5.6411833333333297</v>
      </c>
      <c r="H20" s="14">
        <v>47441.556007329396</v>
      </c>
      <c r="I20" s="152">
        <f t="shared" si="0"/>
        <v>2825.1894432933259</v>
      </c>
      <c r="J20" s="14" t="str">
        <f t="shared" si="1"/>
        <v>P</v>
      </c>
      <c r="K20" s="14" t="str">
        <f t="shared" si="2"/>
        <v>P</v>
      </c>
      <c r="L20" s="14" t="str">
        <f t="shared" si="3"/>
        <v>P</v>
      </c>
      <c r="M20" s="14">
        <v>50282.7454506227</v>
      </c>
      <c r="N20" s="14">
        <f t="shared" si="4"/>
        <v>60173.884598744509</v>
      </c>
      <c r="O20" s="14">
        <f t="shared" si="5"/>
        <v>40359.606302500935</v>
      </c>
      <c r="P20" s="14">
        <f t="shared" si="6"/>
        <v>65127.454172805403</v>
      </c>
      <c r="Q20" s="14">
        <f t="shared" si="7"/>
        <v>35406.036728440042</v>
      </c>
      <c r="R20" s="14">
        <v>11.210316666666699</v>
      </c>
      <c r="S20" s="14">
        <v>542902.52574643295</v>
      </c>
      <c r="T20" s="14">
        <f t="shared" si="8"/>
        <v>3314.5467249768553</v>
      </c>
      <c r="U20" s="14" t="str">
        <f t="shared" si="9"/>
        <v>P</v>
      </c>
      <c r="V20" s="14" t="str">
        <f t="shared" si="10"/>
        <v>P</v>
      </c>
      <c r="W20" s="14" t="str">
        <f t="shared" si="11"/>
        <v>P</v>
      </c>
      <c r="X20" s="14">
        <v>539603.97902145598</v>
      </c>
      <c r="Y20" s="14">
        <f t="shared" si="12"/>
        <v>647816.71997759538</v>
      </c>
      <c r="Z20" s="14">
        <f t="shared" si="13"/>
        <v>431359.23806531681</v>
      </c>
      <c r="AA20" s="14">
        <f t="shared" si="14"/>
        <v>701931.09045566502</v>
      </c>
      <c r="AB20" s="14">
        <f t="shared" si="15"/>
        <v>377244.86758724716</v>
      </c>
    </row>
    <row r="21" spans="1:28">
      <c r="A21" s="11" t="s">
        <v>21</v>
      </c>
      <c r="B21" s="11" t="s">
        <v>38</v>
      </c>
      <c r="C21" s="11" t="s">
        <v>544</v>
      </c>
      <c r="D21" s="11" t="s">
        <v>181</v>
      </c>
      <c r="E21" s="11" t="s">
        <v>164</v>
      </c>
      <c r="F21" s="13">
        <v>43885.908032407402</v>
      </c>
      <c r="G21" s="14">
        <v>5.61398333333333</v>
      </c>
      <c r="H21" s="14">
        <v>52230.034884959903</v>
      </c>
      <c r="I21" s="152">
        <f t="shared" si="0"/>
        <v>1963.2894343371809</v>
      </c>
      <c r="J21" s="14" t="str">
        <f t="shared" si="1"/>
        <v>P</v>
      </c>
      <c r="K21" s="14" t="str">
        <f t="shared" si="2"/>
        <v>P</v>
      </c>
      <c r="L21" s="14" t="str">
        <f t="shared" si="3"/>
        <v>P</v>
      </c>
      <c r="M21" s="14">
        <v>50283.7454506227</v>
      </c>
      <c r="N21" s="14">
        <f t="shared" si="4"/>
        <v>60173.884598744509</v>
      </c>
      <c r="O21" s="14">
        <f t="shared" si="5"/>
        <v>40359.606302500935</v>
      </c>
      <c r="P21" s="14">
        <f t="shared" si="6"/>
        <v>65127.454172805403</v>
      </c>
      <c r="Q21" s="14">
        <f t="shared" si="7"/>
        <v>35406.036728440042</v>
      </c>
      <c r="R21" s="14">
        <v>11.210333333333301</v>
      </c>
      <c r="S21" s="14">
        <v>579489.93068372505</v>
      </c>
      <c r="T21" s="14">
        <f t="shared" si="8"/>
        <v>39901.951662268955</v>
      </c>
      <c r="U21" s="14" t="str">
        <f t="shared" si="9"/>
        <v>P</v>
      </c>
      <c r="V21" s="14" t="str">
        <f t="shared" si="10"/>
        <v>P</v>
      </c>
      <c r="W21" s="14" t="str">
        <f t="shared" si="11"/>
        <v>P</v>
      </c>
      <c r="X21" s="14">
        <v>539604.97902145598</v>
      </c>
      <c r="Y21" s="14">
        <f t="shared" si="12"/>
        <v>647816.71997759538</v>
      </c>
      <c r="Z21" s="14">
        <f t="shared" si="13"/>
        <v>431359.23806531681</v>
      </c>
      <c r="AA21" s="14">
        <f t="shared" si="14"/>
        <v>701931.09045566502</v>
      </c>
      <c r="AB21" s="14">
        <f t="shared" si="15"/>
        <v>377244.86758724716</v>
      </c>
    </row>
    <row r="22" spans="1:28">
      <c r="A22" s="11" t="s">
        <v>543</v>
      </c>
      <c r="B22" s="11" t="s">
        <v>38</v>
      </c>
      <c r="C22" s="11" t="s">
        <v>542</v>
      </c>
      <c r="D22" s="11" t="s">
        <v>35</v>
      </c>
      <c r="E22" s="11" t="s">
        <v>169</v>
      </c>
      <c r="F22" s="13">
        <v>43885.922754629602</v>
      </c>
      <c r="G22" s="14">
        <v>5.65283333333333</v>
      </c>
      <c r="H22" s="14">
        <v>52147.865370701897</v>
      </c>
      <c r="I22" s="152">
        <f t="shared" si="0"/>
        <v>1881.1199200791743</v>
      </c>
      <c r="J22" s="14" t="str">
        <f t="shared" si="1"/>
        <v>P</v>
      </c>
      <c r="K22" s="14" t="str">
        <f t="shared" si="2"/>
        <v>P</v>
      </c>
      <c r="L22" s="14" t="str">
        <f t="shared" si="3"/>
        <v>P</v>
      </c>
      <c r="M22" s="14">
        <v>50284.7454506227</v>
      </c>
      <c r="N22" s="14">
        <f t="shared" si="4"/>
        <v>60173.884598744509</v>
      </c>
      <c r="O22" s="14">
        <f t="shared" si="5"/>
        <v>40359.606302500935</v>
      </c>
      <c r="P22" s="14">
        <f t="shared" si="6"/>
        <v>65127.454172805403</v>
      </c>
      <c r="Q22" s="14">
        <f t="shared" si="7"/>
        <v>35406.036728440042</v>
      </c>
      <c r="R22" s="14">
        <v>11.2103</v>
      </c>
      <c r="S22" s="14">
        <v>537799.09561721899</v>
      </c>
      <c r="T22" s="14">
        <f t="shared" si="8"/>
        <v>1788.8834042371018</v>
      </c>
      <c r="U22" s="14" t="str">
        <f t="shared" si="9"/>
        <v>P</v>
      </c>
      <c r="V22" s="14" t="str">
        <f t="shared" si="10"/>
        <v>P</v>
      </c>
      <c r="W22" s="14" t="str">
        <f t="shared" si="11"/>
        <v>P</v>
      </c>
      <c r="X22" s="14">
        <v>539605.97902145598</v>
      </c>
      <c r="Y22" s="14">
        <f t="shared" si="12"/>
        <v>647816.71997759538</v>
      </c>
      <c r="Z22" s="14">
        <f t="shared" si="13"/>
        <v>431359.23806531681</v>
      </c>
      <c r="AA22" s="14">
        <f t="shared" si="14"/>
        <v>701931.09045566502</v>
      </c>
      <c r="AB22" s="14">
        <f t="shared" si="15"/>
        <v>377244.86758724716</v>
      </c>
    </row>
    <row r="23" spans="1:28">
      <c r="A23" s="11" t="s">
        <v>541</v>
      </c>
      <c r="B23" s="11" t="s">
        <v>38</v>
      </c>
      <c r="C23" s="11" t="s">
        <v>540</v>
      </c>
      <c r="D23" s="11" t="s">
        <v>35</v>
      </c>
      <c r="E23" s="11" t="s">
        <v>83</v>
      </c>
      <c r="F23" s="13">
        <v>43885.937442129602</v>
      </c>
      <c r="G23" s="14">
        <v>5.6450833333333303</v>
      </c>
      <c r="H23" s="14">
        <v>52724.858271180798</v>
      </c>
      <c r="I23" s="152">
        <f t="shared" si="0"/>
        <v>2458.1128205580753</v>
      </c>
      <c r="J23" s="14" t="str">
        <f t="shared" si="1"/>
        <v>P</v>
      </c>
      <c r="K23" s="14" t="str">
        <f t="shared" si="2"/>
        <v>P</v>
      </c>
      <c r="L23" s="14" t="str">
        <f t="shared" si="3"/>
        <v>P</v>
      </c>
      <c r="M23" s="14">
        <v>50285.7454506227</v>
      </c>
      <c r="N23" s="14">
        <f t="shared" si="4"/>
        <v>60173.884598744509</v>
      </c>
      <c r="O23" s="14">
        <f t="shared" si="5"/>
        <v>40359.606302500935</v>
      </c>
      <c r="P23" s="14">
        <f t="shared" si="6"/>
        <v>65127.454172805403</v>
      </c>
      <c r="Q23" s="14">
        <f t="shared" si="7"/>
        <v>35406.036728440042</v>
      </c>
      <c r="R23" s="14">
        <v>11.21035</v>
      </c>
      <c r="S23" s="14">
        <v>557972.90334618895</v>
      </c>
      <c r="T23" s="14">
        <f t="shared" si="8"/>
        <v>18384.924324732856</v>
      </c>
      <c r="U23" s="14" t="str">
        <f t="shared" si="9"/>
        <v>P</v>
      </c>
      <c r="V23" s="14" t="str">
        <f t="shared" si="10"/>
        <v>P</v>
      </c>
      <c r="W23" s="14" t="str">
        <f t="shared" si="11"/>
        <v>P</v>
      </c>
      <c r="X23" s="14">
        <v>539606.97902145598</v>
      </c>
      <c r="Y23" s="14">
        <f t="shared" si="12"/>
        <v>647816.71997759538</v>
      </c>
      <c r="Z23" s="14">
        <f t="shared" si="13"/>
        <v>431359.23806531681</v>
      </c>
      <c r="AA23" s="14">
        <f t="shared" si="14"/>
        <v>701931.09045566502</v>
      </c>
      <c r="AB23" s="14">
        <f t="shared" si="15"/>
        <v>377244.86758724716</v>
      </c>
    </row>
    <row r="24" spans="1:28">
      <c r="A24" s="11" t="s">
        <v>539</v>
      </c>
      <c r="B24" s="11" t="s">
        <v>38</v>
      </c>
      <c r="C24" s="11" t="s">
        <v>538</v>
      </c>
      <c r="D24" s="11" t="s">
        <v>35</v>
      </c>
      <c r="E24" s="11" t="s">
        <v>143</v>
      </c>
      <c r="F24" s="13">
        <v>43885.9522222222</v>
      </c>
      <c r="G24" s="14">
        <v>5.6178333333333299</v>
      </c>
      <c r="H24" s="14">
        <v>53816.5574723873</v>
      </c>
      <c r="I24" s="152">
        <f t="shared" si="0"/>
        <v>3549.8120217645774</v>
      </c>
      <c r="J24" s="14" t="str">
        <f t="shared" si="1"/>
        <v>P</v>
      </c>
      <c r="K24" s="14" t="str">
        <f t="shared" si="2"/>
        <v>P</v>
      </c>
      <c r="L24" s="14" t="str">
        <f t="shared" si="3"/>
        <v>P</v>
      </c>
      <c r="M24" s="14">
        <v>50286.7454506227</v>
      </c>
      <c r="N24" s="14">
        <f t="shared" si="4"/>
        <v>60173.884598744509</v>
      </c>
      <c r="O24" s="14">
        <f t="shared" si="5"/>
        <v>40359.606302500935</v>
      </c>
      <c r="P24" s="14">
        <f t="shared" si="6"/>
        <v>65127.454172805403</v>
      </c>
      <c r="Q24" s="14">
        <f t="shared" si="7"/>
        <v>35406.036728440042</v>
      </c>
      <c r="R24" s="14">
        <v>11.2103</v>
      </c>
      <c r="S24" s="14">
        <v>586119.312855836</v>
      </c>
      <c r="T24" s="14">
        <f t="shared" si="8"/>
        <v>46531.333834379911</v>
      </c>
      <c r="U24" s="14" t="str">
        <f t="shared" si="9"/>
        <v>P</v>
      </c>
      <c r="V24" s="14" t="str">
        <f t="shared" si="10"/>
        <v>P</v>
      </c>
      <c r="W24" s="14" t="str">
        <f t="shared" si="11"/>
        <v>P</v>
      </c>
      <c r="X24" s="14">
        <v>539607.97902145598</v>
      </c>
      <c r="Y24" s="14">
        <f t="shared" si="12"/>
        <v>647816.71997759538</v>
      </c>
      <c r="Z24" s="14">
        <f t="shared" si="13"/>
        <v>431359.23806531681</v>
      </c>
      <c r="AA24" s="14">
        <f t="shared" si="14"/>
        <v>701931.09045566502</v>
      </c>
      <c r="AB24" s="14">
        <f t="shared" si="15"/>
        <v>377244.86758724716</v>
      </c>
    </row>
    <row r="25" spans="1:28">
      <c r="A25" s="11" t="s">
        <v>21</v>
      </c>
      <c r="B25" s="11" t="s">
        <v>38</v>
      </c>
      <c r="C25" s="11" t="s">
        <v>537</v>
      </c>
      <c r="D25" s="11" t="s">
        <v>181</v>
      </c>
      <c r="E25" s="11" t="s">
        <v>164</v>
      </c>
      <c r="F25" s="13">
        <v>43885.966932870397</v>
      </c>
      <c r="G25" s="14">
        <v>5.6295333333333302</v>
      </c>
      <c r="H25" s="14">
        <v>56865.309644669098</v>
      </c>
      <c r="I25" s="152">
        <f t="shared" si="0"/>
        <v>6598.5641940463756</v>
      </c>
      <c r="J25" s="14" t="str">
        <f t="shared" si="1"/>
        <v>F</v>
      </c>
      <c r="K25" s="14" t="str">
        <f t="shared" si="2"/>
        <v>P</v>
      </c>
      <c r="L25" s="14" t="str">
        <f t="shared" si="3"/>
        <v>P</v>
      </c>
      <c r="M25" s="14">
        <v>50287.7454506227</v>
      </c>
      <c r="N25" s="14">
        <f t="shared" si="4"/>
        <v>60173.884598744509</v>
      </c>
      <c r="O25" s="14">
        <f t="shared" si="5"/>
        <v>40359.606302500935</v>
      </c>
      <c r="P25" s="14">
        <f t="shared" si="6"/>
        <v>65127.454172805403</v>
      </c>
      <c r="Q25" s="14">
        <f t="shared" si="7"/>
        <v>35406.036728440042</v>
      </c>
      <c r="R25" s="14">
        <v>11.210333333333301</v>
      </c>
      <c r="S25" s="14">
        <v>605881.71408258996</v>
      </c>
      <c r="T25" s="14">
        <f t="shared" si="8"/>
        <v>66293.735061133862</v>
      </c>
      <c r="U25" s="14" t="str">
        <f t="shared" si="9"/>
        <v>F</v>
      </c>
      <c r="V25" s="14" t="str">
        <f t="shared" si="10"/>
        <v>P</v>
      </c>
      <c r="W25" s="14" t="str">
        <f t="shared" si="11"/>
        <v>P</v>
      </c>
      <c r="X25" s="14">
        <v>539608.97902145598</v>
      </c>
      <c r="Y25" s="14">
        <f t="shared" si="12"/>
        <v>647816.71997759538</v>
      </c>
      <c r="Z25" s="14">
        <f t="shared" si="13"/>
        <v>431359.23806531681</v>
      </c>
      <c r="AA25" s="14">
        <f t="shared" si="14"/>
        <v>701931.09045566502</v>
      </c>
      <c r="AB25" s="14">
        <f t="shared" si="15"/>
        <v>377244.86758724716</v>
      </c>
    </row>
    <row r="26" spans="1:28">
      <c r="A26" s="11" t="s">
        <v>507</v>
      </c>
      <c r="B26" s="11" t="s">
        <v>38</v>
      </c>
      <c r="C26" s="11" t="s">
        <v>536</v>
      </c>
      <c r="D26" s="11" t="s">
        <v>35</v>
      </c>
      <c r="E26" s="11" t="s">
        <v>76</v>
      </c>
      <c r="F26" s="13">
        <v>43885.981666666703</v>
      </c>
      <c r="G26" s="14">
        <v>5.6372833333333299</v>
      </c>
      <c r="H26" s="14">
        <v>47278.508313814003</v>
      </c>
      <c r="I26" s="152">
        <f t="shared" si="0"/>
        <v>2988.2371368087188</v>
      </c>
      <c r="J26" s="14" t="str">
        <f t="shared" si="1"/>
        <v>P</v>
      </c>
      <c r="K26" s="14" t="str">
        <f t="shared" si="2"/>
        <v>P</v>
      </c>
      <c r="L26" s="14" t="str">
        <f t="shared" si="3"/>
        <v>P</v>
      </c>
      <c r="M26" s="14">
        <v>50288.7454506227</v>
      </c>
      <c r="N26" s="14">
        <f t="shared" si="4"/>
        <v>60173.884598744509</v>
      </c>
      <c r="O26" s="14">
        <f t="shared" si="5"/>
        <v>40359.606302500935</v>
      </c>
      <c r="P26" s="14">
        <f t="shared" si="6"/>
        <v>65127.454172805403</v>
      </c>
      <c r="Q26" s="14">
        <f t="shared" si="7"/>
        <v>35406.036728440042</v>
      </c>
      <c r="R26" s="14">
        <v>11.2103</v>
      </c>
      <c r="S26" s="14">
        <v>536670.33063220396</v>
      </c>
      <c r="T26" s="14">
        <f t="shared" si="8"/>
        <v>2917.6483892521355</v>
      </c>
      <c r="U26" s="14" t="str">
        <f t="shared" si="9"/>
        <v>P</v>
      </c>
      <c r="V26" s="14" t="str">
        <f t="shared" si="10"/>
        <v>P</v>
      </c>
      <c r="W26" s="14" t="str">
        <f t="shared" si="11"/>
        <v>P</v>
      </c>
      <c r="X26" s="14">
        <v>539609.97902145598</v>
      </c>
      <c r="Y26" s="14">
        <f t="shared" si="12"/>
        <v>647816.71997759538</v>
      </c>
      <c r="Z26" s="14">
        <f t="shared" si="13"/>
        <v>431359.23806531681</v>
      </c>
      <c r="AA26" s="14">
        <f t="shared" si="14"/>
        <v>701931.09045566502</v>
      </c>
      <c r="AB26" s="14">
        <f t="shared" si="15"/>
        <v>377244.86758724716</v>
      </c>
    </row>
    <row r="27" spans="1:28">
      <c r="A27" s="11" t="s">
        <v>535</v>
      </c>
      <c r="B27" s="11" t="s">
        <v>38</v>
      </c>
      <c r="C27" s="11" t="s">
        <v>534</v>
      </c>
      <c r="D27" s="11" t="s">
        <v>33</v>
      </c>
      <c r="E27" s="11" t="s">
        <v>164</v>
      </c>
      <c r="F27" s="13">
        <v>43885.996458333299</v>
      </c>
      <c r="G27" s="14">
        <v>5.64896666666667</v>
      </c>
      <c r="H27" s="14">
        <v>52552.468020744898</v>
      </c>
      <c r="I27" s="152">
        <f t="shared" si="0"/>
        <v>2285.722570122176</v>
      </c>
      <c r="J27" s="14" t="str">
        <f t="shared" si="1"/>
        <v>P</v>
      </c>
      <c r="K27" s="14" t="str">
        <f t="shared" si="2"/>
        <v>P</v>
      </c>
      <c r="L27" s="14" t="str">
        <f t="shared" si="3"/>
        <v>P</v>
      </c>
      <c r="M27" s="14">
        <v>50289.7454506227</v>
      </c>
      <c r="N27" s="14">
        <f t="shared" si="4"/>
        <v>60173.884598744509</v>
      </c>
      <c r="O27" s="14">
        <f t="shared" si="5"/>
        <v>40359.606302500935</v>
      </c>
      <c r="P27" s="14">
        <f t="shared" si="6"/>
        <v>65127.454172805403</v>
      </c>
      <c r="Q27" s="14">
        <f t="shared" si="7"/>
        <v>35406.036728440042</v>
      </c>
      <c r="R27" s="14">
        <v>11.210316666666699</v>
      </c>
      <c r="S27" s="14">
        <v>558534.54794738896</v>
      </c>
      <c r="T27" s="14">
        <f t="shared" si="8"/>
        <v>18946.568925932865</v>
      </c>
      <c r="U27" s="14" t="str">
        <f t="shared" si="9"/>
        <v>P</v>
      </c>
      <c r="V27" s="14" t="str">
        <f t="shared" si="10"/>
        <v>P</v>
      </c>
      <c r="W27" s="14" t="str">
        <f t="shared" si="11"/>
        <v>P</v>
      </c>
      <c r="X27" s="14">
        <v>539610.97902145598</v>
      </c>
      <c r="Y27" s="14">
        <f t="shared" si="12"/>
        <v>647816.71997759538</v>
      </c>
      <c r="Z27" s="14">
        <f t="shared" si="13"/>
        <v>431359.23806531681</v>
      </c>
      <c r="AA27" s="14">
        <f t="shared" si="14"/>
        <v>701931.09045566502</v>
      </c>
      <c r="AB27" s="14">
        <f t="shared" si="15"/>
        <v>377244.86758724716</v>
      </c>
    </row>
    <row r="28" spans="1:28">
      <c r="A28" s="11" t="s">
        <v>533</v>
      </c>
      <c r="B28" s="11" t="s">
        <v>38</v>
      </c>
      <c r="C28" s="11" t="s">
        <v>532</v>
      </c>
      <c r="D28" s="11" t="s">
        <v>33</v>
      </c>
      <c r="E28" s="11" t="s">
        <v>164</v>
      </c>
      <c r="F28" s="13">
        <v>43886.011168981502</v>
      </c>
      <c r="G28" s="14">
        <v>5.65283333333333</v>
      </c>
      <c r="H28" s="14">
        <v>52540.632683313102</v>
      </c>
      <c r="I28" s="152">
        <f t="shared" si="0"/>
        <v>2273.8872326903802</v>
      </c>
      <c r="J28" s="14" t="str">
        <f t="shared" si="1"/>
        <v>P</v>
      </c>
      <c r="K28" s="14" t="str">
        <f t="shared" si="2"/>
        <v>P</v>
      </c>
      <c r="L28" s="14" t="str">
        <f t="shared" si="3"/>
        <v>P</v>
      </c>
      <c r="M28" s="14">
        <v>50290.7454506227</v>
      </c>
      <c r="N28" s="14">
        <f t="shared" si="4"/>
        <v>60173.884598744509</v>
      </c>
      <c r="O28" s="14">
        <f t="shared" si="5"/>
        <v>40359.606302500935</v>
      </c>
      <c r="P28" s="14">
        <f t="shared" si="6"/>
        <v>65127.454172805403</v>
      </c>
      <c r="Q28" s="14">
        <f t="shared" si="7"/>
        <v>35406.036728440042</v>
      </c>
      <c r="R28" s="14">
        <v>11.2103</v>
      </c>
      <c r="S28" s="14">
        <v>616288.71930704103</v>
      </c>
      <c r="T28" s="14">
        <f t="shared" si="8"/>
        <v>76700.740285584936</v>
      </c>
      <c r="U28" s="14" t="str">
        <f t="shared" si="9"/>
        <v>F</v>
      </c>
      <c r="V28" s="14" t="str">
        <f t="shared" si="10"/>
        <v>P</v>
      </c>
      <c r="W28" s="14" t="str">
        <f t="shared" si="11"/>
        <v>P</v>
      </c>
      <c r="X28" s="14">
        <v>539611.97902145598</v>
      </c>
      <c r="Y28" s="14">
        <f t="shared" si="12"/>
        <v>647816.71997759538</v>
      </c>
      <c r="Z28" s="14">
        <f t="shared" si="13"/>
        <v>431359.23806531681</v>
      </c>
      <c r="AA28" s="14">
        <f t="shared" si="14"/>
        <v>701931.09045566502</v>
      </c>
      <c r="AB28" s="14">
        <f t="shared" si="15"/>
        <v>377244.86758724716</v>
      </c>
    </row>
    <row r="29" spans="1:28">
      <c r="A29" s="11" t="s">
        <v>531</v>
      </c>
      <c r="B29" s="11" t="s">
        <v>38</v>
      </c>
      <c r="C29" s="11" t="s">
        <v>530</v>
      </c>
      <c r="D29" s="11" t="s">
        <v>33</v>
      </c>
      <c r="E29" s="11" t="s">
        <v>164</v>
      </c>
      <c r="F29" s="13">
        <v>43886.025960648098</v>
      </c>
      <c r="G29" s="14">
        <v>5.6528666666666698</v>
      </c>
      <c r="H29" s="14">
        <v>57340.231137572096</v>
      </c>
      <c r="I29" s="152">
        <f t="shared" si="0"/>
        <v>7073.4856869493742</v>
      </c>
      <c r="J29" s="14" t="str">
        <f t="shared" si="1"/>
        <v>F</v>
      </c>
      <c r="K29" s="14" t="str">
        <f t="shared" si="2"/>
        <v>P</v>
      </c>
      <c r="L29" s="14" t="str">
        <f t="shared" si="3"/>
        <v>P</v>
      </c>
      <c r="M29" s="14">
        <v>50291.7454506227</v>
      </c>
      <c r="N29" s="14">
        <f t="shared" si="4"/>
        <v>60173.884598744509</v>
      </c>
      <c r="O29" s="14">
        <f t="shared" si="5"/>
        <v>40359.606302500935</v>
      </c>
      <c r="P29" s="14">
        <f t="shared" si="6"/>
        <v>65127.454172805403</v>
      </c>
      <c r="Q29" s="14">
        <f t="shared" si="7"/>
        <v>35406.036728440042</v>
      </c>
      <c r="R29" s="14">
        <v>11.210316666666699</v>
      </c>
      <c r="S29" s="14">
        <v>641533.19945085002</v>
      </c>
      <c r="T29" s="14">
        <f t="shared" si="8"/>
        <v>101945.22042939393</v>
      </c>
      <c r="U29" s="14" t="str">
        <f t="shared" si="9"/>
        <v>F</v>
      </c>
      <c r="V29" s="14" t="str">
        <f t="shared" si="10"/>
        <v>P</v>
      </c>
      <c r="W29" s="14" t="str">
        <f t="shared" si="11"/>
        <v>P</v>
      </c>
      <c r="X29" s="14">
        <v>539612.97902145598</v>
      </c>
      <c r="Y29" s="14">
        <f t="shared" si="12"/>
        <v>647816.71997759538</v>
      </c>
      <c r="Z29" s="14">
        <f t="shared" si="13"/>
        <v>431359.23806531681</v>
      </c>
      <c r="AA29" s="14">
        <f t="shared" si="14"/>
        <v>701931.09045566502</v>
      </c>
      <c r="AB29" s="14">
        <f t="shared" si="15"/>
        <v>377244.86758724716</v>
      </c>
    </row>
    <row r="30" spans="1:28">
      <c r="A30" s="11" t="s">
        <v>528</v>
      </c>
      <c r="B30" s="11" t="s">
        <v>38</v>
      </c>
      <c r="C30" s="11" t="s">
        <v>527</v>
      </c>
      <c r="D30" s="11" t="s">
        <v>33</v>
      </c>
      <c r="E30" s="11" t="s">
        <v>164</v>
      </c>
      <c r="F30" s="13">
        <v>43886.055706018502</v>
      </c>
      <c r="G30" s="14">
        <v>5.6489833333333301</v>
      </c>
      <c r="H30" s="14">
        <v>56418.083994909503</v>
      </c>
      <c r="I30" s="152">
        <f t="shared" si="0"/>
        <v>6151.3385442867802</v>
      </c>
      <c r="J30" s="14" t="str">
        <f t="shared" si="1"/>
        <v>F</v>
      </c>
      <c r="K30" s="14" t="str">
        <f t="shared" si="2"/>
        <v>P</v>
      </c>
      <c r="L30" s="14" t="str">
        <f t="shared" si="3"/>
        <v>P</v>
      </c>
      <c r="M30" s="14">
        <v>50292.7454506227</v>
      </c>
      <c r="N30" s="14">
        <f t="shared" si="4"/>
        <v>60173.884598744509</v>
      </c>
      <c r="O30" s="14">
        <f t="shared" si="5"/>
        <v>40359.606302500935</v>
      </c>
      <c r="P30" s="14">
        <f t="shared" si="6"/>
        <v>65127.454172805403</v>
      </c>
      <c r="Q30" s="14">
        <f t="shared" si="7"/>
        <v>35406.036728440042</v>
      </c>
      <c r="R30" s="14">
        <v>11.210333333333301</v>
      </c>
      <c r="S30" s="14">
        <v>594617.84288349899</v>
      </c>
      <c r="T30" s="14">
        <f t="shared" si="8"/>
        <v>55029.863862042897</v>
      </c>
      <c r="U30" s="14" t="str">
        <f t="shared" si="9"/>
        <v>F</v>
      </c>
      <c r="V30" s="14" t="str">
        <f t="shared" si="10"/>
        <v>P</v>
      </c>
      <c r="W30" s="14" t="str">
        <f t="shared" si="11"/>
        <v>P</v>
      </c>
      <c r="X30" s="14">
        <v>539613.97902145598</v>
      </c>
      <c r="Y30" s="14">
        <f t="shared" si="12"/>
        <v>647816.71997759538</v>
      </c>
      <c r="Z30" s="14">
        <f t="shared" si="13"/>
        <v>431359.23806531681</v>
      </c>
      <c r="AA30" s="14">
        <f t="shared" si="14"/>
        <v>701931.09045566502</v>
      </c>
      <c r="AB30" s="14">
        <f t="shared" si="15"/>
        <v>377244.86758724716</v>
      </c>
    </row>
    <row r="31" spans="1:28">
      <c r="A31" s="11" t="s">
        <v>495</v>
      </c>
      <c r="B31" s="11" t="s">
        <v>38</v>
      </c>
      <c r="C31" s="11" t="s">
        <v>526</v>
      </c>
      <c r="D31" s="11" t="s">
        <v>35</v>
      </c>
      <c r="E31" s="11" t="s">
        <v>147</v>
      </c>
      <c r="F31" s="13">
        <v>43886.070474537002</v>
      </c>
      <c r="G31" s="14">
        <v>5.6411666666666704</v>
      </c>
      <c r="H31" s="14">
        <v>48687.373517205597</v>
      </c>
      <c r="I31" s="152">
        <f t="shared" si="0"/>
        <v>1579.3719334171255</v>
      </c>
      <c r="J31" s="14" t="str">
        <f t="shared" si="1"/>
        <v>P</v>
      </c>
      <c r="K31" s="14" t="str">
        <f t="shared" si="2"/>
        <v>P</v>
      </c>
      <c r="L31" s="14" t="str">
        <f t="shared" si="3"/>
        <v>P</v>
      </c>
      <c r="M31" s="14">
        <v>50293.7454506227</v>
      </c>
      <c r="N31" s="14">
        <f t="shared" si="4"/>
        <v>60173.884598744509</v>
      </c>
      <c r="O31" s="14">
        <f t="shared" si="5"/>
        <v>40359.606302500935</v>
      </c>
      <c r="P31" s="14">
        <f t="shared" si="6"/>
        <v>65127.454172805403</v>
      </c>
      <c r="Q31" s="14">
        <f t="shared" si="7"/>
        <v>35406.036728440042</v>
      </c>
      <c r="R31" s="14">
        <v>11.2103</v>
      </c>
      <c r="S31" s="14">
        <v>558303.78364126396</v>
      </c>
      <c r="T31" s="14">
        <f t="shared" si="8"/>
        <v>18715.804619807866</v>
      </c>
      <c r="U31" s="14" t="str">
        <f t="shared" si="9"/>
        <v>P</v>
      </c>
      <c r="V31" s="14" t="str">
        <f t="shared" si="10"/>
        <v>P</v>
      </c>
      <c r="W31" s="14" t="str">
        <f t="shared" si="11"/>
        <v>P</v>
      </c>
      <c r="X31" s="14">
        <v>539614.97902145598</v>
      </c>
      <c r="Y31" s="14">
        <f t="shared" si="12"/>
        <v>647816.71997759538</v>
      </c>
      <c r="Z31" s="14">
        <f t="shared" si="13"/>
        <v>431359.23806531681</v>
      </c>
      <c r="AA31" s="14">
        <f t="shared" si="14"/>
        <v>701931.09045566502</v>
      </c>
      <c r="AB31" s="14">
        <f t="shared" si="15"/>
        <v>377244.86758724716</v>
      </c>
    </row>
    <row r="32" spans="1:28">
      <c r="A32" s="11" t="s">
        <v>525</v>
      </c>
      <c r="B32" s="11" t="s">
        <v>38</v>
      </c>
      <c r="C32" s="11" t="s">
        <v>524</v>
      </c>
      <c r="D32" s="11" t="s">
        <v>33</v>
      </c>
      <c r="E32" s="11" t="s">
        <v>164</v>
      </c>
      <c r="F32" s="13">
        <v>43886.085277777798</v>
      </c>
      <c r="G32" s="14">
        <v>5.6334166666666698</v>
      </c>
      <c r="H32" s="14">
        <v>52272.850970191699</v>
      </c>
      <c r="I32" s="152">
        <f t="shared" si="0"/>
        <v>2006.1055195689769</v>
      </c>
      <c r="J32" s="14" t="str">
        <f t="shared" si="1"/>
        <v>P</v>
      </c>
      <c r="K32" s="14" t="str">
        <f t="shared" si="2"/>
        <v>P</v>
      </c>
      <c r="L32" s="14" t="str">
        <f t="shared" si="3"/>
        <v>P</v>
      </c>
      <c r="M32" s="14">
        <v>50294.7454506227</v>
      </c>
      <c r="N32" s="14">
        <f t="shared" si="4"/>
        <v>60173.884598744509</v>
      </c>
      <c r="O32" s="14">
        <f t="shared" si="5"/>
        <v>40359.606302500935</v>
      </c>
      <c r="P32" s="14">
        <f t="shared" si="6"/>
        <v>65127.454172805403</v>
      </c>
      <c r="Q32" s="14">
        <f t="shared" si="7"/>
        <v>35406.036728440042</v>
      </c>
      <c r="R32" s="14">
        <v>11.210333333333301</v>
      </c>
      <c r="S32" s="14">
        <v>629356.63862260897</v>
      </c>
      <c r="T32" s="14">
        <f t="shared" si="8"/>
        <v>89768.659601152875</v>
      </c>
      <c r="U32" s="14" t="str">
        <f t="shared" si="9"/>
        <v>F</v>
      </c>
      <c r="V32" s="14" t="str">
        <f t="shared" si="10"/>
        <v>P</v>
      </c>
      <c r="W32" s="14" t="str">
        <f t="shared" si="11"/>
        <v>P</v>
      </c>
      <c r="X32" s="14">
        <v>539615.97902145598</v>
      </c>
      <c r="Y32" s="14">
        <f t="shared" si="12"/>
        <v>647816.71997759538</v>
      </c>
      <c r="Z32" s="14">
        <f t="shared" si="13"/>
        <v>431359.23806531681</v>
      </c>
      <c r="AA32" s="14">
        <f t="shared" si="14"/>
        <v>701931.09045566502</v>
      </c>
      <c r="AB32" s="14">
        <f t="shared" si="15"/>
        <v>377244.86758724716</v>
      </c>
    </row>
    <row r="33" spans="1:28">
      <c r="A33" s="11" t="s">
        <v>523</v>
      </c>
      <c r="B33" s="11" t="s">
        <v>38</v>
      </c>
      <c r="C33" s="11" t="s">
        <v>522</v>
      </c>
      <c r="D33" s="11" t="s">
        <v>33</v>
      </c>
      <c r="E33" s="11" t="s">
        <v>164</v>
      </c>
      <c r="F33" s="13">
        <v>43886.100057870397</v>
      </c>
      <c r="G33" s="14">
        <v>5.65283333333333</v>
      </c>
      <c r="H33" s="14">
        <v>58919.776825990397</v>
      </c>
      <c r="I33" s="152">
        <f t="shared" si="0"/>
        <v>8653.0313753676746</v>
      </c>
      <c r="J33" s="14" t="str">
        <f t="shared" si="1"/>
        <v>F</v>
      </c>
      <c r="K33" s="14" t="str">
        <f t="shared" si="2"/>
        <v>P</v>
      </c>
      <c r="L33" s="14" t="str">
        <f t="shared" si="3"/>
        <v>P</v>
      </c>
      <c r="M33" s="14">
        <v>50295.7454506227</v>
      </c>
      <c r="N33" s="14">
        <f t="shared" si="4"/>
        <v>60173.884598744509</v>
      </c>
      <c r="O33" s="14">
        <f t="shared" si="5"/>
        <v>40359.606302500935</v>
      </c>
      <c r="P33" s="14">
        <f t="shared" si="6"/>
        <v>65127.454172805403</v>
      </c>
      <c r="Q33" s="14">
        <f t="shared" si="7"/>
        <v>35406.036728440042</v>
      </c>
      <c r="R33" s="14">
        <v>11.2103</v>
      </c>
      <c r="S33" s="14">
        <v>610449.518053337</v>
      </c>
      <c r="T33" s="14">
        <f t="shared" si="8"/>
        <v>70861.539031880908</v>
      </c>
      <c r="U33" s="14" t="str">
        <f t="shared" si="9"/>
        <v>F</v>
      </c>
      <c r="V33" s="14" t="str">
        <f t="shared" si="10"/>
        <v>P</v>
      </c>
      <c r="W33" s="14" t="str">
        <f t="shared" si="11"/>
        <v>P</v>
      </c>
      <c r="X33" s="14">
        <v>539616.97902145598</v>
      </c>
      <c r="Y33" s="14">
        <f t="shared" si="12"/>
        <v>647816.71997759538</v>
      </c>
      <c r="Z33" s="14">
        <f t="shared" si="13"/>
        <v>431359.23806531681</v>
      </c>
      <c r="AA33" s="14">
        <f t="shared" si="14"/>
        <v>701931.09045566502</v>
      </c>
      <c r="AB33" s="14">
        <f t="shared" si="15"/>
        <v>377244.86758724716</v>
      </c>
    </row>
    <row r="34" spans="1:28">
      <c r="A34" s="11" t="s">
        <v>21</v>
      </c>
      <c r="B34" s="11" t="s">
        <v>38</v>
      </c>
      <c r="C34" s="11" t="s">
        <v>521</v>
      </c>
      <c r="D34" s="11" t="s">
        <v>181</v>
      </c>
      <c r="E34" s="11" t="s">
        <v>164</v>
      </c>
      <c r="F34" s="13">
        <v>43886.114826388897</v>
      </c>
      <c r="G34" s="14">
        <v>5.61398333333333</v>
      </c>
      <c r="H34" s="14">
        <v>55026.644912303898</v>
      </c>
      <c r="I34" s="152">
        <f t="shared" si="0"/>
        <v>4759.899461681176</v>
      </c>
      <c r="J34" s="14" t="str">
        <f t="shared" si="1"/>
        <v>P</v>
      </c>
      <c r="K34" s="14" t="str">
        <f t="shared" si="2"/>
        <v>P</v>
      </c>
      <c r="L34" s="14" t="str">
        <f t="shared" si="3"/>
        <v>P</v>
      </c>
      <c r="M34" s="14">
        <v>50296.7454506227</v>
      </c>
      <c r="N34" s="14">
        <f t="shared" si="4"/>
        <v>60173.884598744509</v>
      </c>
      <c r="O34" s="14">
        <f t="shared" si="5"/>
        <v>40359.606302500935</v>
      </c>
      <c r="P34" s="14">
        <f t="shared" si="6"/>
        <v>65127.454172805403</v>
      </c>
      <c r="Q34" s="14">
        <f t="shared" si="7"/>
        <v>35406.036728440042</v>
      </c>
      <c r="R34" s="14">
        <v>11.210333333333301</v>
      </c>
      <c r="S34" s="14">
        <v>606801.20067546295</v>
      </c>
      <c r="T34" s="14">
        <f t="shared" si="8"/>
        <v>67213.221654006862</v>
      </c>
      <c r="U34" s="14" t="str">
        <f t="shared" si="9"/>
        <v>F</v>
      </c>
      <c r="V34" s="14" t="str">
        <f t="shared" si="10"/>
        <v>P</v>
      </c>
      <c r="W34" s="14" t="str">
        <f t="shared" si="11"/>
        <v>P</v>
      </c>
      <c r="X34" s="14">
        <v>539617.97902145598</v>
      </c>
      <c r="Y34" s="14">
        <f t="shared" si="12"/>
        <v>647816.71997759538</v>
      </c>
      <c r="Z34" s="14">
        <f t="shared" si="13"/>
        <v>431359.23806531681</v>
      </c>
      <c r="AA34" s="14">
        <f t="shared" si="14"/>
        <v>701931.09045566502</v>
      </c>
      <c r="AB34" s="14">
        <f t="shared" si="15"/>
        <v>377244.86758724716</v>
      </c>
    </row>
    <row r="35" spans="1:28">
      <c r="A35" s="11" t="s">
        <v>487</v>
      </c>
      <c r="B35" s="11" t="s">
        <v>38</v>
      </c>
      <c r="C35" s="11" t="s">
        <v>520</v>
      </c>
      <c r="D35" s="11" t="s">
        <v>35</v>
      </c>
      <c r="E35" s="11" t="s">
        <v>61</v>
      </c>
      <c r="F35" s="13">
        <v>43886.129664351902</v>
      </c>
      <c r="G35" s="14">
        <v>5.6450666666666702</v>
      </c>
      <c r="H35" s="14">
        <v>52147.893981800698</v>
      </c>
      <c r="I35" s="152">
        <f t="shared" si="0"/>
        <v>1881.1485311779761</v>
      </c>
      <c r="J35" s="14" t="str">
        <f t="shared" si="1"/>
        <v>P</v>
      </c>
      <c r="K35" s="14" t="str">
        <f t="shared" si="2"/>
        <v>P</v>
      </c>
      <c r="L35" s="14" t="str">
        <f t="shared" si="3"/>
        <v>P</v>
      </c>
      <c r="M35" s="14">
        <v>50297.7454506227</v>
      </c>
      <c r="N35" s="14">
        <f t="shared" si="4"/>
        <v>60173.884598744509</v>
      </c>
      <c r="O35" s="14">
        <f t="shared" si="5"/>
        <v>40359.606302500935</v>
      </c>
      <c r="P35" s="14">
        <f t="shared" si="6"/>
        <v>65127.454172805403</v>
      </c>
      <c r="Q35" s="14">
        <f t="shared" si="7"/>
        <v>35406.036728440042</v>
      </c>
      <c r="R35" s="14">
        <v>11.210316666666699</v>
      </c>
      <c r="S35" s="14">
        <v>568572.012323334</v>
      </c>
      <c r="T35" s="14">
        <f t="shared" si="8"/>
        <v>28984.033301877906</v>
      </c>
      <c r="U35" s="14" t="str">
        <f t="shared" si="9"/>
        <v>P</v>
      </c>
      <c r="V35" s="14" t="str">
        <f t="shared" si="10"/>
        <v>P</v>
      </c>
      <c r="W35" s="14" t="str">
        <f t="shared" si="11"/>
        <v>P</v>
      </c>
      <c r="X35" s="14">
        <v>539618.97902145598</v>
      </c>
      <c r="Y35" s="14">
        <f t="shared" si="12"/>
        <v>647816.71997759538</v>
      </c>
      <c r="Z35" s="14">
        <f t="shared" si="13"/>
        <v>431359.23806531681</v>
      </c>
      <c r="AA35" s="14">
        <f t="shared" si="14"/>
        <v>701931.09045566502</v>
      </c>
      <c r="AB35" s="14">
        <f t="shared" si="15"/>
        <v>377244.86758724716</v>
      </c>
    </row>
    <row r="36" spans="1:28">
      <c r="A36" s="11" t="s">
        <v>519</v>
      </c>
      <c r="B36" s="11" t="s">
        <v>38</v>
      </c>
      <c r="C36" s="11" t="s">
        <v>518</v>
      </c>
      <c r="D36" s="11" t="s">
        <v>33</v>
      </c>
      <c r="E36" s="11" t="s">
        <v>164</v>
      </c>
      <c r="F36" s="13">
        <v>43886.144432870402</v>
      </c>
      <c r="G36" s="14">
        <v>5.64896666666667</v>
      </c>
      <c r="H36" s="14">
        <v>56798.110961382001</v>
      </c>
      <c r="I36" s="152">
        <f t="shared" ref="I36:I55" si="16">ABS(H36-$K$1)</f>
        <v>6531.3655107592785</v>
      </c>
      <c r="J36" s="14" t="str">
        <f t="shared" ref="J36:J55" si="17">IF(I36&gt;$K$2, "F", "P")</f>
        <v>F</v>
      </c>
      <c r="K36" s="14" t="str">
        <f t="shared" ref="K36:K55" si="18">IF(I36&gt;$K$2*2, "F", "P")</f>
        <v>P</v>
      </c>
      <c r="L36" s="14" t="str">
        <f t="shared" ref="L36:L55" si="19">IF(I36&gt;$K$2*3, "F", "P")</f>
        <v>P</v>
      </c>
      <c r="M36" s="14">
        <v>50298.7454506227</v>
      </c>
      <c r="N36" s="14">
        <f t="shared" ref="N36:N55" si="20">($K$2*2)+$K$1</f>
        <v>60173.884598744509</v>
      </c>
      <c r="O36" s="14">
        <f t="shared" ref="O36:O55" si="21">($K$2*-2)+$K$1</f>
        <v>40359.606302500935</v>
      </c>
      <c r="P36" s="14">
        <f t="shared" ref="P36:P55" si="22">($K$2*3)+$K$1</f>
        <v>65127.454172805403</v>
      </c>
      <c r="Q36" s="14">
        <f t="shared" ref="Q36:Q55" si="23">($K$2*-3)+$K$1</f>
        <v>35406.036728440042</v>
      </c>
      <c r="R36" s="14">
        <v>11.210333333333301</v>
      </c>
      <c r="S36" s="14">
        <v>633548.02309716505</v>
      </c>
      <c r="T36" s="14">
        <f t="shared" ref="T36:T55" si="24">ABS(S36-$V$1)</f>
        <v>93960.044075708953</v>
      </c>
      <c r="U36" s="14" t="str">
        <f t="shared" ref="U36:U55" si="25">IF(T36&gt;$V$2, "F", "P")</f>
        <v>F</v>
      </c>
      <c r="V36" s="14" t="str">
        <f t="shared" ref="V36:V55" si="26">IF(T36&gt;$V$2*2, "F", "P")</f>
        <v>P</v>
      </c>
      <c r="W36" s="14" t="str">
        <f t="shared" ref="W36:W55" si="27">IF(T36&gt;$V$2*3, "F", "P")</f>
        <v>P</v>
      </c>
      <c r="X36" s="14">
        <v>539619.97902145598</v>
      </c>
      <c r="Y36" s="14">
        <f t="shared" ref="Y36:Y55" si="28">($V$2*2)+$V$1</f>
        <v>647816.71997759538</v>
      </c>
      <c r="Z36" s="14">
        <f t="shared" ref="Z36:Z55" si="29">($V$2*-2)+$V$1</f>
        <v>431359.23806531681</v>
      </c>
      <c r="AA36" s="14">
        <f t="shared" ref="AA36:AA55" si="30">($V$2*3)+$V$1</f>
        <v>701931.09045566502</v>
      </c>
      <c r="AB36" s="14">
        <f t="shared" ref="AB36:AB55" si="31">($V$2*-3)+$V$1</f>
        <v>377244.86758724716</v>
      </c>
    </row>
    <row r="37" spans="1:28">
      <c r="A37" s="11" t="s">
        <v>517</v>
      </c>
      <c r="B37" s="11" t="s">
        <v>38</v>
      </c>
      <c r="C37" s="11" t="s">
        <v>516</v>
      </c>
      <c r="D37" s="11" t="s">
        <v>33</v>
      </c>
      <c r="E37" s="11" t="s">
        <v>164</v>
      </c>
      <c r="F37" s="13">
        <v>43886.159224536997</v>
      </c>
      <c r="G37" s="14">
        <v>5.6489500000000001</v>
      </c>
      <c r="H37" s="14">
        <v>51036.842239073398</v>
      </c>
      <c r="I37" s="152">
        <f t="shared" si="16"/>
        <v>770.09678845067538</v>
      </c>
      <c r="J37" s="14" t="str">
        <f t="shared" si="17"/>
        <v>P</v>
      </c>
      <c r="K37" s="14" t="str">
        <f t="shared" si="18"/>
        <v>P</v>
      </c>
      <c r="L37" s="14" t="str">
        <f t="shared" si="19"/>
        <v>P</v>
      </c>
      <c r="M37" s="14">
        <v>50299.7454506227</v>
      </c>
      <c r="N37" s="14">
        <f t="shared" si="20"/>
        <v>60173.884598744509</v>
      </c>
      <c r="O37" s="14">
        <f t="shared" si="21"/>
        <v>40359.606302500935</v>
      </c>
      <c r="P37" s="14">
        <f t="shared" si="22"/>
        <v>65127.454172805403</v>
      </c>
      <c r="Q37" s="14">
        <f t="shared" si="23"/>
        <v>35406.036728440042</v>
      </c>
      <c r="R37" s="14">
        <v>11.210283333333299</v>
      </c>
      <c r="S37" s="14">
        <v>594484.23989153001</v>
      </c>
      <c r="T37" s="14">
        <f t="shared" si="24"/>
        <v>54896.260870073922</v>
      </c>
      <c r="U37" s="14" t="str">
        <f t="shared" si="25"/>
        <v>F</v>
      </c>
      <c r="V37" s="14" t="str">
        <f t="shared" si="26"/>
        <v>P</v>
      </c>
      <c r="W37" s="14" t="str">
        <f t="shared" si="27"/>
        <v>P</v>
      </c>
      <c r="X37" s="14">
        <v>539620.97902145598</v>
      </c>
      <c r="Y37" s="14">
        <f t="shared" si="28"/>
        <v>647816.71997759538</v>
      </c>
      <c r="Z37" s="14">
        <f t="shared" si="29"/>
        <v>431359.23806531681</v>
      </c>
      <c r="AA37" s="14">
        <f t="shared" si="30"/>
        <v>701931.09045566502</v>
      </c>
      <c r="AB37" s="14">
        <f t="shared" si="31"/>
        <v>377244.86758724716</v>
      </c>
    </row>
    <row r="38" spans="1:28">
      <c r="A38" s="11" t="s">
        <v>21</v>
      </c>
      <c r="B38" s="11" t="s">
        <v>38</v>
      </c>
      <c r="C38" s="11" t="s">
        <v>515</v>
      </c>
      <c r="D38" s="11" t="s">
        <v>181</v>
      </c>
      <c r="E38" s="11" t="s">
        <v>164</v>
      </c>
      <c r="F38" s="13">
        <v>43886.174062500002</v>
      </c>
      <c r="G38" s="14">
        <v>5.6139666666666699</v>
      </c>
      <c r="H38" s="14">
        <v>56151.807993118397</v>
      </c>
      <c r="I38" s="152">
        <f t="shared" si="16"/>
        <v>5885.0625424956743</v>
      </c>
      <c r="J38" s="14" t="str">
        <f t="shared" si="17"/>
        <v>F</v>
      </c>
      <c r="K38" s="14" t="str">
        <f t="shared" si="18"/>
        <v>P</v>
      </c>
      <c r="L38" s="14" t="str">
        <f t="shared" si="19"/>
        <v>P</v>
      </c>
      <c r="M38" s="14">
        <v>50300.7454506227</v>
      </c>
      <c r="N38" s="14">
        <f t="shared" si="20"/>
        <v>60173.884598744509</v>
      </c>
      <c r="O38" s="14">
        <f t="shared" si="21"/>
        <v>40359.606302500935</v>
      </c>
      <c r="P38" s="14">
        <f t="shared" si="22"/>
        <v>65127.454172805403</v>
      </c>
      <c r="Q38" s="14">
        <f t="shared" si="23"/>
        <v>35406.036728440042</v>
      </c>
      <c r="R38" s="14">
        <v>11.210333333333301</v>
      </c>
      <c r="S38" s="14">
        <v>561248.77500034799</v>
      </c>
      <c r="T38" s="14">
        <f t="shared" si="24"/>
        <v>21660.795978891896</v>
      </c>
      <c r="U38" s="14" t="str">
        <f t="shared" si="25"/>
        <v>P</v>
      </c>
      <c r="V38" s="14" t="str">
        <f t="shared" si="26"/>
        <v>P</v>
      </c>
      <c r="W38" s="14" t="str">
        <f t="shared" si="27"/>
        <v>P</v>
      </c>
      <c r="X38" s="14">
        <v>539621.97902145598</v>
      </c>
      <c r="Y38" s="14">
        <f t="shared" si="28"/>
        <v>647816.71997759538</v>
      </c>
      <c r="Z38" s="14">
        <f t="shared" si="29"/>
        <v>431359.23806531681</v>
      </c>
      <c r="AA38" s="14">
        <f t="shared" si="30"/>
        <v>701931.09045566502</v>
      </c>
      <c r="AB38" s="14">
        <f t="shared" si="31"/>
        <v>377244.86758724716</v>
      </c>
    </row>
    <row r="39" spans="1:28">
      <c r="A39" s="11" t="s">
        <v>514</v>
      </c>
      <c r="B39" s="11" t="s">
        <v>38</v>
      </c>
      <c r="C39" s="11" t="s">
        <v>513</v>
      </c>
      <c r="D39" s="11" t="s">
        <v>33</v>
      </c>
      <c r="E39" s="11" t="s">
        <v>164</v>
      </c>
      <c r="F39" s="13">
        <v>43886.188865740703</v>
      </c>
      <c r="G39" s="14">
        <v>5.6372833333333299</v>
      </c>
      <c r="H39" s="14">
        <v>58626.737996660202</v>
      </c>
      <c r="I39" s="152">
        <f t="shared" si="16"/>
        <v>8359.9925460374798</v>
      </c>
      <c r="J39" s="14" t="str">
        <f t="shared" si="17"/>
        <v>F</v>
      </c>
      <c r="K39" s="14" t="str">
        <f t="shared" si="18"/>
        <v>P</v>
      </c>
      <c r="L39" s="14" t="str">
        <f t="shared" si="19"/>
        <v>P</v>
      </c>
      <c r="M39" s="14">
        <v>50301.7454506227</v>
      </c>
      <c r="N39" s="14">
        <f t="shared" si="20"/>
        <v>60173.884598744509</v>
      </c>
      <c r="O39" s="14">
        <f t="shared" si="21"/>
        <v>40359.606302500935</v>
      </c>
      <c r="P39" s="14">
        <f t="shared" si="22"/>
        <v>65127.454172805403</v>
      </c>
      <c r="Q39" s="14">
        <f t="shared" si="23"/>
        <v>35406.036728440042</v>
      </c>
      <c r="R39" s="14">
        <v>11.210316666666699</v>
      </c>
      <c r="S39" s="14">
        <v>615379.39134665998</v>
      </c>
      <c r="T39" s="14">
        <f t="shared" si="24"/>
        <v>75791.412325203884</v>
      </c>
      <c r="U39" s="14" t="str">
        <f t="shared" si="25"/>
        <v>F</v>
      </c>
      <c r="V39" s="14" t="str">
        <f t="shared" si="26"/>
        <v>P</v>
      </c>
      <c r="W39" s="14" t="str">
        <f t="shared" si="27"/>
        <v>P</v>
      </c>
      <c r="X39" s="14">
        <v>539622.97902145598</v>
      </c>
      <c r="Y39" s="14">
        <f t="shared" si="28"/>
        <v>647816.71997759538</v>
      </c>
      <c r="Z39" s="14">
        <f t="shared" si="29"/>
        <v>431359.23806531681</v>
      </c>
      <c r="AA39" s="14">
        <f t="shared" si="30"/>
        <v>701931.09045566502</v>
      </c>
      <c r="AB39" s="14">
        <f t="shared" si="31"/>
        <v>377244.86758724716</v>
      </c>
    </row>
    <row r="40" spans="1:28">
      <c r="A40" s="11" t="s">
        <v>511</v>
      </c>
      <c r="B40" s="11" t="s">
        <v>38</v>
      </c>
      <c r="C40" s="11" t="s">
        <v>510</v>
      </c>
      <c r="D40" s="11" t="s">
        <v>35</v>
      </c>
      <c r="E40" s="11" t="s">
        <v>123</v>
      </c>
      <c r="F40" s="13">
        <v>43886.218530092599</v>
      </c>
      <c r="G40" s="14">
        <v>5.6100500000000002</v>
      </c>
      <c r="H40" s="14">
        <v>48812.651403180302</v>
      </c>
      <c r="I40" s="152">
        <f t="shared" si="16"/>
        <v>1454.0940474424206</v>
      </c>
      <c r="J40" s="14" t="str">
        <f t="shared" si="17"/>
        <v>P</v>
      </c>
      <c r="K40" s="14" t="str">
        <f t="shared" si="18"/>
        <v>P</v>
      </c>
      <c r="L40" s="14" t="str">
        <f t="shared" si="19"/>
        <v>P</v>
      </c>
      <c r="M40" s="14">
        <v>50302.7454506227</v>
      </c>
      <c r="N40" s="14">
        <f t="shared" si="20"/>
        <v>60173.884598744509</v>
      </c>
      <c r="O40" s="14">
        <f t="shared" si="21"/>
        <v>40359.606302500935</v>
      </c>
      <c r="P40" s="14">
        <f t="shared" si="22"/>
        <v>65127.454172805403</v>
      </c>
      <c r="Q40" s="14">
        <f t="shared" si="23"/>
        <v>35406.036728440042</v>
      </c>
      <c r="R40" s="14">
        <v>11.210283333333299</v>
      </c>
      <c r="S40" s="14">
        <v>480696.59289731999</v>
      </c>
      <c r="T40" s="14">
        <f t="shared" si="24"/>
        <v>58891.386124136101</v>
      </c>
      <c r="U40" s="14" t="str">
        <f t="shared" si="25"/>
        <v>F</v>
      </c>
      <c r="V40" s="14" t="str">
        <f t="shared" si="26"/>
        <v>P</v>
      </c>
      <c r="W40" s="14" t="str">
        <f t="shared" si="27"/>
        <v>P</v>
      </c>
      <c r="X40" s="14">
        <v>539623.97902145598</v>
      </c>
      <c r="Y40" s="14">
        <f t="shared" si="28"/>
        <v>647816.71997759538</v>
      </c>
      <c r="Z40" s="14">
        <f t="shared" si="29"/>
        <v>431359.23806531681</v>
      </c>
      <c r="AA40" s="14">
        <f t="shared" si="30"/>
        <v>701931.09045566502</v>
      </c>
      <c r="AB40" s="14">
        <f t="shared" si="31"/>
        <v>377244.86758724716</v>
      </c>
    </row>
    <row r="41" spans="1:28">
      <c r="A41" s="11" t="s">
        <v>509</v>
      </c>
      <c r="B41" s="11" t="s">
        <v>38</v>
      </c>
      <c r="C41" s="11" t="s">
        <v>508</v>
      </c>
      <c r="D41" s="11" t="s">
        <v>35</v>
      </c>
      <c r="E41" s="11" t="s">
        <v>30</v>
      </c>
      <c r="F41" s="13">
        <v>43886.233321759297</v>
      </c>
      <c r="G41" s="14">
        <v>5.6411833333333297</v>
      </c>
      <c r="H41" s="14">
        <v>51153.727425170699</v>
      </c>
      <c r="I41" s="152">
        <f t="shared" si="16"/>
        <v>886.98197454797628</v>
      </c>
      <c r="J41" s="14" t="str">
        <f t="shared" si="17"/>
        <v>P</v>
      </c>
      <c r="K41" s="14" t="str">
        <f t="shared" si="18"/>
        <v>P</v>
      </c>
      <c r="L41" s="14" t="str">
        <f t="shared" si="19"/>
        <v>P</v>
      </c>
      <c r="M41" s="14">
        <v>50303.7454506227</v>
      </c>
      <c r="N41" s="14">
        <f t="shared" si="20"/>
        <v>60173.884598744509</v>
      </c>
      <c r="O41" s="14">
        <f t="shared" si="21"/>
        <v>40359.606302500935</v>
      </c>
      <c r="P41" s="14">
        <f t="shared" si="22"/>
        <v>65127.454172805403</v>
      </c>
      <c r="Q41" s="14">
        <f t="shared" si="23"/>
        <v>35406.036728440042</v>
      </c>
      <c r="R41" s="14">
        <v>11.210333333333301</v>
      </c>
      <c r="S41" s="14">
        <v>517542.23179051798</v>
      </c>
      <c r="T41" s="14">
        <f t="shared" si="24"/>
        <v>22045.747230938112</v>
      </c>
      <c r="U41" s="14" t="str">
        <f t="shared" si="25"/>
        <v>P</v>
      </c>
      <c r="V41" s="14" t="str">
        <f t="shared" si="26"/>
        <v>P</v>
      </c>
      <c r="W41" s="14" t="str">
        <f t="shared" si="27"/>
        <v>P</v>
      </c>
      <c r="X41" s="14">
        <v>539624.97902145598</v>
      </c>
      <c r="Y41" s="14">
        <f t="shared" si="28"/>
        <v>647816.71997759538</v>
      </c>
      <c r="Z41" s="14">
        <f t="shared" si="29"/>
        <v>431359.23806531681</v>
      </c>
      <c r="AA41" s="14">
        <f t="shared" si="30"/>
        <v>701931.09045566502</v>
      </c>
      <c r="AB41" s="14">
        <f t="shared" si="31"/>
        <v>377244.86758724716</v>
      </c>
    </row>
    <row r="42" spans="1:28">
      <c r="A42" s="11" t="s">
        <v>507</v>
      </c>
      <c r="B42" s="11" t="s">
        <v>38</v>
      </c>
      <c r="C42" s="11" t="s">
        <v>506</v>
      </c>
      <c r="D42" s="11" t="s">
        <v>35</v>
      </c>
      <c r="E42" s="11" t="s">
        <v>76</v>
      </c>
      <c r="F42" s="13">
        <v>43886.248136574097</v>
      </c>
      <c r="G42" s="14">
        <v>5.6295000000000002</v>
      </c>
      <c r="H42" s="14">
        <v>48275.768111088597</v>
      </c>
      <c r="I42" s="152">
        <f t="shared" si="16"/>
        <v>1990.9773395341253</v>
      </c>
      <c r="J42" s="14" t="str">
        <f t="shared" si="17"/>
        <v>P</v>
      </c>
      <c r="K42" s="14" t="str">
        <f t="shared" si="18"/>
        <v>P</v>
      </c>
      <c r="L42" s="14" t="str">
        <f t="shared" si="19"/>
        <v>P</v>
      </c>
      <c r="M42" s="14">
        <v>50304.7454506227</v>
      </c>
      <c r="N42" s="14">
        <f t="shared" si="20"/>
        <v>60173.884598744509</v>
      </c>
      <c r="O42" s="14">
        <f t="shared" si="21"/>
        <v>40359.606302500935</v>
      </c>
      <c r="P42" s="14">
        <f t="shared" si="22"/>
        <v>65127.454172805403</v>
      </c>
      <c r="Q42" s="14">
        <f t="shared" si="23"/>
        <v>35406.036728440042</v>
      </c>
      <c r="R42" s="14">
        <v>11.2103</v>
      </c>
      <c r="S42" s="14">
        <v>513192.21877027699</v>
      </c>
      <c r="T42" s="14">
        <f t="shared" si="24"/>
        <v>26395.760251179105</v>
      </c>
      <c r="U42" s="14" t="str">
        <f t="shared" si="25"/>
        <v>P</v>
      </c>
      <c r="V42" s="14" t="str">
        <f t="shared" si="26"/>
        <v>P</v>
      </c>
      <c r="W42" s="14" t="str">
        <f t="shared" si="27"/>
        <v>P</v>
      </c>
      <c r="X42" s="14">
        <v>539625.97902145598</v>
      </c>
      <c r="Y42" s="14">
        <f t="shared" si="28"/>
        <v>647816.71997759538</v>
      </c>
      <c r="Z42" s="14">
        <f t="shared" si="29"/>
        <v>431359.23806531681</v>
      </c>
      <c r="AA42" s="14">
        <f t="shared" si="30"/>
        <v>701931.09045566502</v>
      </c>
      <c r="AB42" s="14">
        <f t="shared" si="31"/>
        <v>377244.86758724716</v>
      </c>
    </row>
    <row r="43" spans="1:28">
      <c r="A43" s="11" t="s">
        <v>505</v>
      </c>
      <c r="B43" s="11" t="s">
        <v>38</v>
      </c>
      <c r="C43" s="11" t="s">
        <v>504</v>
      </c>
      <c r="D43" s="11" t="s">
        <v>35</v>
      </c>
      <c r="E43" s="11" t="s">
        <v>169</v>
      </c>
      <c r="F43" s="13">
        <v>43886.262962963003</v>
      </c>
      <c r="G43" s="14">
        <v>5.6450833333333303</v>
      </c>
      <c r="H43" s="14">
        <v>55478.579922170196</v>
      </c>
      <c r="I43" s="152">
        <f t="shared" si="16"/>
        <v>5211.8344715474741</v>
      </c>
      <c r="J43" s="14" t="str">
        <f t="shared" si="17"/>
        <v>F</v>
      </c>
      <c r="K43" s="14" t="str">
        <f t="shared" si="18"/>
        <v>P</v>
      </c>
      <c r="L43" s="14" t="str">
        <f t="shared" si="19"/>
        <v>P</v>
      </c>
      <c r="M43" s="14">
        <v>50305.7454506227</v>
      </c>
      <c r="N43" s="14">
        <f t="shared" si="20"/>
        <v>60173.884598744509</v>
      </c>
      <c r="O43" s="14">
        <f t="shared" si="21"/>
        <v>40359.606302500935</v>
      </c>
      <c r="P43" s="14">
        <f t="shared" si="22"/>
        <v>65127.454172805403</v>
      </c>
      <c r="Q43" s="14">
        <f t="shared" si="23"/>
        <v>35406.036728440042</v>
      </c>
      <c r="R43" s="14">
        <v>11.210333333333301</v>
      </c>
      <c r="S43" s="14">
        <v>469844.13335334201</v>
      </c>
      <c r="T43" s="14">
        <f t="shared" si="24"/>
        <v>69743.845668114081</v>
      </c>
      <c r="U43" s="14" t="str">
        <f t="shared" si="25"/>
        <v>F</v>
      </c>
      <c r="V43" s="14" t="str">
        <f t="shared" si="26"/>
        <v>P</v>
      </c>
      <c r="W43" s="14" t="str">
        <f t="shared" si="27"/>
        <v>P</v>
      </c>
      <c r="X43" s="14">
        <v>539626.97902145598</v>
      </c>
      <c r="Y43" s="14">
        <f t="shared" si="28"/>
        <v>647816.71997759538</v>
      </c>
      <c r="Z43" s="14">
        <f t="shared" si="29"/>
        <v>431359.23806531681</v>
      </c>
      <c r="AA43" s="14">
        <f t="shared" si="30"/>
        <v>701931.09045566502</v>
      </c>
      <c r="AB43" s="14">
        <f t="shared" si="31"/>
        <v>377244.86758724716</v>
      </c>
    </row>
    <row r="44" spans="1:28">
      <c r="A44" s="11" t="s">
        <v>503</v>
      </c>
      <c r="B44" s="11" t="s">
        <v>38</v>
      </c>
      <c r="C44" s="11" t="s">
        <v>502</v>
      </c>
      <c r="D44" s="11" t="s">
        <v>35</v>
      </c>
      <c r="E44" s="11" t="s">
        <v>186</v>
      </c>
      <c r="F44" s="13">
        <v>43886.277766203697</v>
      </c>
      <c r="G44" s="14">
        <v>5.6295000000000002</v>
      </c>
      <c r="H44" s="14">
        <v>38630.652605735297</v>
      </c>
      <c r="I44" s="152">
        <f t="shared" si="16"/>
        <v>11636.092844887426</v>
      </c>
      <c r="J44" s="14" t="str">
        <f t="shared" si="17"/>
        <v>F</v>
      </c>
      <c r="K44" s="14" t="str">
        <f t="shared" si="18"/>
        <v>F</v>
      </c>
      <c r="L44" s="14" t="str">
        <f t="shared" si="19"/>
        <v>P</v>
      </c>
      <c r="M44" s="14">
        <v>50306.7454506227</v>
      </c>
      <c r="N44" s="14">
        <f t="shared" si="20"/>
        <v>60173.884598744509</v>
      </c>
      <c r="O44" s="14">
        <f t="shared" si="21"/>
        <v>40359.606302500935</v>
      </c>
      <c r="P44" s="14">
        <f t="shared" si="22"/>
        <v>65127.454172805403</v>
      </c>
      <c r="Q44" s="14">
        <f t="shared" si="23"/>
        <v>35406.036728440042</v>
      </c>
      <c r="R44" s="14">
        <v>11.2103</v>
      </c>
      <c r="S44" s="14">
        <v>501681.937955748</v>
      </c>
      <c r="T44" s="14">
        <f t="shared" si="24"/>
        <v>37906.041065708094</v>
      </c>
      <c r="U44" s="14" t="str">
        <f t="shared" si="25"/>
        <v>P</v>
      </c>
      <c r="V44" s="14" t="str">
        <f t="shared" si="26"/>
        <v>P</v>
      </c>
      <c r="W44" s="14" t="str">
        <f t="shared" si="27"/>
        <v>P</v>
      </c>
      <c r="X44" s="14">
        <v>539627.97902145598</v>
      </c>
      <c r="Y44" s="14">
        <f t="shared" si="28"/>
        <v>647816.71997759538</v>
      </c>
      <c r="Z44" s="14">
        <f t="shared" si="29"/>
        <v>431359.23806531681</v>
      </c>
      <c r="AA44" s="14">
        <f t="shared" si="30"/>
        <v>701931.09045566502</v>
      </c>
      <c r="AB44" s="14">
        <f t="shared" si="31"/>
        <v>377244.86758724716</v>
      </c>
    </row>
    <row r="45" spans="1:28">
      <c r="A45" s="11" t="s">
        <v>501</v>
      </c>
      <c r="B45" s="11" t="s">
        <v>38</v>
      </c>
      <c r="C45" s="11" t="s">
        <v>500</v>
      </c>
      <c r="D45" s="11" t="s">
        <v>35</v>
      </c>
      <c r="E45" s="11" t="s">
        <v>176</v>
      </c>
      <c r="F45" s="13">
        <v>43886.292557870402</v>
      </c>
      <c r="G45" s="14">
        <v>5.6412000000000004</v>
      </c>
      <c r="H45" s="14">
        <v>53645.508935327001</v>
      </c>
      <c r="I45" s="152">
        <f t="shared" si="16"/>
        <v>3378.7634847042791</v>
      </c>
      <c r="J45" s="14" t="str">
        <f t="shared" si="17"/>
        <v>P</v>
      </c>
      <c r="K45" s="14" t="str">
        <f t="shared" si="18"/>
        <v>P</v>
      </c>
      <c r="L45" s="14" t="str">
        <f t="shared" si="19"/>
        <v>P</v>
      </c>
      <c r="M45" s="14">
        <v>50307.7454506227</v>
      </c>
      <c r="N45" s="14">
        <f t="shared" si="20"/>
        <v>60173.884598744509</v>
      </c>
      <c r="O45" s="14">
        <f t="shared" si="21"/>
        <v>40359.606302500935</v>
      </c>
      <c r="P45" s="14">
        <f t="shared" si="22"/>
        <v>65127.454172805403</v>
      </c>
      <c r="Q45" s="14">
        <f t="shared" si="23"/>
        <v>35406.036728440042</v>
      </c>
      <c r="R45" s="14">
        <v>11.210333333333301</v>
      </c>
      <c r="S45" s="14">
        <v>535594.815487238</v>
      </c>
      <c r="T45" s="14">
        <f t="shared" si="24"/>
        <v>3993.1635342180962</v>
      </c>
      <c r="U45" s="14" t="str">
        <f t="shared" si="25"/>
        <v>P</v>
      </c>
      <c r="V45" s="14" t="str">
        <f t="shared" si="26"/>
        <v>P</v>
      </c>
      <c r="W45" s="14" t="str">
        <f t="shared" si="27"/>
        <v>P</v>
      </c>
      <c r="X45" s="14">
        <v>539628.97902145598</v>
      </c>
      <c r="Y45" s="14">
        <f t="shared" si="28"/>
        <v>647816.71997759538</v>
      </c>
      <c r="Z45" s="14">
        <f t="shared" si="29"/>
        <v>431359.23806531681</v>
      </c>
      <c r="AA45" s="14">
        <f t="shared" si="30"/>
        <v>701931.09045566502</v>
      </c>
      <c r="AB45" s="14">
        <f t="shared" si="31"/>
        <v>377244.86758724716</v>
      </c>
    </row>
    <row r="46" spans="1:28">
      <c r="A46" s="11" t="s">
        <v>499</v>
      </c>
      <c r="B46" s="11" t="s">
        <v>38</v>
      </c>
      <c r="C46" s="11" t="s">
        <v>498</v>
      </c>
      <c r="D46" s="11" t="s">
        <v>35</v>
      </c>
      <c r="E46" s="11" t="s">
        <v>172</v>
      </c>
      <c r="F46" s="13">
        <v>43886.307418981502</v>
      </c>
      <c r="G46" s="14">
        <v>5.6061666666666703</v>
      </c>
      <c r="H46" s="14">
        <v>37816.157388837397</v>
      </c>
      <c r="I46" s="152">
        <f t="shared" si="16"/>
        <v>12450.588061785325</v>
      </c>
      <c r="J46" s="14" t="str">
        <f t="shared" si="17"/>
        <v>F</v>
      </c>
      <c r="K46" s="14" t="str">
        <f t="shared" si="18"/>
        <v>F</v>
      </c>
      <c r="L46" s="14" t="str">
        <f t="shared" si="19"/>
        <v>P</v>
      </c>
      <c r="M46" s="14">
        <v>50308.7454506227</v>
      </c>
      <c r="N46" s="14">
        <f t="shared" si="20"/>
        <v>60173.884598744509</v>
      </c>
      <c r="O46" s="14">
        <f t="shared" si="21"/>
        <v>40359.606302500935</v>
      </c>
      <c r="P46" s="14">
        <f t="shared" si="22"/>
        <v>65127.454172805403</v>
      </c>
      <c r="Q46" s="14">
        <f t="shared" si="23"/>
        <v>35406.036728440042</v>
      </c>
      <c r="R46" s="14">
        <v>11.210283333333299</v>
      </c>
      <c r="S46" s="14">
        <v>420363.27965241601</v>
      </c>
      <c r="T46" s="14">
        <f t="shared" si="24"/>
        <v>119224.69936904009</v>
      </c>
      <c r="U46" s="14" t="str">
        <f t="shared" si="25"/>
        <v>F</v>
      </c>
      <c r="V46" s="14" t="str">
        <f t="shared" si="26"/>
        <v>F</v>
      </c>
      <c r="W46" s="14" t="str">
        <f t="shared" si="27"/>
        <v>P</v>
      </c>
      <c r="X46" s="14">
        <v>539629.97902145598</v>
      </c>
      <c r="Y46" s="14">
        <f t="shared" si="28"/>
        <v>647816.71997759538</v>
      </c>
      <c r="Z46" s="14">
        <f t="shared" si="29"/>
        <v>431359.23806531681</v>
      </c>
      <c r="AA46" s="14">
        <f t="shared" si="30"/>
        <v>701931.09045566502</v>
      </c>
      <c r="AB46" s="14">
        <f t="shared" si="31"/>
        <v>377244.86758724716</v>
      </c>
    </row>
    <row r="47" spans="1:28">
      <c r="A47" s="11" t="s">
        <v>497</v>
      </c>
      <c r="B47" s="11" t="s">
        <v>38</v>
      </c>
      <c r="C47" s="11" t="s">
        <v>496</v>
      </c>
      <c r="D47" s="11" t="s">
        <v>35</v>
      </c>
      <c r="E47" s="11" t="s">
        <v>83</v>
      </c>
      <c r="F47" s="13">
        <v>43886.322222222203</v>
      </c>
      <c r="G47" s="14">
        <v>5.6295500000000001</v>
      </c>
      <c r="H47" s="14">
        <v>46257.387084660702</v>
      </c>
      <c r="I47" s="152">
        <f t="shared" si="16"/>
        <v>4009.3583659620199</v>
      </c>
      <c r="J47" s="14" t="str">
        <f t="shared" si="17"/>
        <v>P</v>
      </c>
      <c r="K47" s="14" t="str">
        <f t="shared" si="18"/>
        <v>P</v>
      </c>
      <c r="L47" s="14" t="str">
        <f t="shared" si="19"/>
        <v>P</v>
      </c>
      <c r="M47" s="14">
        <v>50309.7454506227</v>
      </c>
      <c r="N47" s="14">
        <f t="shared" si="20"/>
        <v>60173.884598744509</v>
      </c>
      <c r="O47" s="14">
        <f t="shared" si="21"/>
        <v>40359.606302500935</v>
      </c>
      <c r="P47" s="14">
        <f t="shared" si="22"/>
        <v>65127.454172805403</v>
      </c>
      <c r="Q47" s="14">
        <f t="shared" si="23"/>
        <v>35406.036728440042</v>
      </c>
      <c r="R47" s="14">
        <v>11.21035</v>
      </c>
      <c r="S47" s="14">
        <v>465857.25481904298</v>
      </c>
      <c r="T47" s="14">
        <f t="shared" si="24"/>
        <v>73730.724202413112</v>
      </c>
      <c r="U47" s="14" t="str">
        <f t="shared" si="25"/>
        <v>F</v>
      </c>
      <c r="V47" s="14" t="str">
        <f t="shared" si="26"/>
        <v>P</v>
      </c>
      <c r="W47" s="14" t="str">
        <f t="shared" si="27"/>
        <v>P</v>
      </c>
      <c r="X47" s="14">
        <v>539630.97902145598</v>
      </c>
      <c r="Y47" s="14">
        <f t="shared" si="28"/>
        <v>647816.71997759538</v>
      </c>
      <c r="Z47" s="14">
        <f t="shared" si="29"/>
        <v>431359.23806531681</v>
      </c>
      <c r="AA47" s="14">
        <f t="shared" si="30"/>
        <v>701931.09045566502</v>
      </c>
      <c r="AB47" s="14">
        <f t="shared" si="31"/>
        <v>377244.86758724716</v>
      </c>
    </row>
    <row r="48" spans="1:28">
      <c r="A48" s="11" t="s">
        <v>495</v>
      </c>
      <c r="B48" s="11" t="s">
        <v>38</v>
      </c>
      <c r="C48" s="11" t="s">
        <v>494</v>
      </c>
      <c r="D48" s="11" t="s">
        <v>35</v>
      </c>
      <c r="E48" s="11" t="s">
        <v>147</v>
      </c>
      <c r="F48" s="13">
        <v>43886.337048611102</v>
      </c>
      <c r="G48" s="14">
        <v>5.6333833333333301</v>
      </c>
      <c r="H48" s="14">
        <v>44343.718572468599</v>
      </c>
      <c r="I48" s="152">
        <f t="shared" si="16"/>
        <v>5923.0268781541236</v>
      </c>
      <c r="J48" s="14" t="str">
        <f t="shared" si="17"/>
        <v>F</v>
      </c>
      <c r="K48" s="14" t="str">
        <f t="shared" si="18"/>
        <v>P</v>
      </c>
      <c r="L48" s="14" t="str">
        <f t="shared" si="19"/>
        <v>P</v>
      </c>
      <c r="M48" s="14">
        <v>50310.7454506227</v>
      </c>
      <c r="N48" s="14">
        <f t="shared" si="20"/>
        <v>60173.884598744509</v>
      </c>
      <c r="O48" s="14">
        <f t="shared" si="21"/>
        <v>40359.606302500935</v>
      </c>
      <c r="P48" s="14">
        <f t="shared" si="22"/>
        <v>65127.454172805403</v>
      </c>
      <c r="Q48" s="14">
        <f t="shared" si="23"/>
        <v>35406.036728440042</v>
      </c>
      <c r="R48" s="14">
        <v>11.210283333333299</v>
      </c>
      <c r="S48" s="14">
        <v>445139.14582736598</v>
      </c>
      <c r="T48" s="14">
        <f t="shared" si="24"/>
        <v>94448.833194090112</v>
      </c>
      <c r="U48" s="14" t="str">
        <f t="shared" si="25"/>
        <v>F</v>
      </c>
      <c r="V48" s="14" t="str">
        <f t="shared" si="26"/>
        <v>P</v>
      </c>
      <c r="W48" s="14" t="str">
        <f t="shared" si="27"/>
        <v>P</v>
      </c>
      <c r="X48" s="14">
        <v>539631.97902145598</v>
      </c>
      <c r="Y48" s="14">
        <f t="shared" si="28"/>
        <v>647816.71997759538</v>
      </c>
      <c r="Z48" s="14">
        <f t="shared" si="29"/>
        <v>431359.23806531681</v>
      </c>
      <c r="AA48" s="14">
        <f t="shared" si="30"/>
        <v>701931.09045566502</v>
      </c>
      <c r="AB48" s="14">
        <f t="shared" si="31"/>
        <v>377244.86758724716</v>
      </c>
    </row>
    <row r="49" spans="1:28">
      <c r="A49" s="11" t="s">
        <v>493</v>
      </c>
      <c r="B49" s="11" t="s">
        <v>38</v>
      </c>
      <c r="C49" s="11" t="s">
        <v>492</v>
      </c>
      <c r="D49" s="11" t="s">
        <v>35</v>
      </c>
      <c r="E49" s="11" t="s">
        <v>58</v>
      </c>
      <c r="F49" s="13">
        <v>43886.351886574099</v>
      </c>
      <c r="G49" s="14">
        <v>5.6412000000000004</v>
      </c>
      <c r="H49" s="14">
        <v>51808.058327311701</v>
      </c>
      <c r="I49" s="152">
        <f t="shared" si="16"/>
        <v>1541.3128766889786</v>
      </c>
      <c r="J49" s="14" t="str">
        <f t="shared" si="17"/>
        <v>P</v>
      </c>
      <c r="K49" s="14" t="str">
        <f t="shared" si="18"/>
        <v>P</v>
      </c>
      <c r="L49" s="14" t="str">
        <f t="shared" si="19"/>
        <v>P</v>
      </c>
      <c r="M49" s="14">
        <v>50311.7454506227</v>
      </c>
      <c r="N49" s="14">
        <f t="shared" si="20"/>
        <v>60173.884598744509</v>
      </c>
      <c r="O49" s="14">
        <f t="shared" si="21"/>
        <v>40359.606302500935</v>
      </c>
      <c r="P49" s="14">
        <f t="shared" si="22"/>
        <v>65127.454172805403</v>
      </c>
      <c r="Q49" s="14">
        <f t="shared" si="23"/>
        <v>35406.036728440042</v>
      </c>
      <c r="R49" s="14">
        <v>11.210333333333301</v>
      </c>
      <c r="S49" s="14">
        <v>526109.74821060803</v>
      </c>
      <c r="T49" s="14">
        <f t="shared" si="24"/>
        <v>13478.230810848065</v>
      </c>
      <c r="U49" s="14" t="str">
        <f t="shared" si="25"/>
        <v>P</v>
      </c>
      <c r="V49" s="14" t="str">
        <f t="shared" si="26"/>
        <v>P</v>
      </c>
      <c r="W49" s="14" t="str">
        <f t="shared" si="27"/>
        <v>P</v>
      </c>
      <c r="X49" s="14">
        <v>539632.97902145598</v>
      </c>
      <c r="Y49" s="14">
        <f t="shared" si="28"/>
        <v>647816.71997759538</v>
      </c>
      <c r="Z49" s="14">
        <f t="shared" si="29"/>
        <v>431359.23806531681</v>
      </c>
      <c r="AA49" s="14">
        <f t="shared" si="30"/>
        <v>701931.09045566502</v>
      </c>
      <c r="AB49" s="14">
        <f t="shared" si="31"/>
        <v>377244.86758724716</v>
      </c>
    </row>
    <row r="50" spans="1:28">
      <c r="A50" s="11" t="s">
        <v>491</v>
      </c>
      <c r="B50" s="11" t="s">
        <v>38</v>
      </c>
      <c r="C50" s="11" t="s">
        <v>490</v>
      </c>
      <c r="D50" s="11" t="s">
        <v>35</v>
      </c>
      <c r="E50" s="11" t="s">
        <v>143</v>
      </c>
      <c r="F50" s="13">
        <v>43886.366678240702</v>
      </c>
      <c r="G50" s="14">
        <v>5.6411666666666704</v>
      </c>
      <c r="H50" s="14">
        <v>44392.905521078297</v>
      </c>
      <c r="I50" s="152">
        <f t="shared" si="16"/>
        <v>5873.8399295444251</v>
      </c>
      <c r="J50" s="14" t="str">
        <f t="shared" si="17"/>
        <v>F</v>
      </c>
      <c r="K50" s="14" t="str">
        <f t="shared" si="18"/>
        <v>P</v>
      </c>
      <c r="L50" s="14" t="str">
        <f t="shared" si="19"/>
        <v>P</v>
      </c>
      <c r="M50" s="14">
        <v>50312.7454506227</v>
      </c>
      <c r="N50" s="14">
        <f t="shared" si="20"/>
        <v>60173.884598744509</v>
      </c>
      <c r="O50" s="14">
        <f t="shared" si="21"/>
        <v>40359.606302500935</v>
      </c>
      <c r="P50" s="14">
        <f t="shared" si="22"/>
        <v>65127.454172805403</v>
      </c>
      <c r="Q50" s="14">
        <f t="shared" si="23"/>
        <v>35406.036728440042</v>
      </c>
      <c r="R50" s="14">
        <v>11.2103</v>
      </c>
      <c r="S50" s="14">
        <v>483052.72406998102</v>
      </c>
      <c r="T50" s="14">
        <f t="shared" si="24"/>
        <v>56535.254951475072</v>
      </c>
      <c r="U50" s="14" t="str">
        <f t="shared" si="25"/>
        <v>F</v>
      </c>
      <c r="V50" s="14" t="str">
        <f t="shared" si="26"/>
        <v>P</v>
      </c>
      <c r="W50" s="14" t="str">
        <f t="shared" si="27"/>
        <v>P</v>
      </c>
      <c r="X50" s="14">
        <v>539633.97902145598</v>
      </c>
      <c r="Y50" s="14">
        <f t="shared" si="28"/>
        <v>647816.71997759538</v>
      </c>
      <c r="Z50" s="14">
        <f t="shared" si="29"/>
        <v>431359.23806531681</v>
      </c>
      <c r="AA50" s="14">
        <f t="shared" si="30"/>
        <v>701931.09045566502</v>
      </c>
      <c r="AB50" s="14">
        <f t="shared" si="31"/>
        <v>377244.86758724716</v>
      </c>
    </row>
    <row r="51" spans="1:28">
      <c r="A51" s="11" t="s">
        <v>489</v>
      </c>
      <c r="B51" s="11" t="s">
        <v>38</v>
      </c>
      <c r="C51" s="11" t="s">
        <v>488</v>
      </c>
      <c r="D51" s="11" t="s">
        <v>35</v>
      </c>
      <c r="E51" s="11" t="s">
        <v>200</v>
      </c>
      <c r="F51" s="13">
        <v>43886.381516203699</v>
      </c>
      <c r="G51" s="14">
        <v>5.64896666666667</v>
      </c>
      <c r="H51" s="14">
        <v>52888.648931371601</v>
      </c>
      <c r="I51" s="152">
        <f t="shared" si="16"/>
        <v>2621.9034807488788</v>
      </c>
      <c r="J51" s="14" t="str">
        <f t="shared" si="17"/>
        <v>P</v>
      </c>
      <c r="K51" s="14" t="str">
        <f t="shared" si="18"/>
        <v>P</v>
      </c>
      <c r="L51" s="14" t="str">
        <f t="shared" si="19"/>
        <v>P</v>
      </c>
      <c r="M51" s="14">
        <v>50313.7454506227</v>
      </c>
      <c r="N51" s="14">
        <f t="shared" si="20"/>
        <v>60173.884598744509</v>
      </c>
      <c r="O51" s="14">
        <f t="shared" si="21"/>
        <v>40359.606302500935</v>
      </c>
      <c r="P51" s="14">
        <f t="shared" si="22"/>
        <v>65127.454172805403</v>
      </c>
      <c r="Q51" s="14">
        <f t="shared" si="23"/>
        <v>35406.036728440042</v>
      </c>
      <c r="R51" s="14">
        <v>11.210333333333301</v>
      </c>
      <c r="S51" s="14">
        <v>543573.50515986199</v>
      </c>
      <c r="T51" s="14">
        <f t="shared" si="24"/>
        <v>3985.5261384058977</v>
      </c>
      <c r="U51" s="14" t="str">
        <f t="shared" si="25"/>
        <v>P</v>
      </c>
      <c r="V51" s="14" t="str">
        <f t="shared" si="26"/>
        <v>P</v>
      </c>
      <c r="W51" s="14" t="str">
        <f t="shared" si="27"/>
        <v>P</v>
      </c>
      <c r="X51" s="14">
        <v>539634.97902145598</v>
      </c>
      <c r="Y51" s="14">
        <f t="shared" si="28"/>
        <v>647816.71997759538</v>
      </c>
      <c r="Z51" s="14">
        <f t="shared" si="29"/>
        <v>431359.23806531681</v>
      </c>
      <c r="AA51" s="14">
        <f t="shared" si="30"/>
        <v>701931.09045566502</v>
      </c>
      <c r="AB51" s="14">
        <f t="shared" si="31"/>
        <v>377244.86758724716</v>
      </c>
    </row>
    <row r="52" spans="1:28">
      <c r="A52" s="11" t="s">
        <v>487</v>
      </c>
      <c r="B52" s="11" t="s">
        <v>38</v>
      </c>
      <c r="C52" s="11" t="s">
        <v>486</v>
      </c>
      <c r="D52" s="11" t="s">
        <v>35</v>
      </c>
      <c r="E52" s="11" t="s">
        <v>61</v>
      </c>
      <c r="F52" s="13">
        <v>43886.396354166704</v>
      </c>
      <c r="G52" s="14">
        <v>5.6489333333333303</v>
      </c>
      <c r="H52" s="14">
        <v>55103.787743724803</v>
      </c>
      <c r="I52" s="152">
        <f t="shared" si="16"/>
        <v>4837.0422931020803</v>
      </c>
      <c r="J52" s="14" t="str">
        <f t="shared" si="17"/>
        <v>P</v>
      </c>
      <c r="K52" s="14" t="str">
        <f t="shared" si="18"/>
        <v>P</v>
      </c>
      <c r="L52" s="14" t="str">
        <f t="shared" si="19"/>
        <v>P</v>
      </c>
      <c r="M52" s="14">
        <v>50314.7454506227</v>
      </c>
      <c r="N52" s="14">
        <f t="shared" si="20"/>
        <v>60173.884598744509</v>
      </c>
      <c r="O52" s="14">
        <f t="shared" si="21"/>
        <v>40359.606302500935</v>
      </c>
      <c r="P52" s="14">
        <f t="shared" si="22"/>
        <v>65127.454172805403</v>
      </c>
      <c r="Q52" s="14">
        <f t="shared" si="23"/>
        <v>35406.036728440042</v>
      </c>
      <c r="R52" s="14">
        <v>11.210316666666699</v>
      </c>
      <c r="S52" s="14">
        <v>513360.65408776997</v>
      </c>
      <c r="T52" s="14">
        <f t="shared" si="24"/>
        <v>26227.324933686119</v>
      </c>
      <c r="U52" s="14" t="str">
        <f t="shared" si="25"/>
        <v>P</v>
      </c>
      <c r="V52" s="14" t="str">
        <f t="shared" si="26"/>
        <v>P</v>
      </c>
      <c r="W52" s="14" t="str">
        <f t="shared" si="27"/>
        <v>P</v>
      </c>
      <c r="X52" s="14">
        <v>539635.97902145598</v>
      </c>
      <c r="Y52" s="14">
        <f t="shared" si="28"/>
        <v>647816.71997759538</v>
      </c>
      <c r="Z52" s="14">
        <f t="shared" si="29"/>
        <v>431359.23806531681</v>
      </c>
      <c r="AA52" s="14">
        <f t="shared" si="30"/>
        <v>701931.09045566502</v>
      </c>
      <c r="AB52" s="14">
        <f t="shared" si="31"/>
        <v>377244.86758724716</v>
      </c>
    </row>
    <row r="53" spans="1:28">
      <c r="A53" s="11" t="s">
        <v>485</v>
      </c>
      <c r="B53" s="11" t="s">
        <v>38</v>
      </c>
      <c r="C53" s="11" t="s">
        <v>484</v>
      </c>
      <c r="D53" s="11" t="s">
        <v>35</v>
      </c>
      <c r="E53" s="11" t="s">
        <v>198</v>
      </c>
      <c r="F53" s="13">
        <v>43886.411168981504</v>
      </c>
      <c r="G53" s="14">
        <v>5.6450833333333303</v>
      </c>
      <c r="H53" s="14">
        <v>52945.994144705597</v>
      </c>
      <c r="I53" s="152">
        <f t="shared" si="16"/>
        <v>2679.2486940828749</v>
      </c>
      <c r="J53" s="14" t="str">
        <f t="shared" si="17"/>
        <v>P</v>
      </c>
      <c r="K53" s="14" t="str">
        <f t="shared" si="18"/>
        <v>P</v>
      </c>
      <c r="L53" s="14" t="str">
        <f t="shared" si="19"/>
        <v>P</v>
      </c>
      <c r="M53" s="14">
        <v>50315.7454506227</v>
      </c>
      <c r="N53" s="14">
        <f t="shared" si="20"/>
        <v>60173.884598744509</v>
      </c>
      <c r="O53" s="14">
        <f t="shared" si="21"/>
        <v>40359.606302500935</v>
      </c>
      <c r="P53" s="14">
        <f t="shared" si="22"/>
        <v>65127.454172805403</v>
      </c>
      <c r="Q53" s="14">
        <f t="shared" si="23"/>
        <v>35406.036728440042</v>
      </c>
      <c r="R53" s="14">
        <v>11.210316666666699</v>
      </c>
      <c r="S53" s="14">
        <v>562216.09443706204</v>
      </c>
      <c r="T53" s="14">
        <f t="shared" si="24"/>
        <v>22628.115415605949</v>
      </c>
      <c r="U53" s="14" t="str">
        <f t="shared" si="25"/>
        <v>P</v>
      </c>
      <c r="V53" s="14" t="str">
        <f t="shared" si="26"/>
        <v>P</v>
      </c>
      <c r="W53" s="14" t="str">
        <f t="shared" si="27"/>
        <v>P</v>
      </c>
      <c r="X53" s="14">
        <v>539636.97902145598</v>
      </c>
      <c r="Y53" s="14">
        <f t="shared" si="28"/>
        <v>647816.71997759538</v>
      </c>
      <c r="Z53" s="14">
        <f t="shared" si="29"/>
        <v>431359.23806531681</v>
      </c>
      <c r="AA53" s="14">
        <f t="shared" si="30"/>
        <v>701931.09045566502</v>
      </c>
      <c r="AB53" s="14">
        <f t="shared" si="31"/>
        <v>377244.86758724716</v>
      </c>
    </row>
    <row r="54" spans="1:28">
      <c r="A54" s="11" t="s">
        <v>483</v>
      </c>
      <c r="B54" s="11" t="s">
        <v>38</v>
      </c>
      <c r="C54" s="11" t="s">
        <v>482</v>
      </c>
      <c r="D54" s="11" t="s">
        <v>35</v>
      </c>
      <c r="E54" s="11" t="s">
        <v>191</v>
      </c>
      <c r="F54" s="13">
        <v>43886.425983796304</v>
      </c>
      <c r="G54" s="14">
        <v>5.6372833333333299</v>
      </c>
      <c r="H54" s="14">
        <v>40411.695274547201</v>
      </c>
      <c r="I54" s="152">
        <f t="shared" si="16"/>
        <v>9855.0501760755214</v>
      </c>
      <c r="J54" s="14" t="str">
        <f t="shared" si="17"/>
        <v>F</v>
      </c>
      <c r="K54" s="14" t="str">
        <f t="shared" si="18"/>
        <v>P</v>
      </c>
      <c r="L54" s="14" t="str">
        <f t="shared" si="19"/>
        <v>P</v>
      </c>
      <c r="M54" s="14">
        <v>50316.7454506227</v>
      </c>
      <c r="N54" s="14">
        <f t="shared" si="20"/>
        <v>60173.884598744509</v>
      </c>
      <c r="O54" s="14">
        <f t="shared" si="21"/>
        <v>40359.606302500935</v>
      </c>
      <c r="P54" s="14">
        <f t="shared" si="22"/>
        <v>65127.454172805403</v>
      </c>
      <c r="Q54" s="14">
        <f t="shared" si="23"/>
        <v>35406.036728440042</v>
      </c>
      <c r="R54" s="14">
        <v>11.210316666666699</v>
      </c>
      <c r="S54" s="14">
        <v>519648.79584799701</v>
      </c>
      <c r="T54" s="14">
        <f t="shared" si="24"/>
        <v>19939.183173459081</v>
      </c>
      <c r="U54" s="14" t="str">
        <f t="shared" si="25"/>
        <v>P</v>
      </c>
      <c r="V54" s="14" t="str">
        <f t="shared" si="26"/>
        <v>P</v>
      </c>
      <c r="W54" s="14" t="str">
        <f t="shared" si="27"/>
        <v>P</v>
      </c>
      <c r="X54" s="14">
        <v>539637.97902145598</v>
      </c>
      <c r="Y54" s="14">
        <f t="shared" si="28"/>
        <v>647816.71997759538</v>
      </c>
      <c r="Z54" s="14">
        <f t="shared" si="29"/>
        <v>431359.23806531681</v>
      </c>
      <c r="AA54" s="14">
        <f t="shared" si="30"/>
        <v>701931.09045566502</v>
      </c>
      <c r="AB54" s="14">
        <f t="shared" si="31"/>
        <v>377244.86758724716</v>
      </c>
    </row>
    <row r="55" spans="1:28">
      <c r="A55" s="11" t="s">
        <v>21</v>
      </c>
      <c r="B55" s="11" t="s">
        <v>38</v>
      </c>
      <c r="C55" s="11" t="s">
        <v>481</v>
      </c>
      <c r="D55" s="11" t="s">
        <v>181</v>
      </c>
      <c r="E55" s="11" t="s">
        <v>164</v>
      </c>
      <c r="F55" s="13">
        <v>43886.440844907404</v>
      </c>
      <c r="G55" s="14">
        <v>5.6022999999999996</v>
      </c>
      <c r="H55" s="14">
        <v>46463.743440038197</v>
      </c>
      <c r="I55" s="152">
        <f t="shared" si="16"/>
        <v>3803.0020105845251</v>
      </c>
      <c r="J55" s="14" t="str">
        <f t="shared" si="17"/>
        <v>P</v>
      </c>
      <c r="K55" s="14" t="str">
        <f t="shared" si="18"/>
        <v>P</v>
      </c>
      <c r="L55" s="14" t="str">
        <f t="shared" si="19"/>
        <v>P</v>
      </c>
      <c r="M55" s="14">
        <v>50317.7454506227</v>
      </c>
      <c r="N55" s="14">
        <f t="shared" si="20"/>
        <v>60173.884598744509</v>
      </c>
      <c r="O55" s="14">
        <f t="shared" si="21"/>
        <v>40359.606302500935</v>
      </c>
      <c r="P55" s="14">
        <f t="shared" si="22"/>
        <v>65127.454172805403</v>
      </c>
      <c r="Q55" s="14">
        <f t="shared" si="23"/>
        <v>35406.036728440042</v>
      </c>
      <c r="R55" s="14">
        <v>11.210333333333301</v>
      </c>
      <c r="S55" s="14">
        <v>521723.18682084797</v>
      </c>
      <c r="T55" s="14">
        <f t="shared" si="24"/>
        <v>17864.792200608121</v>
      </c>
      <c r="U55" s="14" t="str">
        <f t="shared" si="25"/>
        <v>P</v>
      </c>
      <c r="V55" s="14" t="str">
        <f t="shared" si="26"/>
        <v>P</v>
      </c>
      <c r="W55" s="14" t="str">
        <f t="shared" si="27"/>
        <v>P</v>
      </c>
      <c r="X55" s="14">
        <v>539638.97902145598</v>
      </c>
      <c r="Y55" s="14">
        <f t="shared" si="28"/>
        <v>647816.71997759538</v>
      </c>
      <c r="Z55" s="14">
        <f t="shared" si="29"/>
        <v>431359.23806531681</v>
      </c>
      <c r="AA55" s="14">
        <f t="shared" si="30"/>
        <v>701931.09045566502</v>
      </c>
      <c r="AB55" s="14">
        <f t="shared" si="31"/>
        <v>377244.86758724716</v>
      </c>
    </row>
  </sheetData>
  <mergeCells count="3">
    <mergeCell ref="A2:F2"/>
    <mergeCell ref="G2:H2"/>
    <mergeCell ref="R2:S2"/>
  </mergeCells>
  <conditionalFormatting sqref="L4:L55">
    <cfRule type="containsText" dxfId="7" priority="3" operator="containsText" text="F">
      <formula>NOT(ISERROR(SEARCH("F",L4)))</formula>
    </cfRule>
    <cfRule type="containsText" dxfId="6" priority="4" operator="containsText" text="P">
      <formula>NOT(ISERROR(SEARCH("P",L4)))</formula>
    </cfRule>
  </conditionalFormatting>
  <conditionalFormatting sqref="W4:W55">
    <cfRule type="containsText" dxfId="5" priority="1" operator="containsText" text="f">
      <formula>NOT(ISERROR(SEARCH("f",W4)))</formula>
    </cfRule>
    <cfRule type="containsText" dxfId="4" priority="2" operator="containsText" text="p">
      <formula>NOT(ISERROR(SEARCH("p",W4)))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819216DF-29A1-4BB8-BFD3-5E14F6269306}">
          <x14:formula1>
            <xm:f>'E:\[899_RawData_022520.xlsx]ValueList_Helper'!#REF!</xm:f>
          </x14:formula1>
          <xm:sqref>D4:D55</xm:sqref>
        </x14:dataValidation>
        <x14:dataValidation type="list" allowBlank="1" showInputMessage="1" xr:uid="{B714096B-1410-44B3-8D0D-0D8E7E7A2FDB}">
          <x14:formula1>
            <xm:f>'E:\[899_RawData_022520.xlsx]ValueList_Helper'!#REF!</xm:f>
          </x14:formula1>
          <xm:sqref>E4:E55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33</v>
      </c>
    </row>
    <row r="2" spans="1:1">
      <c r="A2" t="s">
        <v>13</v>
      </c>
    </row>
    <row r="3" spans="1:1">
      <c r="A3" t="s">
        <v>60</v>
      </c>
    </row>
    <row r="4" spans="1:1">
      <c r="A4" t="s">
        <v>35</v>
      </c>
    </row>
    <row r="5" spans="1:1">
      <c r="A5" t="s">
        <v>162</v>
      </c>
    </row>
    <row r="6" spans="1:1">
      <c r="A6" t="s">
        <v>1</v>
      </c>
    </row>
    <row r="7" spans="1:1">
      <c r="A7" t="s">
        <v>66</v>
      </c>
    </row>
    <row r="8" spans="1:1">
      <c r="A8" t="s">
        <v>44</v>
      </c>
    </row>
    <row r="9" spans="1:1">
      <c r="A9" t="s">
        <v>181</v>
      </c>
    </row>
    <row r="10" spans="1:1">
      <c r="A10" t="s">
        <v>152</v>
      </c>
    </row>
    <row r="11" spans="1:1">
      <c r="A11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85F8-DE28-4A54-B35E-E6DD0D96E632}">
  <sheetPr>
    <outlinePr summaryBelow="0"/>
  </sheetPr>
  <dimension ref="A1:W55"/>
  <sheetViews>
    <sheetView zoomScaleNormal="100" workbookViewId="0">
      <selection activeCell="N2" sqref="N1:O1048576"/>
    </sheetView>
  </sheetViews>
  <sheetFormatPr defaultColWidth="9.140625" defaultRowHeight="15"/>
  <cols>
    <col min="1" max="2" width="4" style="10" customWidth="1"/>
    <col min="3" max="3" width="26" style="10" customWidth="1"/>
    <col min="4" max="4" width="29.42578125" style="10" customWidth="1"/>
    <col min="5" max="5" width="8.42578125" style="10" customWidth="1"/>
    <col min="6" max="6" width="17.42578125" style="10" customWidth="1"/>
    <col min="7" max="7" width="12.5703125" style="10" customWidth="1"/>
    <col min="8" max="8" width="4.7109375" style="10" customWidth="1"/>
    <col min="9" max="9" width="17.7109375" style="10" customWidth="1"/>
    <col min="10" max="10" width="10" style="10" customWidth="1"/>
    <col min="11" max="11" width="5.5703125" style="10" customWidth="1"/>
    <col min="12" max="21" width="9.42578125" style="10" customWidth="1"/>
    <col min="22" max="16384" width="9.140625" style="10"/>
  </cols>
  <sheetData>
    <row r="1" spans="1:23" ht="15" customHeight="1">
      <c r="A1" s="246" t="s">
        <v>33</v>
      </c>
      <c r="B1" s="247"/>
      <c r="C1" s="247"/>
      <c r="D1" s="247"/>
      <c r="E1" s="247"/>
      <c r="F1" s="247"/>
      <c r="G1" s="247"/>
      <c r="H1" s="247"/>
      <c r="I1" s="248"/>
      <c r="J1" s="147" t="s">
        <v>733</v>
      </c>
      <c r="K1" s="246" t="s">
        <v>722</v>
      </c>
      <c r="L1" s="247"/>
      <c r="M1" s="247"/>
      <c r="N1" s="247"/>
      <c r="O1" s="247"/>
      <c r="P1" s="247"/>
      <c r="Q1" s="155"/>
      <c r="R1" s="155"/>
      <c r="S1" s="155"/>
      <c r="T1" s="155"/>
      <c r="U1" s="155"/>
      <c r="V1" s="10" t="s">
        <v>720</v>
      </c>
      <c r="W1" s="10">
        <f>AVERAGE(L3:L55)</f>
        <v>1403.484999654994</v>
      </c>
    </row>
    <row r="2" spans="1:23" ht="15" customHeight="1">
      <c r="A2" s="147" t="s">
        <v>164</v>
      </c>
      <c r="B2" s="147" t="s">
        <v>164</v>
      </c>
      <c r="C2" s="147" t="s">
        <v>78</v>
      </c>
      <c r="D2" s="147" t="s">
        <v>732</v>
      </c>
      <c r="E2" s="147" t="s">
        <v>56</v>
      </c>
      <c r="F2" s="147" t="s">
        <v>67</v>
      </c>
      <c r="G2" s="147" t="s">
        <v>82</v>
      </c>
      <c r="H2" s="147" t="s">
        <v>34</v>
      </c>
      <c r="I2" s="147" t="s">
        <v>86</v>
      </c>
      <c r="J2" s="147" t="s">
        <v>731</v>
      </c>
      <c r="K2" s="147" t="s">
        <v>4</v>
      </c>
      <c r="L2" s="147" t="s">
        <v>730</v>
      </c>
      <c r="M2" s="147" t="s">
        <v>718</v>
      </c>
      <c r="N2" s="147" t="s">
        <v>717</v>
      </c>
      <c r="O2" s="147" t="s">
        <v>716</v>
      </c>
      <c r="P2" s="147" t="s">
        <v>714</v>
      </c>
      <c r="Q2" s="147" t="s">
        <v>683</v>
      </c>
      <c r="R2" s="147" t="s">
        <v>716</v>
      </c>
      <c r="S2" s="153" t="s">
        <v>715</v>
      </c>
      <c r="T2" s="153" t="s">
        <v>714</v>
      </c>
      <c r="U2" s="153" t="s">
        <v>713</v>
      </c>
      <c r="V2" s="149" t="s">
        <v>719</v>
      </c>
      <c r="W2" s="10">
        <f>STDEV(L3:L55)</f>
        <v>345.28458211451766</v>
      </c>
    </row>
    <row r="3" spans="1:23">
      <c r="A3" s="11"/>
      <c r="B3" s="11"/>
      <c r="C3" s="11" t="s">
        <v>21</v>
      </c>
      <c r="D3" s="11" t="s">
        <v>727</v>
      </c>
      <c r="E3" s="11" t="s">
        <v>726</v>
      </c>
      <c r="F3" s="11" t="s">
        <v>658</v>
      </c>
      <c r="G3" s="11" t="s">
        <v>181</v>
      </c>
      <c r="H3" s="11"/>
      <c r="I3" s="154">
        <v>43865.595019641201</v>
      </c>
      <c r="J3" s="14">
        <v>12000</v>
      </c>
      <c r="K3" s="14">
        <v>7.1852166666666699</v>
      </c>
      <c r="L3" s="14">
        <v>1678.5451198319099</v>
      </c>
      <c r="M3" s="147" t="s">
        <v>718</v>
      </c>
      <c r="N3" s="147" t="s">
        <v>717</v>
      </c>
      <c r="O3" s="147" t="s">
        <v>716</v>
      </c>
      <c r="P3" s="147" t="s">
        <v>714</v>
      </c>
      <c r="Q3" s="10">
        <v>1403.484999654994</v>
      </c>
      <c r="R3" s="14">
        <f t="shared" ref="R3:R34" si="0">($W$2*2)+$W$1</f>
        <v>2094.0541638840295</v>
      </c>
      <c r="S3" s="14">
        <f t="shared" ref="S3:S34" si="1">($W$2*-2)+$W$1</f>
        <v>712.91583542595868</v>
      </c>
      <c r="T3" s="14">
        <f t="shared" ref="T3:T34" si="2">($W$2*3)+$W$1</f>
        <v>2439.338745998547</v>
      </c>
      <c r="U3" s="14">
        <f t="shared" ref="U3:U34" si="3">($W$2*-3)+$W$1</f>
        <v>367.63125331144101</v>
      </c>
    </row>
    <row r="4" spans="1:23">
      <c r="A4" s="11"/>
      <c r="B4" s="11"/>
      <c r="C4" s="11" t="s">
        <v>21</v>
      </c>
      <c r="D4" s="11" t="s">
        <v>727</v>
      </c>
      <c r="E4" s="11" t="s">
        <v>726</v>
      </c>
      <c r="F4" s="11" t="s">
        <v>657</v>
      </c>
      <c r="G4" s="11" t="s">
        <v>181</v>
      </c>
      <c r="H4" s="11"/>
      <c r="I4" s="154">
        <v>43865.609296539398</v>
      </c>
      <c r="J4" s="14">
        <v>12000</v>
      </c>
      <c r="K4" s="14">
        <v>7.1852499999999999</v>
      </c>
      <c r="L4" s="14">
        <v>1540.1070605290199</v>
      </c>
      <c r="M4" s="152">
        <f t="shared" ref="M4:M35" si="4">ABS(L4-$W$1)</f>
        <v>136.62206087402592</v>
      </c>
      <c r="N4" s="14" t="str">
        <f t="shared" ref="N4:N35" si="5">IF(M4&gt;$W$2, "F", "P")</f>
        <v>P</v>
      </c>
      <c r="O4" s="14" t="str">
        <f t="shared" ref="O4:O35" si="6">IF(M4&gt;$W$2*2, "F", "P")</f>
        <v>P</v>
      </c>
      <c r="P4" s="14" t="str">
        <f t="shared" ref="P4:P35" si="7">IF(M4&gt;$W$2*3, "F", "P")</f>
        <v>P</v>
      </c>
      <c r="Q4" s="10">
        <v>1404.4849996549899</v>
      </c>
      <c r="R4" s="14">
        <f t="shared" si="0"/>
        <v>2094.0541638840295</v>
      </c>
      <c r="S4" s="14">
        <f t="shared" si="1"/>
        <v>712.91583542595868</v>
      </c>
      <c r="T4" s="14">
        <f t="shared" si="2"/>
        <v>2439.338745998547</v>
      </c>
      <c r="U4" s="14">
        <f t="shared" si="3"/>
        <v>367.63125331144101</v>
      </c>
    </row>
    <row r="5" spans="1:23">
      <c r="A5" s="11"/>
      <c r="B5" s="11"/>
      <c r="C5" s="11" t="s">
        <v>621</v>
      </c>
      <c r="D5" s="11" t="s">
        <v>727</v>
      </c>
      <c r="E5" s="11" t="s">
        <v>726</v>
      </c>
      <c r="F5" s="11" t="s">
        <v>656</v>
      </c>
      <c r="G5" s="11" t="s">
        <v>60</v>
      </c>
      <c r="H5" s="11" t="s">
        <v>123</v>
      </c>
      <c r="I5" s="154">
        <v>43865.623598541701</v>
      </c>
      <c r="J5" s="14">
        <v>12000</v>
      </c>
      <c r="K5" s="14">
        <v>7.1852166666666699</v>
      </c>
      <c r="L5" s="14">
        <v>1475.6344333638899</v>
      </c>
      <c r="M5" s="152">
        <f t="shared" si="4"/>
        <v>72.149433708895913</v>
      </c>
      <c r="N5" s="14" t="str">
        <f t="shared" si="5"/>
        <v>P</v>
      </c>
      <c r="O5" s="14" t="str">
        <f t="shared" si="6"/>
        <v>P</v>
      </c>
      <c r="P5" s="14" t="str">
        <f t="shared" si="7"/>
        <v>P</v>
      </c>
      <c r="Q5" s="10">
        <v>1405.4849996549899</v>
      </c>
      <c r="R5" s="14">
        <f t="shared" si="0"/>
        <v>2094.0541638840295</v>
      </c>
      <c r="S5" s="14">
        <f t="shared" si="1"/>
        <v>712.91583542595868</v>
      </c>
      <c r="T5" s="14">
        <f t="shared" si="2"/>
        <v>2439.338745998547</v>
      </c>
      <c r="U5" s="14">
        <f t="shared" si="3"/>
        <v>367.63125331144101</v>
      </c>
    </row>
    <row r="6" spans="1:23">
      <c r="A6" s="11"/>
      <c r="B6" s="11"/>
      <c r="C6" s="11" t="s">
        <v>608</v>
      </c>
      <c r="D6" s="11" t="s">
        <v>727</v>
      </c>
      <c r="E6" s="11" t="s">
        <v>726</v>
      </c>
      <c r="F6" s="11" t="s">
        <v>655</v>
      </c>
      <c r="G6" s="11" t="s">
        <v>60</v>
      </c>
      <c r="H6" s="11" t="s">
        <v>30</v>
      </c>
      <c r="I6" s="154">
        <v>43865.637870636601</v>
      </c>
      <c r="J6" s="14">
        <v>12000</v>
      </c>
      <c r="K6" s="14">
        <v>7.1852499999999999</v>
      </c>
      <c r="L6" s="14">
        <v>1386.7954307617299</v>
      </c>
      <c r="M6" s="152">
        <f t="shared" si="4"/>
        <v>16.689568893264095</v>
      </c>
      <c r="N6" s="14" t="str">
        <f t="shared" si="5"/>
        <v>P</v>
      </c>
      <c r="O6" s="14" t="str">
        <f t="shared" si="6"/>
        <v>P</v>
      </c>
      <c r="P6" s="14" t="str">
        <f t="shared" si="7"/>
        <v>P</v>
      </c>
      <c r="Q6" s="10">
        <v>1406.4849996549899</v>
      </c>
      <c r="R6" s="14">
        <f t="shared" si="0"/>
        <v>2094.0541638840295</v>
      </c>
      <c r="S6" s="14">
        <f t="shared" si="1"/>
        <v>712.91583542595868</v>
      </c>
      <c r="T6" s="14">
        <f t="shared" si="2"/>
        <v>2439.338745998547</v>
      </c>
      <c r="U6" s="14">
        <f t="shared" si="3"/>
        <v>367.63125331144101</v>
      </c>
    </row>
    <row r="7" spans="1:23">
      <c r="A7" s="11"/>
      <c r="B7" s="11"/>
      <c r="C7" s="11" t="s">
        <v>606</v>
      </c>
      <c r="D7" s="11" t="s">
        <v>727</v>
      </c>
      <c r="E7" s="11" t="s">
        <v>726</v>
      </c>
      <c r="F7" s="11" t="s">
        <v>654</v>
      </c>
      <c r="G7" s="11" t="s">
        <v>60</v>
      </c>
      <c r="H7" s="11" t="s">
        <v>76</v>
      </c>
      <c r="I7" s="154">
        <v>43865.652108738403</v>
      </c>
      <c r="J7" s="14">
        <v>12000</v>
      </c>
      <c r="K7" s="14">
        <v>7.1852166666666699</v>
      </c>
      <c r="L7" s="14">
        <v>1400.8425367345601</v>
      </c>
      <c r="M7" s="152">
        <f t="shared" si="4"/>
        <v>2.6424629204338999</v>
      </c>
      <c r="N7" s="14" t="str">
        <f t="shared" si="5"/>
        <v>P</v>
      </c>
      <c r="O7" s="14" t="str">
        <f t="shared" si="6"/>
        <v>P</v>
      </c>
      <c r="P7" s="14" t="str">
        <f t="shared" si="7"/>
        <v>P</v>
      </c>
      <c r="Q7" s="10">
        <v>1407.4849996549899</v>
      </c>
      <c r="R7" s="14">
        <f t="shared" si="0"/>
        <v>2094.0541638840295</v>
      </c>
      <c r="S7" s="14">
        <f t="shared" si="1"/>
        <v>712.91583542595868</v>
      </c>
      <c r="T7" s="14">
        <f t="shared" si="2"/>
        <v>2439.338745998547</v>
      </c>
      <c r="U7" s="14">
        <f t="shared" si="3"/>
        <v>367.63125331144101</v>
      </c>
    </row>
    <row r="8" spans="1:23">
      <c r="A8" s="11"/>
      <c r="B8" s="11"/>
      <c r="C8" s="11" t="s">
        <v>604</v>
      </c>
      <c r="D8" s="11" t="s">
        <v>727</v>
      </c>
      <c r="E8" s="11" t="s">
        <v>726</v>
      </c>
      <c r="F8" s="11" t="s">
        <v>653</v>
      </c>
      <c r="G8" s="11" t="s">
        <v>60</v>
      </c>
      <c r="H8" s="11" t="s">
        <v>169</v>
      </c>
      <c r="I8" s="154">
        <v>43865.666415393498</v>
      </c>
      <c r="J8" s="14">
        <v>12000</v>
      </c>
      <c r="K8" s="14">
        <v>7.1852499999999999</v>
      </c>
      <c r="L8" s="14">
        <v>1382.2083904948299</v>
      </c>
      <c r="M8" s="152">
        <f t="shared" si="4"/>
        <v>21.276609160164071</v>
      </c>
      <c r="N8" s="14" t="str">
        <f t="shared" si="5"/>
        <v>P</v>
      </c>
      <c r="O8" s="14" t="str">
        <f t="shared" si="6"/>
        <v>P</v>
      </c>
      <c r="P8" s="14" t="str">
        <f t="shared" si="7"/>
        <v>P</v>
      </c>
      <c r="Q8" s="10">
        <v>1408.4849996549899</v>
      </c>
      <c r="R8" s="14">
        <f t="shared" si="0"/>
        <v>2094.0541638840295</v>
      </c>
      <c r="S8" s="14">
        <f t="shared" si="1"/>
        <v>712.91583542595868</v>
      </c>
      <c r="T8" s="14">
        <f t="shared" si="2"/>
        <v>2439.338745998547</v>
      </c>
      <c r="U8" s="14">
        <f t="shared" si="3"/>
        <v>367.63125331144101</v>
      </c>
    </row>
    <row r="9" spans="1:23">
      <c r="A9" s="11"/>
      <c r="B9" s="11"/>
      <c r="C9" s="11" t="s">
        <v>602</v>
      </c>
      <c r="D9" s="11" t="s">
        <v>727</v>
      </c>
      <c r="E9" s="11" t="s">
        <v>726</v>
      </c>
      <c r="F9" s="11" t="s">
        <v>652</v>
      </c>
      <c r="G9" s="11" t="s">
        <v>60</v>
      </c>
      <c r="H9" s="11" t="s">
        <v>186</v>
      </c>
      <c r="I9" s="154">
        <v>43865.680676620403</v>
      </c>
      <c r="J9" s="14">
        <v>12000</v>
      </c>
      <c r="K9" s="14">
        <v>7.1852166666666699</v>
      </c>
      <c r="L9" s="14">
        <v>1355.2380907126801</v>
      </c>
      <c r="M9" s="152">
        <f t="shared" si="4"/>
        <v>48.246908942313894</v>
      </c>
      <c r="N9" s="14" t="str">
        <f t="shared" si="5"/>
        <v>P</v>
      </c>
      <c r="O9" s="14" t="str">
        <f t="shared" si="6"/>
        <v>P</v>
      </c>
      <c r="P9" s="14" t="str">
        <f t="shared" si="7"/>
        <v>P</v>
      </c>
      <c r="Q9" s="10">
        <v>1409.4849996549899</v>
      </c>
      <c r="R9" s="14">
        <f t="shared" si="0"/>
        <v>2094.0541638840295</v>
      </c>
      <c r="S9" s="14">
        <f t="shared" si="1"/>
        <v>712.91583542595868</v>
      </c>
      <c r="T9" s="14">
        <f t="shared" si="2"/>
        <v>2439.338745998547</v>
      </c>
      <c r="U9" s="14">
        <f t="shared" si="3"/>
        <v>367.63125331144101</v>
      </c>
    </row>
    <row r="10" spans="1:23">
      <c r="A10" s="11"/>
      <c r="B10" s="11"/>
      <c r="C10" s="11" t="s">
        <v>600</v>
      </c>
      <c r="D10" s="11" t="s">
        <v>727</v>
      </c>
      <c r="E10" s="11" t="s">
        <v>726</v>
      </c>
      <c r="F10" s="11" t="s">
        <v>651</v>
      </c>
      <c r="G10" s="11" t="s">
        <v>60</v>
      </c>
      <c r="H10" s="11" t="s">
        <v>176</v>
      </c>
      <c r="I10" s="154">
        <v>43865.694929525504</v>
      </c>
      <c r="J10" s="14">
        <v>12000</v>
      </c>
      <c r="K10" s="14">
        <v>7.1852499999999999</v>
      </c>
      <c r="L10" s="14">
        <v>1095.8062891009199</v>
      </c>
      <c r="M10" s="152">
        <f t="shared" si="4"/>
        <v>307.67871055407409</v>
      </c>
      <c r="N10" s="14" t="str">
        <f t="shared" si="5"/>
        <v>P</v>
      </c>
      <c r="O10" s="14" t="str">
        <f t="shared" si="6"/>
        <v>P</v>
      </c>
      <c r="P10" s="14" t="str">
        <f t="shared" si="7"/>
        <v>P</v>
      </c>
      <c r="Q10" s="10">
        <v>1410.4849996549899</v>
      </c>
      <c r="R10" s="14">
        <f t="shared" si="0"/>
        <v>2094.0541638840295</v>
      </c>
      <c r="S10" s="14">
        <f t="shared" si="1"/>
        <v>712.91583542595868</v>
      </c>
      <c r="T10" s="14">
        <f t="shared" si="2"/>
        <v>2439.338745998547</v>
      </c>
      <c r="U10" s="14">
        <f t="shared" si="3"/>
        <v>367.63125331144101</v>
      </c>
    </row>
    <row r="11" spans="1:23">
      <c r="A11" s="11"/>
      <c r="B11" s="11"/>
      <c r="C11" s="11" t="s">
        <v>598</v>
      </c>
      <c r="D11" s="11" t="s">
        <v>727</v>
      </c>
      <c r="E11" s="11" t="s">
        <v>726</v>
      </c>
      <c r="F11" s="11" t="s">
        <v>650</v>
      </c>
      <c r="G11" s="11" t="s">
        <v>60</v>
      </c>
      <c r="H11" s="11" t="s">
        <v>172</v>
      </c>
      <c r="I11" s="154">
        <v>43865.709219213</v>
      </c>
      <c r="J11" s="14">
        <v>12000</v>
      </c>
      <c r="K11" s="14">
        <v>7.1852166666666699</v>
      </c>
      <c r="L11" s="14">
        <v>1453.9224412593701</v>
      </c>
      <c r="M11" s="152">
        <f t="shared" si="4"/>
        <v>50.43744160437609</v>
      </c>
      <c r="N11" s="14" t="str">
        <f t="shared" si="5"/>
        <v>P</v>
      </c>
      <c r="O11" s="14" t="str">
        <f t="shared" si="6"/>
        <v>P</v>
      </c>
      <c r="P11" s="14" t="str">
        <f t="shared" si="7"/>
        <v>P</v>
      </c>
      <c r="Q11" s="10">
        <v>1411.4849996549899</v>
      </c>
      <c r="R11" s="14">
        <f t="shared" si="0"/>
        <v>2094.0541638840295</v>
      </c>
      <c r="S11" s="14">
        <f t="shared" si="1"/>
        <v>712.91583542595868</v>
      </c>
      <c r="T11" s="14">
        <f t="shared" si="2"/>
        <v>2439.338745998547</v>
      </c>
      <c r="U11" s="14">
        <f t="shared" si="3"/>
        <v>367.63125331144101</v>
      </c>
    </row>
    <row r="12" spans="1:23">
      <c r="A12" s="11"/>
      <c r="B12" s="11"/>
      <c r="C12" s="11" t="s">
        <v>596</v>
      </c>
      <c r="D12" s="11" t="s">
        <v>727</v>
      </c>
      <c r="E12" s="11" t="s">
        <v>726</v>
      </c>
      <c r="F12" s="11" t="s">
        <v>649</v>
      </c>
      <c r="G12" s="11" t="s">
        <v>60</v>
      </c>
      <c r="H12" s="11" t="s">
        <v>83</v>
      </c>
      <c r="I12" s="154">
        <v>43865.723454201398</v>
      </c>
      <c r="J12" s="14">
        <v>12000</v>
      </c>
      <c r="K12" s="14">
        <v>7.1852499999999999</v>
      </c>
      <c r="L12" s="14">
        <v>1352.7667390275101</v>
      </c>
      <c r="M12" s="152">
        <f t="shared" si="4"/>
        <v>50.718260627483915</v>
      </c>
      <c r="N12" s="14" t="str">
        <f t="shared" si="5"/>
        <v>P</v>
      </c>
      <c r="O12" s="14" t="str">
        <f t="shared" si="6"/>
        <v>P</v>
      </c>
      <c r="P12" s="14" t="str">
        <f t="shared" si="7"/>
        <v>P</v>
      </c>
      <c r="Q12" s="10">
        <v>1412.4849996549899</v>
      </c>
      <c r="R12" s="14">
        <f t="shared" si="0"/>
        <v>2094.0541638840295</v>
      </c>
      <c r="S12" s="14">
        <f t="shared" si="1"/>
        <v>712.91583542595868</v>
      </c>
      <c r="T12" s="14">
        <f t="shared" si="2"/>
        <v>2439.338745998547</v>
      </c>
      <c r="U12" s="14">
        <f t="shared" si="3"/>
        <v>367.63125331144101</v>
      </c>
    </row>
    <row r="13" spans="1:23">
      <c r="A13" s="11"/>
      <c r="B13" s="11"/>
      <c r="C13" s="11" t="s">
        <v>593</v>
      </c>
      <c r="D13" s="11" t="s">
        <v>727</v>
      </c>
      <c r="E13" s="11" t="s">
        <v>726</v>
      </c>
      <c r="F13" s="11" t="s">
        <v>648</v>
      </c>
      <c r="G13" s="11" t="s">
        <v>60</v>
      </c>
      <c r="H13" s="11" t="s">
        <v>147</v>
      </c>
      <c r="I13" s="154">
        <v>43865.737720879602</v>
      </c>
      <c r="J13" s="14">
        <v>12000</v>
      </c>
      <c r="K13" s="14">
        <v>7.1852166666666699</v>
      </c>
      <c r="L13" s="14">
        <v>1440.3342916367601</v>
      </c>
      <c r="M13" s="152">
        <f t="shared" si="4"/>
        <v>36.8492919817661</v>
      </c>
      <c r="N13" s="14" t="str">
        <f t="shared" si="5"/>
        <v>P</v>
      </c>
      <c r="O13" s="14" t="str">
        <f t="shared" si="6"/>
        <v>P</v>
      </c>
      <c r="P13" s="14" t="str">
        <f t="shared" si="7"/>
        <v>P</v>
      </c>
      <c r="Q13" s="10">
        <v>1413.4849996549899</v>
      </c>
      <c r="R13" s="14">
        <f t="shared" si="0"/>
        <v>2094.0541638840295</v>
      </c>
      <c r="S13" s="14">
        <f t="shared" si="1"/>
        <v>712.91583542595868</v>
      </c>
      <c r="T13" s="14">
        <f t="shared" si="2"/>
        <v>2439.338745998547</v>
      </c>
      <c r="U13" s="14">
        <f t="shared" si="3"/>
        <v>367.63125331144101</v>
      </c>
    </row>
    <row r="14" spans="1:23">
      <c r="A14" s="11"/>
      <c r="B14" s="11"/>
      <c r="C14" s="11" t="s">
        <v>619</v>
      </c>
      <c r="D14" s="11" t="s">
        <v>727</v>
      </c>
      <c r="E14" s="11" t="s">
        <v>726</v>
      </c>
      <c r="F14" s="11" t="s">
        <v>647</v>
      </c>
      <c r="G14" s="11" t="s">
        <v>60</v>
      </c>
      <c r="H14" s="11" t="s">
        <v>58</v>
      </c>
      <c r="I14" s="154">
        <v>43865.752035150501</v>
      </c>
      <c r="J14" s="14">
        <v>12000</v>
      </c>
      <c r="K14" s="14">
        <v>7.1852499999999999</v>
      </c>
      <c r="L14" s="14">
        <v>1572.8192506779901</v>
      </c>
      <c r="M14" s="152">
        <f t="shared" si="4"/>
        <v>169.33425102299611</v>
      </c>
      <c r="N14" s="14" t="str">
        <f t="shared" si="5"/>
        <v>P</v>
      </c>
      <c r="O14" s="14" t="str">
        <f t="shared" si="6"/>
        <v>P</v>
      </c>
      <c r="P14" s="14" t="str">
        <f t="shared" si="7"/>
        <v>P</v>
      </c>
      <c r="Q14" s="10">
        <v>1414.4849996549899</v>
      </c>
      <c r="R14" s="14">
        <f t="shared" si="0"/>
        <v>2094.0541638840295</v>
      </c>
      <c r="S14" s="14">
        <f t="shared" si="1"/>
        <v>712.91583542595868</v>
      </c>
      <c r="T14" s="14">
        <f t="shared" si="2"/>
        <v>2439.338745998547</v>
      </c>
      <c r="U14" s="14">
        <f t="shared" si="3"/>
        <v>367.63125331144101</v>
      </c>
    </row>
    <row r="15" spans="1:23">
      <c r="A15" s="11"/>
      <c r="B15" s="11"/>
      <c r="C15" s="11" t="s">
        <v>617</v>
      </c>
      <c r="D15" s="11" t="s">
        <v>727</v>
      </c>
      <c r="E15" s="11" t="s">
        <v>726</v>
      </c>
      <c r="F15" s="11" t="s">
        <v>646</v>
      </c>
      <c r="G15" s="11" t="s">
        <v>60</v>
      </c>
      <c r="H15" s="11" t="s">
        <v>143</v>
      </c>
      <c r="I15" s="154">
        <v>43865.766299444404</v>
      </c>
      <c r="J15" s="14">
        <v>12000</v>
      </c>
      <c r="K15" s="14">
        <v>7.1852166666666699</v>
      </c>
      <c r="L15" s="14">
        <v>1693.05941974761</v>
      </c>
      <c r="M15" s="152">
        <f t="shared" si="4"/>
        <v>289.57442009261604</v>
      </c>
      <c r="N15" s="14" t="str">
        <f t="shared" si="5"/>
        <v>P</v>
      </c>
      <c r="O15" s="14" t="str">
        <f t="shared" si="6"/>
        <v>P</v>
      </c>
      <c r="P15" s="14" t="str">
        <f t="shared" si="7"/>
        <v>P</v>
      </c>
      <c r="Q15" s="10">
        <v>1415.4849996549899</v>
      </c>
      <c r="R15" s="14">
        <f t="shared" si="0"/>
        <v>2094.0541638840295</v>
      </c>
      <c r="S15" s="14">
        <f t="shared" si="1"/>
        <v>712.91583542595868</v>
      </c>
      <c r="T15" s="14">
        <f t="shared" si="2"/>
        <v>2439.338745998547</v>
      </c>
      <c r="U15" s="14">
        <f t="shared" si="3"/>
        <v>367.63125331144101</v>
      </c>
    </row>
    <row r="16" spans="1:23">
      <c r="A16" s="11"/>
      <c r="B16" s="11"/>
      <c r="C16" s="11" t="s">
        <v>615</v>
      </c>
      <c r="D16" s="11" t="s">
        <v>727</v>
      </c>
      <c r="E16" s="11" t="s">
        <v>726</v>
      </c>
      <c r="F16" s="11" t="s">
        <v>645</v>
      </c>
      <c r="G16" s="11" t="s">
        <v>60</v>
      </c>
      <c r="H16" s="11" t="s">
        <v>200</v>
      </c>
      <c r="I16" s="154">
        <v>43865.780568032402</v>
      </c>
      <c r="J16" s="14">
        <v>12000</v>
      </c>
      <c r="K16" s="14">
        <v>7.1948333333333299</v>
      </c>
      <c r="L16" s="14">
        <v>1675.9603358173599</v>
      </c>
      <c r="M16" s="152">
        <f t="shared" si="4"/>
        <v>272.47533616236592</v>
      </c>
      <c r="N16" s="14" t="str">
        <f t="shared" si="5"/>
        <v>P</v>
      </c>
      <c r="O16" s="14" t="str">
        <f t="shared" si="6"/>
        <v>P</v>
      </c>
      <c r="P16" s="14" t="str">
        <f t="shared" si="7"/>
        <v>P</v>
      </c>
      <c r="Q16" s="10">
        <v>1416.4849996549899</v>
      </c>
      <c r="R16" s="14">
        <f t="shared" si="0"/>
        <v>2094.0541638840295</v>
      </c>
      <c r="S16" s="14">
        <f t="shared" si="1"/>
        <v>712.91583542595868</v>
      </c>
      <c r="T16" s="14">
        <f t="shared" si="2"/>
        <v>2439.338745998547</v>
      </c>
      <c r="U16" s="14">
        <f t="shared" si="3"/>
        <v>367.63125331144101</v>
      </c>
    </row>
    <row r="17" spans="1:21">
      <c r="A17" s="11"/>
      <c r="B17" s="11"/>
      <c r="C17" s="11" t="s">
        <v>612</v>
      </c>
      <c r="D17" s="11" t="s">
        <v>727</v>
      </c>
      <c r="E17" s="11" t="s">
        <v>726</v>
      </c>
      <c r="F17" s="11" t="s">
        <v>644</v>
      </c>
      <c r="G17" s="11" t="s">
        <v>60</v>
      </c>
      <c r="H17" s="11" t="s">
        <v>61</v>
      </c>
      <c r="I17" s="154">
        <v>43865.794867418997</v>
      </c>
      <c r="J17" s="14">
        <v>12000</v>
      </c>
      <c r="K17" s="14">
        <v>7.1947999999999999</v>
      </c>
      <c r="L17" s="14">
        <v>1303.5317471610299</v>
      </c>
      <c r="M17" s="152">
        <f t="shared" si="4"/>
        <v>99.953252493964101</v>
      </c>
      <c r="N17" s="14" t="str">
        <f t="shared" si="5"/>
        <v>P</v>
      </c>
      <c r="O17" s="14" t="str">
        <f t="shared" si="6"/>
        <v>P</v>
      </c>
      <c r="P17" s="14" t="str">
        <f t="shared" si="7"/>
        <v>P</v>
      </c>
      <c r="Q17" s="10">
        <v>1417.4849996549899</v>
      </c>
      <c r="R17" s="14">
        <f t="shared" si="0"/>
        <v>2094.0541638840295</v>
      </c>
      <c r="S17" s="14">
        <f t="shared" si="1"/>
        <v>712.91583542595868</v>
      </c>
      <c r="T17" s="14">
        <f t="shared" si="2"/>
        <v>2439.338745998547</v>
      </c>
      <c r="U17" s="14">
        <f t="shared" si="3"/>
        <v>367.63125331144101</v>
      </c>
    </row>
    <row r="18" spans="1:21">
      <c r="A18" s="11"/>
      <c r="B18" s="11"/>
      <c r="C18" s="11" t="s">
        <v>610</v>
      </c>
      <c r="D18" s="11" t="s">
        <v>727</v>
      </c>
      <c r="E18" s="11" t="s">
        <v>726</v>
      </c>
      <c r="F18" s="11" t="s">
        <v>643</v>
      </c>
      <c r="G18" s="11" t="s">
        <v>60</v>
      </c>
      <c r="H18" s="11" t="s">
        <v>198</v>
      </c>
      <c r="I18" s="154">
        <v>43865.809127847198</v>
      </c>
      <c r="J18" s="14">
        <v>12000</v>
      </c>
      <c r="K18" s="14">
        <v>7.1948333333333299</v>
      </c>
      <c r="L18" s="14">
        <v>1468.8075017861599</v>
      </c>
      <c r="M18" s="152">
        <f t="shared" si="4"/>
        <v>65.322502131165948</v>
      </c>
      <c r="N18" s="14" t="str">
        <f t="shared" si="5"/>
        <v>P</v>
      </c>
      <c r="O18" s="14" t="str">
        <f t="shared" si="6"/>
        <v>P</v>
      </c>
      <c r="P18" s="14" t="str">
        <f t="shared" si="7"/>
        <v>P</v>
      </c>
      <c r="Q18" s="10">
        <v>1418.4849996549899</v>
      </c>
      <c r="R18" s="14">
        <f t="shared" si="0"/>
        <v>2094.0541638840295</v>
      </c>
      <c r="S18" s="14">
        <f t="shared" si="1"/>
        <v>712.91583542595868</v>
      </c>
      <c r="T18" s="14">
        <f t="shared" si="2"/>
        <v>2439.338745998547</v>
      </c>
      <c r="U18" s="14">
        <f t="shared" si="3"/>
        <v>367.63125331144101</v>
      </c>
    </row>
    <row r="19" spans="1:21">
      <c r="A19" s="11"/>
      <c r="B19" s="11"/>
      <c r="C19" s="11" t="s">
        <v>642</v>
      </c>
      <c r="D19" s="11" t="s">
        <v>727</v>
      </c>
      <c r="E19" s="11" t="s">
        <v>726</v>
      </c>
      <c r="F19" s="11" t="s">
        <v>641</v>
      </c>
      <c r="G19" s="11" t="s">
        <v>60</v>
      </c>
      <c r="H19" s="11" t="s">
        <v>191</v>
      </c>
      <c r="I19" s="154">
        <v>43865.823375428197</v>
      </c>
      <c r="J19" s="14">
        <v>12000</v>
      </c>
      <c r="K19" s="14">
        <v>7.1852166666666699</v>
      </c>
      <c r="L19" s="14">
        <v>1953.1701585141</v>
      </c>
      <c r="M19" s="152">
        <f t="shared" si="4"/>
        <v>549.68515885910597</v>
      </c>
      <c r="N19" s="14" t="str">
        <f t="shared" si="5"/>
        <v>F</v>
      </c>
      <c r="O19" s="14" t="str">
        <f t="shared" si="6"/>
        <v>P</v>
      </c>
      <c r="P19" s="14" t="str">
        <f t="shared" si="7"/>
        <v>P</v>
      </c>
      <c r="Q19" s="10">
        <v>1419.4849996549899</v>
      </c>
      <c r="R19" s="14">
        <f t="shared" si="0"/>
        <v>2094.0541638840295</v>
      </c>
      <c r="S19" s="14">
        <f t="shared" si="1"/>
        <v>712.91583542595868</v>
      </c>
      <c r="T19" s="14">
        <f t="shared" si="2"/>
        <v>2439.338745998547</v>
      </c>
      <c r="U19" s="14">
        <f t="shared" si="3"/>
        <v>367.63125331144101</v>
      </c>
    </row>
    <row r="20" spans="1:21">
      <c r="A20" s="11"/>
      <c r="B20" s="11"/>
      <c r="C20" s="11" t="s">
        <v>21</v>
      </c>
      <c r="D20" s="11" t="s">
        <v>727</v>
      </c>
      <c r="E20" s="11" t="s">
        <v>726</v>
      </c>
      <c r="F20" s="11" t="s">
        <v>640</v>
      </c>
      <c r="G20" s="11" t="s">
        <v>181</v>
      </c>
      <c r="H20" s="11"/>
      <c r="I20" s="154">
        <v>43865.837696701397</v>
      </c>
      <c r="J20" s="14">
        <v>12000</v>
      </c>
      <c r="K20" s="14">
        <v>7.1852499999999999</v>
      </c>
      <c r="L20" s="14">
        <v>1702.1964280155</v>
      </c>
      <c r="M20" s="152">
        <f t="shared" si="4"/>
        <v>298.71142836050603</v>
      </c>
      <c r="N20" s="14" t="str">
        <f t="shared" si="5"/>
        <v>P</v>
      </c>
      <c r="O20" s="14" t="str">
        <f t="shared" si="6"/>
        <v>P</v>
      </c>
      <c r="P20" s="14" t="str">
        <f t="shared" si="7"/>
        <v>P</v>
      </c>
      <c r="Q20" s="10">
        <v>1420.4849996549899</v>
      </c>
      <c r="R20" s="14">
        <f t="shared" si="0"/>
        <v>2094.0541638840295</v>
      </c>
      <c r="S20" s="14">
        <f t="shared" si="1"/>
        <v>712.91583542595868</v>
      </c>
      <c r="T20" s="14">
        <f t="shared" si="2"/>
        <v>2439.338745998547</v>
      </c>
      <c r="U20" s="14">
        <f t="shared" si="3"/>
        <v>367.63125331144101</v>
      </c>
    </row>
    <row r="21" spans="1:21">
      <c r="A21" s="11"/>
      <c r="B21" s="11"/>
      <c r="C21" s="11" t="s">
        <v>639</v>
      </c>
      <c r="D21" s="11" t="s">
        <v>727</v>
      </c>
      <c r="E21" s="11" t="s">
        <v>726</v>
      </c>
      <c r="F21" s="11" t="s">
        <v>638</v>
      </c>
      <c r="G21" s="11" t="s">
        <v>35</v>
      </c>
      <c r="H21" s="11" t="s">
        <v>169</v>
      </c>
      <c r="I21" s="154">
        <v>43865.851957858802</v>
      </c>
      <c r="J21" s="14">
        <v>12000</v>
      </c>
      <c r="K21" s="14">
        <v>7.1852166666666699</v>
      </c>
      <c r="L21" s="14">
        <v>1462.69291929772</v>
      </c>
      <c r="M21" s="152">
        <f t="shared" si="4"/>
        <v>59.207919642725983</v>
      </c>
      <c r="N21" s="14" t="str">
        <f t="shared" si="5"/>
        <v>P</v>
      </c>
      <c r="O21" s="14" t="str">
        <f t="shared" si="6"/>
        <v>P</v>
      </c>
      <c r="P21" s="14" t="str">
        <f t="shared" si="7"/>
        <v>P</v>
      </c>
      <c r="Q21" s="10">
        <v>1421.4849996549899</v>
      </c>
      <c r="R21" s="14">
        <f t="shared" si="0"/>
        <v>2094.0541638840295</v>
      </c>
      <c r="S21" s="14">
        <f t="shared" si="1"/>
        <v>712.91583542595868</v>
      </c>
      <c r="T21" s="14">
        <f t="shared" si="2"/>
        <v>2439.338745998547</v>
      </c>
      <c r="U21" s="14">
        <f t="shared" si="3"/>
        <v>367.63125331144101</v>
      </c>
    </row>
    <row r="22" spans="1:21">
      <c r="A22" s="11"/>
      <c r="B22" s="11"/>
      <c r="C22" s="11" t="s">
        <v>637</v>
      </c>
      <c r="D22" s="11" t="s">
        <v>727</v>
      </c>
      <c r="E22" s="11" t="s">
        <v>726</v>
      </c>
      <c r="F22" s="11" t="s">
        <v>636</v>
      </c>
      <c r="G22" s="11" t="s">
        <v>35</v>
      </c>
      <c r="H22" s="11" t="s">
        <v>83</v>
      </c>
      <c r="I22" s="154">
        <v>43865.866216122697</v>
      </c>
      <c r="J22" s="14">
        <v>12000</v>
      </c>
      <c r="K22" s="14">
        <v>7.1852499999999999</v>
      </c>
      <c r="L22" s="14">
        <v>1489.8127576263701</v>
      </c>
      <c r="M22" s="152">
        <f t="shared" si="4"/>
        <v>86.327757971376059</v>
      </c>
      <c r="N22" s="14" t="str">
        <f t="shared" si="5"/>
        <v>P</v>
      </c>
      <c r="O22" s="14" t="str">
        <f t="shared" si="6"/>
        <v>P</v>
      </c>
      <c r="P22" s="14" t="str">
        <f t="shared" si="7"/>
        <v>P</v>
      </c>
      <c r="Q22" s="10">
        <v>1422.4849996549899</v>
      </c>
      <c r="R22" s="14">
        <f t="shared" si="0"/>
        <v>2094.0541638840295</v>
      </c>
      <c r="S22" s="14">
        <f t="shared" si="1"/>
        <v>712.91583542595868</v>
      </c>
      <c r="T22" s="14">
        <f t="shared" si="2"/>
        <v>2439.338745998547</v>
      </c>
      <c r="U22" s="14">
        <f t="shared" si="3"/>
        <v>367.63125331144101</v>
      </c>
    </row>
    <row r="23" spans="1:21">
      <c r="A23" s="11"/>
      <c r="B23" s="11"/>
      <c r="C23" s="11" t="s">
        <v>635</v>
      </c>
      <c r="D23" s="11" t="s">
        <v>727</v>
      </c>
      <c r="E23" s="11" t="s">
        <v>726</v>
      </c>
      <c r="F23" s="11" t="s">
        <v>634</v>
      </c>
      <c r="G23" s="11" t="s">
        <v>35</v>
      </c>
      <c r="H23" s="11" t="s">
        <v>143</v>
      </c>
      <c r="I23" s="154">
        <v>43865.880494189798</v>
      </c>
      <c r="J23" s="14">
        <v>12000</v>
      </c>
      <c r="K23" s="14">
        <v>7.1947999999999999</v>
      </c>
      <c r="L23" s="14">
        <v>1436.0344802059001</v>
      </c>
      <c r="M23" s="152">
        <f t="shared" si="4"/>
        <v>32.549480550906082</v>
      </c>
      <c r="N23" s="14" t="str">
        <f t="shared" si="5"/>
        <v>P</v>
      </c>
      <c r="O23" s="14" t="str">
        <f t="shared" si="6"/>
        <v>P</v>
      </c>
      <c r="P23" s="14" t="str">
        <f t="shared" si="7"/>
        <v>P</v>
      </c>
      <c r="Q23" s="10">
        <v>1423.4849996549899</v>
      </c>
      <c r="R23" s="14">
        <f t="shared" si="0"/>
        <v>2094.0541638840295</v>
      </c>
      <c r="S23" s="14">
        <f t="shared" si="1"/>
        <v>712.91583542595868</v>
      </c>
      <c r="T23" s="14">
        <f t="shared" si="2"/>
        <v>2439.338745998547</v>
      </c>
      <c r="U23" s="14">
        <f t="shared" si="3"/>
        <v>367.63125331144101</v>
      </c>
    </row>
    <row r="24" spans="1:21">
      <c r="A24" s="11"/>
      <c r="B24" s="11"/>
      <c r="C24" s="11" t="s">
        <v>21</v>
      </c>
      <c r="D24" s="11" t="s">
        <v>727</v>
      </c>
      <c r="E24" s="11" t="s">
        <v>726</v>
      </c>
      <c r="F24" s="11" t="s">
        <v>633</v>
      </c>
      <c r="G24" s="11" t="s">
        <v>181</v>
      </c>
      <c r="H24" s="11"/>
      <c r="I24" s="154">
        <v>43865.894764594901</v>
      </c>
      <c r="J24" s="14">
        <v>12000</v>
      </c>
      <c r="K24" s="14">
        <v>7.1852499999999999</v>
      </c>
      <c r="L24" s="14">
        <v>1892.19800544743</v>
      </c>
      <c r="M24" s="152">
        <f t="shared" si="4"/>
        <v>488.71300579243598</v>
      </c>
      <c r="N24" s="14" t="str">
        <f t="shared" si="5"/>
        <v>F</v>
      </c>
      <c r="O24" s="14" t="str">
        <f t="shared" si="6"/>
        <v>P</v>
      </c>
      <c r="P24" s="14" t="str">
        <f t="shared" si="7"/>
        <v>P</v>
      </c>
      <c r="Q24" s="10">
        <v>1424.4849996549899</v>
      </c>
      <c r="R24" s="14">
        <f t="shared" si="0"/>
        <v>2094.0541638840295</v>
      </c>
      <c r="S24" s="14">
        <f t="shared" si="1"/>
        <v>712.91583542595868</v>
      </c>
      <c r="T24" s="14">
        <f t="shared" si="2"/>
        <v>2439.338745998547</v>
      </c>
      <c r="U24" s="14">
        <f t="shared" si="3"/>
        <v>367.63125331144101</v>
      </c>
    </row>
    <row r="25" spans="1:21">
      <c r="A25" s="11"/>
      <c r="B25" s="11"/>
      <c r="C25" s="11" t="s">
        <v>591</v>
      </c>
      <c r="D25" s="11" t="s">
        <v>727</v>
      </c>
      <c r="E25" s="11" t="s">
        <v>726</v>
      </c>
      <c r="F25" s="11" t="s">
        <v>729</v>
      </c>
      <c r="G25" s="11" t="s">
        <v>33</v>
      </c>
      <c r="H25" s="11"/>
      <c r="I25" s="154">
        <v>43865.9090281713</v>
      </c>
      <c r="J25" s="14">
        <v>12000</v>
      </c>
      <c r="K25" s="14">
        <v>7.2139666666666704</v>
      </c>
      <c r="L25" s="14">
        <v>0</v>
      </c>
      <c r="M25" s="152">
        <f t="shared" si="4"/>
        <v>1403.484999654994</v>
      </c>
      <c r="N25" s="14" t="str">
        <f t="shared" si="5"/>
        <v>F</v>
      </c>
      <c r="O25" s="14" t="str">
        <f t="shared" si="6"/>
        <v>F</v>
      </c>
      <c r="P25" s="14" t="str">
        <f t="shared" si="7"/>
        <v>F</v>
      </c>
      <c r="Q25" s="10">
        <v>1425.4849996549899</v>
      </c>
      <c r="R25" s="14">
        <f t="shared" si="0"/>
        <v>2094.0541638840295</v>
      </c>
      <c r="S25" s="14">
        <f t="shared" si="1"/>
        <v>712.91583542595868</v>
      </c>
      <c r="T25" s="14">
        <f t="shared" si="2"/>
        <v>2439.338745998547</v>
      </c>
      <c r="U25" s="14">
        <f t="shared" si="3"/>
        <v>367.63125331144101</v>
      </c>
    </row>
    <row r="26" spans="1:21">
      <c r="A26" s="11"/>
      <c r="B26" s="11"/>
      <c r="C26" s="11" t="s">
        <v>589</v>
      </c>
      <c r="D26" s="11" t="s">
        <v>727</v>
      </c>
      <c r="E26" s="11" t="s">
        <v>726</v>
      </c>
      <c r="F26" s="11" t="s">
        <v>588</v>
      </c>
      <c r="G26" s="11" t="s">
        <v>33</v>
      </c>
      <c r="H26" s="11"/>
      <c r="I26" s="154">
        <v>43865.9233549653</v>
      </c>
      <c r="J26" s="14">
        <v>12000</v>
      </c>
      <c r="K26" s="14">
        <v>7.1948333333333299</v>
      </c>
      <c r="L26" s="14">
        <v>1337.4599169906201</v>
      </c>
      <c r="M26" s="152">
        <f t="shared" si="4"/>
        <v>66.02508266437394</v>
      </c>
      <c r="N26" s="14" t="str">
        <f t="shared" si="5"/>
        <v>P</v>
      </c>
      <c r="O26" s="14" t="str">
        <f t="shared" si="6"/>
        <v>P</v>
      </c>
      <c r="P26" s="14" t="str">
        <f t="shared" si="7"/>
        <v>P</v>
      </c>
      <c r="Q26" s="10">
        <v>1426.4849996549899</v>
      </c>
      <c r="R26" s="14">
        <f t="shared" si="0"/>
        <v>2094.0541638840295</v>
      </c>
      <c r="S26" s="14">
        <f t="shared" si="1"/>
        <v>712.91583542595868</v>
      </c>
      <c r="T26" s="14">
        <f t="shared" si="2"/>
        <v>2439.338745998547</v>
      </c>
      <c r="U26" s="14">
        <f t="shared" si="3"/>
        <v>367.63125331144101</v>
      </c>
    </row>
    <row r="27" spans="1:21">
      <c r="A27" s="11"/>
      <c r="B27" s="11"/>
      <c r="C27" s="11" t="s">
        <v>587</v>
      </c>
      <c r="D27" s="11" t="s">
        <v>727</v>
      </c>
      <c r="E27" s="11" t="s">
        <v>726</v>
      </c>
      <c r="F27" s="11" t="s">
        <v>586</v>
      </c>
      <c r="G27" s="11" t="s">
        <v>33</v>
      </c>
      <c r="H27" s="11"/>
      <c r="I27" s="154">
        <v>43865.937612222202</v>
      </c>
      <c r="J27" s="14">
        <v>12000</v>
      </c>
      <c r="K27" s="14">
        <v>7.1947999999999999</v>
      </c>
      <c r="L27" s="14">
        <v>1520.5122862104399</v>
      </c>
      <c r="M27" s="152">
        <f t="shared" si="4"/>
        <v>117.02728655544593</v>
      </c>
      <c r="N27" s="14" t="str">
        <f t="shared" si="5"/>
        <v>P</v>
      </c>
      <c r="O27" s="14" t="str">
        <f t="shared" si="6"/>
        <v>P</v>
      </c>
      <c r="P27" s="14" t="str">
        <f t="shared" si="7"/>
        <v>P</v>
      </c>
      <c r="Q27" s="10">
        <v>1427.4849996549899</v>
      </c>
      <c r="R27" s="14">
        <f t="shared" si="0"/>
        <v>2094.0541638840295</v>
      </c>
      <c r="S27" s="14">
        <f t="shared" si="1"/>
        <v>712.91583542595868</v>
      </c>
      <c r="T27" s="14">
        <f t="shared" si="2"/>
        <v>2439.338745998547</v>
      </c>
      <c r="U27" s="14">
        <f t="shared" si="3"/>
        <v>367.63125331144101</v>
      </c>
    </row>
    <row r="28" spans="1:21">
      <c r="A28" s="11"/>
      <c r="B28" s="11"/>
      <c r="C28" s="11" t="s">
        <v>581</v>
      </c>
      <c r="D28" s="11" t="s">
        <v>727</v>
      </c>
      <c r="E28" s="11" t="s">
        <v>726</v>
      </c>
      <c r="F28" s="11" t="s">
        <v>580</v>
      </c>
      <c r="G28" s="11" t="s">
        <v>33</v>
      </c>
      <c r="H28" s="11"/>
      <c r="I28" s="154">
        <v>43865.951886018498</v>
      </c>
      <c r="J28" s="14">
        <v>12000</v>
      </c>
      <c r="K28" s="14">
        <v>7.1948333333333299</v>
      </c>
      <c r="L28" s="14">
        <v>1341.0441569623599</v>
      </c>
      <c r="M28" s="152">
        <f t="shared" si="4"/>
        <v>62.440842692634078</v>
      </c>
      <c r="N28" s="14" t="str">
        <f t="shared" si="5"/>
        <v>P</v>
      </c>
      <c r="O28" s="14" t="str">
        <f t="shared" si="6"/>
        <v>P</v>
      </c>
      <c r="P28" s="14" t="str">
        <f t="shared" si="7"/>
        <v>P</v>
      </c>
      <c r="Q28" s="10">
        <v>1428.4849996549899</v>
      </c>
      <c r="R28" s="14">
        <f t="shared" si="0"/>
        <v>2094.0541638840295</v>
      </c>
      <c r="S28" s="14">
        <f t="shared" si="1"/>
        <v>712.91583542595868</v>
      </c>
      <c r="T28" s="14">
        <f t="shared" si="2"/>
        <v>2439.338745998547</v>
      </c>
      <c r="U28" s="14">
        <f t="shared" si="3"/>
        <v>367.63125331144101</v>
      </c>
    </row>
    <row r="29" spans="1:21">
      <c r="A29" s="11"/>
      <c r="B29" s="11"/>
      <c r="C29" s="11" t="s">
        <v>593</v>
      </c>
      <c r="D29" s="11" t="s">
        <v>727</v>
      </c>
      <c r="E29" s="11" t="s">
        <v>726</v>
      </c>
      <c r="F29" s="11" t="s">
        <v>594</v>
      </c>
      <c r="G29" s="11" t="s">
        <v>35</v>
      </c>
      <c r="H29" s="11" t="s">
        <v>147</v>
      </c>
      <c r="I29" s="154">
        <v>43865.9804430324</v>
      </c>
      <c r="J29" s="14">
        <v>12000</v>
      </c>
      <c r="K29" s="14">
        <v>7.1948333333333299</v>
      </c>
      <c r="L29" s="14">
        <v>1504.6128452349601</v>
      </c>
      <c r="M29" s="152">
        <f t="shared" si="4"/>
        <v>101.12784557996611</v>
      </c>
      <c r="N29" s="14" t="str">
        <f t="shared" si="5"/>
        <v>P</v>
      </c>
      <c r="O29" s="14" t="str">
        <f t="shared" si="6"/>
        <v>P</v>
      </c>
      <c r="P29" s="14" t="str">
        <f t="shared" si="7"/>
        <v>P</v>
      </c>
      <c r="Q29" s="10">
        <v>1429.4849996549899</v>
      </c>
      <c r="R29" s="14">
        <f t="shared" si="0"/>
        <v>2094.0541638840295</v>
      </c>
      <c r="S29" s="14">
        <f t="shared" si="1"/>
        <v>712.91583542595868</v>
      </c>
      <c r="T29" s="14">
        <f t="shared" si="2"/>
        <v>2439.338745998547</v>
      </c>
      <c r="U29" s="14">
        <f t="shared" si="3"/>
        <v>367.63125331144101</v>
      </c>
    </row>
    <row r="30" spans="1:21">
      <c r="A30" s="11"/>
      <c r="B30" s="11"/>
      <c r="C30" s="11" t="s">
        <v>579</v>
      </c>
      <c r="D30" s="11" t="s">
        <v>727</v>
      </c>
      <c r="E30" s="11" t="s">
        <v>726</v>
      </c>
      <c r="F30" s="11" t="s">
        <v>578</v>
      </c>
      <c r="G30" s="11" t="s">
        <v>33</v>
      </c>
      <c r="H30" s="11"/>
      <c r="I30" s="154">
        <v>43865.994711620398</v>
      </c>
      <c r="J30" s="14">
        <v>12000</v>
      </c>
      <c r="K30" s="14">
        <v>7.1947999999999999</v>
      </c>
      <c r="L30" s="14">
        <v>1843.13987025049</v>
      </c>
      <c r="M30" s="152">
        <f t="shared" si="4"/>
        <v>439.65487059549605</v>
      </c>
      <c r="N30" s="14" t="str">
        <f t="shared" si="5"/>
        <v>F</v>
      </c>
      <c r="O30" s="14" t="str">
        <f t="shared" si="6"/>
        <v>P</v>
      </c>
      <c r="P30" s="14" t="str">
        <f t="shared" si="7"/>
        <v>P</v>
      </c>
      <c r="Q30" s="10">
        <v>1430.4849996549899</v>
      </c>
      <c r="R30" s="14">
        <f t="shared" si="0"/>
        <v>2094.0541638840295</v>
      </c>
      <c r="S30" s="14">
        <f t="shared" si="1"/>
        <v>712.91583542595868</v>
      </c>
      <c r="T30" s="14">
        <f t="shared" si="2"/>
        <v>2439.338745998547</v>
      </c>
      <c r="U30" s="14">
        <f t="shared" si="3"/>
        <v>367.63125331144101</v>
      </c>
    </row>
    <row r="31" spans="1:21">
      <c r="A31" s="11"/>
      <c r="B31" s="11"/>
      <c r="C31" s="11" t="s">
        <v>627</v>
      </c>
      <c r="D31" s="11" t="s">
        <v>727</v>
      </c>
      <c r="E31" s="11" t="s">
        <v>726</v>
      </c>
      <c r="F31" s="11" t="s">
        <v>626</v>
      </c>
      <c r="G31" s="11" t="s">
        <v>33</v>
      </c>
      <c r="H31" s="11"/>
      <c r="I31" s="154">
        <v>43866.009007187502</v>
      </c>
      <c r="J31" s="14">
        <v>12000</v>
      </c>
      <c r="K31" s="14">
        <v>7.1948333333333299</v>
      </c>
      <c r="L31" s="14">
        <v>1526.1569835539501</v>
      </c>
      <c r="M31" s="152">
        <f t="shared" si="4"/>
        <v>122.67198389895611</v>
      </c>
      <c r="N31" s="14" t="str">
        <f t="shared" si="5"/>
        <v>P</v>
      </c>
      <c r="O31" s="14" t="str">
        <f t="shared" si="6"/>
        <v>P</v>
      </c>
      <c r="P31" s="14" t="str">
        <f t="shared" si="7"/>
        <v>P</v>
      </c>
      <c r="Q31" s="10">
        <v>1431.4849996549899</v>
      </c>
      <c r="R31" s="14">
        <f t="shared" si="0"/>
        <v>2094.0541638840295</v>
      </c>
      <c r="S31" s="14">
        <f t="shared" si="1"/>
        <v>712.91583542595868</v>
      </c>
      <c r="T31" s="14">
        <f t="shared" si="2"/>
        <v>2439.338745998547</v>
      </c>
      <c r="U31" s="14">
        <f t="shared" si="3"/>
        <v>367.63125331144101</v>
      </c>
    </row>
    <row r="32" spans="1:21">
      <c r="A32" s="11"/>
      <c r="B32" s="11"/>
      <c r="C32" s="11" t="s">
        <v>625</v>
      </c>
      <c r="D32" s="11" t="s">
        <v>727</v>
      </c>
      <c r="E32" s="11" t="s">
        <v>726</v>
      </c>
      <c r="F32" s="11" t="s">
        <v>624</v>
      </c>
      <c r="G32" s="11" t="s">
        <v>33</v>
      </c>
      <c r="H32" s="11"/>
      <c r="I32" s="154">
        <v>43866.0232704398</v>
      </c>
      <c r="J32" s="14">
        <v>12000</v>
      </c>
      <c r="K32" s="14">
        <v>7.1947999999999999</v>
      </c>
      <c r="L32" s="14">
        <v>1269.77292102411</v>
      </c>
      <c r="M32" s="152">
        <f t="shared" si="4"/>
        <v>133.71207863088398</v>
      </c>
      <c r="N32" s="14" t="str">
        <f t="shared" si="5"/>
        <v>P</v>
      </c>
      <c r="O32" s="14" t="str">
        <f t="shared" si="6"/>
        <v>P</v>
      </c>
      <c r="P32" s="14" t="str">
        <f t="shared" si="7"/>
        <v>P</v>
      </c>
      <c r="Q32" s="10">
        <v>1432.4849996549899</v>
      </c>
      <c r="R32" s="14">
        <f t="shared" si="0"/>
        <v>2094.0541638840295</v>
      </c>
      <c r="S32" s="14">
        <f t="shared" si="1"/>
        <v>712.91583542595868</v>
      </c>
      <c r="T32" s="14">
        <f t="shared" si="2"/>
        <v>2439.338745998547</v>
      </c>
      <c r="U32" s="14">
        <f t="shared" si="3"/>
        <v>367.63125331144101</v>
      </c>
    </row>
    <row r="33" spans="1:21">
      <c r="A33" s="11"/>
      <c r="B33" s="11"/>
      <c r="C33" s="11" t="s">
        <v>21</v>
      </c>
      <c r="D33" s="11" t="s">
        <v>727</v>
      </c>
      <c r="E33" s="11" t="s">
        <v>726</v>
      </c>
      <c r="F33" s="11" t="s">
        <v>630</v>
      </c>
      <c r="G33" s="11" t="s">
        <v>181</v>
      </c>
      <c r="H33" s="11"/>
      <c r="I33" s="154">
        <v>43866.037537314798</v>
      </c>
      <c r="J33" s="14">
        <v>12000</v>
      </c>
      <c r="K33" s="14">
        <v>7.1948333333333299</v>
      </c>
      <c r="L33" s="14">
        <v>1457.7329983874499</v>
      </c>
      <c r="M33" s="152">
        <f t="shared" si="4"/>
        <v>54.247998732455926</v>
      </c>
      <c r="N33" s="14" t="str">
        <f t="shared" si="5"/>
        <v>P</v>
      </c>
      <c r="O33" s="14" t="str">
        <f t="shared" si="6"/>
        <v>P</v>
      </c>
      <c r="P33" s="14" t="str">
        <f t="shared" si="7"/>
        <v>P</v>
      </c>
      <c r="Q33" s="10">
        <v>1433.4849996549899</v>
      </c>
      <c r="R33" s="14">
        <f t="shared" si="0"/>
        <v>2094.0541638840295</v>
      </c>
      <c r="S33" s="14">
        <f t="shared" si="1"/>
        <v>712.91583542595868</v>
      </c>
      <c r="T33" s="14">
        <f t="shared" si="2"/>
        <v>2439.338745998547</v>
      </c>
      <c r="U33" s="14">
        <f t="shared" si="3"/>
        <v>367.63125331144101</v>
      </c>
    </row>
    <row r="34" spans="1:21">
      <c r="A34" s="11"/>
      <c r="B34" s="11"/>
      <c r="C34" s="11" t="s">
        <v>612</v>
      </c>
      <c r="D34" s="11" t="s">
        <v>727</v>
      </c>
      <c r="E34" s="11" t="s">
        <v>726</v>
      </c>
      <c r="F34" s="11" t="s">
        <v>613</v>
      </c>
      <c r="G34" s="11" t="s">
        <v>35</v>
      </c>
      <c r="H34" s="11" t="s">
        <v>61</v>
      </c>
      <c r="I34" s="154">
        <v>43866.0518559954</v>
      </c>
      <c r="J34" s="14">
        <v>12000</v>
      </c>
      <c r="K34" s="14">
        <v>7.1947999999999999</v>
      </c>
      <c r="L34" s="14">
        <v>1388.9600093823999</v>
      </c>
      <c r="M34" s="152">
        <f t="shared" si="4"/>
        <v>14.524990272594096</v>
      </c>
      <c r="N34" s="14" t="str">
        <f t="shared" si="5"/>
        <v>P</v>
      </c>
      <c r="O34" s="14" t="str">
        <f t="shared" si="6"/>
        <v>P</v>
      </c>
      <c r="P34" s="14" t="str">
        <f t="shared" si="7"/>
        <v>P</v>
      </c>
      <c r="Q34" s="10">
        <v>1434.4849996549899</v>
      </c>
      <c r="R34" s="14">
        <f t="shared" si="0"/>
        <v>2094.0541638840295</v>
      </c>
      <c r="S34" s="14">
        <f t="shared" si="1"/>
        <v>712.91583542595868</v>
      </c>
      <c r="T34" s="14">
        <f t="shared" si="2"/>
        <v>2439.338745998547</v>
      </c>
      <c r="U34" s="14">
        <f t="shared" si="3"/>
        <v>367.63125331144101</v>
      </c>
    </row>
    <row r="35" spans="1:21">
      <c r="A35" s="11"/>
      <c r="B35" s="11"/>
      <c r="C35" s="11" t="s">
        <v>583</v>
      </c>
      <c r="D35" s="11" t="s">
        <v>727</v>
      </c>
      <c r="E35" s="11" t="s">
        <v>726</v>
      </c>
      <c r="F35" s="11" t="s">
        <v>582</v>
      </c>
      <c r="G35" s="11" t="s">
        <v>33</v>
      </c>
      <c r="H35" s="11"/>
      <c r="I35" s="154">
        <v>43866.0660825347</v>
      </c>
      <c r="J35" s="14">
        <v>12000</v>
      </c>
      <c r="K35" s="14">
        <v>7.1948333333333299</v>
      </c>
      <c r="L35" s="14">
        <v>1667.38323059559</v>
      </c>
      <c r="M35" s="152">
        <f t="shared" si="4"/>
        <v>263.89823094059602</v>
      </c>
      <c r="N35" s="14" t="str">
        <f t="shared" si="5"/>
        <v>P</v>
      </c>
      <c r="O35" s="14" t="str">
        <f t="shared" si="6"/>
        <v>P</v>
      </c>
      <c r="P35" s="14" t="str">
        <f t="shared" si="7"/>
        <v>P</v>
      </c>
      <c r="Q35" s="10">
        <v>1435.4849996549899</v>
      </c>
      <c r="R35" s="14">
        <f t="shared" ref="R35:R55" si="8">($W$2*2)+$W$1</f>
        <v>2094.0541638840295</v>
      </c>
      <c r="S35" s="14">
        <f t="shared" ref="S35:S55" si="9">($W$2*-2)+$W$1</f>
        <v>712.91583542595868</v>
      </c>
      <c r="T35" s="14">
        <f t="shared" ref="T35:T55" si="10">($W$2*3)+$W$1</f>
        <v>2439.338745998547</v>
      </c>
      <c r="U35" s="14">
        <f t="shared" ref="U35:U55" si="11">($W$2*-3)+$W$1</f>
        <v>367.63125331144101</v>
      </c>
    </row>
    <row r="36" spans="1:21">
      <c r="A36" s="11"/>
      <c r="B36" s="11"/>
      <c r="C36" s="11" t="s">
        <v>585</v>
      </c>
      <c r="D36" s="11" t="s">
        <v>727</v>
      </c>
      <c r="E36" s="11" t="s">
        <v>726</v>
      </c>
      <c r="F36" s="11" t="s">
        <v>584</v>
      </c>
      <c r="G36" s="11" t="s">
        <v>33</v>
      </c>
      <c r="H36" s="11"/>
      <c r="I36" s="154">
        <v>43866.080329074102</v>
      </c>
      <c r="J36" s="14">
        <v>12000</v>
      </c>
      <c r="K36" s="14">
        <v>7.1947999999999999</v>
      </c>
      <c r="L36" s="14">
        <v>1408.1346444890601</v>
      </c>
      <c r="M36" s="152">
        <f t="shared" ref="M36:M55" si="12">ABS(L36-$W$1)</f>
        <v>4.6496448340660663</v>
      </c>
      <c r="N36" s="14" t="str">
        <f t="shared" ref="N36:N55" si="13">IF(M36&gt;$W$2, "F", "P")</f>
        <v>P</v>
      </c>
      <c r="O36" s="14" t="str">
        <f t="shared" ref="O36:O55" si="14">IF(M36&gt;$W$2*2, "F", "P")</f>
        <v>P</v>
      </c>
      <c r="P36" s="14" t="str">
        <f t="shared" ref="P36:P55" si="15">IF(M36&gt;$W$2*3, "F", "P")</f>
        <v>P</v>
      </c>
      <c r="Q36" s="10">
        <v>1436.4849996549899</v>
      </c>
      <c r="R36" s="14">
        <f t="shared" si="8"/>
        <v>2094.0541638840295</v>
      </c>
      <c r="S36" s="14">
        <f t="shared" si="9"/>
        <v>712.91583542595868</v>
      </c>
      <c r="T36" s="14">
        <f t="shared" si="10"/>
        <v>2439.338745998547</v>
      </c>
      <c r="U36" s="14">
        <f t="shared" si="11"/>
        <v>367.63125331144101</v>
      </c>
    </row>
    <row r="37" spans="1:21">
      <c r="A37" s="11"/>
      <c r="B37" s="11"/>
      <c r="C37" s="11" t="s">
        <v>623</v>
      </c>
      <c r="D37" s="11" t="s">
        <v>727</v>
      </c>
      <c r="E37" s="11" t="s">
        <v>726</v>
      </c>
      <c r="F37" s="11" t="s">
        <v>622</v>
      </c>
      <c r="G37" s="11" t="s">
        <v>33</v>
      </c>
      <c r="H37" s="11"/>
      <c r="I37" s="154">
        <v>43866.094643518503</v>
      </c>
      <c r="J37" s="14">
        <v>12000</v>
      </c>
      <c r="K37" s="14">
        <v>7.1948333333333299</v>
      </c>
      <c r="L37" s="14">
        <v>1866.36111573372</v>
      </c>
      <c r="M37" s="152">
        <f t="shared" si="12"/>
        <v>462.876116078726</v>
      </c>
      <c r="N37" s="14" t="str">
        <f t="shared" si="13"/>
        <v>F</v>
      </c>
      <c r="O37" s="14" t="str">
        <f t="shared" si="14"/>
        <v>P</v>
      </c>
      <c r="P37" s="14" t="str">
        <f t="shared" si="15"/>
        <v>P</v>
      </c>
      <c r="Q37" s="10">
        <v>1437.4849996549899</v>
      </c>
      <c r="R37" s="14">
        <f t="shared" si="8"/>
        <v>2094.0541638840295</v>
      </c>
      <c r="S37" s="14">
        <f t="shared" si="9"/>
        <v>712.91583542595868</v>
      </c>
      <c r="T37" s="14">
        <f t="shared" si="10"/>
        <v>2439.338745998547</v>
      </c>
      <c r="U37" s="14">
        <f t="shared" si="11"/>
        <v>367.63125331144101</v>
      </c>
    </row>
    <row r="38" spans="1:21">
      <c r="A38" s="11"/>
      <c r="B38" s="11"/>
      <c r="C38" s="11" t="s">
        <v>21</v>
      </c>
      <c r="D38" s="11" t="s">
        <v>727</v>
      </c>
      <c r="E38" s="11" t="s">
        <v>726</v>
      </c>
      <c r="F38" s="11" t="s">
        <v>629</v>
      </c>
      <c r="G38" s="11" t="s">
        <v>181</v>
      </c>
      <c r="H38" s="11"/>
      <c r="I38" s="154">
        <v>43866.108909594899</v>
      </c>
      <c r="J38" s="14">
        <v>12000</v>
      </c>
      <c r="K38" s="14">
        <v>7.1947999999999999</v>
      </c>
      <c r="L38" s="14">
        <v>1509.26343332295</v>
      </c>
      <c r="M38" s="152">
        <f t="shared" si="12"/>
        <v>105.77843366795605</v>
      </c>
      <c r="N38" s="14" t="str">
        <f t="shared" si="13"/>
        <v>P</v>
      </c>
      <c r="O38" s="14" t="str">
        <f t="shared" si="14"/>
        <v>P</v>
      </c>
      <c r="P38" s="14" t="str">
        <f t="shared" si="15"/>
        <v>P</v>
      </c>
      <c r="Q38" s="10">
        <v>1438.4849996549899</v>
      </c>
      <c r="R38" s="14">
        <f t="shared" si="8"/>
        <v>2094.0541638840295</v>
      </c>
      <c r="S38" s="14">
        <f t="shared" si="9"/>
        <v>712.91583542595868</v>
      </c>
      <c r="T38" s="14">
        <f t="shared" si="10"/>
        <v>2439.338745998547</v>
      </c>
      <c r="U38" s="14">
        <f t="shared" si="11"/>
        <v>367.63125331144101</v>
      </c>
    </row>
    <row r="39" spans="1:21">
      <c r="A39" s="11"/>
      <c r="B39" s="11"/>
      <c r="C39" s="11" t="s">
        <v>621</v>
      </c>
      <c r="D39" s="11" t="s">
        <v>727</v>
      </c>
      <c r="E39" s="11" t="s">
        <v>726</v>
      </c>
      <c r="F39" s="11" t="s">
        <v>620</v>
      </c>
      <c r="G39" s="11" t="s">
        <v>35</v>
      </c>
      <c r="H39" s="11" t="s">
        <v>123</v>
      </c>
      <c r="I39" s="154">
        <v>43866.1231782986</v>
      </c>
      <c r="J39" s="14">
        <v>12000</v>
      </c>
      <c r="K39" s="14">
        <v>7.1948333333333299</v>
      </c>
      <c r="L39" s="14">
        <v>1325.0315883836099</v>
      </c>
      <c r="M39" s="152">
        <f t="shared" si="12"/>
        <v>78.453411271384084</v>
      </c>
      <c r="N39" s="14" t="str">
        <f t="shared" si="13"/>
        <v>P</v>
      </c>
      <c r="O39" s="14" t="str">
        <f t="shared" si="14"/>
        <v>P</v>
      </c>
      <c r="P39" s="14" t="str">
        <f t="shared" si="15"/>
        <v>P</v>
      </c>
      <c r="Q39" s="10">
        <v>1439.4849996549899</v>
      </c>
      <c r="R39" s="14">
        <f t="shared" si="8"/>
        <v>2094.0541638840295</v>
      </c>
      <c r="S39" s="14">
        <f t="shared" si="9"/>
        <v>712.91583542595868</v>
      </c>
      <c r="T39" s="14">
        <f t="shared" si="10"/>
        <v>2439.338745998547</v>
      </c>
      <c r="U39" s="14">
        <f t="shared" si="11"/>
        <v>367.63125331144101</v>
      </c>
    </row>
    <row r="40" spans="1:21">
      <c r="A40" s="11"/>
      <c r="B40" s="11"/>
      <c r="C40" s="11" t="s">
        <v>608</v>
      </c>
      <c r="D40" s="11" t="s">
        <v>727</v>
      </c>
      <c r="E40" s="11" t="s">
        <v>726</v>
      </c>
      <c r="F40" s="11" t="s">
        <v>607</v>
      </c>
      <c r="G40" s="11" t="s">
        <v>35</v>
      </c>
      <c r="H40" s="11" t="s">
        <v>30</v>
      </c>
      <c r="I40" s="154">
        <v>43866.137475486103</v>
      </c>
      <c r="J40" s="14">
        <v>12000</v>
      </c>
      <c r="K40" s="14">
        <v>7.1947999999999999</v>
      </c>
      <c r="L40" s="14">
        <v>1111.95826223481</v>
      </c>
      <c r="M40" s="152">
        <f t="shared" si="12"/>
        <v>291.52673742018396</v>
      </c>
      <c r="N40" s="14" t="str">
        <f t="shared" si="13"/>
        <v>P</v>
      </c>
      <c r="O40" s="14" t="str">
        <f t="shared" si="14"/>
        <v>P</v>
      </c>
      <c r="P40" s="14" t="str">
        <f t="shared" si="15"/>
        <v>P</v>
      </c>
      <c r="Q40" s="10">
        <v>1440.4849996549899</v>
      </c>
      <c r="R40" s="14">
        <f t="shared" si="8"/>
        <v>2094.0541638840295</v>
      </c>
      <c r="S40" s="14">
        <f t="shared" si="9"/>
        <v>712.91583542595868</v>
      </c>
      <c r="T40" s="14">
        <f t="shared" si="10"/>
        <v>2439.338745998547</v>
      </c>
      <c r="U40" s="14">
        <f t="shared" si="11"/>
        <v>367.63125331144101</v>
      </c>
    </row>
    <row r="41" spans="1:21">
      <c r="A41" s="11"/>
      <c r="B41" s="11"/>
      <c r="C41" s="11" t="s">
        <v>606</v>
      </c>
      <c r="D41" s="11" t="s">
        <v>727</v>
      </c>
      <c r="E41" s="11" t="s">
        <v>726</v>
      </c>
      <c r="F41" s="11" t="s">
        <v>605</v>
      </c>
      <c r="G41" s="11" t="s">
        <v>35</v>
      </c>
      <c r="H41" s="11" t="s">
        <v>76</v>
      </c>
      <c r="I41" s="154">
        <v>43866.151724224503</v>
      </c>
      <c r="J41" s="14">
        <v>12000</v>
      </c>
      <c r="K41" s="14">
        <v>7.1948333333333299</v>
      </c>
      <c r="L41" s="14">
        <v>1135.1150142050501</v>
      </c>
      <c r="M41" s="152">
        <f t="shared" si="12"/>
        <v>268.3699854499439</v>
      </c>
      <c r="N41" s="14" t="str">
        <f t="shared" si="13"/>
        <v>P</v>
      </c>
      <c r="O41" s="14" t="str">
        <f t="shared" si="14"/>
        <v>P</v>
      </c>
      <c r="P41" s="14" t="str">
        <f t="shared" si="15"/>
        <v>P</v>
      </c>
      <c r="Q41" s="10">
        <v>1441.4849996549899</v>
      </c>
      <c r="R41" s="14">
        <f t="shared" si="8"/>
        <v>2094.0541638840295</v>
      </c>
      <c r="S41" s="14">
        <f t="shared" si="9"/>
        <v>712.91583542595868</v>
      </c>
      <c r="T41" s="14">
        <f t="shared" si="10"/>
        <v>2439.338745998547</v>
      </c>
      <c r="U41" s="14">
        <f t="shared" si="11"/>
        <v>367.63125331144101</v>
      </c>
    </row>
    <row r="42" spans="1:21">
      <c r="A42" s="11"/>
      <c r="B42" s="11"/>
      <c r="C42" s="11" t="s">
        <v>604</v>
      </c>
      <c r="D42" s="11" t="s">
        <v>727</v>
      </c>
      <c r="E42" s="11" t="s">
        <v>726</v>
      </c>
      <c r="F42" s="11" t="s">
        <v>603</v>
      </c>
      <c r="G42" s="11" t="s">
        <v>35</v>
      </c>
      <c r="H42" s="11" t="s">
        <v>169</v>
      </c>
      <c r="I42" s="154">
        <v>43866.165956169003</v>
      </c>
      <c r="J42" s="14">
        <v>12000</v>
      </c>
      <c r="K42" s="14">
        <v>7.1947999999999999</v>
      </c>
      <c r="L42" s="14">
        <v>1310.45511613749</v>
      </c>
      <c r="M42" s="152">
        <f t="shared" si="12"/>
        <v>93.029883517504004</v>
      </c>
      <c r="N42" s="14" t="str">
        <f t="shared" si="13"/>
        <v>P</v>
      </c>
      <c r="O42" s="14" t="str">
        <f t="shared" si="14"/>
        <v>P</v>
      </c>
      <c r="P42" s="14" t="str">
        <f t="shared" si="15"/>
        <v>P</v>
      </c>
      <c r="Q42" s="10">
        <v>1442.4849996549899</v>
      </c>
      <c r="R42" s="14">
        <f t="shared" si="8"/>
        <v>2094.0541638840295</v>
      </c>
      <c r="S42" s="14">
        <f t="shared" si="9"/>
        <v>712.91583542595868</v>
      </c>
      <c r="T42" s="14">
        <f t="shared" si="10"/>
        <v>2439.338745998547</v>
      </c>
      <c r="U42" s="14">
        <f t="shared" si="11"/>
        <v>367.63125331144101</v>
      </c>
    </row>
    <row r="43" spans="1:21">
      <c r="A43" s="11"/>
      <c r="B43" s="11"/>
      <c r="C43" s="11" t="s">
        <v>602</v>
      </c>
      <c r="D43" s="11" t="s">
        <v>727</v>
      </c>
      <c r="E43" s="11" t="s">
        <v>726</v>
      </c>
      <c r="F43" s="11" t="s">
        <v>601</v>
      </c>
      <c r="G43" s="11" t="s">
        <v>35</v>
      </c>
      <c r="H43" s="11" t="s">
        <v>186</v>
      </c>
      <c r="I43" s="154">
        <v>43866.180264675902</v>
      </c>
      <c r="J43" s="14">
        <v>12000</v>
      </c>
      <c r="K43" s="14">
        <v>7.1948333333333299</v>
      </c>
      <c r="L43" s="14">
        <v>1384.4092320474499</v>
      </c>
      <c r="M43" s="152">
        <f t="shared" si="12"/>
        <v>19.075767607544094</v>
      </c>
      <c r="N43" s="14" t="str">
        <f t="shared" si="13"/>
        <v>P</v>
      </c>
      <c r="O43" s="14" t="str">
        <f t="shared" si="14"/>
        <v>P</v>
      </c>
      <c r="P43" s="14" t="str">
        <f t="shared" si="15"/>
        <v>P</v>
      </c>
      <c r="Q43" s="10">
        <v>1443.4849996549899</v>
      </c>
      <c r="R43" s="14">
        <f t="shared" si="8"/>
        <v>2094.0541638840295</v>
      </c>
      <c r="S43" s="14">
        <f t="shared" si="9"/>
        <v>712.91583542595868</v>
      </c>
      <c r="T43" s="14">
        <f t="shared" si="10"/>
        <v>2439.338745998547</v>
      </c>
      <c r="U43" s="14">
        <f t="shared" si="11"/>
        <v>367.63125331144101</v>
      </c>
    </row>
    <row r="44" spans="1:21">
      <c r="A44" s="11"/>
      <c r="B44" s="11"/>
      <c r="C44" s="11" t="s">
        <v>600</v>
      </c>
      <c r="D44" s="11" t="s">
        <v>727</v>
      </c>
      <c r="E44" s="11" t="s">
        <v>726</v>
      </c>
      <c r="F44" s="11" t="s">
        <v>599</v>
      </c>
      <c r="G44" s="11" t="s">
        <v>35</v>
      </c>
      <c r="H44" s="11" t="s">
        <v>176</v>
      </c>
      <c r="I44" s="154">
        <v>43866.194519363402</v>
      </c>
      <c r="J44" s="14">
        <v>12000</v>
      </c>
      <c r="K44" s="14">
        <v>7.1947999999999999</v>
      </c>
      <c r="L44" s="14">
        <v>1087.83178212855</v>
      </c>
      <c r="M44" s="152">
        <f t="shared" si="12"/>
        <v>315.653217526444</v>
      </c>
      <c r="N44" s="14" t="str">
        <f t="shared" si="13"/>
        <v>P</v>
      </c>
      <c r="O44" s="14" t="str">
        <f t="shared" si="14"/>
        <v>P</v>
      </c>
      <c r="P44" s="14" t="str">
        <f t="shared" si="15"/>
        <v>P</v>
      </c>
      <c r="Q44" s="10">
        <v>1444.4849996549899</v>
      </c>
      <c r="R44" s="14">
        <f t="shared" si="8"/>
        <v>2094.0541638840295</v>
      </c>
      <c r="S44" s="14">
        <f t="shared" si="9"/>
        <v>712.91583542595868</v>
      </c>
      <c r="T44" s="14">
        <f t="shared" si="10"/>
        <v>2439.338745998547</v>
      </c>
      <c r="U44" s="14">
        <f t="shared" si="11"/>
        <v>367.63125331144101</v>
      </c>
    </row>
    <row r="45" spans="1:21">
      <c r="A45" s="11"/>
      <c r="B45" s="11"/>
      <c r="C45" s="11" t="s">
        <v>598</v>
      </c>
      <c r="D45" s="11" t="s">
        <v>727</v>
      </c>
      <c r="E45" s="11" t="s">
        <v>726</v>
      </c>
      <c r="F45" s="11" t="s">
        <v>597</v>
      </c>
      <c r="G45" s="11" t="s">
        <v>35</v>
      </c>
      <c r="H45" s="11" t="s">
        <v>172</v>
      </c>
      <c r="I45" s="154">
        <v>43866.208772280101</v>
      </c>
      <c r="J45" s="14">
        <v>12000</v>
      </c>
      <c r="K45" s="14">
        <v>7.1948333333333299</v>
      </c>
      <c r="L45" s="14">
        <v>1323.8508578595099</v>
      </c>
      <c r="M45" s="152">
        <f t="shared" si="12"/>
        <v>79.634141795484084</v>
      </c>
      <c r="N45" s="14" t="str">
        <f t="shared" si="13"/>
        <v>P</v>
      </c>
      <c r="O45" s="14" t="str">
        <f t="shared" si="14"/>
        <v>P</v>
      </c>
      <c r="P45" s="14" t="str">
        <f t="shared" si="15"/>
        <v>P</v>
      </c>
      <c r="Q45" s="10">
        <v>1445.4849996549899</v>
      </c>
      <c r="R45" s="14">
        <f t="shared" si="8"/>
        <v>2094.0541638840295</v>
      </c>
      <c r="S45" s="14">
        <f t="shared" si="9"/>
        <v>712.91583542595868</v>
      </c>
      <c r="T45" s="14">
        <f t="shared" si="10"/>
        <v>2439.338745998547</v>
      </c>
      <c r="U45" s="14">
        <f t="shared" si="11"/>
        <v>367.63125331144101</v>
      </c>
    </row>
    <row r="46" spans="1:21">
      <c r="A46" s="11"/>
      <c r="B46" s="11"/>
      <c r="C46" s="11" t="s">
        <v>596</v>
      </c>
      <c r="D46" s="11" t="s">
        <v>727</v>
      </c>
      <c r="E46" s="11" t="s">
        <v>726</v>
      </c>
      <c r="F46" s="11" t="s">
        <v>595</v>
      </c>
      <c r="G46" s="11" t="s">
        <v>35</v>
      </c>
      <c r="H46" s="11" t="s">
        <v>83</v>
      </c>
      <c r="I46" s="154">
        <v>43866.223097476897</v>
      </c>
      <c r="J46" s="14">
        <v>12000</v>
      </c>
      <c r="K46" s="14">
        <v>7.1947999999999999</v>
      </c>
      <c r="L46" s="14">
        <v>1266.9460109639199</v>
      </c>
      <c r="M46" s="152">
        <f t="shared" si="12"/>
        <v>136.53898869107411</v>
      </c>
      <c r="N46" s="14" t="str">
        <f t="shared" si="13"/>
        <v>P</v>
      </c>
      <c r="O46" s="14" t="str">
        <f t="shared" si="14"/>
        <v>P</v>
      </c>
      <c r="P46" s="14" t="str">
        <f t="shared" si="15"/>
        <v>P</v>
      </c>
      <c r="Q46" s="10">
        <v>1446.4849996549899</v>
      </c>
      <c r="R46" s="14">
        <f t="shared" si="8"/>
        <v>2094.0541638840295</v>
      </c>
      <c r="S46" s="14">
        <f t="shared" si="9"/>
        <v>712.91583542595868</v>
      </c>
      <c r="T46" s="14">
        <f t="shared" si="10"/>
        <v>2439.338745998547</v>
      </c>
      <c r="U46" s="14">
        <f t="shared" si="11"/>
        <v>367.63125331144101</v>
      </c>
    </row>
    <row r="47" spans="1:21">
      <c r="A47" s="11"/>
      <c r="B47" s="11"/>
      <c r="C47" s="11" t="s">
        <v>593</v>
      </c>
      <c r="D47" s="11" t="s">
        <v>727</v>
      </c>
      <c r="E47" s="11" t="s">
        <v>726</v>
      </c>
      <c r="F47" s="11" t="s">
        <v>592</v>
      </c>
      <c r="G47" s="11" t="s">
        <v>35</v>
      </c>
      <c r="H47" s="11" t="s">
        <v>147</v>
      </c>
      <c r="I47" s="154">
        <v>43866.237351446798</v>
      </c>
      <c r="J47" s="14">
        <v>12000</v>
      </c>
      <c r="K47" s="14">
        <v>7.1948333333333299</v>
      </c>
      <c r="L47" s="14">
        <v>1492.5477831850999</v>
      </c>
      <c r="M47" s="152">
        <f t="shared" si="12"/>
        <v>89.062783530105889</v>
      </c>
      <c r="N47" s="14" t="str">
        <f t="shared" si="13"/>
        <v>P</v>
      </c>
      <c r="O47" s="14" t="str">
        <f t="shared" si="14"/>
        <v>P</v>
      </c>
      <c r="P47" s="14" t="str">
        <f t="shared" si="15"/>
        <v>P</v>
      </c>
      <c r="Q47" s="10">
        <v>1447.4849996549899</v>
      </c>
      <c r="R47" s="14">
        <f t="shared" si="8"/>
        <v>2094.0541638840295</v>
      </c>
      <c r="S47" s="14">
        <f t="shared" si="9"/>
        <v>712.91583542595868</v>
      </c>
      <c r="T47" s="14">
        <f t="shared" si="10"/>
        <v>2439.338745998547</v>
      </c>
      <c r="U47" s="14">
        <f t="shared" si="11"/>
        <v>367.63125331144101</v>
      </c>
    </row>
    <row r="48" spans="1:21">
      <c r="A48" s="11"/>
      <c r="B48" s="11"/>
      <c r="C48" s="11" t="s">
        <v>619</v>
      </c>
      <c r="D48" s="11" t="s">
        <v>727</v>
      </c>
      <c r="E48" s="11" t="s">
        <v>726</v>
      </c>
      <c r="F48" s="11" t="s">
        <v>618</v>
      </c>
      <c r="G48" s="11" t="s">
        <v>35</v>
      </c>
      <c r="H48" s="11" t="s">
        <v>58</v>
      </c>
      <c r="I48" s="154">
        <v>43866.251610057901</v>
      </c>
      <c r="J48" s="14">
        <v>12000</v>
      </c>
      <c r="K48" s="14">
        <v>7.1947999999999999</v>
      </c>
      <c r="L48" s="14">
        <v>1650.1718164123199</v>
      </c>
      <c r="M48" s="152">
        <f t="shared" si="12"/>
        <v>246.68681675732591</v>
      </c>
      <c r="N48" s="14" t="str">
        <f t="shared" si="13"/>
        <v>P</v>
      </c>
      <c r="O48" s="14" t="str">
        <f t="shared" si="14"/>
        <v>P</v>
      </c>
      <c r="P48" s="14" t="str">
        <f t="shared" si="15"/>
        <v>P</v>
      </c>
      <c r="Q48" s="10">
        <v>1448.4849996549899</v>
      </c>
      <c r="R48" s="14">
        <f t="shared" si="8"/>
        <v>2094.0541638840295</v>
      </c>
      <c r="S48" s="14">
        <f t="shared" si="9"/>
        <v>712.91583542595868</v>
      </c>
      <c r="T48" s="14">
        <f t="shared" si="10"/>
        <v>2439.338745998547</v>
      </c>
      <c r="U48" s="14">
        <f t="shared" si="11"/>
        <v>367.63125331144101</v>
      </c>
    </row>
    <row r="49" spans="1:21">
      <c r="A49" s="11"/>
      <c r="B49" s="11"/>
      <c r="C49" s="11" t="s">
        <v>617</v>
      </c>
      <c r="D49" s="11" t="s">
        <v>727</v>
      </c>
      <c r="E49" s="11" t="s">
        <v>726</v>
      </c>
      <c r="F49" s="11" t="s">
        <v>616</v>
      </c>
      <c r="G49" s="11" t="s">
        <v>35</v>
      </c>
      <c r="H49" s="11" t="s">
        <v>143</v>
      </c>
      <c r="I49" s="154">
        <v>43866.265914490701</v>
      </c>
      <c r="J49" s="14">
        <v>12000</v>
      </c>
      <c r="K49" s="14">
        <v>7.1948333333333299</v>
      </c>
      <c r="L49" s="14">
        <v>1466.8160981098199</v>
      </c>
      <c r="M49" s="152">
        <f t="shared" si="12"/>
        <v>63.331098454825906</v>
      </c>
      <c r="N49" s="14" t="str">
        <f t="shared" si="13"/>
        <v>P</v>
      </c>
      <c r="O49" s="14" t="str">
        <f t="shared" si="14"/>
        <v>P</v>
      </c>
      <c r="P49" s="14" t="str">
        <f t="shared" si="15"/>
        <v>P</v>
      </c>
      <c r="Q49" s="10">
        <v>1449.4849996549899</v>
      </c>
      <c r="R49" s="14">
        <f t="shared" si="8"/>
        <v>2094.0541638840295</v>
      </c>
      <c r="S49" s="14">
        <f t="shared" si="9"/>
        <v>712.91583542595868</v>
      </c>
      <c r="T49" s="14">
        <f t="shared" si="10"/>
        <v>2439.338745998547</v>
      </c>
      <c r="U49" s="14">
        <f t="shared" si="11"/>
        <v>367.63125331144101</v>
      </c>
    </row>
    <row r="50" spans="1:21">
      <c r="A50" s="11"/>
      <c r="B50" s="11"/>
      <c r="C50" s="11" t="s">
        <v>615</v>
      </c>
      <c r="D50" s="11" t="s">
        <v>727</v>
      </c>
      <c r="E50" s="11" t="s">
        <v>726</v>
      </c>
      <c r="F50" s="11" t="s">
        <v>614</v>
      </c>
      <c r="G50" s="11" t="s">
        <v>35</v>
      </c>
      <c r="H50" s="11" t="s">
        <v>200</v>
      </c>
      <c r="I50" s="154">
        <v>43866.280227557902</v>
      </c>
      <c r="J50" s="14">
        <v>12000</v>
      </c>
      <c r="K50" s="14">
        <v>7.1947999999999999</v>
      </c>
      <c r="L50" s="14">
        <v>1429.3358402209899</v>
      </c>
      <c r="M50" s="152">
        <f t="shared" si="12"/>
        <v>25.850840565995895</v>
      </c>
      <c r="N50" s="14" t="str">
        <f t="shared" si="13"/>
        <v>P</v>
      </c>
      <c r="O50" s="14" t="str">
        <f t="shared" si="14"/>
        <v>P</v>
      </c>
      <c r="P50" s="14" t="str">
        <f t="shared" si="15"/>
        <v>P</v>
      </c>
      <c r="Q50" s="10">
        <v>1450.4849996549899</v>
      </c>
      <c r="R50" s="14">
        <f t="shared" si="8"/>
        <v>2094.0541638840295</v>
      </c>
      <c r="S50" s="14">
        <f t="shared" si="9"/>
        <v>712.91583542595868</v>
      </c>
      <c r="T50" s="14">
        <f t="shared" si="10"/>
        <v>2439.338745998547</v>
      </c>
      <c r="U50" s="14">
        <f t="shared" si="11"/>
        <v>367.63125331144101</v>
      </c>
    </row>
    <row r="51" spans="1:21">
      <c r="A51" s="11"/>
      <c r="B51" s="11"/>
      <c r="C51" s="11" t="s">
        <v>612</v>
      </c>
      <c r="D51" s="11" t="s">
        <v>727</v>
      </c>
      <c r="E51" s="11" t="s">
        <v>726</v>
      </c>
      <c r="F51" s="11" t="s">
        <v>611</v>
      </c>
      <c r="G51" s="11" t="s">
        <v>35</v>
      </c>
      <c r="H51" s="11" t="s">
        <v>61</v>
      </c>
      <c r="I51" s="154">
        <v>43866.294493298599</v>
      </c>
      <c r="J51" s="14">
        <v>12000</v>
      </c>
      <c r="K51" s="14">
        <v>7.1948333333333299</v>
      </c>
      <c r="L51" s="14">
        <v>1397.2522926905399</v>
      </c>
      <c r="M51" s="152">
        <f t="shared" si="12"/>
        <v>6.2327069644541098</v>
      </c>
      <c r="N51" s="14" t="str">
        <f t="shared" si="13"/>
        <v>P</v>
      </c>
      <c r="O51" s="14" t="str">
        <f t="shared" si="14"/>
        <v>P</v>
      </c>
      <c r="P51" s="14" t="str">
        <f t="shared" si="15"/>
        <v>P</v>
      </c>
      <c r="Q51" s="10">
        <v>1451.4849996549899</v>
      </c>
      <c r="R51" s="14">
        <f t="shared" si="8"/>
        <v>2094.0541638840295</v>
      </c>
      <c r="S51" s="14">
        <f t="shared" si="9"/>
        <v>712.91583542595868</v>
      </c>
      <c r="T51" s="14">
        <f t="shared" si="10"/>
        <v>2439.338745998547</v>
      </c>
      <c r="U51" s="14">
        <f t="shared" si="11"/>
        <v>367.63125331144101</v>
      </c>
    </row>
    <row r="52" spans="1:21">
      <c r="A52" s="11"/>
      <c r="B52" s="11"/>
      <c r="C52" s="11" t="s">
        <v>610</v>
      </c>
      <c r="D52" s="11" t="s">
        <v>727</v>
      </c>
      <c r="E52" s="11" t="s">
        <v>726</v>
      </c>
      <c r="F52" s="11" t="s">
        <v>609</v>
      </c>
      <c r="G52" s="11" t="s">
        <v>35</v>
      </c>
      <c r="H52" s="11" t="s">
        <v>198</v>
      </c>
      <c r="I52" s="154">
        <v>43866.3087895602</v>
      </c>
      <c r="J52" s="14">
        <v>12000</v>
      </c>
      <c r="K52" s="14">
        <v>7.1947999999999999</v>
      </c>
      <c r="L52" s="14">
        <v>1524.4085451496601</v>
      </c>
      <c r="M52" s="152">
        <f t="shared" si="12"/>
        <v>120.92354549466609</v>
      </c>
      <c r="N52" s="14" t="str">
        <f t="shared" si="13"/>
        <v>P</v>
      </c>
      <c r="O52" s="14" t="str">
        <f t="shared" si="14"/>
        <v>P</v>
      </c>
      <c r="P52" s="14" t="str">
        <f t="shared" si="15"/>
        <v>P</v>
      </c>
      <c r="Q52" s="10">
        <v>1452.4849996549899</v>
      </c>
      <c r="R52" s="14">
        <f t="shared" si="8"/>
        <v>2094.0541638840295</v>
      </c>
      <c r="S52" s="14">
        <f t="shared" si="9"/>
        <v>712.91583542595868</v>
      </c>
      <c r="T52" s="14">
        <f t="shared" si="10"/>
        <v>2439.338745998547</v>
      </c>
      <c r="U52" s="14">
        <f t="shared" si="11"/>
        <v>367.63125331144101</v>
      </c>
    </row>
    <row r="53" spans="1:21">
      <c r="A53" s="11"/>
      <c r="B53" s="11"/>
      <c r="C53" s="11" t="s">
        <v>642</v>
      </c>
      <c r="D53" s="11" t="s">
        <v>727</v>
      </c>
      <c r="E53" s="11" t="s">
        <v>726</v>
      </c>
      <c r="F53" s="11" t="s">
        <v>728</v>
      </c>
      <c r="G53" s="11" t="s">
        <v>35</v>
      </c>
      <c r="H53" s="11" t="s">
        <v>191</v>
      </c>
      <c r="I53" s="154">
        <v>43866.323049490697</v>
      </c>
      <c r="J53" s="14">
        <v>12000</v>
      </c>
      <c r="K53" s="14">
        <v>7.3481333333333296</v>
      </c>
      <c r="L53" s="14">
        <v>0</v>
      </c>
      <c r="M53" s="152">
        <f t="shared" si="12"/>
        <v>1403.484999654994</v>
      </c>
      <c r="N53" s="14" t="str">
        <f t="shared" si="13"/>
        <v>F</v>
      </c>
      <c r="O53" s="14" t="str">
        <f t="shared" si="14"/>
        <v>F</v>
      </c>
      <c r="P53" s="14" t="str">
        <f t="shared" si="15"/>
        <v>F</v>
      </c>
      <c r="Q53" s="10">
        <v>1453.4849996549899</v>
      </c>
      <c r="R53" s="14">
        <f t="shared" si="8"/>
        <v>2094.0541638840295</v>
      </c>
      <c r="S53" s="14">
        <f t="shared" si="9"/>
        <v>712.91583542595868</v>
      </c>
      <c r="T53" s="14">
        <f t="shared" si="10"/>
        <v>2439.338745998547</v>
      </c>
      <c r="U53" s="14">
        <f t="shared" si="11"/>
        <v>367.63125331144101</v>
      </c>
    </row>
    <row r="54" spans="1:21">
      <c r="A54" s="11"/>
      <c r="B54" s="11"/>
      <c r="C54" s="11" t="s">
        <v>21</v>
      </c>
      <c r="D54" s="11" t="s">
        <v>727</v>
      </c>
      <c r="E54" s="11" t="s">
        <v>726</v>
      </c>
      <c r="F54" s="11" t="s">
        <v>628</v>
      </c>
      <c r="G54" s="11" t="s">
        <v>181</v>
      </c>
      <c r="H54" s="11"/>
      <c r="I54" s="154">
        <v>43866.337299953702</v>
      </c>
      <c r="J54" s="14">
        <v>12000</v>
      </c>
      <c r="K54" s="14">
        <v>7.1947999999999999</v>
      </c>
      <c r="L54" s="14">
        <v>1669.7924542194</v>
      </c>
      <c r="M54" s="152">
        <f t="shared" si="12"/>
        <v>266.30745456440604</v>
      </c>
      <c r="N54" s="14" t="str">
        <f t="shared" si="13"/>
        <v>P</v>
      </c>
      <c r="O54" s="14" t="str">
        <f t="shared" si="14"/>
        <v>P</v>
      </c>
      <c r="P54" s="14" t="str">
        <f t="shared" si="15"/>
        <v>P</v>
      </c>
      <c r="Q54" s="10">
        <v>1454.4849996549899</v>
      </c>
      <c r="R54" s="14">
        <f t="shared" si="8"/>
        <v>2094.0541638840295</v>
      </c>
      <c r="S54" s="14">
        <f t="shared" si="9"/>
        <v>712.91583542595868</v>
      </c>
      <c r="T54" s="14">
        <f t="shared" si="10"/>
        <v>2439.338745998547</v>
      </c>
      <c r="U54" s="14">
        <f t="shared" si="11"/>
        <v>367.63125331144101</v>
      </c>
    </row>
    <row r="55" spans="1:21">
      <c r="A55" s="11"/>
      <c r="B55" s="11"/>
      <c r="C55" s="11" t="s">
        <v>591</v>
      </c>
      <c r="D55" s="11" t="s">
        <v>727</v>
      </c>
      <c r="E55" s="11" t="s">
        <v>726</v>
      </c>
      <c r="F55" s="11" t="s">
        <v>590</v>
      </c>
      <c r="G55" s="11" t="s">
        <v>33</v>
      </c>
      <c r="H55" s="11"/>
      <c r="I55" s="154">
        <v>43866.365893032402</v>
      </c>
      <c r="J55" s="14">
        <v>12000</v>
      </c>
      <c r="K55" s="14">
        <v>7.1947999999999999</v>
      </c>
      <c r="L55" s="14">
        <v>955.76404787802505</v>
      </c>
      <c r="M55" s="152">
        <f t="shared" si="12"/>
        <v>447.72095177696895</v>
      </c>
      <c r="N55" s="14" t="str">
        <f t="shared" si="13"/>
        <v>F</v>
      </c>
      <c r="O55" s="14" t="str">
        <f t="shared" si="14"/>
        <v>P</v>
      </c>
      <c r="P55" s="14" t="str">
        <f t="shared" si="15"/>
        <v>P</v>
      </c>
      <c r="Q55" s="10">
        <v>1455.4849996549899</v>
      </c>
      <c r="R55" s="14">
        <f t="shared" si="8"/>
        <v>2094.0541638840295</v>
      </c>
      <c r="S55" s="14">
        <f t="shared" si="9"/>
        <v>712.91583542595868</v>
      </c>
      <c r="T55" s="14">
        <f t="shared" si="10"/>
        <v>2439.338745998547</v>
      </c>
      <c r="U55" s="14">
        <f t="shared" si="11"/>
        <v>367.63125331144101</v>
      </c>
    </row>
  </sheetData>
  <mergeCells count="2">
    <mergeCell ref="A1:I1"/>
    <mergeCell ref="K1:P1"/>
  </mergeCells>
  <conditionalFormatting sqref="P4:P55">
    <cfRule type="containsText" dxfId="3" priority="1" operator="containsText" text="f">
      <formula>NOT(ISERROR(SEARCH("f",P4)))</formula>
    </cfRule>
    <cfRule type="containsText" dxfId="2" priority="2" operator="containsText" text="p">
      <formula>NOT(ISERROR(SEARCH("p",P4)))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'C:\Users\AKreutz\AppData\Local\Microsoft\Windows\INetCache\Content.Outlook\48Y8UW76\[7010_2_20420(900)_IS_msc080520.xlsx]ValueList_Helper'!#REF!</xm:f>
          </x14:formula1>
          <xm:sqref>G3:G55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F643-E91C-4A6B-B133-7DD2EA41AF51}">
  <dimension ref="A1:W55"/>
  <sheetViews>
    <sheetView workbookViewId="0">
      <selection activeCell="N1" sqref="N1:O1048576"/>
    </sheetView>
  </sheetViews>
  <sheetFormatPr defaultColWidth="9.140625" defaultRowHeight="15"/>
  <cols>
    <col min="1" max="2" width="4" style="10" customWidth="1"/>
    <col min="3" max="3" width="26" style="10" customWidth="1"/>
    <col min="4" max="4" width="29.42578125" style="10" customWidth="1"/>
    <col min="5" max="5" width="8.42578125" style="10" customWidth="1"/>
    <col min="6" max="6" width="17.42578125" style="10" customWidth="1"/>
    <col min="7" max="7" width="12.5703125" style="10" customWidth="1"/>
    <col min="8" max="8" width="4.7109375" style="10" customWidth="1"/>
    <col min="9" max="9" width="17.7109375" style="10" customWidth="1"/>
    <col min="10" max="10" width="10" style="10" customWidth="1"/>
    <col min="11" max="11" width="5.5703125" style="10" customWidth="1"/>
    <col min="12" max="12" width="5.140625" style="10" customWidth="1"/>
    <col min="13" max="21" width="9.42578125" style="10" customWidth="1"/>
    <col min="22" max="16384" width="9.140625" style="10"/>
  </cols>
  <sheetData>
    <row r="1" spans="1:23" ht="15" customHeight="1">
      <c r="A1" s="246" t="s">
        <v>33</v>
      </c>
      <c r="B1" s="247"/>
      <c r="C1" s="247"/>
      <c r="D1" s="247"/>
      <c r="E1" s="247"/>
      <c r="F1" s="247"/>
      <c r="G1" s="247"/>
      <c r="H1" s="247"/>
      <c r="I1" s="248"/>
      <c r="J1" s="147" t="s">
        <v>734</v>
      </c>
      <c r="K1" s="246" t="s">
        <v>703</v>
      </c>
      <c r="L1" s="247"/>
      <c r="Q1" s="155"/>
      <c r="R1" s="155"/>
      <c r="S1" s="155"/>
      <c r="T1" s="155"/>
      <c r="U1" s="155"/>
      <c r="V1" s="10" t="s">
        <v>720</v>
      </c>
      <c r="W1" s="10">
        <f>AVERAGE(L3:L55)</f>
        <v>56181.00625000328</v>
      </c>
    </row>
    <row r="2" spans="1:23" ht="15" customHeight="1">
      <c r="A2" s="147" t="s">
        <v>164</v>
      </c>
      <c r="B2" s="147" t="s">
        <v>164</v>
      </c>
      <c r="C2" s="147" t="s">
        <v>78</v>
      </c>
      <c r="D2" s="147" t="s">
        <v>732</v>
      </c>
      <c r="E2" s="147" t="s">
        <v>56</v>
      </c>
      <c r="F2" s="147" t="s">
        <v>67</v>
      </c>
      <c r="G2" s="147" t="s">
        <v>82</v>
      </c>
      <c r="H2" s="147" t="s">
        <v>34</v>
      </c>
      <c r="I2" s="147" t="s">
        <v>86</v>
      </c>
      <c r="J2" s="147" t="s">
        <v>731</v>
      </c>
      <c r="K2" s="147" t="s">
        <v>4</v>
      </c>
      <c r="L2" s="147" t="s">
        <v>730</v>
      </c>
      <c r="M2" s="147" t="s">
        <v>718</v>
      </c>
      <c r="N2" s="147" t="s">
        <v>717</v>
      </c>
      <c r="O2" s="147" t="s">
        <v>716</v>
      </c>
      <c r="P2" s="147" t="s">
        <v>714</v>
      </c>
      <c r="Q2" s="147" t="s">
        <v>683</v>
      </c>
      <c r="R2" s="147" t="s">
        <v>716</v>
      </c>
      <c r="S2" s="153" t="s">
        <v>715</v>
      </c>
      <c r="T2" s="153" t="s">
        <v>714</v>
      </c>
      <c r="U2" s="153" t="s">
        <v>713</v>
      </c>
      <c r="V2" s="149" t="s">
        <v>719</v>
      </c>
      <c r="W2" s="10">
        <f>STDEV(L3:L55)</f>
        <v>13705.95594693069</v>
      </c>
    </row>
    <row r="3" spans="1:23">
      <c r="A3" s="11"/>
      <c r="B3" s="11"/>
      <c r="C3" s="11" t="s">
        <v>21</v>
      </c>
      <c r="D3" s="11" t="s">
        <v>727</v>
      </c>
      <c r="E3" s="11" t="s">
        <v>726</v>
      </c>
      <c r="F3" s="11" t="s">
        <v>658</v>
      </c>
      <c r="G3" s="11" t="s">
        <v>181</v>
      </c>
      <c r="H3" s="11"/>
      <c r="I3" s="154">
        <v>43865.595019641201</v>
      </c>
      <c r="J3" s="14">
        <v>12000</v>
      </c>
      <c r="K3" s="14">
        <v>11.495433333333301</v>
      </c>
      <c r="L3" s="14">
        <v>61305.536313722601</v>
      </c>
      <c r="M3" s="152">
        <f t="shared" ref="M3:M34" si="0">ABS(L3-$W$1)</f>
        <v>5124.5300637193213</v>
      </c>
      <c r="N3" s="14" t="str">
        <f t="shared" ref="N3:N34" si="1">IF(M3&gt;$W$2, "F", "P")</f>
        <v>P</v>
      </c>
      <c r="O3" s="14" t="str">
        <f t="shared" ref="O3:O34" si="2">IF(M3&gt;$W$2*2, "F", "P")</f>
        <v>P</v>
      </c>
      <c r="P3" s="14" t="str">
        <f t="shared" ref="P3:P34" si="3">IF(M3&gt;$W$2*3, "F", "P")</f>
        <v>P</v>
      </c>
      <c r="Q3" s="10">
        <v>56508.102786907664</v>
      </c>
      <c r="R3" s="14">
        <f t="shared" ref="R3:R34" si="4">($W$2*2)+$W$1</f>
        <v>83592.918143864663</v>
      </c>
      <c r="S3" s="14">
        <f t="shared" ref="S3:S34" si="5">($W$2*-2)+$W$1</f>
        <v>28769.094356141901</v>
      </c>
      <c r="T3" s="14">
        <f t="shared" ref="T3:T34" si="6">($W$2*3)+$W$1</f>
        <v>97298.874090795347</v>
      </c>
      <c r="U3" s="14">
        <f t="shared" ref="U3:U34" si="7">($W$2*-3)+$W$1</f>
        <v>15063.138409211213</v>
      </c>
    </row>
    <row r="4" spans="1:23">
      <c r="A4" s="11"/>
      <c r="B4" s="11"/>
      <c r="C4" s="11" t="s">
        <v>21</v>
      </c>
      <c r="D4" s="11" t="s">
        <v>727</v>
      </c>
      <c r="E4" s="11" t="s">
        <v>726</v>
      </c>
      <c r="F4" s="11" t="s">
        <v>657</v>
      </c>
      <c r="G4" s="11" t="s">
        <v>181</v>
      </c>
      <c r="H4" s="11"/>
      <c r="I4" s="154">
        <v>43865.609296539398</v>
      </c>
      <c r="J4" s="14">
        <v>12000</v>
      </c>
      <c r="K4" s="14">
        <v>11.495466666666699</v>
      </c>
      <c r="L4" s="14">
        <v>61022.727213087397</v>
      </c>
      <c r="M4" s="152">
        <f t="shared" si="0"/>
        <v>4841.7209630841171</v>
      </c>
      <c r="N4" s="14" t="str">
        <f t="shared" si="1"/>
        <v>P</v>
      </c>
      <c r="O4" s="14" t="str">
        <f t="shared" si="2"/>
        <v>P</v>
      </c>
      <c r="P4" s="14" t="str">
        <f t="shared" si="3"/>
        <v>P</v>
      </c>
      <c r="Q4" s="10">
        <v>56508.102786907664</v>
      </c>
      <c r="R4" s="14">
        <f t="shared" si="4"/>
        <v>83592.918143864663</v>
      </c>
      <c r="S4" s="14">
        <f t="shared" si="5"/>
        <v>28769.094356141901</v>
      </c>
      <c r="T4" s="14">
        <f t="shared" si="6"/>
        <v>97298.874090795347</v>
      </c>
      <c r="U4" s="14">
        <f t="shared" si="7"/>
        <v>15063.138409211213</v>
      </c>
    </row>
    <row r="5" spans="1:23">
      <c r="A5" s="11"/>
      <c r="B5" s="11"/>
      <c r="C5" s="11" t="s">
        <v>621</v>
      </c>
      <c r="D5" s="11" t="s">
        <v>727</v>
      </c>
      <c r="E5" s="11" t="s">
        <v>726</v>
      </c>
      <c r="F5" s="11" t="s">
        <v>656</v>
      </c>
      <c r="G5" s="11" t="s">
        <v>60</v>
      </c>
      <c r="H5" s="11" t="s">
        <v>123</v>
      </c>
      <c r="I5" s="154">
        <v>43865.623598541701</v>
      </c>
      <c r="J5" s="14">
        <v>12000</v>
      </c>
      <c r="K5" s="14">
        <v>11.495433333333301</v>
      </c>
      <c r="L5" s="14">
        <v>54868.361643155898</v>
      </c>
      <c r="M5" s="152">
        <f t="shared" si="0"/>
        <v>1312.6446068473815</v>
      </c>
      <c r="N5" s="14" t="str">
        <f t="shared" si="1"/>
        <v>P</v>
      </c>
      <c r="O5" s="14" t="str">
        <f t="shared" si="2"/>
        <v>P</v>
      </c>
      <c r="P5" s="14" t="str">
        <f t="shared" si="3"/>
        <v>P</v>
      </c>
      <c r="Q5" s="10">
        <v>56508.102786907664</v>
      </c>
      <c r="R5" s="14">
        <f t="shared" si="4"/>
        <v>83592.918143864663</v>
      </c>
      <c r="S5" s="14">
        <f t="shared" si="5"/>
        <v>28769.094356141901</v>
      </c>
      <c r="T5" s="14">
        <f t="shared" si="6"/>
        <v>97298.874090795347</v>
      </c>
      <c r="U5" s="14">
        <f t="shared" si="7"/>
        <v>15063.138409211213</v>
      </c>
    </row>
    <row r="6" spans="1:23">
      <c r="A6" s="11"/>
      <c r="B6" s="11"/>
      <c r="C6" s="11" t="s">
        <v>608</v>
      </c>
      <c r="D6" s="11" t="s">
        <v>727</v>
      </c>
      <c r="E6" s="11" t="s">
        <v>726</v>
      </c>
      <c r="F6" s="11" t="s">
        <v>655</v>
      </c>
      <c r="G6" s="11" t="s">
        <v>60</v>
      </c>
      <c r="H6" s="11" t="s">
        <v>30</v>
      </c>
      <c r="I6" s="154">
        <v>43865.637870636601</v>
      </c>
      <c r="J6" s="14">
        <v>12000</v>
      </c>
      <c r="K6" s="14">
        <v>11.495466666666699</v>
      </c>
      <c r="L6" s="14">
        <v>51994.613253573902</v>
      </c>
      <c r="M6" s="152">
        <f t="shared" si="0"/>
        <v>4186.3929964293784</v>
      </c>
      <c r="N6" s="14" t="str">
        <f t="shared" si="1"/>
        <v>P</v>
      </c>
      <c r="O6" s="14" t="str">
        <f t="shared" si="2"/>
        <v>P</v>
      </c>
      <c r="P6" s="14" t="str">
        <f t="shared" si="3"/>
        <v>P</v>
      </c>
      <c r="Q6" s="10">
        <v>56508.102786907664</v>
      </c>
      <c r="R6" s="14">
        <f t="shared" si="4"/>
        <v>83592.918143864663</v>
      </c>
      <c r="S6" s="14">
        <f t="shared" si="5"/>
        <v>28769.094356141901</v>
      </c>
      <c r="T6" s="14">
        <f t="shared" si="6"/>
        <v>97298.874090795347</v>
      </c>
      <c r="U6" s="14">
        <f t="shared" si="7"/>
        <v>15063.138409211213</v>
      </c>
    </row>
    <row r="7" spans="1:23">
      <c r="A7" s="11"/>
      <c r="B7" s="11"/>
      <c r="C7" s="11" t="s">
        <v>606</v>
      </c>
      <c r="D7" s="11" t="s">
        <v>727</v>
      </c>
      <c r="E7" s="11" t="s">
        <v>726</v>
      </c>
      <c r="F7" s="11" t="s">
        <v>654</v>
      </c>
      <c r="G7" s="11" t="s">
        <v>60</v>
      </c>
      <c r="H7" s="11" t="s">
        <v>76</v>
      </c>
      <c r="I7" s="154">
        <v>43865.652108738403</v>
      </c>
      <c r="J7" s="14">
        <v>12000</v>
      </c>
      <c r="K7" s="14">
        <v>11.495433333333301</v>
      </c>
      <c r="L7" s="14">
        <v>53724.359340431198</v>
      </c>
      <c r="M7" s="152">
        <f t="shared" si="0"/>
        <v>2456.6469095720822</v>
      </c>
      <c r="N7" s="14" t="str">
        <f t="shared" si="1"/>
        <v>P</v>
      </c>
      <c r="O7" s="14" t="str">
        <f t="shared" si="2"/>
        <v>P</v>
      </c>
      <c r="P7" s="14" t="str">
        <f t="shared" si="3"/>
        <v>P</v>
      </c>
      <c r="Q7" s="10">
        <v>56508.102786907664</v>
      </c>
      <c r="R7" s="14">
        <f t="shared" si="4"/>
        <v>83592.918143864663</v>
      </c>
      <c r="S7" s="14">
        <f t="shared" si="5"/>
        <v>28769.094356141901</v>
      </c>
      <c r="T7" s="14">
        <f t="shared" si="6"/>
        <v>97298.874090795347</v>
      </c>
      <c r="U7" s="14">
        <f t="shared" si="7"/>
        <v>15063.138409211213</v>
      </c>
    </row>
    <row r="8" spans="1:23">
      <c r="A8" s="11"/>
      <c r="B8" s="11"/>
      <c r="C8" s="11" t="s">
        <v>604</v>
      </c>
      <c r="D8" s="11" t="s">
        <v>727</v>
      </c>
      <c r="E8" s="11" t="s">
        <v>726</v>
      </c>
      <c r="F8" s="11" t="s">
        <v>653</v>
      </c>
      <c r="G8" s="11" t="s">
        <v>60</v>
      </c>
      <c r="H8" s="11" t="s">
        <v>169</v>
      </c>
      <c r="I8" s="154">
        <v>43865.666415393498</v>
      </c>
      <c r="J8" s="14">
        <v>12000</v>
      </c>
      <c r="K8" s="14">
        <v>11.495466666666699</v>
      </c>
      <c r="L8" s="14">
        <v>51892.681017495503</v>
      </c>
      <c r="M8" s="152">
        <f t="shared" si="0"/>
        <v>4288.3252325077774</v>
      </c>
      <c r="N8" s="14" t="str">
        <f t="shared" si="1"/>
        <v>P</v>
      </c>
      <c r="O8" s="14" t="str">
        <f t="shared" si="2"/>
        <v>P</v>
      </c>
      <c r="P8" s="14" t="str">
        <f t="shared" si="3"/>
        <v>P</v>
      </c>
      <c r="Q8" s="10">
        <v>56508.102786907664</v>
      </c>
      <c r="R8" s="14">
        <f t="shared" si="4"/>
        <v>83592.918143864663</v>
      </c>
      <c r="S8" s="14">
        <f t="shared" si="5"/>
        <v>28769.094356141901</v>
      </c>
      <c r="T8" s="14">
        <f t="shared" si="6"/>
        <v>97298.874090795347</v>
      </c>
      <c r="U8" s="14">
        <f t="shared" si="7"/>
        <v>15063.138409211213</v>
      </c>
    </row>
    <row r="9" spans="1:23">
      <c r="A9" s="11"/>
      <c r="B9" s="11"/>
      <c r="C9" s="11" t="s">
        <v>602</v>
      </c>
      <c r="D9" s="11" t="s">
        <v>727</v>
      </c>
      <c r="E9" s="11" t="s">
        <v>726</v>
      </c>
      <c r="F9" s="11" t="s">
        <v>652</v>
      </c>
      <c r="G9" s="11" t="s">
        <v>60</v>
      </c>
      <c r="H9" s="11" t="s">
        <v>186</v>
      </c>
      <c r="I9" s="154">
        <v>43865.680676620403</v>
      </c>
      <c r="J9" s="14">
        <v>12000</v>
      </c>
      <c r="K9" s="14">
        <v>11.495433333333301</v>
      </c>
      <c r="L9" s="14">
        <v>54760.6055622192</v>
      </c>
      <c r="M9" s="152">
        <f t="shared" si="0"/>
        <v>1420.4006877840802</v>
      </c>
      <c r="N9" s="14" t="str">
        <f t="shared" si="1"/>
        <v>P</v>
      </c>
      <c r="O9" s="14" t="str">
        <f t="shared" si="2"/>
        <v>P</v>
      </c>
      <c r="P9" s="14" t="str">
        <f t="shared" si="3"/>
        <v>P</v>
      </c>
      <c r="Q9" s="10">
        <v>56508.102786907664</v>
      </c>
      <c r="R9" s="14">
        <f t="shared" si="4"/>
        <v>83592.918143864663</v>
      </c>
      <c r="S9" s="14">
        <f t="shared" si="5"/>
        <v>28769.094356141901</v>
      </c>
      <c r="T9" s="14">
        <f t="shared" si="6"/>
        <v>97298.874090795347</v>
      </c>
      <c r="U9" s="14">
        <f t="shared" si="7"/>
        <v>15063.138409211213</v>
      </c>
    </row>
    <row r="10" spans="1:23">
      <c r="A10" s="11"/>
      <c r="B10" s="11"/>
      <c r="C10" s="11" t="s">
        <v>600</v>
      </c>
      <c r="D10" s="11" t="s">
        <v>727</v>
      </c>
      <c r="E10" s="11" t="s">
        <v>726</v>
      </c>
      <c r="F10" s="11" t="s">
        <v>651</v>
      </c>
      <c r="G10" s="11" t="s">
        <v>60</v>
      </c>
      <c r="H10" s="11" t="s">
        <v>176</v>
      </c>
      <c r="I10" s="154">
        <v>43865.694929525504</v>
      </c>
      <c r="J10" s="14">
        <v>12000</v>
      </c>
      <c r="K10" s="14">
        <v>11.495466666666699</v>
      </c>
      <c r="L10" s="14">
        <v>51389.320789666803</v>
      </c>
      <c r="M10" s="152">
        <f t="shared" si="0"/>
        <v>4791.6854603364773</v>
      </c>
      <c r="N10" s="14" t="str">
        <f t="shared" si="1"/>
        <v>P</v>
      </c>
      <c r="O10" s="14" t="str">
        <f t="shared" si="2"/>
        <v>P</v>
      </c>
      <c r="P10" s="14" t="str">
        <f t="shared" si="3"/>
        <v>P</v>
      </c>
      <c r="Q10" s="10">
        <v>56508.102786907664</v>
      </c>
      <c r="R10" s="14">
        <f t="shared" si="4"/>
        <v>83592.918143864663</v>
      </c>
      <c r="S10" s="14">
        <f t="shared" si="5"/>
        <v>28769.094356141901</v>
      </c>
      <c r="T10" s="14">
        <f t="shared" si="6"/>
        <v>97298.874090795347</v>
      </c>
      <c r="U10" s="14">
        <f t="shared" si="7"/>
        <v>15063.138409211213</v>
      </c>
    </row>
    <row r="11" spans="1:23">
      <c r="A11" s="11"/>
      <c r="B11" s="11"/>
      <c r="C11" s="11" t="s">
        <v>598</v>
      </c>
      <c r="D11" s="11" t="s">
        <v>727</v>
      </c>
      <c r="E11" s="11" t="s">
        <v>726</v>
      </c>
      <c r="F11" s="11" t="s">
        <v>650</v>
      </c>
      <c r="G11" s="11" t="s">
        <v>60</v>
      </c>
      <c r="H11" s="11" t="s">
        <v>172</v>
      </c>
      <c r="I11" s="154">
        <v>43865.709219213</v>
      </c>
      <c r="J11" s="14">
        <v>12000</v>
      </c>
      <c r="K11" s="14">
        <v>11.495433333333301</v>
      </c>
      <c r="L11" s="14">
        <v>55999.1071372394</v>
      </c>
      <c r="M11" s="152">
        <f t="shared" si="0"/>
        <v>181.89911276388011</v>
      </c>
      <c r="N11" s="14" t="str">
        <f t="shared" si="1"/>
        <v>P</v>
      </c>
      <c r="O11" s="14" t="str">
        <f t="shared" si="2"/>
        <v>P</v>
      </c>
      <c r="P11" s="14" t="str">
        <f t="shared" si="3"/>
        <v>P</v>
      </c>
      <c r="Q11" s="10">
        <v>56508.102786907664</v>
      </c>
      <c r="R11" s="14">
        <f t="shared" si="4"/>
        <v>83592.918143864663</v>
      </c>
      <c r="S11" s="14">
        <f t="shared" si="5"/>
        <v>28769.094356141901</v>
      </c>
      <c r="T11" s="14">
        <f t="shared" si="6"/>
        <v>97298.874090795347</v>
      </c>
      <c r="U11" s="14">
        <f t="shared" si="7"/>
        <v>15063.138409211213</v>
      </c>
    </row>
    <row r="12" spans="1:23">
      <c r="A12" s="11"/>
      <c r="B12" s="11"/>
      <c r="C12" s="11" t="s">
        <v>596</v>
      </c>
      <c r="D12" s="11" t="s">
        <v>727</v>
      </c>
      <c r="E12" s="11" t="s">
        <v>726</v>
      </c>
      <c r="F12" s="11" t="s">
        <v>649</v>
      </c>
      <c r="G12" s="11" t="s">
        <v>60</v>
      </c>
      <c r="H12" s="11" t="s">
        <v>83</v>
      </c>
      <c r="I12" s="154">
        <v>43865.723454201398</v>
      </c>
      <c r="J12" s="14">
        <v>12000</v>
      </c>
      <c r="K12" s="14">
        <v>11.495466666666699</v>
      </c>
      <c r="L12" s="14">
        <v>52774.439132268897</v>
      </c>
      <c r="M12" s="152">
        <f t="shared" si="0"/>
        <v>3406.5671177343829</v>
      </c>
      <c r="N12" s="14" t="str">
        <f t="shared" si="1"/>
        <v>P</v>
      </c>
      <c r="O12" s="14" t="str">
        <f t="shared" si="2"/>
        <v>P</v>
      </c>
      <c r="P12" s="14" t="str">
        <f t="shared" si="3"/>
        <v>P</v>
      </c>
      <c r="Q12" s="10">
        <v>56508.102786907664</v>
      </c>
      <c r="R12" s="14">
        <f t="shared" si="4"/>
        <v>83592.918143864663</v>
      </c>
      <c r="S12" s="14">
        <f t="shared" si="5"/>
        <v>28769.094356141901</v>
      </c>
      <c r="T12" s="14">
        <f t="shared" si="6"/>
        <v>97298.874090795347</v>
      </c>
      <c r="U12" s="14">
        <f t="shared" si="7"/>
        <v>15063.138409211213</v>
      </c>
    </row>
    <row r="13" spans="1:23">
      <c r="A13" s="11"/>
      <c r="B13" s="11"/>
      <c r="C13" s="11" t="s">
        <v>593</v>
      </c>
      <c r="D13" s="11" t="s">
        <v>727</v>
      </c>
      <c r="E13" s="11" t="s">
        <v>726</v>
      </c>
      <c r="F13" s="11" t="s">
        <v>648</v>
      </c>
      <c r="G13" s="11" t="s">
        <v>60</v>
      </c>
      <c r="H13" s="11" t="s">
        <v>147</v>
      </c>
      <c r="I13" s="154">
        <v>43865.737720879602</v>
      </c>
      <c r="J13" s="14">
        <v>12000</v>
      </c>
      <c r="K13" s="14">
        <v>11.495433333333301</v>
      </c>
      <c r="L13" s="14">
        <v>52424.001509154703</v>
      </c>
      <c r="M13" s="152">
        <f t="shared" si="0"/>
        <v>3757.0047408485771</v>
      </c>
      <c r="N13" s="14" t="str">
        <f t="shared" si="1"/>
        <v>P</v>
      </c>
      <c r="O13" s="14" t="str">
        <f t="shared" si="2"/>
        <v>P</v>
      </c>
      <c r="P13" s="14" t="str">
        <f t="shared" si="3"/>
        <v>P</v>
      </c>
      <c r="Q13" s="10">
        <v>56508.102786907664</v>
      </c>
      <c r="R13" s="14">
        <f t="shared" si="4"/>
        <v>83592.918143864663</v>
      </c>
      <c r="S13" s="14">
        <f t="shared" si="5"/>
        <v>28769.094356141901</v>
      </c>
      <c r="T13" s="14">
        <f t="shared" si="6"/>
        <v>97298.874090795347</v>
      </c>
      <c r="U13" s="14">
        <f t="shared" si="7"/>
        <v>15063.138409211213</v>
      </c>
    </row>
    <row r="14" spans="1:23">
      <c r="A14" s="11"/>
      <c r="B14" s="11"/>
      <c r="C14" s="11" t="s">
        <v>619</v>
      </c>
      <c r="D14" s="11" t="s">
        <v>727</v>
      </c>
      <c r="E14" s="11" t="s">
        <v>726</v>
      </c>
      <c r="F14" s="11" t="s">
        <v>647</v>
      </c>
      <c r="G14" s="11" t="s">
        <v>60</v>
      </c>
      <c r="H14" s="11" t="s">
        <v>58</v>
      </c>
      <c r="I14" s="154">
        <v>43865.752035150501</v>
      </c>
      <c r="J14" s="14">
        <v>12000</v>
      </c>
      <c r="K14" s="14">
        <v>11.495466666666699</v>
      </c>
      <c r="L14" s="14">
        <v>67086.571092957194</v>
      </c>
      <c r="M14" s="152">
        <f t="shared" si="0"/>
        <v>10905.564842953914</v>
      </c>
      <c r="N14" s="14" t="str">
        <f t="shared" si="1"/>
        <v>P</v>
      </c>
      <c r="O14" s="14" t="str">
        <f t="shared" si="2"/>
        <v>P</v>
      </c>
      <c r="P14" s="14" t="str">
        <f t="shared" si="3"/>
        <v>P</v>
      </c>
      <c r="Q14" s="10">
        <v>56508.102786907664</v>
      </c>
      <c r="R14" s="14">
        <f t="shared" si="4"/>
        <v>83592.918143864663</v>
      </c>
      <c r="S14" s="14">
        <f t="shared" si="5"/>
        <v>28769.094356141901</v>
      </c>
      <c r="T14" s="14">
        <f t="shared" si="6"/>
        <v>97298.874090795347</v>
      </c>
      <c r="U14" s="14">
        <f t="shared" si="7"/>
        <v>15063.138409211213</v>
      </c>
    </row>
    <row r="15" spans="1:23">
      <c r="A15" s="11"/>
      <c r="B15" s="11"/>
      <c r="C15" s="11" t="s">
        <v>617</v>
      </c>
      <c r="D15" s="11" t="s">
        <v>727</v>
      </c>
      <c r="E15" s="11" t="s">
        <v>726</v>
      </c>
      <c r="F15" s="11" t="s">
        <v>646</v>
      </c>
      <c r="G15" s="11" t="s">
        <v>60</v>
      </c>
      <c r="H15" s="11" t="s">
        <v>143</v>
      </c>
      <c r="I15" s="154">
        <v>43865.766299444404</v>
      </c>
      <c r="J15" s="14">
        <v>12000</v>
      </c>
      <c r="K15" s="14">
        <v>11.495433333333301</v>
      </c>
      <c r="L15" s="14">
        <v>65928.936082571701</v>
      </c>
      <c r="M15" s="152">
        <f t="shared" si="0"/>
        <v>9747.9298325684213</v>
      </c>
      <c r="N15" s="14" t="str">
        <f t="shared" si="1"/>
        <v>P</v>
      </c>
      <c r="O15" s="14" t="str">
        <f t="shared" si="2"/>
        <v>P</v>
      </c>
      <c r="P15" s="14" t="str">
        <f t="shared" si="3"/>
        <v>P</v>
      </c>
      <c r="Q15" s="10">
        <v>56508.102786907664</v>
      </c>
      <c r="R15" s="14">
        <f t="shared" si="4"/>
        <v>83592.918143864663</v>
      </c>
      <c r="S15" s="14">
        <f t="shared" si="5"/>
        <v>28769.094356141901</v>
      </c>
      <c r="T15" s="14">
        <f t="shared" si="6"/>
        <v>97298.874090795347</v>
      </c>
      <c r="U15" s="14">
        <f t="shared" si="7"/>
        <v>15063.138409211213</v>
      </c>
    </row>
    <row r="16" spans="1:23">
      <c r="A16" s="11"/>
      <c r="B16" s="11"/>
      <c r="C16" s="11" t="s">
        <v>615</v>
      </c>
      <c r="D16" s="11" t="s">
        <v>727</v>
      </c>
      <c r="E16" s="11" t="s">
        <v>726</v>
      </c>
      <c r="F16" s="11" t="s">
        <v>645</v>
      </c>
      <c r="G16" s="11" t="s">
        <v>60</v>
      </c>
      <c r="H16" s="11" t="s">
        <v>200</v>
      </c>
      <c r="I16" s="154">
        <v>43865.780568032402</v>
      </c>
      <c r="J16" s="14">
        <v>12000</v>
      </c>
      <c r="K16" s="14">
        <v>11.495466666666699</v>
      </c>
      <c r="L16" s="14">
        <v>58733.697517449997</v>
      </c>
      <c r="M16" s="152">
        <f t="shared" si="0"/>
        <v>2552.6912674467167</v>
      </c>
      <c r="N16" s="14" t="str">
        <f t="shared" si="1"/>
        <v>P</v>
      </c>
      <c r="O16" s="14" t="str">
        <f t="shared" si="2"/>
        <v>P</v>
      </c>
      <c r="P16" s="14" t="str">
        <f t="shared" si="3"/>
        <v>P</v>
      </c>
      <c r="Q16" s="10">
        <v>56508.102786907664</v>
      </c>
      <c r="R16" s="14">
        <f t="shared" si="4"/>
        <v>83592.918143864663</v>
      </c>
      <c r="S16" s="14">
        <f t="shared" si="5"/>
        <v>28769.094356141901</v>
      </c>
      <c r="T16" s="14">
        <f t="shared" si="6"/>
        <v>97298.874090795347</v>
      </c>
      <c r="U16" s="14">
        <f t="shared" si="7"/>
        <v>15063.138409211213</v>
      </c>
    </row>
    <row r="17" spans="1:21">
      <c r="A17" s="11"/>
      <c r="B17" s="11"/>
      <c r="C17" s="11" t="s">
        <v>612</v>
      </c>
      <c r="D17" s="11" t="s">
        <v>727</v>
      </c>
      <c r="E17" s="11" t="s">
        <v>726</v>
      </c>
      <c r="F17" s="11" t="s">
        <v>644</v>
      </c>
      <c r="G17" s="11" t="s">
        <v>60</v>
      </c>
      <c r="H17" s="11" t="s">
        <v>61</v>
      </c>
      <c r="I17" s="154">
        <v>43865.794867418997</v>
      </c>
      <c r="J17" s="14">
        <v>12000</v>
      </c>
      <c r="K17" s="14">
        <v>11.495433333333301</v>
      </c>
      <c r="L17" s="14">
        <v>59257.360656786703</v>
      </c>
      <c r="M17" s="152">
        <f t="shared" si="0"/>
        <v>3076.3544067834227</v>
      </c>
      <c r="N17" s="14" t="str">
        <f t="shared" si="1"/>
        <v>P</v>
      </c>
      <c r="O17" s="14" t="str">
        <f t="shared" si="2"/>
        <v>P</v>
      </c>
      <c r="P17" s="14" t="str">
        <f t="shared" si="3"/>
        <v>P</v>
      </c>
      <c r="Q17" s="10">
        <v>56508.102786907664</v>
      </c>
      <c r="R17" s="14">
        <f t="shared" si="4"/>
        <v>83592.918143864663</v>
      </c>
      <c r="S17" s="14">
        <f t="shared" si="5"/>
        <v>28769.094356141901</v>
      </c>
      <c r="T17" s="14">
        <f t="shared" si="6"/>
        <v>97298.874090795347</v>
      </c>
      <c r="U17" s="14">
        <f t="shared" si="7"/>
        <v>15063.138409211213</v>
      </c>
    </row>
    <row r="18" spans="1:21">
      <c r="A18" s="11"/>
      <c r="B18" s="11"/>
      <c r="C18" s="11" t="s">
        <v>610</v>
      </c>
      <c r="D18" s="11" t="s">
        <v>727</v>
      </c>
      <c r="E18" s="11" t="s">
        <v>726</v>
      </c>
      <c r="F18" s="11" t="s">
        <v>643</v>
      </c>
      <c r="G18" s="11" t="s">
        <v>60</v>
      </c>
      <c r="H18" s="11" t="s">
        <v>198</v>
      </c>
      <c r="I18" s="154">
        <v>43865.809127847198</v>
      </c>
      <c r="J18" s="14">
        <v>12000</v>
      </c>
      <c r="K18" s="14">
        <v>11.495466666666699</v>
      </c>
      <c r="L18" s="14">
        <v>56407.193221724599</v>
      </c>
      <c r="M18" s="152">
        <f t="shared" si="0"/>
        <v>226.18697172131942</v>
      </c>
      <c r="N18" s="14" t="str">
        <f t="shared" si="1"/>
        <v>P</v>
      </c>
      <c r="O18" s="14" t="str">
        <f t="shared" si="2"/>
        <v>P</v>
      </c>
      <c r="P18" s="14" t="str">
        <f t="shared" si="3"/>
        <v>P</v>
      </c>
      <c r="Q18" s="10">
        <v>56508.102786907664</v>
      </c>
      <c r="R18" s="14">
        <f t="shared" si="4"/>
        <v>83592.918143864663</v>
      </c>
      <c r="S18" s="14">
        <f t="shared" si="5"/>
        <v>28769.094356141901</v>
      </c>
      <c r="T18" s="14">
        <f t="shared" si="6"/>
        <v>97298.874090795347</v>
      </c>
      <c r="U18" s="14">
        <f t="shared" si="7"/>
        <v>15063.138409211213</v>
      </c>
    </row>
    <row r="19" spans="1:21">
      <c r="A19" s="11"/>
      <c r="B19" s="11"/>
      <c r="C19" s="11" t="s">
        <v>642</v>
      </c>
      <c r="D19" s="11" t="s">
        <v>727</v>
      </c>
      <c r="E19" s="11" t="s">
        <v>726</v>
      </c>
      <c r="F19" s="11" t="s">
        <v>641</v>
      </c>
      <c r="G19" s="11" t="s">
        <v>60</v>
      </c>
      <c r="H19" s="11" t="s">
        <v>191</v>
      </c>
      <c r="I19" s="154">
        <v>43865.823375428197</v>
      </c>
      <c r="J19" s="14">
        <v>12000</v>
      </c>
      <c r="K19" s="14">
        <v>11.495433333333301</v>
      </c>
      <c r="L19" s="14">
        <v>96074.197781124894</v>
      </c>
      <c r="M19" s="152">
        <f t="shared" si="0"/>
        <v>39893.191531121614</v>
      </c>
      <c r="N19" s="14" t="str">
        <f t="shared" si="1"/>
        <v>F</v>
      </c>
      <c r="O19" s="14" t="str">
        <f t="shared" si="2"/>
        <v>F</v>
      </c>
      <c r="P19" s="14" t="str">
        <f t="shared" si="3"/>
        <v>P</v>
      </c>
      <c r="Q19" s="10">
        <v>56508.102786907664</v>
      </c>
      <c r="R19" s="14">
        <f t="shared" si="4"/>
        <v>83592.918143864663</v>
      </c>
      <c r="S19" s="14">
        <f t="shared" si="5"/>
        <v>28769.094356141901</v>
      </c>
      <c r="T19" s="14">
        <f t="shared" si="6"/>
        <v>97298.874090795347</v>
      </c>
      <c r="U19" s="14">
        <f t="shared" si="7"/>
        <v>15063.138409211213</v>
      </c>
    </row>
    <row r="20" spans="1:21">
      <c r="A20" s="11"/>
      <c r="B20" s="11"/>
      <c r="C20" s="11" t="s">
        <v>21</v>
      </c>
      <c r="D20" s="11" t="s">
        <v>727</v>
      </c>
      <c r="E20" s="11" t="s">
        <v>726</v>
      </c>
      <c r="F20" s="11" t="s">
        <v>640</v>
      </c>
      <c r="G20" s="11" t="s">
        <v>181</v>
      </c>
      <c r="H20" s="11"/>
      <c r="I20" s="154">
        <v>43865.837696701397</v>
      </c>
      <c r="J20" s="14">
        <v>12000</v>
      </c>
      <c r="K20" s="14">
        <v>11.495466666666699</v>
      </c>
      <c r="L20" s="14">
        <v>61166.380917050003</v>
      </c>
      <c r="M20" s="152">
        <f t="shared" si="0"/>
        <v>4985.3746670467226</v>
      </c>
      <c r="N20" s="14" t="str">
        <f t="shared" si="1"/>
        <v>P</v>
      </c>
      <c r="O20" s="14" t="str">
        <f t="shared" si="2"/>
        <v>P</v>
      </c>
      <c r="P20" s="14" t="str">
        <f t="shared" si="3"/>
        <v>P</v>
      </c>
      <c r="Q20" s="10">
        <v>56508.102786907664</v>
      </c>
      <c r="R20" s="14">
        <f t="shared" si="4"/>
        <v>83592.918143864663</v>
      </c>
      <c r="S20" s="14">
        <f t="shared" si="5"/>
        <v>28769.094356141901</v>
      </c>
      <c r="T20" s="14">
        <f t="shared" si="6"/>
        <v>97298.874090795347</v>
      </c>
      <c r="U20" s="14">
        <f t="shared" si="7"/>
        <v>15063.138409211213</v>
      </c>
    </row>
    <row r="21" spans="1:21">
      <c r="A21" s="11"/>
      <c r="B21" s="11"/>
      <c r="C21" s="11" t="s">
        <v>639</v>
      </c>
      <c r="D21" s="11" t="s">
        <v>727</v>
      </c>
      <c r="E21" s="11" t="s">
        <v>726</v>
      </c>
      <c r="F21" s="11" t="s">
        <v>638</v>
      </c>
      <c r="G21" s="11" t="s">
        <v>35</v>
      </c>
      <c r="H21" s="11" t="s">
        <v>169</v>
      </c>
      <c r="I21" s="154">
        <v>43865.851957858802</v>
      </c>
      <c r="J21" s="14">
        <v>12000</v>
      </c>
      <c r="K21" s="14">
        <v>11.495433333333301</v>
      </c>
      <c r="L21" s="14">
        <v>64723.744085946098</v>
      </c>
      <c r="M21" s="152">
        <f t="shared" si="0"/>
        <v>8542.7378359428185</v>
      </c>
      <c r="N21" s="14" t="str">
        <f t="shared" si="1"/>
        <v>P</v>
      </c>
      <c r="O21" s="14" t="str">
        <f t="shared" si="2"/>
        <v>P</v>
      </c>
      <c r="P21" s="14" t="str">
        <f t="shared" si="3"/>
        <v>P</v>
      </c>
      <c r="Q21" s="10">
        <v>56508.102786907664</v>
      </c>
      <c r="R21" s="14">
        <f t="shared" si="4"/>
        <v>83592.918143864663</v>
      </c>
      <c r="S21" s="14">
        <f t="shared" si="5"/>
        <v>28769.094356141901</v>
      </c>
      <c r="T21" s="14">
        <f t="shared" si="6"/>
        <v>97298.874090795347</v>
      </c>
      <c r="U21" s="14">
        <f t="shared" si="7"/>
        <v>15063.138409211213</v>
      </c>
    </row>
    <row r="22" spans="1:21">
      <c r="A22" s="11"/>
      <c r="B22" s="11"/>
      <c r="C22" s="11" t="s">
        <v>637</v>
      </c>
      <c r="D22" s="11" t="s">
        <v>727</v>
      </c>
      <c r="E22" s="11" t="s">
        <v>726</v>
      </c>
      <c r="F22" s="11" t="s">
        <v>636</v>
      </c>
      <c r="G22" s="11" t="s">
        <v>35</v>
      </c>
      <c r="H22" s="11" t="s">
        <v>83</v>
      </c>
      <c r="I22" s="154">
        <v>43865.866216122697</v>
      </c>
      <c r="J22" s="14">
        <v>12000</v>
      </c>
      <c r="K22" s="14">
        <v>11.495466666666699</v>
      </c>
      <c r="L22" s="14">
        <v>65285.651357314702</v>
      </c>
      <c r="M22" s="152">
        <f t="shared" si="0"/>
        <v>9104.6451073114222</v>
      </c>
      <c r="N22" s="14" t="str">
        <f t="shared" si="1"/>
        <v>P</v>
      </c>
      <c r="O22" s="14" t="str">
        <f t="shared" si="2"/>
        <v>P</v>
      </c>
      <c r="P22" s="14" t="str">
        <f t="shared" si="3"/>
        <v>P</v>
      </c>
      <c r="Q22" s="10">
        <v>56508.102786907664</v>
      </c>
      <c r="R22" s="14">
        <f t="shared" si="4"/>
        <v>83592.918143864663</v>
      </c>
      <c r="S22" s="14">
        <f t="shared" si="5"/>
        <v>28769.094356141901</v>
      </c>
      <c r="T22" s="14">
        <f t="shared" si="6"/>
        <v>97298.874090795347</v>
      </c>
      <c r="U22" s="14">
        <f t="shared" si="7"/>
        <v>15063.138409211213</v>
      </c>
    </row>
    <row r="23" spans="1:21">
      <c r="A23" s="11"/>
      <c r="B23" s="11"/>
      <c r="C23" s="11" t="s">
        <v>635</v>
      </c>
      <c r="D23" s="11" t="s">
        <v>727</v>
      </c>
      <c r="E23" s="11" t="s">
        <v>726</v>
      </c>
      <c r="F23" s="11" t="s">
        <v>634</v>
      </c>
      <c r="G23" s="11" t="s">
        <v>35</v>
      </c>
      <c r="H23" s="11" t="s">
        <v>143</v>
      </c>
      <c r="I23" s="154">
        <v>43865.880494189798</v>
      </c>
      <c r="J23" s="14">
        <v>12000</v>
      </c>
      <c r="K23" s="14">
        <v>11.495433333333301</v>
      </c>
      <c r="L23" s="14">
        <v>61245.562672267697</v>
      </c>
      <c r="M23" s="152">
        <f t="shared" si="0"/>
        <v>5064.5564222644171</v>
      </c>
      <c r="N23" s="14" t="str">
        <f t="shared" si="1"/>
        <v>P</v>
      </c>
      <c r="O23" s="14" t="str">
        <f t="shared" si="2"/>
        <v>P</v>
      </c>
      <c r="P23" s="14" t="str">
        <f t="shared" si="3"/>
        <v>P</v>
      </c>
      <c r="Q23" s="10">
        <v>56508.102786907664</v>
      </c>
      <c r="R23" s="14">
        <f t="shared" si="4"/>
        <v>83592.918143864663</v>
      </c>
      <c r="S23" s="14">
        <f t="shared" si="5"/>
        <v>28769.094356141901</v>
      </c>
      <c r="T23" s="14">
        <f t="shared" si="6"/>
        <v>97298.874090795347</v>
      </c>
      <c r="U23" s="14">
        <f t="shared" si="7"/>
        <v>15063.138409211213</v>
      </c>
    </row>
    <row r="24" spans="1:21">
      <c r="A24" s="11"/>
      <c r="B24" s="11"/>
      <c r="C24" s="11" t="s">
        <v>21</v>
      </c>
      <c r="D24" s="11" t="s">
        <v>727</v>
      </c>
      <c r="E24" s="11" t="s">
        <v>726</v>
      </c>
      <c r="F24" s="11" t="s">
        <v>633</v>
      </c>
      <c r="G24" s="11" t="s">
        <v>181</v>
      </c>
      <c r="H24" s="11"/>
      <c r="I24" s="154">
        <v>43865.894764594901</v>
      </c>
      <c r="J24" s="14">
        <v>12000</v>
      </c>
      <c r="K24" s="14">
        <v>11.495466666666699</v>
      </c>
      <c r="L24" s="14">
        <v>64416.102247190996</v>
      </c>
      <c r="M24" s="152">
        <f t="shared" si="0"/>
        <v>8235.0959971877164</v>
      </c>
      <c r="N24" s="14" t="str">
        <f t="shared" si="1"/>
        <v>P</v>
      </c>
      <c r="O24" s="14" t="str">
        <f t="shared" si="2"/>
        <v>P</v>
      </c>
      <c r="P24" s="14" t="str">
        <f t="shared" si="3"/>
        <v>P</v>
      </c>
      <c r="Q24" s="10">
        <v>56508.102786907664</v>
      </c>
      <c r="R24" s="14">
        <f t="shared" si="4"/>
        <v>83592.918143864663</v>
      </c>
      <c r="S24" s="14">
        <f t="shared" si="5"/>
        <v>28769.094356141901</v>
      </c>
      <c r="T24" s="14">
        <f t="shared" si="6"/>
        <v>97298.874090795347</v>
      </c>
      <c r="U24" s="14">
        <f t="shared" si="7"/>
        <v>15063.138409211213</v>
      </c>
    </row>
    <row r="25" spans="1:21">
      <c r="A25" s="11"/>
      <c r="B25" s="11"/>
      <c r="C25" s="11" t="s">
        <v>591</v>
      </c>
      <c r="D25" s="11" t="s">
        <v>727</v>
      </c>
      <c r="E25" s="11" t="s">
        <v>726</v>
      </c>
      <c r="F25" s="11" t="s">
        <v>729</v>
      </c>
      <c r="G25" s="11" t="s">
        <v>33</v>
      </c>
      <c r="H25" s="11"/>
      <c r="I25" s="154">
        <v>43865.9090281713</v>
      </c>
      <c r="J25" s="14">
        <v>12000</v>
      </c>
      <c r="K25" s="14">
        <v>11.501433333333299</v>
      </c>
      <c r="L25" s="14">
        <v>0</v>
      </c>
      <c r="M25" s="152">
        <f t="shared" si="0"/>
        <v>56181.00625000328</v>
      </c>
      <c r="N25" s="14" t="str">
        <f t="shared" si="1"/>
        <v>F</v>
      </c>
      <c r="O25" s="14" t="str">
        <f t="shared" si="2"/>
        <v>F</v>
      </c>
      <c r="P25" s="14" t="str">
        <f t="shared" si="3"/>
        <v>F</v>
      </c>
      <c r="Q25" s="10">
        <v>56508.102786907664</v>
      </c>
      <c r="R25" s="14">
        <f t="shared" si="4"/>
        <v>83592.918143864663</v>
      </c>
      <c r="S25" s="14">
        <f t="shared" si="5"/>
        <v>28769.094356141901</v>
      </c>
      <c r="T25" s="14">
        <f t="shared" si="6"/>
        <v>97298.874090795347</v>
      </c>
      <c r="U25" s="14">
        <f t="shared" si="7"/>
        <v>15063.138409211213</v>
      </c>
    </row>
    <row r="26" spans="1:21">
      <c r="A26" s="11"/>
      <c r="B26" s="11"/>
      <c r="C26" s="11" t="s">
        <v>589</v>
      </c>
      <c r="D26" s="11" t="s">
        <v>727</v>
      </c>
      <c r="E26" s="11" t="s">
        <v>726</v>
      </c>
      <c r="F26" s="11" t="s">
        <v>588</v>
      </c>
      <c r="G26" s="11" t="s">
        <v>33</v>
      </c>
      <c r="H26" s="11"/>
      <c r="I26" s="154">
        <v>43865.9233549653</v>
      </c>
      <c r="J26" s="14">
        <v>12000</v>
      </c>
      <c r="K26" s="14">
        <v>11.495466666666699</v>
      </c>
      <c r="L26" s="14">
        <v>64386.330150808702</v>
      </c>
      <c r="M26" s="152">
        <f t="shared" si="0"/>
        <v>8205.3239008054225</v>
      </c>
      <c r="N26" s="14" t="str">
        <f t="shared" si="1"/>
        <v>P</v>
      </c>
      <c r="O26" s="14" t="str">
        <f t="shared" si="2"/>
        <v>P</v>
      </c>
      <c r="P26" s="14" t="str">
        <f t="shared" si="3"/>
        <v>P</v>
      </c>
      <c r="Q26" s="10">
        <v>56508.102786907664</v>
      </c>
      <c r="R26" s="14">
        <f t="shared" si="4"/>
        <v>83592.918143864663</v>
      </c>
      <c r="S26" s="14">
        <f t="shared" si="5"/>
        <v>28769.094356141901</v>
      </c>
      <c r="T26" s="14">
        <f t="shared" si="6"/>
        <v>97298.874090795347</v>
      </c>
      <c r="U26" s="14">
        <f t="shared" si="7"/>
        <v>15063.138409211213</v>
      </c>
    </row>
    <row r="27" spans="1:21">
      <c r="A27" s="11"/>
      <c r="B27" s="11"/>
      <c r="C27" s="11" t="s">
        <v>587</v>
      </c>
      <c r="D27" s="11" t="s">
        <v>727</v>
      </c>
      <c r="E27" s="11" t="s">
        <v>726</v>
      </c>
      <c r="F27" s="11" t="s">
        <v>586</v>
      </c>
      <c r="G27" s="11" t="s">
        <v>33</v>
      </c>
      <c r="H27" s="11"/>
      <c r="I27" s="154">
        <v>43865.937612222202</v>
      </c>
      <c r="J27" s="14">
        <v>12000</v>
      </c>
      <c r="K27" s="14">
        <v>11.495433333333301</v>
      </c>
      <c r="L27" s="14">
        <v>60885.233215574597</v>
      </c>
      <c r="M27" s="152">
        <f t="shared" si="0"/>
        <v>4704.2269655713171</v>
      </c>
      <c r="N27" s="14" t="str">
        <f t="shared" si="1"/>
        <v>P</v>
      </c>
      <c r="O27" s="14" t="str">
        <f t="shared" si="2"/>
        <v>P</v>
      </c>
      <c r="P27" s="14" t="str">
        <f t="shared" si="3"/>
        <v>P</v>
      </c>
      <c r="Q27" s="10">
        <v>56508.102786907664</v>
      </c>
      <c r="R27" s="14">
        <f t="shared" si="4"/>
        <v>83592.918143864663</v>
      </c>
      <c r="S27" s="14">
        <f t="shared" si="5"/>
        <v>28769.094356141901</v>
      </c>
      <c r="T27" s="14">
        <f t="shared" si="6"/>
        <v>97298.874090795347</v>
      </c>
      <c r="U27" s="14">
        <f t="shared" si="7"/>
        <v>15063.138409211213</v>
      </c>
    </row>
    <row r="28" spans="1:21">
      <c r="A28" s="11"/>
      <c r="B28" s="11"/>
      <c r="C28" s="11" t="s">
        <v>581</v>
      </c>
      <c r="D28" s="11" t="s">
        <v>727</v>
      </c>
      <c r="E28" s="11" t="s">
        <v>726</v>
      </c>
      <c r="F28" s="11" t="s">
        <v>580</v>
      </c>
      <c r="G28" s="11" t="s">
        <v>33</v>
      </c>
      <c r="H28" s="11"/>
      <c r="I28" s="154">
        <v>43865.951886018498</v>
      </c>
      <c r="J28" s="14">
        <v>12000</v>
      </c>
      <c r="K28" s="14">
        <v>11.495466666666699</v>
      </c>
      <c r="L28" s="14">
        <v>61259.665274286599</v>
      </c>
      <c r="M28" s="152">
        <f t="shared" si="0"/>
        <v>5078.659024283319</v>
      </c>
      <c r="N28" s="14" t="str">
        <f t="shared" si="1"/>
        <v>P</v>
      </c>
      <c r="O28" s="14" t="str">
        <f t="shared" si="2"/>
        <v>P</v>
      </c>
      <c r="P28" s="14" t="str">
        <f t="shared" si="3"/>
        <v>P</v>
      </c>
      <c r="Q28" s="10">
        <v>56508.102786907664</v>
      </c>
      <c r="R28" s="14">
        <f t="shared" si="4"/>
        <v>83592.918143864663</v>
      </c>
      <c r="S28" s="14">
        <f t="shared" si="5"/>
        <v>28769.094356141901</v>
      </c>
      <c r="T28" s="14">
        <f t="shared" si="6"/>
        <v>97298.874090795347</v>
      </c>
      <c r="U28" s="14">
        <f t="shared" si="7"/>
        <v>15063.138409211213</v>
      </c>
    </row>
    <row r="29" spans="1:21">
      <c r="A29" s="11"/>
      <c r="B29" s="11"/>
      <c r="C29" s="11" t="s">
        <v>593</v>
      </c>
      <c r="D29" s="11" t="s">
        <v>727</v>
      </c>
      <c r="E29" s="11" t="s">
        <v>726</v>
      </c>
      <c r="F29" s="11" t="s">
        <v>594</v>
      </c>
      <c r="G29" s="11" t="s">
        <v>35</v>
      </c>
      <c r="H29" s="11" t="s">
        <v>147</v>
      </c>
      <c r="I29" s="154">
        <v>43865.9804430324</v>
      </c>
      <c r="J29" s="14">
        <v>12000</v>
      </c>
      <c r="K29" s="14">
        <v>11.495466666666699</v>
      </c>
      <c r="L29" s="14">
        <v>56723.4921538751</v>
      </c>
      <c r="M29" s="152">
        <f t="shared" si="0"/>
        <v>542.48590387182048</v>
      </c>
      <c r="N29" s="14" t="str">
        <f t="shared" si="1"/>
        <v>P</v>
      </c>
      <c r="O29" s="14" t="str">
        <f t="shared" si="2"/>
        <v>P</v>
      </c>
      <c r="P29" s="14" t="str">
        <f t="shared" si="3"/>
        <v>P</v>
      </c>
      <c r="Q29" s="10">
        <v>56508.102786907664</v>
      </c>
      <c r="R29" s="14">
        <f t="shared" si="4"/>
        <v>83592.918143864663</v>
      </c>
      <c r="S29" s="14">
        <f t="shared" si="5"/>
        <v>28769.094356141901</v>
      </c>
      <c r="T29" s="14">
        <f t="shared" si="6"/>
        <v>97298.874090795347</v>
      </c>
      <c r="U29" s="14">
        <f t="shared" si="7"/>
        <v>15063.138409211213</v>
      </c>
    </row>
    <row r="30" spans="1:21">
      <c r="A30" s="11"/>
      <c r="B30" s="11"/>
      <c r="C30" s="11" t="s">
        <v>579</v>
      </c>
      <c r="D30" s="11" t="s">
        <v>727</v>
      </c>
      <c r="E30" s="11" t="s">
        <v>726</v>
      </c>
      <c r="F30" s="11" t="s">
        <v>578</v>
      </c>
      <c r="G30" s="11" t="s">
        <v>33</v>
      </c>
      <c r="H30" s="11"/>
      <c r="I30" s="154">
        <v>43865.994711620398</v>
      </c>
      <c r="J30" s="14">
        <v>12000</v>
      </c>
      <c r="K30" s="14">
        <v>11.495433333333301</v>
      </c>
      <c r="L30" s="14">
        <v>74046.2217121125</v>
      </c>
      <c r="M30" s="152">
        <f t="shared" si="0"/>
        <v>17865.21546210922</v>
      </c>
      <c r="N30" s="14" t="str">
        <f t="shared" si="1"/>
        <v>F</v>
      </c>
      <c r="O30" s="14" t="str">
        <f t="shared" si="2"/>
        <v>P</v>
      </c>
      <c r="P30" s="14" t="str">
        <f t="shared" si="3"/>
        <v>P</v>
      </c>
      <c r="Q30" s="10">
        <v>56508.102786907664</v>
      </c>
      <c r="R30" s="14">
        <f t="shared" si="4"/>
        <v>83592.918143864663</v>
      </c>
      <c r="S30" s="14">
        <f t="shared" si="5"/>
        <v>28769.094356141901</v>
      </c>
      <c r="T30" s="14">
        <f t="shared" si="6"/>
        <v>97298.874090795347</v>
      </c>
      <c r="U30" s="14">
        <f t="shared" si="7"/>
        <v>15063.138409211213</v>
      </c>
    </row>
    <row r="31" spans="1:21">
      <c r="A31" s="11"/>
      <c r="B31" s="11"/>
      <c r="C31" s="11" t="s">
        <v>627</v>
      </c>
      <c r="D31" s="11" t="s">
        <v>727</v>
      </c>
      <c r="E31" s="11" t="s">
        <v>726</v>
      </c>
      <c r="F31" s="11" t="s">
        <v>626</v>
      </c>
      <c r="G31" s="11" t="s">
        <v>33</v>
      </c>
      <c r="H31" s="11"/>
      <c r="I31" s="154">
        <v>43866.009007187502</v>
      </c>
      <c r="J31" s="14">
        <v>12000</v>
      </c>
      <c r="K31" s="14">
        <v>11.495466666666699</v>
      </c>
      <c r="L31" s="14">
        <v>59391.347889033503</v>
      </c>
      <c r="M31" s="152">
        <f t="shared" si="0"/>
        <v>3210.3416390302227</v>
      </c>
      <c r="N31" s="14" t="str">
        <f t="shared" si="1"/>
        <v>P</v>
      </c>
      <c r="O31" s="14" t="str">
        <f t="shared" si="2"/>
        <v>P</v>
      </c>
      <c r="P31" s="14" t="str">
        <f t="shared" si="3"/>
        <v>P</v>
      </c>
      <c r="Q31" s="10">
        <v>56508.102786907664</v>
      </c>
      <c r="R31" s="14">
        <f t="shared" si="4"/>
        <v>83592.918143864663</v>
      </c>
      <c r="S31" s="14">
        <f t="shared" si="5"/>
        <v>28769.094356141901</v>
      </c>
      <c r="T31" s="14">
        <f t="shared" si="6"/>
        <v>97298.874090795347</v>
      </c>
      <c r="U31" s="14">
        <f t="shared" si="7"/>
        <v>15063.138409211213</v>
      </c>
    </row>
    <row r="32" spans="1:21">
      <c r="A32" s="11"/>
      <c r="B32" s="11"/>
      <c r="C32" s="11" t="s">
        <v>625</v>
      </c>
      <c r="D32" s="11" t="s">
        <v>727</v>
      </c>
      <c r="E32" s="11" t="s">
        <v>726</v>
      </c>
      <c r="F32" s="11" t="s">
        <v>624</v>
      </c>
      <c r="G32" s="11" t="s">
        <v>33</v>
      </c>
      <c r="H32" s="11"/>
      <c r="I32" s="154">
        <v>43866.0232704398</v>
      </c>
      <c r="J32" s="14">
        <v>12000</v>
      </c>
      <c r="K32" s="14">
        <v>11.495433333333301</v>
      </c>
      <c r="L32" s="14">
        <v>55640.442284948302</v>
      </c>
      <c r="M32" s="152">
        <f t="shared" si="0"/>
        <v>540.56396505497833</v>
      </c>
      <c r="N32" s="14" t="str">
        <f t="shared" si="1"/>
        <v>P</v>
      </c>
      <c r="O32" s="14" t="str">
        <f t="shared" si="2"/>
        <v>P</v>
      </c>
      <c r="P32" s="14" t="str">
        <f t="shared" si="3"/>
        <v>P</v>
      </c>
      <c r="Q32" s="10">
        <v>56508.102786907664</v>
      </c>
      <c r="R32" s="14">
        <f t="shared" si="4"/>
        <v>83592.918143864663</v>
      </c>
      <c r="S32" s="14">
        <f t="shared" si="5"/>
        <v>28769.094356141901</v>
      </c>
      <c r="T32" s="14">
        <f t="shared" si="6"/>
        <v>97298.874090795347</v>
      </c>
      <c r="U32" s="14">
        <f t="shared" si="7"/>
        <v>15063.138409211213</v>
      </c>
    </row>
    <row r="33" spans="1:21">
      <c r="A33" s="11"/>
      <c r="B33" s="11"/>
      <c r="C33" s="11" t="s">
        <v>21</v>
      </c>
      <c r="D33" s="11" t="s">
        <v>727</v>
      </c>
      <c r="E33" s="11" t="s">
        <v>726</v>
      </c>
      <c r="F33" s="11" t="s">
        <v>630</v>
      </c>
      <c r="G33" s="11" t="s">
        <v>181</v>
      </c>
      <c r="H33" s="11"/>
      <c r="I33" s="154">
        <v>43866.037537314798</v>
      </c>
      <c r="J33" s="14">
        <v>12000</v>
      </c>
      <c r="K33" s="14">
        <v>11.495466666666699</v>
      </c>
      <c r="L33" s="14">
        <v>57640.753208779897</v>
      </c>
      <c r="M33" s="152">
        <f t="shared" si="0"/>
        <v>1459.7469587766172</v>
      </c>
      <c r="N33" s="14" t="str">
        <f t="shared" si="1"/>
        <v>P</v>
      </c>
      <c r="O33" s="14" t="str">
        <f t="shared" si="2"/>
        <v>P</v>
      </c>
      <c r="P33" s="14" t="str">
        <f t="shared" si="3"/>
        <v>P</v>
      </c>
      <c r="Q33" s="10">
        <v>56508.102786907664</v>
      </c>
      <c r="R33" s="14">
        <f t="shared" si="4"/>
        <v>83592.918143864663</v>
      </c>
      <c r="S33" s="14">
        <f t="shared" si="5"/>
        <v>28769.094356141901</v>
      </c>
      <c r="T33" s="14">
        <f t="shared" si="6"/>
        <v>97298.874090795347</v>
      </c>
      <c r="U33" s="14">
        <f t="shared" si="7"/>
        <v>15063.138409211213</v>
      </c>
    </row>
    <row r="34" spans="1:21">
      <c r="A34" s="11"/>
      <c r="B34" s="11"/>
      <c r="C34" s="11" t="s">
        <v>612</v>
      </c>
      <c r="D34" s="11" t="s">
        <v>727</v>
      </c>
      <c r="E34" s="11" t="s">
        <v>726</v>
      </c>
      <c r="F34" s="11" t="s">
        <v>613</v>
      </c>
      <c r="G34" s="11" t="s">
        <v>35</v>
      </c>
      <c r="H34" s="11" t="s">
        <v>61</v>
      </c>
      <c r="I34" s="154">
        <v>43866.0518559954</v>
      </c>
      <c r="J34" s="14">
        <v>12000</v>
      </c>
      <c r="K34" s="14">
        <v>11.495433333333301</v>
      </c>
      <c r="L34" s="14">
        <v>51469.170176090302</v>
      </c>
      <c r="M34" s="152">
        <f t="shared" si="0"/>
        <v>4711.8360739129785</v>
      </c>
      <c r="N34" s="14" t="str">
        <f t="shared" si="1"/>
        <v>P</v>
      </c>
      <c r="O34" s="14" t="str">
        <f t="shared" si="2"/>
        <v>P</v>
      </c>
      <c r="P34" s="14" t="str">
        <f t="shared" si="3"/>
        <v>P</v>
      </c>
      <c r="Q34" s="10">
        <v>56508.102786907664</v>
      </c>
      <c r="R34" s="14">
        <f t="shared" si="4"/>
        <v>83592.918143864663</v>
      </c>
      <c r="S34" s="14">
        <f t="shared" si="5"/>
        <v>28769.094356141901</v>
      </c>
      <c r="T34" s="14">
        <f t="shared" si="6"/>
        <v>97298.874090795347</v>
      </c>
      <c r="U34" s="14">
        <f t="shared" si="7"/>
        <v>15063.138409211213</v>
      </c>
    </row>
    <row r="35" spans="1:21">
      <c r="A35" s="11"/>
      <c r="B35" s="11"/>
      <c r="C35" s="11" t="s">
        <v>583</v>
      </c>
      <c r="D35" s="11" t="s">
        <v>727</v>
      </c>
      <c r="E35" s="11" t="s">
        <v>726</v>
      </c>
      <c r="F35" s="11" t="s">
        <v>582</v>
      </c>
      <c r="G35" s="11" t="s">
        <v>33</v>
      </c>
      <c r="H35" s="11"/>
      <c r="I35" s="154">
        <v>43866.0660825347</v>
      </c>
      <c r="J35" s="14">
        <v>12000</v>
      </c>
      <c r="K35" s="14">
        <v>11.495466666666699</v>
      </c>
      <c r="L35" s="14">
        <v>64139.5690689693</v>
      </c>
      <c r="M35" s="152">
        <f t="shared" ref="M35:M55" si="8">ABS(L35-$W$1)</f>
        <v>7958.5628189660201</v>
      </c>
      <c r="N35" s="14" t="str">
        <f t="shared" ref="N35:N55" si="9">IF(M35&gt;$W$2, "F", "P")</f>
        <v>P</v>
      </c>
      <c r="O35" s="14" t="str">
        <f t="shared" ref="O35:O55" si="10">IF(M35&gt;$W$2*2, "F", "P")</f>
        <v>P</v>
      </c>
      <c r="P35" s="14" t="str">
        <f t="shared" ref="P35:P55" si="11">IF(M35&gt;$W$2*3, "F", "P")</f>
        <v>P</v>
      </c>
      <c r="Q35" s="10">
        <v>56508.102786907664</v>
      </c>
      <c r="R35" s="14">
        <f t="shared" ref="R35:R55" si="12">($W$2*2)+$W$1</f>
        <v>83592.918143864663</v>
      </c>
      <c r="S35" s="14">
        <f t="shared" ref="S35:S55" si="13">($W$2*-2)+$W$1</f>
        <v>28769.094356141901</v>
      </c>
      <c r="T35" s="14">
        <f t="shared" ref="T35:T55" si="14">($W$2*3)+$W$1</f>
        <v>97298.874090795347</v>
      </c>
      <c r="U35" s="14">
        <f t="shared" ref="U35:U55" si="15">($W$2*-3)+$W$1</f>
        <v>15063.138409211213</v>
      </c>
    </row>
    <row r="36" spans="1:21">
      <c r="A36" s="11"/>
      <c r="B36" s="11"/>
      <c r="C36" s="11" t="s">
        <v>585</v>
      </c>
      <c r="D36" s="11" t="s">
        <v>727</v>
      </c>
      <c r="E36" s="11" t="s">
        <v>726</v>
      </c>
      <c r="F36" s="11" t="s">
        <v>584</v>
      </c>
      <c r="G36" s="11" t="s">
        <v>33</v>
      </c>
      <c r="H36" s="11"/>
      <c r="I36" s="154">
        <v>43866.080329074102</v>
      </c>
      <c r="J36" s="14">
        <v>12000</v>
      </c>
      <c r="K36" s="14">
        <v>11.495433333333301</v>
      </c>
      <c r="L36" s="14">
        <v>59747.767170378604</v>
      </c>
      <c r="M36" s="152">
        <f t="shared" si="8"/>
        <v>3566.7609203753236</v>
      </c>
      <c r="N36" s="14" t="str">
        <f t="shared" si="9"/>
        <v>P</v>
      </c>
      <c r="O36" s="14" t="str">
        <f t="shared" si="10"/>
        <v>P</v>
      </c>
      <c r="P36" s="14" t="str">
        <f t="shared" si="11"/>
        <v>P</v>
      </c>
      <c r="Q36" s="10">
        <v>56508.102786907664</v>
      </c>
      <c r="R36" s="14">
        <f t="shared" si="12"/>
        <v>83592.918143864663</v>
      </c>
      <c r="S36" s="14">
        <f t="shared" si="13"/>
        <v>28769.094356141901</v>
      </c>
      <c r="T36" s="14">
        <f t="shared" si="14"/>
        <v>97298.874090795347</v>
      </c>
      <c r="U36" s="14">
        <f t="shared" si="15"/>
        <v>15063.138409211213</v>
      </c>
    </row>
    <row r="37" spans="1:21">
      <c r="A37" s="11"/>
      <c r="B37" s="11"/>
      <c r="C37" s="11" t="s">
        <v>623</v>
      </c>
      <c r="D37" s="11" t="s">
        <v>727</v>
      </c>
      <c r="E37" s="11" t="s">
        <v>726</v>
      </c>
      <c r="F37" s="11" t="s">
        <v>622</v>
      </c>
      <c r="G37" s="11" t="s">
        <v>33</v>
      </c>
      <c r="H37" s="11"/>
      <c r="I37" s="154">
        <v>43866.094643518503</v>
      </c>
      <c r="J37" s="14">
        <v>12000</v>
      </c>
      <c r="K37" s="14">
        <v>11.495466666666699</v>
      </c>
      <c r="L37" s="14">
        <v>69473.578942758701</v>
      </c>
      <c r="M37" s="152">
        <f t="shared" si="8"/>
        <v>13292.572692755421</v>
      </c>
      <c r="N37" s="14" t="str">
        <f t="shared" si="9"/>
        <v>P</v>
      </c>
      <c r="O37" s="14" t="str">
        <f t="shared" si="10"/>
        <v>P</v>
      </c>
      <c r="P37" s="14" t="str">
        <f t="shared" si="11"/>
        <v>P</v>
      </c>
      <c r="Q37" s="10">
        <v>56508.102786907664</v>
      </c>
      <c r="R37" s="14">
        <f t="shared" si="12"/>
        <v>83592.918143864663</v>
      </c>
      <c r="S37" s="14">
        <f t="shared" si="13"/>
        <v>28769.094356141901</v>
      </c>
      <c r="T37" s="14">
        <f t="shared" si="14"/>
        <v>97298.874090795347</v>
      </c>
      <c r="U37" s="14">
        <f t="shared" si="15"/>
        <v>15063.138409211213</v>
      </c>
    </row>
    <row r="38" spans="1:21">
      <c r="A38" s="11"/>
      <c r="B38" s="11"/>
      <c r="C38" s="11" t="s">
        <v>21</v>
      </c>
      <c r="D38" s="11" t="s">
        <v>727</v>
      </c>
      <c r="E38" s="11" t="s">
        <v>726</v>
      </c>
      <c r="F38" s="11" t="s">
        <v>629</v>
      </c>
      <c r="G38" s="11" t="s">
        <v>181</v>
      </c>
      <c r="H38" s="11"/>
      <c r="I38" s="154">
        <v>43866.108909594899</v>
      </c>
      <c r="J38" s="14">
        <v>12000</v>
      </c>
      <c r="K38" s="14">
        <v>11.495433333333301</v>
      </c>
      <c r="L38" s="14">
        <v>57444.131825101504</v>
      </c>
      <c r="M38" s="152">
        <f t="shared" si="8"/>
        <v>1263.1255750982236</v>
      </c>
      <c r="N38" s="14" t="str">
        <f t="shared" si="9"/>
        <v>P</v>
      </c>
      <c r="O38" s="14" t="str">
        <f t="shared" si="10"/>
        <v>P</v>
      </c>
      <c r="P38" s="14" t="str">
        <f t="shared" si="11"/>
        <v>P</v>
      </c>
      <c r="Q38" s="10">
        <v>56508.102786907664</v>
      </c>
      <c r="R38" s="14">
        <f t="shared" si="12"/>
        <v>83592.918143864663</v>
      </c>
      <c r="S38" s="14">
        <f t="shared" si="13"/>
        <v>28769.094356141901</v>
      </c>
      <c r="T38" s="14">
        <f t="shared" si="14"/>
        <v>97298.874090795347</v>
      </c>
      <c r="U38" s="14">
        <f t="shared" si="15"/>
        <v>15063.138409211213</v>
      </c>
    </row>
    <row r="39" spans="1:21">
      <c r="A39" s="11"/>
      <c r="B39" s="11"/>
      <c r="C39" s="11" t="s">
        <v>621</v>
      </c>
      <c r="D39" s="11" t="s">
        <v>727</v>
      </c>
      <c r="E39" s="11" t="s">
        <v>726</v>
      </c>
      <c r="F39" s="11" t="s">
        <v>620</v>
      </c>
      <c r="G39" s="11" t="s">
        <v>35</v>
      </c>
      <c r="H39" s="11" t="s">
        <v>123</v>
      </c>
      <c r="I39" s="154">
        <v>43866.1231782986</v>
      </c>
      <c r="J39" s="14">
        <v>12000</v>
      </c>
      <c r="K39" s="14">
        <v>11.495466666666699</v>
      </c>
      <c r="L39" s="14">
        <v>56752.024567562403</v>
      </c>
      <c r="M39" s="152">
        <f t="shared" si="8"/>
        <v>571.01831755912281</v>
      </c>
      <c r="N39" s="14" t="str">
        <f t="shared" si="9"/>
        <v>P</v>
      </c>
      <c r="O39" s="14" t="str">
        <f t="shared" si="10"/>
        <v>P</v>
      </c>
      <c r="P39" s="14" t="str">
        <f t="shared" si="11"/>
        <v>P</v>
      </c>
      <c r="Q39" s="10">
        <v>56508.102786907664</v>
      </c>
      <c r="R39" s="14">
        <f t="shared" si="12"/>
        <v>83592.918143864663</v>
      </c>
      <c r="S39" s="14">
        <f t="shared" si="13"/>
        <v>28769.094356141901</v>
      </c>
      <c r="T39" s="14">
        <f t="shared" si="14"/>
        <v>97298.874090795347</v>
      </c>
      <c r="U39" s="14">
        <f t="shared" si="15"/>
        <v>15063.138409211213</v>
      </c>
    </row>
    <row r="40" spans="1:21">
      <c r="A40" s="11"/>
      <c r="B40" s="11"/>
      <c r="C40" s="11" t="s">
        <v>608</v>
      </c>
      <c r="D40" s="11" t="s">
        <v>727</v>
      </c>
      <c r="E40" s="11" t="s">
        <v>726</v>
      </c>
      <c r="F40" s="11" t="s">
        <v>607</v>
      </c>
      <c r="G40" s="11" t="s">
        <v>35</v>
      </c>
      <c r="H40" s="11" t="s">
        <v>30</v>
      </c>
      <c r="I40" s="154">
        <v>43866.137475486103</v>
      </c>
      <c r="J40" s="14">
        <v>12000</v>
      </c>
      <c r="K40" s="14">
        <v>11.495433333333301</v>
      </c>
      <c r="L40" s="14">
        <v>49535.203808301601</v>
      </c>
      <c r="M40" s="152">
        <f t="shared" si="8"/>
        <v>6645.8024417016786</v>
      </c>
      <c r="N40" s="14" t="str">
        <f t="shared" si="9"/>
        <v>P</v>
      </c>
      <c r="O40" s="14" t="str">
        <f t="shared" si="10"/>
        <v>P</v>
      </c>
      <c r="P40" s="14" t="str">
        <f t="shared" si="11"/>
        <v>P</v>
      </c>
      <c r="Q40" s="10">
        <v>56508.102786907664</v>
      </c>
      <c r="R40" s="14">
        <f t="shared" si="12"/>
        <v>83592.918143864663</v>
      </c>
      <c r="S40" s="14">
        <f t="shared" si="13"/>
        <v>28769.094356141901</v>
      </c>
      <c r="T40" s="14">
        <f t="shared" si="14"/>
        <v>97298.874090795347</v>
      </c>
      <c r="U40" s="14">
        <f t="shared" si="15"/>
        <v>15063.138409211213</v>
      </c>
    </row>
    <row r="41" spans="1:21">
      <c r="A41" s="11"/>
      <c r="B41" s="11"/>
      <c r="C41" s="11" t="s">
        <v>606</v>
      </c>
      <c r="D41" s="11" t="s">
        <v>727</v>
      </c>
      <c r="E41" s="11" t="s">
        <v>726</v>
      </c>
      <c r="F41" s="11" t="s">
        <v>605</v>
      </c>
      <c r="G41" s="11" t="s">
        <v>35</v>
      </c>
      <c r="H41" s="11" t="s">
        <v>76</v>
      </c>
      <c r="I41" s="154">
        <v>43866.151724224503</v>
      </c>
      <c r="J41" s="14">
        <v>12000</v>
      </c>
      <c r="K41" s="14">
        <v>11.495466666666699</v>
      </c>
      <c r="L41" s="14">
        <v>53101.527842101401</v>
      </c>
      <c r="M41" s="152">
        <f t="shared" si="8"/>
        <v>3079.4784079018791</v>
      </c>
      <c r="N41" s="14" t="str">
        <f t="shared" si="9"/>
        <v>P</v>
      </c>
      <c r="O41" s="14" t="str">
        <f t="shared" si="10"/>
        <v>P</v>
      </c>
      <c r="P41" s="14" t="str">
        <f t="shared" si="11"/>
        <v>P</v>
      </c>
      <c r="Q41" s="10">
        <v>56508.102786907664</v>
      </c>
      <c r="R41" s="14">
        <f t="shared" si="12"/>
        <v>83592.918143864663</v>
      </c>
      <c r="S41" s="14">
        <f t="shared" si="13"/>
        <v>28769.094356141901</v>
      </c>
      <c r="T41" s="14">
        <f t="shared" si="14"/>
        <v>97298.874090795347</v>
      </c>
      <c r="U41" s="14">
        <f t="shared" si="15"/>
        <v>15063.138409211213</v>
      </c>
    </row>
    <row r="42" spans="1:21">
      <c r="A42" s="11"/>
      <c r="B42" s="11"/>
      <c r="C42" s="11" t="s">
        <v>604</v>
      </c>
      <c r="D42" s="11" t="s">
        <v>727</v>
      </c>
      <c r="E42" s="11" t="s">
        <v>726</v>
      </c>
      <c r="F42" s="11" t="s">
        <v>603</v>
      </c>
      <c r="G42" s="11" t="s">
        <v>35</v>
      </c>
      <c r="H42" s="11" t="s">
        <v>169</v>
      </c>
      <c r="I42" s="154">
        <v>43866.165956169003</v>
      </c>
      <c r="J42" s="14">
        <v>12000</v>
      </c>
      <c r="K42" s="14">
        <v>11.495433333333301</v>
      </c>
      <c r="L42" s="14">
        <v>52937.900397872298</v>
      </c>
      <c r="M42" s="152">
        <f t="shared" si="8"/>
        <v>3243.1058521309824</v>
      </c>
      <c r="N42" s="14" t="str">
        <f t="shared" si="9"/>
        <v>P</v>
      </c>
      <c r="O42" s="14" t="str">
        <f t="shared" si="10"/>
        <v>P</v>
      </c>
      <c r="P42" s="14" t="str">
        <f t="shared" si="11"/>
        <v>P</v>
      </c>
      <c r="Q42" s="10">
        <v>56508.102786907664</v>
      </c>
      <c r="R42" s="14">
        <f t="shared" si="12"/>
        <v>83592.918143864663</v>
      </c>
      <c r="S42" s="14">
        <f t="shared" si="13"/>
        <v>28769.094356141901</v>
      </c>
      <c r="T42" s="14">
        <f t="shared" si="14"/>
        <v>97298.874090795347</v>
      </c>
      <c r="U42" s="14">
        <f t="shared" si="15"/>
        <v>15063.138409211213</v>
      </c>
    </row>
    <row r="43" spans="1:21">
      <c r="A43" s="11"/>
      <c r="B43" s="11"/>
      <c r="C43" s="11" t="s">
        <v>602</v>
      </c>
      <c r="D43" s="11" t="s">
        <v>727</v>
      </c>
      <c r="E43" s="11" t="s">
        <v>726</v>
      </c>
      <c r="F43" s="11" t="s">
        <v>601</v>
      </c>
      <c r="G43" s="11" t="s">
        <v>35</v>
      </c>
      <c r="H43" s="11" t="s">
        <v>186</v>
      </c>
      <c r="I43" s="154">
        <v>43866.180264675902</v>
      </c>
      <c r="J43" s="14">
        <v>12000</v>
      </c>
      <c r="K43" s="14">
        <v>11.495466666666699</v>
      </c>
      <c r="L43" s="14">
        <v>52147.696500733196</v>
      </c>
      <c r="M43" s="152">
        <f t="shared" si="8"/>
        <v>4033.3097492700836</v>
      </c>
      <c r="N43" s="14" t="str">
        <f t="shared" si="9"/>
        <v>P</v>
      </c>
      <c r="O43" s="14" t="str">
        <f t="shared" si="10"/>
        <v>P</v>
      </c>
      <c r="P43" s="14" t="str">
        <f t="shared" si="11"/>
        <v>P</v>
      </c>
      <c r="Q43" s="10">
        <v>56508.102786907664</v>
      </c>
      <c r="R43" s="14">
        <f t="shared" si="12"/>
        <v>83592.918143864663</v>
      </c>
      <c r="S43" s="14">
        <f t="shared" si="13"/>
        <v>28769.094356141901</v>
      </c>
      <c r="T43" s="14">
        <f t="shared" si="14"/>
        <v>97298.874090795347</v>
      </c>
      <c r="U43" s="14">
        <f t="shared" si="15"/>
        <v>15063.138409211213</v>
      </c>
    </row>
    <row r="44" spans="1:21">
      <c r="A44" s="11"/>
      <c r="B44" s="11"/>
      <c r="C44" s="11" t="s">
        <v>600</v>
      </c>
      <c r="D44" s="11" t="s">
        <v>727</v>
      </c>
      <c r="E44" s="11" t="s">
        <v>726</v>
      </c>
      <c r="F44" s="11" t="s">
        <v>599</v>
      </c>
      <c r="G44" s="11" t="s">
        <v>35</v>
      </c>
      <c r="H44" s="11" t="s">
        <v>176</v>
      </c>
      <c r="I44" s="154">
        <v>43866.194519363402</v>
      </c>
      <c r="J44" s="14">
        <v>12000</v>
      </c>
      <c r="K44" s="14">
        <v>11.495433333333301</v>
      </c>
      <c r="L44" s="14">
        <v>51778.237239380003</v>
      </c>
      <c r="M44" s="152">
        <f t="shared" si="8"/>
        <v>4402.7690106232767</v>
      </c>
      <c r="N44" s="14" t="str">
        <f t="shared" si="9"/>
        <v>P</v>
      </c>
      <c r="O44" s="14" t="str">
        <f t="shared" si="10"/>
        <v>P</v>
      </c>
      <c r="P44" s="14" t="str">
        <f t="shared" si="11"/>
        <v>P</v>
      </c>
      <c r="Q44" s="10">
        <v>56508.102786907664</v>
      </c>
      <c r="R44" s="14">
        <f t="shared" si="12"/>
        <v>83592.918143864663</v>
      </c>
      <c r="S44" s="14">
        <f t="shared" si="13"/>
        <v>28769.094356141901</v>
      </c>
      <c r="T44" s="14">
        <f t="shared" si="14"/>
        <v>97298.874090795347</v>
      </c>
      <c r="U44" s="14">
        <f t="shared" si="15"/>
        <v>15063.138409211213</v>
      </c>
    </row>
    <row r="45" spans="1:21">
      <c r="A45" s="11"/>
      <c r="B45" s="11"/>
      <c r="C45" s="11" t="s">
        <v>598</v>
      </c>
      <c r="D45" s="11" t="s">
        <v>727</v>
      </c>
      <c r="E45" s="11" t="s">
        <v>726</v>
      </c>
      <c r="F45" s="11" t="s">
        <v>597</v>
      </c>
      <c r="G45" s="11" t="s">
        <v>35</v>
      </c>
      <c r="H45" s="11" t="s">
        <v>172</v>
      </c>
      <c r="I45" s="154">
        <v>43866.208772280101</v>
      </c>
      <c r="J45" s="14">
        <v>12000</v>
      </c>
      <c r="K45" s="14">
        <v>11.495466666666699</v>
      </c>
      <c r="L45" s="14">
        <v>54433.228798843302</v>
      </c>
      <c r="M45" s="152">
        <f t="shared" si="8"/>
        <v>1747.7774511599782</v>
      </c>
      <c r="N45" s="14" t="str">
        <f t="shared" si="9"/>
        <v>P</v>
      </c>
      <c r="O45" s="14" t="str">
        <f t="shared" si="10"/>
        <v>P</v>
      </c>
      <c r="P45" s="14" t="str">
        <f t="shared" si="11"/>
        <v>P</v>
      </c>
      <c r="Q45" s="10">
        <v>56508.102786907664</v>
      </c>
      <c r="R45" s="14">
        <f t="shared" si="12"/>
        <v>83592.918143864663</v>
      </c>
      <c r="S45" s="14">
        <f t="shared" si="13"/>
        <v>28769.094356141901</v>
      </c>
      <c r="T45" s="14">
        <f t="shared" si="14"/>
        <v>97298.874090795347</v>
      </c>
      <c r="U45" s="14">
        <f t="shared" si="15"/>
        <v>15063.138409211213</v>
      </c>
    </row>
    <row r="46" spans="1:21">
      <c r="A46" s="11"/>
      <c r="B46" s="11"/>
      <c r="C46" s="11" t="s">
        <v>596</v>
      </c>
      <c r="D46" s="11" t="s">
        <v>727</v>
      </c>
      <c r="E46" s="11" t="s">
        <v>726</v>
      </c>
      <c r="F46" s="11" t="s">
        <v>595</v>
      </c>
      <c r="G46" s="11" t="s">
        <v>35</v>
      </c>
      <c r="H46" s="11" t="s">
        <v>83</v>
      </c>
      <c r="I46" s="154">
        <v>43866.223097476897</v>
      </c>
      <c r="J46" s="14">
        <v>12000</v>
      </c>
      <c r="K46" s="14">
        <v>11.495433333333301</v>
      </c>
      <c r="L46" s="14">
        <v>48426.205838367598</v>
      </c>
      <c r="M46" s="152">
        <f t="shared" si="8"/>
        <v>7754.8004116356824</v>
      </c>
      <c r="N46" s="14" t="str">
        <f t="shared" si="9"/>
        <v>P</v>
      </c>
      <c r="O46" s="14" t="str">
        <f t="shared" si="10"/>
        <v>P</v>
      </c>
      <c r="P46" s="14" t="str">
        <f t="shared" si="11"/>
        <v>P</v>
      </c>
      <c r="Q46" s="10">
        <v>56508.102786907664</v>
      </c>
      <c r="R46" s="14">
        <f t="shared" si="12"/>
        <v>83592.918143864663</v>
      </c>
      <c r="S46" s="14">
        <f t="shared" si="13"/>
        <v>28769.094356141901</v>
      </c>
      <c r="T46" s="14">
        <f t="shared" si="14"/>
        <v>97298.874090795347</v>
      </c>
      <c r="U46" s="14">
        <f t="shared" si="15"/>
        <v>15063.138409211213</v>
      </c>
    </row>
    <row r="47" spans="1:21">
      <c r="A47" s="11"/>
      <c r="B47" s="11"/>
      <c r="C47" s="11" t="s">
        <v>593</v>
      </c>
      <c r="D47" s="11" t="s">
        <v>727</v>
      </c>
      <c r="E47" s="11" t="s">
        <v>726</v>
      </c>
      <c r="F47" s="11" t="s">
        <v>592</v>
      </c>
      <c r="G47" s="11" t="s">
        <v>35</v>
      </c>
      <c r="H47" s="11" t="s">
        <v>147</v>
      </c>
      <c r="I47" s="154">
        <v>43866.237351446798</v>
      </c>
      <c r="J47" s="14">
        <v>12000</v>
      </c>
      <c r="K47" s="14">
        <v>11.495466666666699</v>
      </c>
      <c r="L47" s="14">
        <v>57364.282778729801</v>
      </c>
      <c r="M47" s="152">
        <f t="shared" si="8"/>
        <v>1183.2765287265211</v>
      </c>
      <c r="N47" s="14" t="str">
        <f t="shared" si="9"/>
        <v>P</v>
      </c>
      <c r="O47" s="14" t="str">
        <f t="shared" si="10"/>
        <v>P</v>
      </c>
      <c r="P47" s="14" t="str">
        <f t="shared" si="11"/>
        <v>P</v>
      </c>
      <c r="Q47" s="10">
        <v>56508.102786907664</v>
      </c>
      <c r="R47" s="14">
        <f t="shared" si="12"/>
        <v>83592.918143864663</v>
      </c>
      <c r="S47" s="14">
        <f t="shared" si="13"/>
        <v>28769.094356141901</v>
      </c>
      <c r="T47" s="14">
        <f t="shared" si="14"/>
        <v>97298.874090795347</v>
      </c>
      <c r="U47" s="14">
        <f t="shared" si="15"/>
        <v>15063.138409211213</v>
      </c>
    </row>
    <row r="48" spans="1:21">
      <c r="A48" s="11"/>
      <c r="B48" s="11"/>
      <c r="C48" s="11" t="s">
        <v>619</v>
      </c>
      <c r="D48" s="11" t="s">
        <v>727</v>
      </c>
      <c r="E48" s="11" t="s">
        <v>726</v>
      </c>
      <c r="F48" s="11" t="s">
        <v>618</v>
      </c>
      <c r="G48" s="11" t="s">
        <v>35</v>
      </c>
      <c r="H48" s="11" t="s">
        <v>58</v>
      </c>
      <c r="I48" s="154">
        <v>43866.251610057901</v>
      </c>
      <c r="J48" s="14">
        <v>12000</v>
      </c>
      <c r="K48" s="14">
        <v>11.495433333333301</v>
      </c>
      <c r="L48" s="14">
        <v>60926.646433745402</v>
      </c>
      <c r="M48" s="152">
        <f t="shared" si="8"/>
        <v>4745.6401837421217</v>
      </c>
      <c r="N48" s="14" t="str">
        <f t="shared" si="9"/>
        <v>P</v>
      </c>
      <c r="O48" s="14" t="str">
        <f t="shared" si="10"/>
        <v>P</v>
      </c>
      <c r="P48" s="14" t="str">
        <f t="shared" si="11"/>
        <v>P</v>
      </c>
      <c r="Q48" s="10">
        <v>56508.102786907664</v>
      </c>
      <c r="R48" s="14">
        <f t="shared" si="12"/>
        <v>83592.918143864663</v>
      </c>
      <c r="S48" s="14">
        <f t="shared" si="13"/>
        <v>28769.094356141901</v>
      </c>
      <c r="T48" s="14">
        <f t="shared" si="14"/>
        <v>97298.874090795347</v>
      </c>
      <c r="U48" s="14">
        <f t="shared" si="15"/>
        <v>15063.138409211213</v>
      </c>
    </row>
    <row r="49" spans="1:21">
      <c r="A49" s="11"/>
      <c r="B49" s="11"/>
      <c r="C49" s="11" t="s">
        <v>617</v>
      </c>
      <c r="D49" s="11" t="s">
        <v>727</v>
      </c>
      <c r="E49" s="11" t="s">
        <v>726</v>
      </c>
      <c r="F49" s="11" t="s">
        <v>616</v>
      </c>
      <c r="G49" s="11" t="s">
        <v>35</v>
      </c>
      <c r="H49" s="11" t="s">
        <v>143</v>
      </c>
      <c r="I49" s="154">
        <v>43866.265914490701</v>
      </c>
      <c r="J49" s="14">
        <v>12000</v>
      </c>
      <c r="K49" s="14">
        <v>11.495466666666699</v>
      </c>
      <c r="L49" s="14">
        <v>60268.444011874701</v>
      </c>
      <c r="M49" s="152">
        <f t="shared" si="8"/>
        <v>4087.4377618714207</v>
      </c>
      <c r="N49" s="14" t="str">
        <f t="shared" si="9"/>
        <v>P</v>
      </c>
      <c r="O49" s="14" t="str">
        <f t="shared" si="10"/>
        <v>P</v>
      </c>
      <c r="P49" s="14" t="str">
        <f t="shared" si="11"/>
        <v>P</v>
      </c>
      <c r="Q49" s="10">
        <v>56508.102786907664</v>
      </c>
      <c r="R49" s="14">
        <f t="shared" si="12"/>
        <v>83592.918143864663</v>
      </c>
      <c r="S49" s="14">
        <f t="shared" si="13"/>
        <v>28769.094356141901</v>
      </c>
      <c r="T49" s="14">
        <f t="shared" si="14"/>
        <v>97298.874090795347</v>
      </c>
      <c r="U49" s="14">
        <f t="shared" si="15"/>
        <v>15063.138409211213</v>
      </c>
    </row>
    <row r="50" spans="1:21">
      <c r="A50" s="11"/>
      <c r="B50" s="11"/>
      <c r="C50" s="11" t="s">
        <v>615</v>
      </c>
      <c r="D50" s="11" t="s">
        <v>727</v>
      </c>
      <c r="E50" s="11" t="s">
        <v>726</v>
      </c>
      <c r="F50" s="11" t="s">
        <v>614</v>
      </c>
      <c r="G50" s="11" t="s">
        <v>35</v>
      </c>
      <c r="H50" s="11" t="s">
        <v>200</v>
      </c>
      <c r="I50" s="154">
        <v>43866.280227557902</v>
      </c>
      <c r="J50" s="14">
        <v>12000</v>
      </c>
      <c r="K50" s="14">
        <v>11.495433333333301</v>
      </c>
      <c r="L50" s="14">
        <v>58074.7273215983</v>
      </c>
      <c r="M50" s="152">
        <f t="shared" si="8"/>
        <v>1893.7210715950205</v>
      </c>
      <c r="N50" s="14" t="str">
        <f t="shared" si="9"/>
        <v>P</v>
      </c>
      <c r="O50" s="14" t="str">
        <f t="shared" si="10"/>
        <v>P</v>
      </c>
      <c r="P50" s="14" t="str">
        <f t="shared" si="11"/>
        <v>P</v>
      </c>
      <c r="Q50" s="10">
        <v>56508.102786907664</v>
      </c>
      <c r="R50" s="14">
        <f t="shared" si="12"/>
        <v>83592.918143864663</v>
      </c>
      <c r="S50" s="14">
        <f t="shared" si="13"/>
        <v>28769.094356141901</v>
      </c>
      <c r="T50" s="14">
        <f t="shared" si="14"/>
        <v>97298.874090795347</v>
      </c>
      <c r="U50" s="14">
        <f t="shared" si="15"/>
        <v>15063.138409211213</v>
      </c>
    </row>
    <row r="51" spans="1:21">
      <c r="A51" s="11"/>
      <c r="B51" s="11"/>
      <c r="C51" s="11" t="s">
        <v>612</v>
      </c>
      <c r="D51" s="11" t="s">
        <v>727</v>
      </c>
      <c r="E51" s="11" t="s">
        <v>726</v>
      </c>
      <c r="F51" s="11" t="s">
        <v>611</v>
      </c>
      <c r="G51" s="11" t="s">
        <v>35</v>
      </c>
      <c r="H51" s="11" t="s">
        <v>61</v>
      </c>
      <c r="I51" s="154">
        <v>43866.294493298599</v>
      </c>
      <c r="J51" s="14">
        <v>12000</v>
      </c>
      <c r="K51" s="14">
        <v>11.495466666666699</v>
      </c>
      <c r="L51" s="14">
        <v>55538.005682061397</v>
      </c>
      <c r="M51" s="152">
        <f t="shared" si="8"/>
        <v>643.00056794188276</v>
      </c>
      <c r="N51" s="14" t="str">
        <f t="shared" si="9"/>
        <v>P</v>
      </c>
      <c r="O51" s="14" t="str">
        <f t="shared" si="10"/>
        <v>P</v>
      </c>
      <c r="P51" s="14" t="str">
        <f t="shared" si="11"/>
        <v>P</v>
      </c>
      <c r="Q51" s="10">
        <v>56508.102786907664</v>
      </c>
      <c r="R51" s="14">
        <f t="shared" si="12"/>
        <v>83592.918143864663</v>
      </c>
      <c r="S51" s="14">
        <f t="shared" si="13"/>
        <v>28769.094356141901</v>
      </c>
      <c r="T51" s="14">
        <f t="shared" si="14"/>
        <v>97298.874090795347</v>
      </c>
      <c r="U51" s="14">
        <f t="shared" si="15"/>
        <v>15063.138409211213</v>
      </c>
    </row>
    <row r="52" spans="1:21">
      <c r="A52" s="11"/>
      <c r="B52" s="11"/>
      <c r="C52" s="11" t="s">
        <v>610</v>
      </c>
      <c r="D52" s="11" t="s">
        <v>727</v>
      </c>
      <c r="E52" s="11" t="s">
        <v>726</v>
      </c>
      <c r="F52" s="11" t="s">
        <v>609</v>
      </c>
      <c r="G52" s="11" t="s">
        <v>35</v>
      </c>
      <c r="H52" s="11" t="s">
        <v>198</v>
      </c>
      <c r="I52" s="154">
        <v>43866.3087895602</v>
      </c>
      <c r="J52" s="14">
        <v>12000</v>
      </c>
      <c r="K52" s="14">
        <v>11.495433333333301</v>
      </c>
      <c r="L52" s="14">
        <v>55900.2572940022</v>
      </c>
      <c r="M52" s="152">
        <f t="shared" si="8"/>
        <v>280.74895600107993</v>
      </c>
      <c r="N52" s="14" t="str">
        <f t="shared" si="9"/>
        <v>P</v>
      </c>
      <c r="O52" s="14" t="str">
        <f t="shared" si="10"/>
        <v>P</v>
      </c>
      <c r="P52" s="14" t="str">
        <f t="shared" si="11"/>
        <v>P</v>
      </c>
      <c r="Q52" s="10">
        <v>56508.102786907664</v>
      </c>
      <c r="R52" s="14">
        <f t="shared" si="12"/>
        <v>83592.918143864663</v>
      </c>
      <c r="S52" s="14">
        <f t="shared" si="13"/>
        <v>28769.094356141901</v>
      </c>
      <c r="T52" s="14">
        <f t="shared" si="14"/>
        <v>97298.874090795347</v>
      </c>
      <c r="U52" s="14">
        <f t="shared" si="15"/>
        <v>15063.138409211213</v>
      </c>
    </row>
    <row r="53" spans="1:21">
      <c r="A53" s="11"/>
      <c r="B53" s="11"/>
      <c r="C53" s="11" t="s">
        <v>642</v>
      </c>
      <c r="D53" s="11" t="s">
        <v>727</v>
      </c>
      <c r="E53" s="11" t="s">
        <v>726</v>
      </c>
      <c r="F53" s="11" t="s">
        <v>728</v>
      </c>
      <c r="G53" s="11" t="s">
        <v>35</v>
      </c>
      <c r="H53" s="11" t="s">
        <v>191</v>
      </c>
      <c r="I53" s="154">
        <v>43866.323049490697</v>
      </c>
      <c r="J53" s="14">
        <v>12000</v>
      </c>
      <c r="K53" s="14">
        <v>11.489466666666701</v>
      </c>
      <c r="L53" s="14">
        <v>0</v>
      </c>
      <c r="M53" s="152">
        <f t="shared" si="8"/>
        <v>56181.00625000328</v>
      </c>
      <c r="N53" s="14" t="str">
        <f t="shared" si="9"/>
        <v>F</v>
      </c>
      <c r="O53" s="14" t="str">
        <f t="shared" si="10"/>
        <v>F</v>
      </c>
      <c r="P53" s="14" t="str">
        <f t="shared" si="11"/>
        <v>F</v>
      </c>
      <c r="Q53" s="10">
        <v>56508.102786907664</v>
      </c>
      <c r="R53" s="14">
        <f t="shared" si="12"/>
        <v>83592.918143864663</v>
      </c>
      <c r="S53" s="14">
        <f t="shared" si="13"/>
        <v>28769.094356141901</v>
      </c>
      <c r="T53" s="14">
        <f t="shared" si="14"/>
        <v>97298.874090795347</v>
      </c>
      <c r="U53" s="14">
        <f t="shared" si="15"/>
        <v>15063.138409211213</v>
      </c>
    </row>
    <row r="54" spans="1:21">
      <c r="A54" s="11"/>
      <c r="B54" s="11"/>
      <c r="C54" s="11" t="s">
        <v>21</v>
      </c>
      <c r="D54" s="11" t="s">
        <v>727</v>
      </c>
      <c r="E54" s="11" t="s">
        <v>726</v>
      </c>
      <c r="F54" s="11" t="s">
        <v>628</v>
      </c>
      <c r="G54" s="11" t="s">
        <v>181</v>
      </c>
      <c r="H54" s="11"/>
      <c r="I54" s="154">
        <v>43866.337299953702</v>
      </c>
      <c r="J54" s="14">
        <v>12000</v>
      </c>
      <c r="K54" s="14">
        <v>11.495433333333301</v>
      </c>
      <c r="L54" s="14">
        <v>56349.677808485503</v>
      </c>
      <c r="M54" s="152">
        <f t="shared" si="8"/>
        <v>168.67155848222319</v>
      </c>
      <c r="N54" s="14" t="str">
        <f t="shared" si="9"/>
        <v>P</v>
      </c>
      <c r="O54" s="14" t="str">
        <f t="shared" si="10"/>
        <v>P</v>
      </c>
      <c r="P54" s="14" t="str">
        <f t="shared" si="11"/>
        <v>P</v>
      </c>
      <c r="Q54" s="10">
        <v>56508.102786907664</v>
      </c>
      <c r="R54" s="14">
        <f t="shared" si="12"/>
        <v>83592.918143864663</v>
      </c>
      <c r="S54" s="14">
        <f t="shared" si="13"/>
        <v>28769.094356141901</v>
      </c>
      <c r="T54" s="14">
        <f t="shared" si="14"/>
        <v>97298.874090795347</v>
      </c>
      <c r="U54" s="14">
        <f t="shared" si="15"/>
        <v>15063.138409211213</v>
      </c>
    </row>
    <row r="55" spans="1:21">
      <c r="A55" s="11"/>
      <c r="B55" s="11"/>
      <c r="C55" s="11" t="s">
        <v>591</v>
      </c>
      <c r="D55" s="11" t="s">
        <v>727</v>
      </c>
      <c r="E55" s="11" t="s">
        <v>726</v>
      </c>
      <c r="F55" s="11" t="s">
        <v>590</v>
      </c>
      <c r="G55" s="11" t="s">
        <v>33</v>
      </c>
      <c r="H55" s="11"/>
      <c r="I55" s="154">
        <v>43866.365893032402</v>
      </c>
      <c r="J55" s="14">
        <v>12000</v>
      </c>
      <c r="K55" s="14">
        <v>11.495433333333301</v>
      </c>
      <c r="L55" s="14">
        <v>39330.411309397699</v>
      </c>
      <c r="M55" s="152">
        <f t="shared" si="8"/>
        <v>16850.594940605581</v>
      </c>
      <c r="N55" s="14" t="str">
        <f t="shared" si="9"/>
        <v>F</v>
      </c>
      <c r="O55" s="14" t="str">
        <f t="shared" si="10"/>
        <v>P</v>
      </c>
      <c r="P55" s="14" t="str">
        <f t="shared" si="11"/>
        <v>P</v>
      </c>
      <c r="Q55" s="10">
        <v>56508.102786907664</v>
      </c>
      <c r="R55" s="14">
        <f t="shared" si="12"/>
        <v>83592.918143864663</v>
      </c>
      <c r="S55" s="14">
        <f t="shared" si="13"/>
        <v>28769.094356141901</v>
      </c>
      <c r="T55" s="14">
        <f t="shared" si="14"/>
        <v>97298.874090795347</v>
      </c>
      <c r="U55" s="14">
        <f t="shared" si="15"/>
        <v>15063.138409211213</v>
      </c>
    </row>
  </sheetData>
  <mergeCells count="2">
    <mergeCell ref="A1:I1"/>
    <mergeCell ref="K1:L1"/>
  </mergeCells>
  <conditionalFormatting sqref="P3:P55">
    <cfRule type="containsText" dxfId="1" priority="1" operator="containsText" text="f">
      <formula>NOT(ISERROR(SEARCH("f",P3)))</formula>
    </cfRule>
    <cfRule type="containsText" dxfId="0" priority="2" operator="containsText" text="p">
      <formula>NOT(ISERROR(SEARCH("p",P3)))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596E1F5-11E6-4739-B957-4874757664BE}">
          <x14:formula1>
            <xm:f>'E:\IS Calc 072720\[70_2_20420(900)b_IS.xlsx]ValueList_Helper'!#REF!</xm:f>
          </x14:formula1>
          <xm:sqref>G3:G55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3CC7-F198-4B58-ABF6-ABF5503F8D32}">
  <dimension ref="A23"/>
  <sheetViews>
    <sheetView topLeftCell="A16" workbookViewId="0">
      <selection activeCell="A23" sqref="A23"/>
    </sheetView>
  </sheetViews>
  <sheetFormatPr defaultRowHeight="15"/>
  <cols>
    <col min="1" max="16384" width="9.140625" style="10"/>
  </cols>
  <sheetData>
    <row r="23" spans="1:1">
      <c r="A23" s="55" t="s">
        <v>660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BC7-942E-4E18-90B3-168BA441D9FB}">
  <dimension ref="A1:M28"/>
  <sheetViews>
    <sheetView topLeftCell="A10" workbookViewId="0">
      <selection activeCell="K22" sqref="K22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242</v>
      </c>
    </row>
    <row r="3" spans="1:13">
      <c r="A3" s="10">
        <v>899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356</v>
      </c>
      <c r="I5" s="248"/>
      <c r="J5" s="246" t="s">
        <v>355</v>
      </c>
      <c r="K5" s="247"/>
      <c r="L5" s="247"/>
      <c r="M5" s="248"/>
    </row>
    <row r="6" spans="1:13">
      <c r="A6" s="12" t="s">
        <v>164</v>
      </c>
      <c r="B6" s="12" t="s">
        <v>164</v>
      </c>
      <c r="C6" s="12" t="s">
        <v>78</v>
      </c>
      <c r="D6" s="12" t="s">
        <v>67</v>
      </c>
      <c r="E6" s="12" t="s">
        <v>82</v>
      </c>
      <c r="F6" s="12" t="s">
        <v>34</v>
      </c>
      <c r="G6" s="12" t="s">
        <v>86</v>
      </c>
      <c r="H6" s="12" t="s">
        <v>155</v>
      </c>
      <c r="I6" s="12" t="s">
        <v>178</v>
      </c>
      <c r="J6" s="12" t="s">
        <v>4</v>
      </c>
      <c r="K6" s="12" t="s">
        <v>22</v>
      </c>
      <c r="L6" s="12" t="s">
        <v>0</v>
      </c>
      <c r="M6" s="12" t="s">
        <v>94</v>
      </c>
    </row>
    <row r="7" spans="1:13">
      <c r="A7" s="11"/>
      <c r="B7" s="11"/>
      <c r="C7" s="76" t="s">
        <v>567</v>
      </c>
      <c r="D7" s="76" t="s">
        <v>573</v>
      </c>
      <c r="E7" s="11" t="s">
        <v>60</v>
      </c>
      <c r="F7" s="11">
        <v>1</v>
      </c>
      <c r="G7" s="77">
        <v>43866.539026828701</v>
      </c>
      <c r="H7" s="76" t="s">
        <v>565</v>
      </c>
      <c r="I7" s="75">
        <v>1.11022302462516E-16</v>
      </c>
      <c r="J7" s="75">
        <v>8.9484333333333304</v>
      </c>
      <c r="K7" s="75">
        <v>1.7689598376875999</v>
      </c>
      <c r="L7" s="75">
        <v>101.083419296434</v>
      </c>
      <c r="M7" s="75">
        <v>1034.13811406832</v>
      </c>
    </row>
    <row r="8" spans="1:13">
      <c r="A8" s="11"/>
      <c r="B8" s="11"/>
      <c r="C8" s="76" t="s">
        <v>567</v>
      </c>
      <c r="D8" s="76" t="s">
        <v>572</v>
      </c>
      <c r="E8" s="11" t="s">
        <v>60</v>
      </c>
      <c r="F8" s="11">
        <v>1</v>
      </c>
      <c r="G8" s="77">
        <v>43866.553261793997</v>
      </c>
      <c r="H8" s="76" t="s">
        <v>565</v>
      </c>
      <c r="I8" s="75">
        <v>1.11022302462516E-16</v>
      </c>
      <c r="J8" s="75">
        <v>8.9577666666666698</v>
      </c>
      <c r="K8" s="75">
        <v>1.9843010064754101</v>
      </c>
      <c r="L8" s="75">
        <v>113.388628941452</v>
      </c>
      <c r="M8" s="75">
        <v>1085.5786372991399</v>
      </c>
    </row>
    <row r="9" spans="1:13">
      <c r="A9" s="11"/>
      <c r="B9" s="11"/>
      <c r="C9" s="76" t="s">
        <v>567</v>
      </c>
      <c r="D9" s="76" t="s">
        <v>571</v>
      </c>
      <c r="E9" s="11" t="s">
        <v>60</v>
      </c>
      <c r="F9" s="11">
        <v>1</v>
      </c>
      <c r="G9" s="77">
        <v>43866.567510740701</v>
      </c>
      <c r="H9" s="76" t="s">
        <v>565</v>
      </c>
      <c r="I9" s="75">
        <v>1.11022302462516E-16</v>
      </c>
      <c r="J9" s="75">
        <v>8.9578000000000007</v>
      </c>
      <c r="K9" s="75">
        <v>1.8319388060611099</v>
      </c>
      <c r="L9" s="75">
        <v>104.682217489206</v>
      </c>
      <c r="M9" s="75">
        <v>981.42527478992599</v>
      </c>
    </row>
    <row r="10" spans="1:13">
      <c r="A10" s="11"/>
      <c r="B10" s="11"/>
      <c r="C10" s="76" t="s">
        <v>567</v>
      </c>
      <c r="D10" s="76" t="s">
        <v>570</v>
      </c>
      <c r="E10" s="11" t="s">
        <v>60</v>
      </c>
      <c r="F10" s="11">
        <v>1</v>
      </c>
      <c r="G10" s="77">
        <v>43866.581883391198</v>
      </c>
      <c r="H10" s="76" t="s">
        <v>565</v>
      </c>
      <c r="I10" s="75">
        <v>1.11022302462516E-16</v>
      </c>
      <c r="J10" s="75">
        <v>8.9625666666666692</v>
      </c>
      <c r="K10" s="75">
        <v>1.8881945128430899</v>
      </c>
      <c r="L10" s="75">
        <v>107.896829305319</v>
      </c>
      <c r="M10" s="75">
        <v>924.14604903463396</v>
      </c>
    </row>
    <row r="11" spans="1:13">
      <c r="A11" s="11"/>
      <c r="B11" s="11"/>
      <c r="C11" s="76" t="s">
        <v>567</v>
      </c>
      <c r="D11" s="76" t="s">
        <v>569</v>
      </c>
      <c r="E11" s="11" t="s">
        <v>60</v>
      </c>
      <c r="F11" s="11">
        <v>1</v>
      </c>
      <c r="G11" s="77">
        <v>43866.596151157399</v>
      </c>
      <c r="H11" s="76" t="s">
        <v>565</v>
      </c>
      <c r="I11" s="75">
        <v>1.11022302462516E-16</v>
      </c>
      <c r="J11" s="75">
        <v>8.9626000000000001</v>
      </c>
      <c r="K11" s="75">
        <v>1.6983707265060299</v>
      </c>
      <c r="L11" s="75">
        <v>97.0497558003443</v>
      </c>
      <c r="M11" s="75">
        <v>916.88566634529502</v>
      </c>
    </row>
    <row r="12" spans="1:13">
      <c r="A12" s="11"/>
      <c r="B12" s="11"/>
      <c r="C12" s="76" t="s">
        <v>567</v>
      </c>
      <c r="D12" s="76" t="s">
        <v>568</v>
      </c>
      <c r="E12" s="11" t="s">
        <v>60</v>
      </c>
      <c r="F12" s="11">
        <v>1</v>
      </c>
      <c r="G12" s="77">
        <v>43866.6104240278</v>
      </c>
      <c r="H12" s="76" t="s">
        <v>565</v>
      </c>
      <c r="I12" s="75">
        <v>1.11022302462516E-16</v>
      </c>
      <c r="J12" s="75">
        <v>8.9625666666666692</v>
      </c>
      <c r="K12" s="75">
        <v>1.47348171621919</v>
      </c>
      <c r="L12" s="75">
        <v>84.198955212524993</v>
      </c>
      <c r="M12" s="75">
        <v>827.44485514761095</v>
      </c>
    </row>
    <row r="13" spans="1:13">
      <c r="A13" s="11"/>
      <c r="B13" s="11"/>
      <c r="C13" s="76" t="s">
        <v>567</v>
      </c>
      <c r="D13" s="76" t="s">
        <v>566</v>
      </c>
      <c r="E13" s="11" t="s">
        <v>60</v>
      </c>
      <c r="F13" s="11">
        <v>1</v>
      </c>
      <c r="G13" s="77">
        <v>43866.624745173598</v>
      </c>
      <c r="H13" s="76" t="s">
        <v>565</v>
      </c>
      <c r="I13" s="75">
        <v>1.11022302462516E-16</v>
      </c>
      <c r="J13" s="75">
        <v>8.9626000000000001</v>
      </c>
      <c r="K13" s="75">
        <v>1.60475339420758</v>
      </c>
      <c r="L13" s="75">
        <v>91.700193954718898</v>
      </c>
      <c r="M13" s="75">
        <v>795.79757309572597</v>
      </c>
    </row>
    <row r="14" spans="1:13">
      <c r="J14" s="10" t="s">
        <v>243</v>
      </c>
      <c r="K14" s="10">
        <f>ROUND(STDEV(K7:K13),2)</f>
        <v>0.17</v>
      </c>
    </row>
    <row r="15" spans="1:13">
      <c r="A15" s="31" t="s">
        <v>244</v>
      </c>
      <c r="E15" s="8">
        <v>3.1429999999999998</v>
      </c>
      <c r="J15" s="10" t="s">
        <v>245</v>
      </c>
      <c r="K15" s="10">
        <f>ROUND((K14*E15),2)</f>
        <v>0.53</v>
      </c>
    </row>
    <row r="26" spans="1:10">
      <c r="A26" s="10" t="s">
        <v>246</v>
      </c>
    </row>
    <row r="27" spans="1:10">
      <c r="A27" s="10" t="s">
        <v>247</v>
      </c>
      <c r="C27" s="9" t="s">
        <v>248</v>
      </c>
    </row>
    <row r="28" spans="1:10">
      <c r="A28" s="10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30371DA6-7ACE-4AC8-B482-C9FE6F467D18}"/>
    <hyperlink ref="C27" r:id="rId2" xr:uid="{4E0E27C5-31A3-4B2A-9F78-34F417B2E43E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A9C7-D389-4032-BF4D-C9DA3A8F341C}">
  <dimension ref="A21"/>
  <sheetViews>
    <sheetView topLeftCell="A4" workbookViewId="0">
      <selection activeCell="A25" sqref="A25"/>
    </sheetView>
  </sheetViews>
  <sheetFormatPr defaultRowHeight="15"/>
  <cols>
    <col min="1" max="16384" width="9.140625" style="10"/>
  </cols>
  <sheetData>
    <row r="21" spans="1:1">
      <c r="A21" s="55" t="s">
        <v>574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488-B514-44C4-BA15-5AC85CE76422}">
  <dimension ref="A1:M28"/>
  <sheetViews>
    <sheetView topLeftCell="A13" workbookViewId="0">
      <selection activeCell="E15" sqref="E15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242</v>
      </c>
    </row>
    <row r="3" spans="1:13">
      <c r="A3" s="10">
        <v>899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564</v>
      </c>
      <c r="I5" s="248"/>
      <c r="J5" s="246" t="s">
        <v>563</v>
      </c>
      <c r="K5" s="247"/>
      <c r="L5" s="247"/>
      <c r="M5" s="248"/>
    </row>
    <row r="6" spans="1:13">
      <c r="A6" s="12" t="s">
        <v>164</v>
      </c>
      <c r="B6" s="12" t="s">
        <v>164</v>
      </c>
      <c r="C6" s="12" t="s">
        <v>78</v>
      </c>
      <c r="D6" s="12" t="s">
        <v>67</v>
      </c>
      <c r="E6" s="12" t="s">
        <v>82</v>
      </c>
      <c r="F6" s="12" t="s">
        <v>34</v>
      </c>
      <c r="G6" s="12" t="s">
        <v>86</v>
      </c>
      <c r="H6" s="12" t="s">
        <v>155</v>
      </c>
      <c r="I6" s="12" t="s">
        <v>178</v>
      </c>
      <c r="J6" s="12" t="s">
        <v>4</v>
      </c>
      <c r="K6" s="12" t="s">
        <v>22</v>
      </c>
      <c r="L6" s="12" t="s">
        <v>0</v>
      </c>
      <c r="M6" s="12" t="s">
        <v>94</v>
      </c>
    </row>
    <row r="7" spans="1:13">
      <c r="A7" s="11"/>
      <c r="B7" s="11"/>
      <c r="C7" s="76" t="s">
        <v>567</v>
      </c>
      <c r="D7" s="76" t="s">
        <v>573</v>
      </c>
      <c r="E7" s="11" t="s">
        <v>60</v>
      </c>
      <c r="F7" s="11">
        <v>1</v>
      </c>
      <c r="G7" s="77">
        <v>43866.539026828701</v>
      </c>
      <c r="H7" s="76" t="s">
        <v>662</v>
      </c>
      <c r="I7" s="75">
        <v>0</v>
      </c>
      <c r="J7" s="75">
        <v>5.4599333333333302</v>
      </c>
      <c r="K7" s="75">
        <v>1.57781506377882</v>
      </c>
      <c r="L7" s="75">
        <v>90.160860787361301</v>
      </c>
      <c r="M7" s="75">
        <v>129.51480427173601</v>
      </c>
    </row>
    <row r="8" spans="1:13">
      <c r="A8" s="11"/>
      <c r="B8" s="11"/>
      <c r="C8" s="76" t="s">
        <v>567</v>
      </c>
      <c r="D8" s="76" t="s">
        <v>572</v>
      </c>
      <c r="E8" s="11" t="s">
        <v>60</v>
      </c>
      <c r="F8" s="11">
        <v>1</v>
      </c>
      <c r="G8" s="77">
        <v>43866.553261793997</v>
      </c>
      <c r="H8" s="76" t="s">
        <v>662</v>
      </c>
      <c r="I8" s="75">
        <v>0</v>
      </c>
      <c r="J8" s="75">
        <v>5.4675000000000002</v>
      </c>
      <c r="K8" s="75">
        <v>1.53965352602517</v>
      </c>
      <c r="L8" s="75">
        <v>87.9802014871523</v>
      </c>
      <c r="M8" s="75">
        <v>123.48656021118001</v>
      </c>
    </row>
    <row r="9" spans="1:13">
      <c r="A9" s="11"/>
      <c r="B9" s="11"/>
      <c r="C9" s="76" t="s">
        <v>567</v>
      </c>
      <c r="D9" s="76" t="s">
        <v>571</v>
      </c>
      <c r="E9" s="11" t="s">
        <v>60</v>
      </c>
      <c r="F9" s="11">
        <v>1</v>
      </c>
      <c r="G9" s="77">
        <v>43866.567510740701</v>
      </c>
      <c r="H9" s="76" t="s">
        <v>662</v>
      </c>
      <c r="I9" s="75">
        <v>0</v>
      </c>
      <c r="J9" s="75">
        <v>5.4704166666666696</v>
      </c>
      <c r="K9" s="75">
        <v>2.32822097748784</v>
      </c>
      <c r="L9" s="75">
        <v>133.041198713591</v>
      </c>
      <c r="M9" s="75">
        <v>181.76824121928999</v>
      </c>
    </row>
    <row r="10" spans="1:13">
      <c r="A10" s="11"/>
      <c r="B10" s="11"/>
      <c r="C10" s="76" t="s">
        <v>567</v>
      </c>
      <c r="D10" s="76" t="s">
        <v>570</v>
      </c>
      <c r="E10" s="11" t="s">
        <v>60</v>
      </c>
      <c r="F10" s="11">
        <v>1</v>
      </c>
      <c r="G10" s="77">
        <v>43866.581883391198</v>
      </c>
      <c r="H10" s="76" t="s">
        <v>662</v>
      </c>
      <c r="I10" s="75">
        <v>0</v>
      </c>
      <c r="J10" s="75">
        <v>5.4822833333333296</v>
      </c>
      <c r="K10" s="75">
        <v>1.4753393686928999</v>
      </c>
      <c r="L10" s="75">
        <v>84.305106782451205</v>
      </c>
      <c r="M10" s="75">
        <v>119.293466633647</v>
      </c>
    </row>
    <row r="11" spans="1:13">
      <c r="A11" s="11"/>
      <c r="B11" s="11"/>
      <c r="C11" s="76" t="s">
        <v>567</v>
      </c>
      <c r="D11" s="76" t="s">
        <v>569</v>
      </c>
      <c r="E11" s="11" t="s">
        <v>60</v>
      </c>
      <c r="F11" s="11">
        <v>1</v>
      </c>
      <c r="G11" s="77">
        <v>43866.596151157399</v>
      </c>
      <c r="H11" s="76" t="s">
        <v>662</v>
      </c>
      <c r="I11" s="75">
        <v>0</v>
      </c>
      <c r="J11" s="75">
        <v>5.4704166666666696</v>
      </c>
      <c r="K11" s="75">
        <v>2.36753953394734</v>
      </c>
      <c r="L11" s="75">
        <v>135.28797336841899</v>
      </c>
      <c r="M11" s="75">
        <v>190.94267926025401</v>
      </c>
    </row>
    <row r="12" spans="1:13">
      <c r="A12" s="11"/>
      <c r="B12" s="11"/>
      <c r="C12" s="76" t="s">
        <v>567</v>
      </c>
      <c r="D12" s="76" t="s">
        <v>568</v>
      </c>
      <c r="E12" s="11" t="s">
        <v>60</v>
      </c>
      <c r="F12" s="11">
        <v>1</v>
      </c>
      <c r="G12" s="77">
        <v>43866.6104240278</v>
      </c>
      <c r="H12" s="76" t="s">
        <v>662</v>
      </c>
      <c r="I12" s="75">
        <v>0</v>
      </c>
      <c r="J12" s="75">
        <v>5.4675000000000002</v>
      </c>
      <c r="K12" s="75">
        <v>1.45201411056779</v>
      </c>
      <c r="L12" s="75">
        <v>82.972234889588293</v>
      </c>
      <c r="M12" s="75">
        <v>118.7497388916</v>
      </c>
    </row>
    <row r="13" spans="1:13">
      <c r="A13" s="11"/>
      <c r="B13" s="11"/>
      <c r="C13" s="76" t="s">
        <v>567</v>
      </c>
      <c r="D13" s="76" t="s">
        <v>566</v>
      </c>
      <c r="E13" s="11" t="s">
        <v>60</v>
      </c>
      <c r="F13" s="11">
        <v>1</v>
      </c>
      <c r="G13" s="77">
        <v>43866.624745173598</v>
      </c>
      <c r="H13" s="76" t="s">
        <v>662</v>
      </c>
      <c r="I13" s="75">
        <v>0</v>
      </c>
      <c r="J13" s="75">
        <v>5.46301666666667</v>
      </c>
      <c r="K13" s="75">
        <v>1.50941741950014</v>
      </c>
      <c r="L13" s="75">
        <v>86.252423971436798</v>
      </c>
      <c r="M13" s="75">
        <v>120.48941629737099</v>
      </c>
    </row>
    <row r="14" spans="1:13">
      <c r="J14" s="10" t="s">
        <v>243</v>
      </c>
      <c r="K14" s="10">
        <f>ROUND(STDEV(K7:K13),2)</f>
        <v>0.41</v>
      </c>
    </row>
    <row r="15" spans="1:13">
      <c r="A15" s="31" t="s">
        <v>244</v>
      </c>
      <c r="E15" s="8">
        <v>3.1429999999999998</v>
      </c>
      <c r="J15" s="10" t="s">
        <v>245</v>
      </c>
      <c r="K15" s="10">
        <f>ROUND((K14*E15),2)</f>
        <v>1.29</v>
      </c>
    </row>
    <row r="26" spans="1:10">
      <c r="A26" s="10" t="s">
        <v>246</v>
      </c>
    </row>
    <row r="27" spans="1:10">
      <c r="A27" s="10" t="s">
        <v>247</v>
      </c>
      <c r="C27" s="9" t="s">
        <v>248</v>
      </c>
    </row>
    <row r="28" spans="1:10">
      <c r="A28" s="10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14CCCE17-3A32-47DE-BE46-A5B83F592A10}"/>
    <hyperlink ref="C27" r:id="rId2" xr:uid="{2CF2250F-FFD0-43BF-A371-B810C24A8EA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8C0-D725-47B3-A02C-AE59A2B049F4}">
  <dimension ref="A1:Q158"/>
  <sheetViews>
    <sheetView zoomScale="70" zoomScaleNormal="70" workbookViewId="0">
      <selection activeCell="C32" sqref="C32"/>
    </sheetView>
  </sheetViews>
  <sheetFormatPr defaultRowHeight="15"/>
  <cols>
    <col min="1" max="1" width="23.85546875" style="10" bestFit="1" customWidth="1"/>
    <col min="2" max="2" width="50" style="10" bestFit="1" customWidth="1"/>
    <col min="3" max="3" width="17.5703125" style="10" customWidth="1"/>
    <col min="4" max="4" width="17.85546875" style="10" customWidth="1"/>
    <col min="5" max="5" width="32.28515625" style="10" bestFit="1" customWidth="1"/>
    <col min="6" max="6" width="7" style="10" customWidth="1"/>
    <col min="7" max="7" width="16.28515625" style="10" customWidth="1"/>
    <col min="8" max="8" width="23.85546875" style="10" customWidth="1"/>
    <col min="9" max="9" width="23.85546875" style="53" customWidth="1"/>
    <col min="10" max="10" width="21.85546875" style="10" customWidth="1"/>
    <col min="11" max="12" width="9.140625" style="10"/>
    <col min="13" max="13" width="13.7109375" style="10" bestFit="1" customWidth="1"/>
    <col min="14" max="15" width="25.42578125" style="10" customWidth="1"/>
    <col min="16" max="16" width="22.28515625" style="10" customWidth="1"/>
    <col min="17" max="16384" width="9.140625" style="10"/>
  </cols>
  <sheetData>
    <row r="1" spans="1:17" ht="18.75">
      <c r="A1" s="72" t="s">
        <v>467</v>
      </c>
    </row>
    <row r="2" spans="1:17" ht="18.75">
      <c r="C2" s="72"/>
    </row>
    <row r="3" spans="1:17" ht="18.75">
      <c r="C3" s="72" t="s">
        <v>466</v>
      </c>
      <c r="G3" s="72" t="s">
        <v>465</v>
      </c>
    </row>
    <row r="4" spans="1:17">
      <c r="A4" s="71" t="s">
        <v>464</v>
      </c>
      <c r="B4" s="71" t="s">
        <v>78</v>
      </c>
      <c r="C4" s="71" t="s">
        <v>376</v>
      </c>
      <c r="D4" s="71" t="s">
        <v>463</v>
      </c>
      <c r="E4" s="71" t="s">
        <v>462</v>
      </c>
      <c r="G4" s="193" t="s">
        <v>469</v>
      </c>
      <c r="H4" s="193"/>
      <c r="I4" s="193"/>
      <c r="J4" s="193"/>
      <c r="K4" s="193"/>
      <c r="M4" s="193" t="s">
        <v>436</v>
      </c>
      <c r="N4" s="193"/>
      <c r="O4" s="193"/>
      <c r="P4" s="193"/>
      <c r="Q4" s="193"/>
    </row>
    <row r="5" spans="1:17" ht="30">
      <c r="A5" s="70" t="s">
        <v>468</v>
      </c>
      <c r="B5" s="70" t="s">
        <v>469</v>
      </c>
      <c r="C5" s="70">
        <v>267</v>
      </c>
      <c r="D5" s="70">
        <v>0.72</v>
      </c>
      <c r="E5" s="70">
        <v>7.5</v>
      </c>
      <c r="G5" s="64" t="s">
        <v>461</v>
      </c>
      <c r="H5" s="65" t="s">
        <v>460</v>
      </c>
      <c r="I5" s="66" t="s">
        <v>459</v>
      </c>
      <c r="J5" s="65" t="s">
        <v>458</v>
      </c>
      <c r="K5" s="64" t="s">
        <v>457</v>
      </c>
      <c r="M5" s="64" t="s">
        <v>461</v>
      </c>
      <c r="N5" s="65" t="s">
        <v>460</v>
      </c>
      <c r="O5" s="66" t="s">
        <v>459</v>
      </c>
      <c r="P5" s="65" t="s">
        <v>458</v>
      </c>
      <c r="Q5" s="64" t="s">
        <v>457</v>
      </c>
    </row>
    <row r="6" spans="1:17">
      <c r="A6" s="70" t="s">
        <v>437</v>
      </c>
      <c r="B6" s="70" t="s">
        <v>436</v>
      </c>
      <c r="C6" s="70">
        <v>273</v>
      </c>
      <c r="D6" s="70">
        <v>2.7</v>
      </c>
      <c r="E6" s="141">
        <v>5</v>
      </c>
      <c r="G6" s="194" t="s">
        <v>456</v>
      </c>
      <c r="H6" s="208">
        <f>FractionUnbound_Adjusted!P5/1000</f>
        <v>0.35785697684805468</v>
      </c>
      <c r="I6" s="187">
        <v>43859</v>
      </c>
      <c r="J6" s="190">
        <f>FractionUnbound_Adjusted!S5</f>
        <v>3.5748493336945748E-2</v>
      </c>
      <c r="K6" s="196"/>
      <c r="M6" s="194" t="s">
        <v>456</v>
      </c>
      <c r="N6" s="208">
        <f>FractionUnbound_Adjusted!P10/1000</f>
        <v>5.5772521945387448</v>
      </c>
      <c r="O6" s="187">
        <v>43859</v>
      </c>
      <c r="P6" s="190">
        <f>FractionUnbound_Adjusted!S10</f>
        <v>0.80894301434131111</v>
      </c>
      <c r="Q6" s="196"/>
    </row>
    <row r="7" spans="1:17">
      <c r="A7" s="70" t="s">
        <v>439</v>
      </c>
      <c r="B7" s="70" t="s">
        <v>438</v>
      </c>
      <c r="C7" s="70">
        <v>476</v>
      </c>
      <c r="D7" s="70">
        <v>0.56999999999999995</v>
      </c>
      <c r="E7" s="70">
        <v>1.75</v>
      </c>
      <c r="G7" s="194"/>
      <c r="H7" s="209"/>
      <c r="I7" s="188"/>
      <c r="J7" s="191"/>
      <c r="K7" s="197"/>
      <c r="M7" s="194"/>
      <c r="N7" s="209"/>
      <c r="O7" s="188"/>
      <c r="P7" s="191">
        <f>[1]FractionUnbound!O14</f>
        <v>0.60148329327336159</v>
      </c>
      <c r="Q7" s="197"/>
    </row>
    <row r="8" spans="1:17">
      <c r="A8" s="70" t="s">
        <v>475</v>
      </c>
      <c r="B8" s="70" t="s">
        <v>476</v>
      </c>
      <c r="C8" s="70">
        <v>899</v>
      </c>
      <c r="D8" s="70">
        <v>1.29</v>
      </c>
      <c r="E8" s="70">
        <v>1.75</v>
      </c>
      <c r="G8" s="194"/>
      <c r="H8" s="210"/>
      <c r="I8" s="189"/>
      <c r="J8" s="192"/>
      <c r="K8" s="198"/>
      <c r="M8" s="194"/>
      <c r="N8" s="210"/>
      <c r="O8" s="189"/>
      <c r="P8" s="192">
        <f>[1]FractionUnbound!P14</f>
        <v>0.45041982430871347</v>
      </c>
      <c r="Q8" s="198"/>
    </row>
    <row r="9" spans="1:17" ht="14.25" customHeight="1">
      <c r="A9" s="70" t="s">
        <v>473</v>
      </c>
      <c r="B9" s="70" t="s">
        <v>474</v>
      </c>
      <c r="C9" s="70">
        <v>900</v>
      </c>
      <c r="D9" s="70">
        <v>0.53</v>
      </c>
      <c r="E9" s="70">
        <v>1.75</v>
      </c>
      <c r="G9" s="194" t="s">
        <v>455</v>
      </c>
      <c r="H9" s="208">
        <f>FractionUnbound_Adjusted!J5/1000</f>
        <v>11.36704028783692</v>
      </c>
      <c r="I9" s="69"/>
      <c r="J9" s="199"/>
      <c r="K9" s="200"/>
      <c r="M9" s="194" t="s">
        <v>455</v>
      </c>
      <c r="N9" s="208">
        <f>FractionUnbound_Adjusted!J10/1000</f>
        <v>5.5772521945387448</v>
      </c>
      <c r="O9" s="69"/>
      <c r="P9" s="199"/>
      <c r="Q9" s="200"/>
    </row>
    <row r="10" spans="1:17">
      <c r="A10" s="70" t="s">
        <v>441</v>
      </c>
      <c r="B10" s="70" t="s">
        <v>440</v>
      </c>
      <c r="C10" s="70">
        <v>906</v>
      </c>
      <c r="D10" s="70">
        <v>0.35</v>
      </c>
      <c r="E10" s="70">
        <v>12.5</v>
      </c>
      <c r="G10" s="194"/>
      <c r="H10" s="209"/>
      <c r="I10" s="68"/>
      <c r="J10" s="201"/>
      <c r="K10" s="202"/>
      <c r="M10" s="194"/>
      <c r="N10" s="209"/>
      <c r="O10" s="68"/>
      <c r="P10" s="201"/>
      <c r="Q10" s="202"/>
    </row>
    <row r="11" spans="1:17">
      <c r="A11" s="70" t="s">
        <v>443</v>
      </c>
      <c r="B11" s="70" t="s">
        <v>442</v>
      </c>
      <c r="C11" s="70">
        <v>913</v>
      </c>
      <c r="D11" s="70">
        <v>2.14</v>
      </c>
      <c r="E11" s="70">
        <v>1.75</v>
      </c>
      <c r="G11" s="194"/>
      <c r="H11" s="210"/>
      <c r="I11" s="68"/>
      <c r="J11" s="201"/>
      <c r="K11" s="202"/>
      <c r="M11" s="194"/>
      <c r="N11" s="210"/>
      <c r="O11" s="68"/>
      <c r="P11" s="201"/>
      <c r="Q11" s="202"/>
    </row>
    <row r="12" spans="1:17">
      <c r="A12" s="70" t="s">
        <v>445</v>
      </c>
      <c r="B12" s="70" t="s">
        <v>444</v>
      </c>
      <c r="C12" s="70">
        <v>915</v>
      </c>
      <c r="D12" s="70">
        <v>1.92</v>
      </c>
      <c r="E12" s="70">
        <v>1.75</v>
      </c>
      <c r="G12" s="194" t="s">
        <v>454</v>
      </c>
      <c r="H12" s="208">
        <f>FractionUnbound_Adjusted!M5/1000</f>
        <v>10.162130868000293</v>
      </c>
      <c r="I12" s="68"/>
      <c r="J12" s="201"/>
      <c r="K12" s="202"/>
      <c r="M12" s="194" t="s">
        <v>454</v>
      </c>
      <c r="N12" s="208">
        <f>FractionUnbound_Adjusted!M10/1000</f>
        <v>9.7147035610165862</v>
      </c>
      <c r="O12" s="68"/>
      <c r="P12" s="201"/>
      <c r="Q12" s="202"/>
    </row>
    <row r="13" spans="1:17">
      <c r="A13" s="70" t="s">
        <v>447</v>
      </c>
      <c r="B13" s="70" t="s">
        <v>446</v>
      </c>
      <c r="C13" s="70">
        <v>965</v>
      </c>
      <c r="D13" s="70">
        <v>1.73</v>
      </c>
      <c r="E13" s="70">
        <v>1.75</v>
      </c>
      <c r="G13" s="194"/>
      <c r="H13" s="209"/>
      <c r="I13" s="68"/>
      <c r="J13" s="201"/>
      <c r="K13" s="202"/>
      <c r="M13" s="194"/>
      <c r="N13" s="209"/>
      <c r="O13" s="68"/>
      <c r="P13" s="201"/>
      <c r="Q13" s="202"/>
    </row>
    <row r="14" spans="1:17">
      <c r="A14" s="70" t="s">
        <v>449</v>
      </c>
      <c r="B14" s="70" t="s">
        <v>448</v>
      </c>
      <c r="C14" s="70">
        <v>3125</v>
      </c>
      <c r="D14" s="70">
        <v>0.53</v>
      </c>
      <c r="E14" s="70">
        <v>3</v>
      </c>
      <c r="G14" s="194"/>
      <c r="H14" s="210"/>
      <c r="I14" s="67"/>
      <c r="J14" s="203"/>
      <c r="K14" s="204"/>
      <c r="M14" s="194"/>
      <c r="N14" s="210"/>
      <c r="O14" s="67"/>
      <c r="P14" s="203"/>
      <c r="Q14" s="204"/>
    </row>
    <row r="15" spans="1:17">
      <c r="A15" s="70" t="s">
        <v>670</v>
      </c>
      <c r="B15" s="70" t="s">
        <v>372</v>
      </c>
      <c r="C15" s="70" t="s">
        <v>723</v>
      </c>
      <c r="D15" s="70">
        <v>0.19</v>
      </c>
      <c r="E15" s="70">
        <v>5</v>
      </c>
      <c r="I15" s="10"/>
    </row>
    <row r="16" spans="1:17">
      <c r="C16" s="55"/>
      <c r="D16" s="54"/>
      <c r="E16" s="54"/>
      <c r="G16" s="193" t="s">
        <v>438</v>
      </c>
      <c r="H16" s="193"/>
      <c r="I16" s="193"/>
      <c r="J16" s="193"/>
      <c r="K16" s="193"/>
      <c r="M16" s="193" t="s">
        <v>476</v>
      </c>
      <c r="N16" s="193"/>
      <c r="O16" s="193"/>
      <c r="P16" s="193"/>
      <c r="Q16" s="193"/>
    </row>
    <row r="17" spans="3:17" ht="30">
      <c r="G17" s="64" t="s">
        <v>461</v>
      </c>
      <c r="H17" s="65" t="s">
        <v>460</v>
      </c>
      <c r="I17" s="66" t="s">
        <v>459</v>
      </c>
      <c r="J17" s="65" t="s">
        <v>458</v>
      </c>
      <c r="K17" s="64" t="s">
        <v>457</v>
      </c>
      <c r="M17" s="64" t="s">
        <v>461</v>
      </c>
      <c r="N17" s="65" t="s">
        <v>460</v>
      </c>
      <c r="O17" s="66" t="s">
        <v>459</v>
      </c>
      <c r="P17" s="65" t="s">
        <v>458</v>
      </c>
      <c r="Q17" s="64" t="s">
        <v>457</v>
      </c>
    </row>
    <row r="18" spans="3:17">
      <c r="G18" s="194" t="s">
        <v>456</v>
      </c>
      <c r="H18" s="208">
        <f>FractionUnbound_Adjusted!P15/1000</f>
        <v>5.5110520602381952</v>
      </c>
      <c r="I18" s="187">
        <v>43859</v>
      </c>
      <c r="J18" s="190">
        <f>FractionUnbound_Adjusted!S15</f>
        <v>0.54507375891304599</v>
      </c>
      <c r="K18" s="196"/>
      <c r="M18" s="194" t="s">
        <v>456</v>
      </c>
      <c r="N18" s="214">
        <f>AVERAGE(FractionUnbound_Adjusted!P20:Q20)/1000</f>
        <v>7.6587516298551348</v>
      </c>
      <c r="O18" s="157">
        <v>40195</v>
      </c>
      <c r="P18" s="158">
        <f>FractionUnbound_Adjusted!S20</f>
        <v>1.150709735034239</v>
      </c>
      <c r="Q18" s="217">
        <f>AVERAGE(P18:P19)</f>
        <v>1.0718198191004333</v>
      </c>
    </row>
    <row r="19" spans="3:17">
      <c r="C19" s="55"/>
      <c r="D19" s="49"/>
      <c r="E19" s="49"/>
      <c r="F19" s="49"/>
      <c r="G19" s="194"/>
      <c r="H19" s="209"/>
      <c r="I19" s="188"/>
      <c r="J19" s="191">
        <f>[1]FractionUnbound!O6</f>
        <v>0.60092417624380812</v>
      </c>
      <c r="K19" s="197"/>
      <c r="M19" s="194"/>
      <c r="N19" s="215"/>
      <c r="O19" s="157">
        <v>43874</v>
      </c>
      <c r="P19" s="158">
        <f>FractionUnbound_Adjusted!T20</f>
        <v>0.99292990316662777</v>
      </c>
      <c r="Q19" s="218"/>
    </row>
    <row r="20" spans="3:17">
      <c r="F20" s="49"/>
      <c r="G20" s="194"/>
      <c r="H20" s="210"/>
      <c r="I20" s="189"/>
      <c r="J20" s="192" t="str">
        <f>[1]FractionUnbound!P6</f>
        <v>NA</v>
      </c>
      <c r="K20" s="198"/>
      <c r="M20" s="194"/>
      <c r="N20" s="216"/>
      <c r="O20" s="157"/>
      <c r="P20" s="158"/>
      <c r="Q20" s="219"/>
    </row>
    <row r="21" spans="3:17">
      <c r="F21" s="56"/>
      <c r="G21" s="194" t="s">
        <v>455</v>
      </c>
      <c r="H21" s="208">
        <f>FractionUnbound_Adjusted!J15/1000</f>
        <v>10.832654208782561</v>
      </c>
      <c r="I21" s="69"/>
      <c r="J21" s="199"/>
      <c r="K21" s="200"/>
      <c r="M21" s="194" t="s">
        <v>455</v>
      </c>
      <c r="N21" s="214">
        <f>AVERAGE(FractionUnbound_Adjusted!J20:K20)/1000</f>
        <v>9.8202316834550736</v>
      </c>
      <c r="O21" s="159"/>
      <c r="P21" s="220"/>
      <c r="Q21" s="221"/>
    </row>
    <row r="22" spans="3:17">
      <c r="F22" s="56"/>
      <c r="G22" s="194"/>
      <c r="H22" s="209"/>
      <c r="I22" s="68"/>
      <c r="J22" s="201"/>
      <c r="K22" s="202"/>
      <c r="M22" s="194"/>
      <c r="N22" s="215"/>
      <c r="O22" s="160"/>
      <c r="P22" s="222"/>
      <c r="Q22" s="223"/>
    </row>
    <row r="23" spans="3:17">
      <c r="C23" s="55"/>
      <c r="D23" s="54"/>
      <c r="E23" s="54"/>
      <c r="F23" s="56"/>
      <c r="G23" s="194"/>
      <c r="H23" s="210"/>
      <c r="I23" s="68"/>
      <c r="J23" s="201"/>
      <c r="K23" s="202"/>
      <c r="M23" s="194"/>
      <c r="N23" s="216"/>
      <c r="O23" s="160"/>
      <c r="P23" s="222"/>
      <c r="Q23" s="223"/>
    </row>
    <row r="24" spans="3:17">
      <c r="C24" s="55"/>
      <c r="D24" s="54"/>
      <c r="E24" s="54"/>
      <c r="F24" s="56"/>
      <c r="G24" s="194" t="s">
        <v>454</v>
      </c>
      <c r="H24" s="208">
        <f>FractionUnbound_Adjusted!M15/1000</f>
        <v>10.12936083720032</v>
      </c>
      <c r="I24" s="68"/>
      <c r="J24" s="201"/>
      <c r="K24" s="202"/>
      <c r="M24" s="194" t="s">
        <v>454</v>
      </c>
      <c r="N24" s="214">
        <f>AVERAGE(FractionUnbound_Adjusted!M20:N20)/1000</f>
        <v>7.43863206052756</v>
      </c>
      <c r="O24" s="160"/>
      <c r="P24" s="222"/>
      <c r="Q24" s="223"/>
    </row>
    <row r="25" spans="3:17">
      <c r="C25" s="55"/>
      <c r="D25" s="54"/>
      <c r="E25" s="54"/>
      <c r="F25" s="56"/>
      <c r="G25" s="194"/>
      <c r="H25" s="209"/>
      <c r="I25" s="68"/>
      <c r="J25" s="201"/>
      <c r="K25" s="202"/>
      <c r="M25" s="194"/>
      <c r="N25" s="215"/>
      <c r="O25" s="160"/>
      <c r="P25" s="222"/>
      <c r="Q25" s="223"/>
    </row>
    <row r="26" spans="3:17">
      <c r="C26" s="55"/>
      <c r="D26" s="54"/>
      <c r="E26" s="54"/>
      <c r="F26" s="56"/>
      <c r="G26" s="194"/>
      <c r="H26" s="210"/>
      <c r="I26" s="67"/>
      <c r="J26" s="203"/>
      <c r="K26" s="204"/>
      <c r="M26" s="194"/>
      <c r="N26" s="216"/>
      <c r="O26" s="161"/>
      <c r="P26" s="224"/>
      <c r="Q26" s="225"/>
    </row>
    <row r="27" spans="3:17">
      <c r="C27" s="55"/>
      <c r="D27" s="54"/>
      <c r="E27" s="54"/>
      <c r="F27" s="56"/>
      <c r="G27" s="49"/>
      <c r="H27" s="49"/>
      <c r="I27" s="58"/>
      <c r="J27" s="49"/>
      <c r="K27" s="49"/>
    </row>
    <row r="28" spans="3:17">
      <c r="C28" s="55"/>
      <c r="D28" s="54"/>
      <c r="E28" s="54"/>
      <c r="F28" s="56"/>
      <c r="G28" s="193" t="s">
        <v>474</v>
      </c>
      <c r="H28" s="193"/>
      <c r="I28" s="193"/>
      <c r="J28" s="193"/>
      <c r="K28" s="193"/>
      <c r="M28" s="193" t="s">
        <v>440</v>
      </c>
      <c r="N28" s="193"/>
      <c r="O28" s="193"/>
      <c r="P28" s="193"/>
      <c r="Q28" s="193"/>
    </row>
    <row r="29" spans="3:17" ht="30">
      <c r="C29" s="55"/>
      <c r="D29" s="54"/>
      <c r="E29" s="54"/>
      <c r="F29" s="56"/>
      <c r="G29" s="64" t="s">
        <v>461</v>
      </c>
      <c r="H29" s="65" t="s">
        <v>460</v>
      </c>
      <c r="I29" s="66" t="s">
        <v>459</v>
      </c>
      <c r="J29" s="65" t="s">
        <v>458</v>
      </c>
      <c r="K29" s="64" t="s">
        <v>457</v>
      </c>
      <c r="M29" s="64" t="s">
        <v>461</v>
      </c>
      <c r="N29" s="65" t="s">
        <v>460</v>
      </c>
      <c r="O29" s="66" t="s">
        <v>459</v>
      </c>
      <c r="P29" s="65" t="s">
        <v>458</v>
      </c>
      <c r="Q29" s="64" t="s">
        <v>457</v>
      </c>
    </row>
    <row r="30" spans="3:17">
      <c r="C30" s="55"/>
      <c r="D30" s="54"/>
      <c r="E30" s="54"/>
      <c r="F30" s="56"/>
      <c r="G30" s="194" t="s">
        <v>456</v>
      </c>
      <c r="H30" s="195">
        <f>FractionUnbound_Adjusted!P26/1000</f>
        <v>3.2026313369934507</v>
      </c>
      <c r="I30" s="187">
        <v>43847</v>
      </c>
      <c r="J30" s="190">
        <f>FractionUnbound_Adjusted!S26</f>
        <v>0.36160360448957768</v>
      </c>
      <c r="K30" s="196"/>
      <c r="M30" s="194" t="s">
        <v>456</v>
      </c>
      <c r="N30" s="195">
        <f>FractionUnbound_Adjusted!P31/1000</f>
        <v>0.4422817731777805</v>
      </c>
      <c r="O30" s="187">
        <v>43859</v>
      </c>
      <c r="P30" s="190">
        <f>FractionUnbound_Adjusted!S31</f>
        <v>5.3683010419462739E-2</v>
      </c>
      <c r="Q30" s="196"/>
    </row>
    <row r="31" spans="3:17">
      <c r="C31" s="55"/>
      <c r="D31" s="54"/>
      <c r="E31" s="54"/>
      <c r="F31" s="59"/>
      <c r="G31" s="194"/>
      <c r="H31" s="195"/>
      <c r="I31" s="188"/>
      <c r="J31" s="191">
        <f>[1]FractionUnbound!O18</f>
        <v>0.66803918872724699</v>
      </c>
      <c r="K31" s="197"/>
      <c r="M31" s="194"/>
      <c r="N31" s="195"/>
      <c r="O31" s="188"/>
      <c r="P31" s="191" t="str">
        <f>[1]FractionUnbound!O22</f>
        <v>NA</v>
      </c>
      <c r="Q31" s="197"/>
    </row>
    <row r="32" spans="3:17">
      <c r="C32" s="55"/>
      <c r="D32" s="54"/>
      <c r="E32" s="54"/>
      <c r="F32" s="59"/>
      <c r="G32" s="194"/>
      <c r="H32" s="195"/>
      <c r="I32" s="189"/>
      <c r="J32" s="192">
        <f>[1]FractionUnbound!P18</f>
        <v>0.87013838138134147</v>
      </c>
      <c r="K32" s="198"/>
      <c r="M32" s="194"/>
      <c r="N32" s="195"/>
      <c r="O32" s="189"/>
      <c r="P32" s="192">
        <f>[1]FractionUnbound!P22</f>
        <v>2.9749522048430121E-2</v>
      </c>
      <c r="Q32" s="198"/>
    </row>
    <row r="33" spans="3:17">
      <c r="C33" s="55"/>
      <c r="D33" s="54"/>
      <c r="E33" s="54"/>
      <c r="F33" s="59"/>
      <c r="G33" s="194" t="s">
        <v>455</v>
      </c>
      <c r="H33" s="195">
        <f>FractionUnbound_Adjusted!J26/1000</f>
        <v>9.0714845846253311</v>
      </c>
      <c r="I33" s="62"/>
      <c r="J33" s="199"/>
      <c r="K33" s="200"/>
      <c r="M33" s="194" t="s">
        <v>455</v>
      </c>
      <c r="N33" s="195">
        <f>FractionUnbound_Adjusted!J31/1000</f>
        <v>9.5728322873244007</v>
      </c>
      <c r="O33" s="62"/>
      <c r="P33" s="199"/>
      <c r="Q33" s="200"/>
    </row>
    <row r="34" spans="3:17">
      <c r="C34" s="55"/>
      <c r="D34" s="54"/>
      <c r="E34" s="54"/>
      <c r="F34" s="59"/>
      <c r="G34" s="194"/>
      <c r="H34" s="195"/>
      <c r="I34" s="61"/>
      <c r="J34" s="201"/>
      <c r="K34" s="202"/>
      <c r="M34" s="194"/>
      <c r="N34" s="195"/>
      <c r="O34" s="61"/>
      <c r="P34" s="201"/>
      <c r="Q34" s="202"/>
    </row>
    <row r="35" spans="3:17">
      <c r="C35" s="55"/>
      <c r="D35" s="54"/>
      <c r="E35" s="54"/>
      <c r="F35" s="59"/>
      <c r="G35" s="194"/>
      <c r="H35" s="195"/>
      <c r="I35" s="61"/>
      <c r="J35" s="201"/>
      <c r="K35" s="202"/>
      <c r="M35" s="194"/>
      <c r="N35" s="195"/>
      <c r="O35" s="61"/>
      <c r="P35" s="201"/>
      <c r="Q35" s="202"/>
    </row>
    <row r="36" spans="3:17">
      <c r="C36" s="55"/>
      <c r="D36" s="54"/>
      <c r="E36" s="54"/>
      <c r="F36" s="59"/>
      <c r="G36" s="194" t="s">
        <v>454</v>
      </c>
      <c r="H36" s="195">
        <f>FractionUnbound_Adjusted!M26/1000</f>
        <v>9.0383120518839064</v>
      </c>
      <c r="I36" s="61"/>
      <c r="J36" s="201"/>
      <c r="K36" s="202"/>
      <c r="M36" s="194" t="s">
        <v>454</v>
      </c>
      <c r="N36" s="195">
        <f>FractionUnbound_Adjusted!M31/1000</f>
        <v>8.3320906093636804</v>
      </c>
      <c r="O36" s="61"/>
      <c r="P36" s="201"/>
      <c r="Q36" s="202"/>
    </row>
    <row r="37" spans="3:17">
      <c r="C37" s="55"/>
      <c r="D37" s="54"/>
      <c r="E37" s="54"/>
      <c r="F37" s="59"/>
      <c r="G37" s="194"/>
      <c r="H37" s="195"/>
      <c r="I37" s="61"/>
      <c r="J37" s="201"/>
      <c r="K37" s="202"/>
      <c r="M37" s="194"/>
      <c r="N37" s="195"/>
      <c r="O37" s="61"/>
      <c r="P37" s="201"/>
      <c r="Q37" s="202"/>
    </row>
    <row r="38" spans="3:17">
      <c r="C38" s="55"/>
      <c r="D38" s="54"/>
      <c r="E38" s="54"/>
      <c r="F38" s="59"/>
      <c r="G38" s="194"/>
      <c r="H38" s="195"/>
      <c r="I38" s="60"/>
      <c r="J38" s="203"/>
      <c r="K38" s="204"/>
      <c r="M38" s="194"/>
      <c r="N38" s="195"/>
      <c r="O38" s="60"/>
      <c r="P38" s="203"/>
      <c r="Q38" s="204"/>
    </row>
    <row r="39" spans="3:17">
      <c r="C39" s="55"/>
      <c r="D39" s="54"/>
      <c r="E39" s="54"/>
      <c r="F39" s="59"/>
    </row>
    <row r="40" spans="3:17">
      <c r="C40" s="55"/>
      <c r="D40" s="54"/>
      <c r="E40" s="54"/>
      <c r="F40" s="59"/>
      <c r="G40" s="193" t="s">
        <v>442</v>
      </c>
      <c r="H40" s="193"/>
      <c r="I40" s="193"/>
      <c r="J40" s="193"/>
      <c r="K40" s="193"/>
      <c r="M40" s="193" t="s">
        <v>444</v>
      </c>
      <c r="N40" s="193"/>
      <c r="O40" s="193"/>
      <c r="P40" s="193"/>
      <c r="Q40" s="193"/>
    </row>
    <row r="41" spans="3:17" ht="30">
      <c r="C41" s="55"/>
      <c r="D41" s="54"/>
      <c r="E41" s="54"/>
      <c r="F41" s="59"/>
      <c r="G41" s="145" t="s">
        <v>461</v>
      </c>
      <c r="H41" s="65" t="s">
        <v>460</v>
      </c>
      <c r="I41" s="66" t="s">
        <v>459</v>
      </c>
      <c r="J41" s="65" t="s">
        <v>458</v>
      </c>
      <c r="K41" s="145" t="s">
        <v>457</v>
      </c>
      <c r="M41" s="145" t="s">
        <v>461</v>
      </c>
      <c r="N41" s="65" t="s">
        <v>460</v>
      </c>
      <c r="O41" s="66" t="s">
        <v>459</v>
      </c>
      <c r="P41" s="65" t="s">
        <v>458</v>
      </c>
      <c r="Q41" s="145" t="s">
        <v>457</v>
      </c>
    </row>
    <row r="42" spans="3:17">
      <c r="C42" s="55"/>
      <c r="D42" s="54"/>
      <c r="E42" s="54"/>
      <c r="F42" s="59"/>
      <c r="G42" s="194" t="s">
        <v>456</v>
      </c>
      <c r="H42" s="195">
        <f>FractionUnbound_Adjusted!P36/1000</f>
        <v>3.1918737740790131</v>
      </c>
      <c r="I42" s="187">
        <v>43859</v>
      </c>
      <c r="J42" s="190">
        <f>FractionUnbound_Adjusted!S36</f>
        <v>0.36958946624121491</v>
      </c>
      <c r="K42" s="196"/>
      <c r="M42" s="194" t="s">
        <v>456</v>
      </c>
      <c r="N42" s="195">
        <f>FractionUnbound_Adjusted!P41/1000</f>
        <v>3.2029825577706159</v>
      </c>
      <c r="O42" s="187">
        <v>43859</v>
      </c>
      <c r="P42" s="190">
        <f>FractionUnbound_Adjusted!S41</f>
        <v>0.51050722378504254</v>
      </c>
      <c r="Q42" s="196">
        <f>AVERAGE(P42:P44)</f>
        <v>0.17016907459501418</v>
      </c>
    </row>
    <row r="43" spans="3:17">
      <c r="C43" s="55"/>
      <c r="D43" s="54"/>
      <c r="E43" s="54"/>
      <c r="F43" s="59"/>
      <c r="G43" s="194"/>
      <c r="H43" s="195"/>
      <c r="I43" s="188"/>
      <c r="J43" s="191" t="str">
        <f>[1]FractionUnbound!O22</f>
        <v>NA</v>
      </c>
      <c r="K43" s="197"/>
      <c r="M43" s="194"/>
      <c r="N43" s="195"/>
      <c r="O43" s="188"/>
      <c r="P43" s="191">
        <f>[1]FractionUnbound!O34</f>
        <v>0</v>
      </c>
      <c r="Q43" s="197"/>
    </row>
    <row r="44" spans="3:17">
      <c r="C44" s="55"/>
      <c r="D44" s="54"/>
      <c r="E44" s="54"/>
      <c r="F44" s="59"/>
      <c r="G44" s="194"/>
      <c r="H44" s="195"/>
      <c r="I44" s="189"/>
      <c r="J44" s="192">
        <f>[1]FractionUnbound!L22</f>
        <v>0</v>
      </c>
      <c r="K44" s="198"/>
      <c r="M44" s="194"/>
      <c r="N44" s="195"/>
      <c r="O44" s="189"/>
      <c r="P44" s="192">
        <f>[1]FractionUnbound!P34</f>
        <v>0</v>
      </c>
      <c r="Q44" s="198"/>
    </row>
    <row r="45" spans="3:17">
      <c r="C45" s="55"/>
      <c r="D45" s="54"/>
      <c r="E45" s="54"/>
      <c r="F45" s="59"/>
      <c r="G45" s="194" t="s">
        <v>455</v>
      </c>
      <c r="H45" s="195">
        <f>FractionUnbound_Adjusted!J36/1000</f>
        <v>9.0311979377254268</v>
      </c>
      <c r="I45" s="62"/>
      <c r="J45" s="199"/>
      <c r="K45" s="200"/>
      <c r="M45" s="194" t="s">
        <v>455</v>
      </c>
      <c r="N45" s="195">
        <f>FractionUnbound_Adjusted!J41/1000</f>
        <v>7.7211284957025335</v>
      </c>
      <c r="O45" s="62"/>
      <c r="P45" s="199"/>
      <c r="Q45" s="200"/>
    </row>
    <row r="46" spans="3:17">
      <c r="C46" s="55"/>
      <c r="D46" s="54"/>
      <c r="E46" s="54"/>
      <c r="F46" s="59"/>
      <c r="G46" s="194"/>
      <c r="H46" s="195"/>
      <c r="I46" s="61"/>
      <c r="J46" s="201"/>
      <c r="K46" s="202"/>
      <c r="M46" s="194"/>
      <c r="N46" s="195"/>
      <c r="O46" s="61"/>
      <c r="P46" s="201"/>
      <c r="Q46" s="202"/>
    </row>
    <row r="47" spans="3:17">
      <c r="C47" s="55"/>
      <c r="D47" s="54"/>
      <c r="E47" s="54"/>
      <c r="F47" s="59"/>
      <c r="G47" s="194"/>
      <c r="H47" s="195"/>
      <c r="I47" s="61"/>
      <c r="J47" s="201"/>
      <c r="K47" s="202"/>
      <c r="M47" s="194"/>
      <c r="N47" s="195"/>
      <c r="O47" s="61"/>
      <c r="P47" s="201"/>
      <c r="Q47" s="202"/>
    </row>
    <row r="48" spans="3:17">
      <c r="C48" s="49"/>
      <c r="D48" s="59"/>
      <c r="E48" s="59"/>
      <c r="F48" s="59"/>
      <c r="G48" s="194" t="s">
        <v>454</v>
      </c>
      <c r="H48" s="195">
        <f>FractionUnbound_Adjusted!M36/1000</f>
        <v>8.6876470073479339</v>
      </c>
      <c r="I48" s="61"/>
      <c r="J48" s="201"/>
      <c r="K48" s="202"/>
      <c r="M48" s="194" t="s">
        <v>454</v>
      </c>
      <c r="N48" s="195">
        <f>FractionUnbound_Adjusted!M41/1000</f>
        <v>6.2845374945300803</v>
      </c>
      <c r="O48" s="61"/>
      <c r="P48" s="201"/>
      <c r="Q48" s="202"/>
    </row>
    <row r="49" spans="3:17">
      <c r="C49" s="49"/>
      <c r="D49" s="49"/>
      <c r="E49" s="49"/>
      <c r="F49" s="49"/>
      <c r="G49" s="194"/>
      <c r="H49" s="195"/>
      <c r="I49" s="61"/>
      <c r="J49" s="201"/>
      <c r="K49" s="202"/>
      <c r="M49" s="194"/>
      <c r="N49" s="195"/>
      <c r="O49" s="61"/>
      <c r="P49" s="201"/>
      <c r="Q49" s="202"/>
    </row>
    <row r="50" spans="3:17">
      <c r="C50" s="49"/>
      <c r="D50" s="57"/>
      <c r="E50" s="57"/>
      <c r="F50" s="49"/>
      <c r="G50" s="194"/>
      <c r="H50" s="195"/>
      <c r="I50" s="60"/>
      <c r="J50" s="203"/>
      <c r="K50" s="204"/>
      <c r="M50" s="194"/>
      <c r="N50" s="195"/>
      <c r="O50" s="60"/>
      <c r="P50" s="203"/>
      <c r="Q50" s="204"/>
    </row>
    <row r="51" spans="3:17">
      <c r="C51" s="55"/>
      <c r="D51" s="54"/>
      <c r="E51" s="54"/>
      <c r="F51" s="56"/>
    </row>
    <row r="52" spans="3:17">
      <c r="C52" s="55"/>
      <c r="D52" s="54"/>
      <c r="E52" s="54"/>
      <c r="F52" s="56"/>
      <c r="G52" s="193" t="s">
        <v>446</v>
      </c>
      <c r="H52" s="193"/>
      <c r="I52" s="193"/>
      <c r="J52" s="193"/>
      <c r="K52" s="193"/>
      <c r="M52" s="193" t="s">
        <v>448</v>
      </c>
      <c r="N52" s="193"/>
      <c r="O52" s="193"/>
      <c r="P52" s="193"/>
      <c r="Q52" s="193"/>
    </row>
    <row r="53" spans="3:17" ht="30">
      <c r="C53" s="55"/>
      <c r="D53" s="54"/>
      <c r="E53" s="54"/>
      <c r="F53" s="56"/>
      <c r="G53" s="145" t="s">
        <v>461</v>
      </c>
      <c r="H53" s="65" t="s">
        <v>460</v>
      </c>
      <c r="I53" s="66" t="s">
        <v>459</v>
      </c>
      <c r="J53" s="65" t="s">
        <v>458</v>
      </c>
      <c r="K53" s="145" t="s">
        <v>457</v>
      </c>
      <c r="M53" s="145" t="s">
        <v>461</v>
      </c>
      <c r="N53" s="65" t="s">
        <v>460</v>
      </c>
      <c r="O53" s="66" t="s">
        <v>459</v>
      </c>
      <c r="P53" s="65" t="s">
        <v>458</v>
      </c>
      <c r="Q53" s="145" t="s">
        <v>457</v>
      </c>
    </row>
    <row r="54" spans="3:17">
      <c r="C54" s="55"/>
      <c r="D54" s="54"/>
      <c r="E54" s="54"/>
      <c r="F54" s="49"/>
      <c r="G54" s="194" t="s">
        <v>456</v>
      </c>
      <c r="H54" s="195">
        <f>FractionUnbound_Adjusted!P46/1000</f>
        <v>1.5115600599090906</v>
      </c>
      <c r="I54" s="187">
        <v>43859</v>
      </c>
      <c r="J54" s="190">
        <f>FractionUnbound_Adjusted!S46</f>
        <v>0.2032964145706174</v>
      </c>
      <c r="K54" s="196"/>
      <c r="M54" s="194" t="s">
        <v>456</v>
      </c>
      <c r="N54" s="195">
        <f>FractionUnbound_Adjusted!P51/1000</f>
        <v>0.13205746301537624</v>
      </c>
      <c r="O54" s="187">
        <v>43859</v>
      </c>
      <c r="P54" s="190">
        <f>FractionUnbound_Adjusted!S51</f>
        <v>2.5257661168737722E-2</v>
      </c>
      <c r="Q54" s="196"/>
    </row>
    <row r="55" spans="3:17">
      <c r="C55" s="55"/>
      <c r="D55" s="54"/>
      <c r="E55" s="54"/>
      <c r="F55" s="49"/>
      <c r="G55" s="194"/>
      <c r="H55" s="195"/>
      <c r="I55" s="188"/>
      <c r="J55" s="191">
        <f>[1]FractionUnbound!O34</f>
        <v>0</v>
      </c>
      <c r="K55" s="197"/>
      <c r="M55" s="194"/>
      <c r="N55" s="195"/>
      <c r="O55" s="188"/>
      <c r="P55" s="191"/>
      <c r="Q55" s="197"/>
    </row>
    <row r="56" spans="3:17">
      <c r="C56" s="55"/>
      <c r="D56" s="54"/>
      <c r="E56" s="54"/>
      <c r="F56" s="49"/>
      <c r="G56" s="194"/>
      <c r="H56" s="195"/>
      <c r="I56" s="189"/>
      <c r="J56" s="192">
        <f>[1]FractionUnbound!L34</f>
        <v>0</v>
      </c>
      <c r="K56" s="198"/>
      <c r="M56" s="194"/>
      <c r="N56" s="195"/>
      <c r="O56" s="189"/>
      <c r="P56" s="192"/>
      <c r="Q56" s="198"/>
    </row>
    <row r="57" spans="3:17">
      <c r="C57" s="55"/>
      <c r="D57" s="54"/>
      <c r="E57" s="54"/>
      <c r="F57" s="49"/>
      <c r="G57" s="194" t="s">
        <v>455</v>
      </c>
      <c r="H57" s="195">
        <f>FractionUnbound_Adjusted!J46/1000</f>
        <v>8.3807574683077206</v>
      </c>
      <c r="I57" s="62"/>
      <c r="J57" s="199"/>
      <c r="K57" s="200"/>
      <c r="M57" s="194" t="s">
        <v>455</v>
      </c>
      <c r="N57" s="195">
        <f>FractionUnbound_Adjusted!J51/1000</f>
        <v>7.7654094697350127</v>
      </c>
      <c r="O57" s="62"/>
      <c r="P57" s="199"/>
      <c r="Q57" s="200"/>
    </row>
    <row r="58" spans="3:17">
      <c r="C58" s="55"/>
      <c r="D58" s="54"/>
      <c r="E58" s="54"/>
      <c r="F58" s="49"/>
      <c r="G58" s="194"/>
      <c r="H58" s="195"/>
      <c r="I58" s="61"/>
      <c r="J58" s="201"/>
      <c r="K58" s="202"/>
      <c r="M58" s="194"/>
      <c r="N58" s="195"/>
      <c r="O58" s="61"/>
      <c r="P58" s="201"/>
      <c r="Q58" s="202"/>
    </row>
    <row r="59" spans="3:17">
      <c r="C59" s="55"/>
      <c r="D59" s="54"/>
      <c r="E59" s="54"/>
      <c r="F59" s="49"/>
      <c r="G59" s="194"/>
      <c r="H59" s="195"/>
      <c r="I59" s="61"/>
      <c r="J59" s="201"/>
      <c r="K59" s="202"/>
      <c r="M59" s="194"/>
      <c r="N59" s="195"/>
      <c r="O59" s="61"/>
      <c r="P59" s="201"/>
      <c r="Q59" s="202"/>
    </row>
    <row r="60" spans="3:17">
      <c r="C60" s="49"/>
      <c r="D60" s="59"/>
      <c r="E60" s="59"/>
      <c r="F60" s="49"/>
      <c r="G60" s="194" t="s">
        <v>454</v>
      </c>
      <c r="H60" s="195">
        <f>FractionUnbound_Adjusted!M46/1000</f>
        <v>7.4564672111976797</v>
      </c>
      <c r="I60" s="61"/>
      <c r="J60" s="201"/>
      <c r="K60" s="202"/>
      <c r="M60" s="194" t="s">
        <v>454</v>
      </c>
      <c r="N60" s="195">
        <f>FractionUnbound_Adjusted!M51/1000</f>
        <v>5.2322166703529476</v>
      </c>
      <c r="O60" s="61"/>
      <c r="P60" s="201"/>
      <c r="Q60" s="202"/>
    </row>
    <row r="61" spans="3:17">
      <c r="C61" s="49"/>
      <c r="D61" s="49"/>
      <c r="E61" s="49"/>
      <c r="F61" s="49"/>
      <c r="G61" s="194"/>
      <c r="H61" s="195"/>
      <c r="I61" s="61"/>
      <c r="J61" s="201"/>
      <c r="K61" s="202"/>
      <c r="M61" s="194"/>
      <c r="N61" s="195"/>
      <c r="O61" s="61"/>
      <c r="P61" s="201"/>
      <c r="Q61" s="202"/>
    </row>
    <row r="62" spans="3:17">
      <c r="C62" s="49"/>
      <c r="D62" s="57"/>
      <c r="E62" s="57"/>
      <c r="F62" s="49"/>
      <c r="G62" s="194"/>
      <c r="H62" s="195"/>
      <c r="I62" s="60"/>
      <c r="J62" s="203"/>
      <c r="K62" s="204"/>
      <c r="M62" s="194"/>
      <c r="N62" s="195"/>
      <c r="O62" s="60"/>
      <c r="P62" s="203"/>
      <c r="Q62" s="204"/>
    </row>
    <row r="63" spans="3:17">
      <c r="C63" s="55"/>
      <c r="D63" s="54"/>
      <c r="E63" s="54"/>
      <c r="F63" s="56"/>
    </row>
    <row r="64" spans="3:17">
      <c r="C64" s="55"/>
      <c r="D64" s="54"/>
      <c r="E64" s="54"/>
      <c r="F64" s="56"/>
      <c r="G64" s="193" t="s">
        <v>372</v>
      </c>
      <c r="H64" s="193"/>
      <c r="I64" s="193"/>
      <c r="J64" s="193"/>
      <c r="K64" s="193"/>
    </row>
    <row r="65" spans="3:11" ht="30">
      <c r="C65" s="55"/>
      <c r="D65" s="54"/>
      <c r="E65" s="54"/>
      <c r="F65" s="56"/>
      <c r="G65" s="145" t="s">
        <v>461</v>
      </c>
      <c r="H65" s="65" t="s">
        <v>460</v>
      </c>
      <c r="I65" s="66" t="s">
        <v>459</v>
      </c>
      <c r="J65" s="65" t="s">
        <v>458</v>
      </c>
      <c r="K65" s="145" t="s">
        <v>457</v>
      </c>
    </row>
    <row r="66" spans="3:11">
      <c r="C66" s="55"/>
      <c r="D66" s="54"/>
      <c r="E66" s="54"/>
      <c r="F66" s="49"/>
      <c r="G66" s="205" t="s">
        <v>456</v>
      </c>
      <c r="H66" s="208">
        <f>AVERAGE(FractionUnbound_Adjusted!P56:R56,FractionUnbound_Adjusted!P59)/1000</f>
        <v>0.4637254272414133</v>
      </c>
      <c r="I66" s="157">
        <v>43859</v>
      </c>
      <c r="J66" s="63">
        <f>FractionUnbound_Adjusted!S56</f>
        <v>6.0189180246617728E-2</v>
      </c>
      <c r="K66" s="211">
        <f>AVERAGE(J66:J69)</f>
        <v>6.3122083682769739E-2</v>
      </c>
    </row>
    <row r="67" spans="3:11">
      <c r="C67" s="55"/>
      <c r="D67" s="54"/>
      <c r="E67" s="54"/>
      <c r="F67" s="49"/>
      <c r="G67" s="206"/>
      <c r="H67" s="209"/>
      <c r="I67" s="157">
        <v>43859</v>
      </c>
      <c r="J67" s="63">
        <f>FractionUnbound_Adjusted!T56</f>
        <v>5.3392057719087165E-2</v>
      </c>
      <c r="K67" s="212"/>
    </row>
    <row r="68" spans="3:11">
      <c r="C68" s="55"/>
      <c r="D68" s="54"/>
      <c r="E68" s="54"/>
      <c r="F68" s="49"/>
      <c r="G68" s="206"/>
      <c r="H68" s="209"/>
      <c r="I68" s="157">
        <v>43847</v>
      </c>
      <c r="J68" s="63">
        <f>FractionUnbound_Adjusted!U56</f>
        <v>6.0695943700640131E-2</v>
      </c>
      <c r="K68" s="212"/>
    </row>
    <row r="69" spans="3:11">
      <c r="C69" s="55"/>
      <c r="D69" s="54"/>
      <c r="E69" s="54"/>
      <c r="F69" s="49"/>
      <c r="G69" s="207"/>
      <c r="H69" s="210"/>
      <c r="I69" s="162">
        <v>43874</v>
      </c>
      <c r="J69" s="63">
        <f>FractionUnbound_Adjusted!S59</f>
        <v>7.8211153064733904E-2</v>
      </c>
      <c r="K69" s="213"/>
    </row>
    <row r="70" spans="3:11">
      <c r="C70" s="55"/>
      <c r="D70" s="54"/>
      <c r="E70" s="54"/>
      <c r="F70" s="49"/>
      <c r="G70" s="194" t="s">
        <v>455</v>
      </c>
      <c r="H70" s="195">
        <f>AVERAGE(FractionUnbound_Adjusted!J56:L56,FractionUnbound_Adjusted!J59)/1000</f>
        <v>9.1360384193770141</v>
      </c>
      <c r="I70" s="62"/>
      <c r="J70" s="199"/>
      <c r="K70" s="200"/>
    </row>
    <row r="71" spans="3:11">
      <c r="C71" s="55"/>
      <c r="D71" s="54"/>
      <c r="E71" s="54"/>
      <c r="F71" s="49"/>
      <c r="G71" s="194"/>
      <c r="H71" s="195"/>
      <c r="I71" s="61"/>
      <c r="J71" s="201"/>
      <c r="K71" s="202"/>
    </row>
    <row r="72" spans="3:11" ht="12.75" customHeight="1">
      <c r="C72" s="55"/>
      <c r="D72" s="54"/>
      <c r="E72" s="54"/>
      <c r="F72" s="49"/>
      <c r="G72" s="194"/>
      <c r="H72" s="195"/>
      <c r="I72" s="61"/>
      <c r="J72" s="201"/>
      <c r="K72" s="202"/>
    </row>
    <row r="73" spans="3:11">
      <c r="C73" s="49"/>
      <c r="D73" s="49"/>
      <c r="E73" s="49"/>
      <c r="F73" s="49"/>
      <c r="G73" s="194" t="s">
        <v>454</v>
      </c>
      <c r="H73" s="195">
        <f>AVERAGE(FractionUnbound_Adjusted!M56:O56,FractionUnbound_Adjusted!M59)/1000</f>
        <v>7.4191632680104114</v>
      </c>
      <c r="I73" s="61"/>
      <c r="J73" s="201"/>
      <c r="K73" s="202"/>
    </row>
    <row r="74" spans="3:11">
      <c r="C74" s="49"/>
      <c r="D74" s="49"/>
      <c r="E74" s="49"/>
      <c r="F74" s="49"/>
      <c r="G74" s="194"/>
      <c r="H74" s="195"/>
      <c r="I74" s="61"/>
      <c r="J74" s="201"/>
      <c r="K74" s="202"/>
    </row>
    <row r="75" spans="3:11">
      <c r="C75" s="49"/>
      <c r="D75" s="57"/>
      <c r="E75" s="57"/>
      <c r="F75" s="49"/>
      <c r="G75" s="194"/>
      <c r="H75" s="195"/>
      <c r="I75" s="60"/>
      <c r="J75" s="203"/>
      <c r="K75" s="204"/>
    </row>
    <row r="76" spans="3:11">
      <c r="C76" s="55"/>
      <c r="D76" s="54"/>
      <c r="E76" s="54"/>
      <c r="F76" s="56"/>
    </row>
    <row r="77" spans="3:11">
      <c r="C77" s="55"/>
      <c r="D77" s="54"/>
      <c r="E77" s="54"/>
      <c r="F77" s="56"/>
    </row>
    <row r="78" spans="3:11">
      <c r="C78" s="55"/>
      <c r="D78" s="54"/>
      <c r="E78" s="54"/>
      <c r="F78" s="56"/>
    </row>
    <row r="79" spans="3:11">
      <c r="C79" s="55"/>
      <c r="D79" s="54"/>
      <c r="E79" s="54"/>
      <c r="F79" s="49"/>
    </row>
    <row r="80" spans="3:11">
      <c r="C80" s="55"/>
      <c r="D80" s="54"/>
      <c r="E80" s="54"/>
      <c r="F80" s="49"/>
    </row>
    <row r="81" spans="3:11">
      <c r="C81" s="55"/>
      <c r="D81" s="54"/>
      <c r="E81" s="54"/>
      <c r="F81" s="49"/>
    </row>
    <row r="82" spans="3:11">
      <c r="C82" s="55"/>
      <c r="D82" s="54"/>
      <c r="E82" s="54"/>
      <c r="F82" s="49"/>
      <c r="G82" s="49"/>
      <c r="H82" s="49"/>
      <c r="I82" s="58"/>
      <c r="J82" s="49"/>
      <c r="K82" s="49"/>
    </row>
    <row r="83" spans="3:11">
      <c r="C83" s="55"/>
      <c r="D83" s="54"/>
      <c r="E83" s="54"/>
      <c r="F83" s="49"/>
    </row>
    <row r="84" spans="3:11">
      <c r="C84" s="55"/>
      <c r="D84" s="54"/>
      <c r="E84" s="54"/>
      <c r="F84" s="49"/>
    </row>
    <row r="85" spans="3:11">
      <c r="C85" s="49"/>
      <c r="D85" s="49"/>
      <c r="E85" s="49"/>
      <c r="F85" s="49"/>
    </row>
    <row r="86" spans="3:11">
      <c r="C86" s="49"/>
      <c r="D86" s="49"/>
      <c r="E86" s="49"/>
      <c r="F86" s="49"/>
    </row>
    <row r="87" spans="3:11">
      <c r="C87" s="49"/>
      <c r="D87" s="57"/>
      <c r="E87" s="57"/>
      <c r="F87" s="49"/>
    </row>
    <row r="88" spans="3:11">
      <c r="C88" s="55"/>
      <c r="D88" s="54"/>
      <c r="E88" s="54"/>
      <c r="F88" s="56"/>
    </row>
    <row r="89" spans="3:11">
      <c r="C89" s="55"/>
      <c r="D89" s="54"/>
      <c r="E89" s="54"/>
      <c r="F89" s="56"/>
    </row>
    <row r="90" spans="3:11">
      <c r="C90" s="55"/>
      <c r="D90" s="54"/>
      <c r="E90" s="54"/>
      <c r="F90" s="56"/>
    </row>
    <row r="91" spans="3:11">
      <c r="C91" s="55"/>
      <c r="D91" s="54"/>
      <c r="E91" s="54"/>
      <c r="F91" s="49"/>
    </row>
    <row r="92" spans="3:11">
      <c r="C92" s="55"/>
      <c r="D92" s="54"/>
      <c r="E92" s="54"/>
      <c r="F92" s="49"/>
    </row>
    <row r="93" spans="3:11">
      <c r="C93" s="55"/>
      <c r="D93" s="54"/>
      <c r="E93" s="54"/>
      <c r="F93" s="49"/>
    </row>
    <row r="94" spans="3:11">
      <c r="C94" s="55"/>
      <c r="D94" s="54"/>
      <c r="E94" s="54"/>
      <c r="F94" s="49"/>
      <c r="G94" s="49"/>
      <c r="H94" s="49"/>
      <c r="I94" s="58"/>
      <c r="J94" s="49"/>
      <c r="K94" s="49"/>
    </row>
    <row r="95" spans="3:11">
      <c r="C95" s="55"/>
      <c r="D95" s="54"/>
      <c r="E95" s="54"/>
      <c r="F95" s="49"/>
    </row>
    <row r="96" spans="3:11">
      <c r="C96" s="55"/>
      <c r="D96" s="54"/>
      <c r="E96" s="54"/>
      <c r="F96" s="49"/>
    </row>
    <row r="97" spans="3:11">
      <c r="C97" s="49"/>
      <c r="D97" s="49"/>
      <c r="E97" s="49"/>
      <c r="F97" s="49"/>
    </row>
    <row r="98" spans="3:11">
      <c r="C98" s="49"/>
      <c r="D98" s="49"/>
      <c r="E98" s="49"/>
      <c r="F98" s="49"/>
    </row>
    <row r="99" spans="3:11">
      <c r="C99" s="49"/>
      <c r="D99" s="57"/>
      <c r="E99" s="57"/>
      <c r="F99" s="49"/>
    </row>
    <row r="100" spans="3:11">
      <c r="C100" s="55"/>
      <c r="D100" s="54"/>
      <c r="E100" s="54"/>
      <c r="F100" s="56"/>
    </row>
    <row r="101" spans="3:11">
      <c r="C101" s="55"/>
      <c r="D101" s="54"/>
      <c r="E101" s="54"/>
      <c r="F101" s="56"/>
    </row>
    <row r="102" spans="3:11">
      <c r="C102" s="55"/>
      <c r="D102" s="54"/>
      <c r="E102" s="54"/>
      <c r="F102" s="56"/>
    </row>
    <row r="103" spans="3:11">
      <c r="C103" s="55"/>
      <c r="D103" s="54"/>
      <c r="E103" s="54"/>
      <c r="F103" s="49"/>
    </row>
    <row r="104" spans="3:11">
      <c r="C104" s="55"/>
      <c r="D104" s="54"/>
      <c r="E104" s="54"/>
      <c r="F104" s="49"/>
    </row>
    <row r="105" spans="3:11">
      <c r="C105" s="55"/>
      <c r="D105" s="54"/>
      <c r="E105" s="54"/>
      <c r="F105" s="49"/>
    </row>
    <row r="106" spans="3:11">
      <c r="C106" s="55"/>
      <c r="D106" s="54"/>
      <c r="E106" s="54"/>
      <c r="F106" s="49"/>
      <c r="G106" s="49"/>
      <c r="H106" s="49"/>
      <c r="I106" s="58"/>
      <c r="J106" s="49"/>
      <c r="K106" s="49"/>
    </row>
    <row r="107" spans="3:11">
      <c r="C107" s="55"/>
      <c r="D107" s="54"/>
      <c r="E107" s="54"/>
      <c r="F107" s="49"/>
    </row>
    <row r="108" spans="3:11">
      <c r="C108" s="55"/>
      <c r="D108" s="54"/>
      <c r="E108" s="54"/>
      <c r="F108" s="49"/>
    </row>
    <row r="109" spans="3:11">
      <c r="C109" s="49"/>
      <c r="D109" s="49"/>
      <c r="E109" s="49"/>
      <c r="F109" s="49"/>
    </row>
    <row r="110" spans="3:11">
      <c r="C110" s="49"/>
      <c r="D110" s="49"/>
      <c r="E110" s="49"/>
      <c r="F110" s="49"/>
    </row>
    <row r="111" spans="3:11">
      <c r="C111" s="49"/>
      <c r="D111" s="57"/>
      <c r="E111" s="57"/>
      <c r="F111" s="49"/>
    </row>
    <row r="112" spans="3:11">
      <c r="C112" s="55"/>
      <c r="D112" s="54"/>
      <c r="E112" s="54"/>
      <c r="F112" s="56"/>
    </row>
    <row r="113" spans="3:11">
      <c r="C113" s="55"/>
      <c r="D113" s="54"/>
      <c r="E113" s="54"/>
      <c r="F113" s="56"/>
    </row>
    <row r="114" spans="3:11">
      <c r="C114" s="55"/>
      <c r="D114" s="54"/>
      <c r="E114" s="54"/>
      <c r="F114" s="56"/>
    </row>
    <row r="115" spans="3:11">
      <c r="C115" s="55"/>
      <c r="D115" s="54"/>
      <c r="E115" s="54"/>
      <c r="F115" s="49"/>
    </row>
    <row r="116" spans="3:11">
      <c r="C116" s="55"/>
      <c r="D116" s="54"/>
      <c r="E116" s="54"/>
      <c r="F116" s="49"/>
    </row>
    <row r="117" spans="3:11">
      <c r="C117" s="55"/>
      <c r="D117" s="54"/>
      <c r="E117" s="54"/>
      <c r="F117" s="49"/>
    </row>
    <row r="118" spans="3:11">
      <c r="C118" s="55"/>
      <c r="D118" s="54"/>
      <c r="E118" s="54"/>
      <c r="F118" s="49"/>
      <c r="G118" s="49"/>
      <c r="H118" s="49"/>
      <c r="I118" s="58"/>
      <c r="J118" s="49"/>
      <c r="K118" s="49"/>
    </row>
    <row r="119" spans="3:11">
      <c r="C119" s="55"/>
      <c r="D119" s="54"/>
      <c r="E119" s="54"/>
      <c r="F119" s="49"/>
    </row>
    <row r="120" spans="3:11">
      <c r="C120" s="55"/>
      <c r="D120" s="54"/>
      <c r="E120" s="54"/>
      <c r="F120" s="49"/>
    </row>
    <row r="121" spans="3:11">
      <c r="C121" s="49"/>
      <c r="D121" s="49"/>
      <c r="E121" s="49"/>
      <c r="F121" s="49"/>
    </row>
    <row r="122" spans="3:11">
      <c r="C122" s="49"/>
      <c r="D122" s="49"/>
      <c r="E122" s="49"/>
      <c r="F122" s="49"/>
    </row>
    <row r="123" spans="3:11">
      <c r="C123" s="49"/>
      <c r="D123" s="57"/>
      <c r="E123" s="57"/>
      <c r="F123" s="49"/>
    </row>
    <row r="124" spans="3:11">
      <c r="C124" s="55"/>
      <c r="D124" s="54"/>
      <c r="E124" s="54"/>
      <c r="F124" s="56"/>
    </row>
    <row r="125" spans="3:11">
      <c r="C125" s="55"/>
      <c r="D125" s="54"/>
      <c r="E125" s="54"/>
      <c r="F125" s="56"/>
    </row>
    <row r="126" spans="3:11">
      <c r="C126" s="55"/>
      <c r="D126" s="54"/>
      <c r="E126" s="54"/>
      <c r="F126" s="56"/>
    </row>
    <row r="127" spans="3:11">
      <c r="C127" s="55"/>
      <c r="D127" s="54"/>
      <c r="E127" s="54"/>
      <c r="F127" s="49"/>
    </row>
    <row r="128" spans="3:11">
      <c r="C128" s="55"/>
      <c r="D128" s="54"/>
      <c r="E128" s="54"/>
      <c r="F128" s="49"/>
    </row>
    <row r="129" spans="3:7">
      <c r="C129" s="55"/>
      <c r="D129" s="54"/>
      <c r="E129" s="54"/>
      <c r="F129" s="49"/>
    </row>
    <row r="130" spans="3:7">
      <c r="C130" s="55"/>
      <c r="D130" s="54"/>
      <c r="E130" s="54"/>
      <c r="F130" s="49"/>
      <c r="G130" s="49"/>
    </row>
    <row r="131" spans="3:7">
      <c r="C131" s="55"/>
      <c r="D131" s="54"/>
      <c r="E131" s="54"/>
      <c r="F131" s="49"/>
      <c r="G131" s="49"/>
    </row>
    <row r="132" spans="3:7">
      <c r="C132" s="55"/>
      <c r="D132" s="54"/>
      <c r="E132" s="54"/>
      <c r="F132" s="49"/>
      <c r="G132" s="49"/>
    </row>
    <row r="133" spans="3:7">
      <c r="C133" s="49"/>
      <c r="D133" s="49"/>
      <c r="E133" s="49"/>
      <c r="F133" s="49"/>
      <c r="G133" s="49"/>
    </row>
    <row r="134" spans="3:7">
      <c r="C134" s="49"/>
      <c r="D134" s="49"/>
      <c r="E134" s="49"/>
      <c r="F134" s="49"/>
      <c r="G134" s="49"/>
    </row>
    <row r="135" spans="3:7">
      <c r="C135" s="49"/>
      <c r="D135" s="57"/>
      <c r="E135" s="57"/>
      <c r="F135" s="49"/>
      <c r="G135" s="49"/>
    </row>
    <row r="136" spans="3:7">
      <c r="C136" s="55"/>
      <c r="D136" s="54"/>
      <c r="E136" s="54"/>
      <c r="F136" s="56"/>
      <c r="G136" s="226"/>
    </row>
    <row r="137" spans="3:7">
      <c r="C137" s="55"/>
      <c r="D137" s="54"/>
      <c r="E137" s="54"/>
      <c r="F137" s="56"/>
      <c r="G137" s="226"/>
    </row>
    <row r="138" spans="3:7">
      <c r="C138" s="55"/>
      <c r="D138" s="54"/>
      <c r="E138" s="54"/>
      <c r="F138" s="56"/>
      <c r="G138" s="226"/>
    </row>
    <row r="139" spans="3:7">
      <c r="C139" s="55"/>
      <c r="D139" s="54"/>
      <c r="E139" s="54"/>
      <c r="F139" s="49"/>
      <c r="G139" s="49"/>
    </row>
    <row r="140" spans="3:7">
      <c r="C140" s="55"/>
      <c r="D140" s="54"/>
      <c r="E140" s="54"/>
      <c r="F140" s="49"/>
      <c r="G140" s="49"/>
    </row>
    <row r="141" spans="3:7">
      <c r="C141" s="55"/>
      <c r="D141" s="54"/>
      <c r="E141" s="54"/>
      <c r="F141" s="49"/>
      <c r="G141" s="49"/>
    </row>
    <row r="142" spans="3:7">
      <c r="C142" s="55"/>
      <c r="D142" s="54"/>
      <c r="E142" s="54"/>
      <c r="F142" s="49"/>
      <c r="G142" s="49"/>
    </row>
    <row r="143" spans="3:7">
      <c r="C143" s="55"/>
      <c r="D143" s="54"/>
      <c r="E143" s="54"/>
      <c r="F143" s="49"/>
      <c r="G143" s="49"/>
    </row>
    <row r="144" spans="3:7">
      <c r="C144" s="55"/>
      <c r="D144" s="54"/>
      <c r="E144" s="54"/>
      <c r="F144" s="49"/>
      <c r="G144" s="49"/>
    </row>
    <row r="145" spans="3:7">
      <c r="C145" s="49"/>
      <c r="D145" s="49"/>
      <c r="E145" s="49"/>
      <c r="F145" s="49"/>
      <c r="G145" s="49"/>
    </row>
    <row r="146" spans="3:7">
      <c r="C146" s="49"/>
      <c r="D146" s="49"/>
      <c r="E146" s="49"/>
      <c r="F146" s="49"/>
      <c r="G146" s="49"/>
    </row>
    <row r="147" spans="3:7">
      <c r="C147" s="49"/>
      <c r="D147" s="49"/>
      <c r="E147" s="49"/>
      <c r="F147" s="49"/>
      <c r="G147" s="49"/>
    </row>
    <row r="148" spans="3:7">
      <c r="C148" s="49"/>
      <c r="D148" s="49"/>
      <c r="E148" s="49"/>
      <c r="F148" s="49"/>
      <c r="G148" s="49"/>
    </row>
    <row r="149" spans="3:7">
      <c r="C149" s="49"/>
      <c r="D149" s="49"/>
      <c r="E149" s="49"/>
      <c r="F149" s="49"/>
      <c r="G149" s="49"/>
    </row>
    <row r="150" spans="3:7">
      <c r="C150" s="49"/>
      <c r="D150" s="49"/>
      <c r="E150" s="49"/>
      <c r="F150" s="49"/>
      <c r="G150" s="49"/>
    </row>
    <row r="151" spans="3:7">
      <c r="C151" s="49"/>
      <c r="D151" s="49"/>
      <c r="E151" s="49"/>
      <c r="F151" s="49"/>
      <c r="G151" s="49"/>
    </row>
    <row r="152" spans="3:7">
      <c r="C152" s="49"/>
      <c r="D152" s="49"/>
      <c r="E152" s="49"/>
      <c r="F152" s="49"/>
      <c r="G152" s="49"/>
    </row>
    <row r="153" spans="3:7">
      <c r="C153" s="49"/>
      <c r="D153" s="49"/>
      <c r="E153" s="49"/>
      <c r="F153" s="49"/>
      <c r="G153" s="49"/>
    </row>
    <row r="154" spans="3:7">
      <c r="C154" s="49"/>
      <c r="D154" s="49"/>
      <c r="E154" s="49"/>
      <c r="F154" s="49"/>
      <c r="G154" s="49"/>
    </row>
    <row r="155" spans="3:7">
      <c r="C155" s="49"/>
      <c r="D155" s="49"/>
      <c r="E155" s="49"/>
      <c r="F155" s="49"/>
      <c r="G155" s="49"/>
    </row>
    <row r="156" spans="3:7">
      <c r="C156" s="49"/>
      <c r="D156" s="49"/>
      <c r="E156" s="49"/>
      <c r="F156" s="49"/>
      <c r="G156" s="49"/>
    </row>
    <row r="157" spans="3:7">
      <c r="C157" s="49"/>
      <c r="D157" s="49"/>
      <c r="E157" s="49"/>
      <c r="F157" s="49"/>
      <c r="G157" s="49"/>
    </row>
    <row r="158" spans="3:7">
      <c r="C158" s="49"/>
      <c r="D158" s="49"/>
      <c r="E158" s="49"/>
      <c r="F158" s="49"/>
      <c r="G158" s="49"/>
    </row>
  </sheetData>
  <mergeCells count="118">
    <mergeCell ref="P33:Q38"/>
    <mergeCell ref="G36:G38"/>
    <mergeCell ref="H36:H38"/>
    <mergeCell ref="M36:M38"/>
    <mergeCell ref="N36:N38"/>
    <mergeCell ref="N33:N35"/>
    <mergeCell ref="G136:G138"/>
    <mergeCell ref="G33:G35"/>
    <mergeCell ref="H33:H35"/>
    <mergeCell ref="J33:K38"/>
    <mergeCell ref="M33:M35"/>
    <mergeCell ref="G40:K40"/>
    <mergeCell ref="M40:Q40"/>
    <mergeCell ref="G42:G44"/>
    <mergeCell ref="H42:H44"/>
    <mergeCell ref="K42:K44"/>
    <mergeCell ref="M42:M44"/>
    <mergeCell ref="N42:N44"/>
    <mergeCell ref="Q42:Q44"/>
    <mergeCell ref="G45:G47"/>
    <mergeCell ref="H45:H47"/>
    <mergeCell ref="J45:K50"/>
    <mergeCell ref="G48:G50"/>
    <mergeCell ref="H48:H50"/>
    <mergeCell ref="N30:N32"/>
    <mergeCell ref="Q30:Q32"/>
    <mergeCell ref="G21:G23"/>
    <mergeCell ref="H21:H23"/>
    <mergeCell ref="J21:K26"/>
    <mergeCell ref="M21:M23"/>
    <mergeCell ref="N21:N23"/>
    <mergeCell ref="P21:Q26"/>
    <mergeCell ref="G24:G26"/>
    <mergeCell ref="G28:K28"/>
    <mergeCell ref="M28:Q28"/>
    <mergeCell ref="G30:G32"/>
    <mergeCell ref="H30:H32"/>
    <mergeCell ref="K30:K32"/>
    <mergeCell ref="H24:H26"/>
    <mergeCell ref="O30:O32"/>
    <mergeCell ref="P9:Q14"/>
    <mergeCell ref="G12:G14"/>
    <mergeCell ref="H12:H14"/>
    <mergeCell ref="M12:M14"/>
    <mergeCell ref="N12:N14"/>
    <mergeCell ref="G9:G11"/>
    <mergeCell ref="H9:H11"/>
    <mergeCell ref="J9:K14"/>
    <mergeCell ref="I30:I32"/>
    <mergeCell ref="J30:J32"/>
    <mergeCell ref="M9:M11"/>
    <mergeCell ref="N9:N11"/>
    <mergeCell ref="M24:M26"/>
    <mergeCell ref="N24:N26"/>
    <mergeCell ref="G16:K16"/>
    <mergeCell ref="M16:Q16"/>
    <mergeCell ref="G18:G20"/>
    <mergeCell ref="H18:H20"/>
    <mergeCell ref="K18:K20"/>
    <mergeCell ref="M18:M20"/>
    <mergeCell ref="N18:N20"/>
    <mergeCell ref="Q18:Q20"/>
    <mergeCell ref="I18:I20"/>
    <mergeCell ref="J18:J20"/>
    <mergeCell ref="G4:K4"/>
    <mergeCell ref="M4:Q4"/>
    <mergeCell ref="G6:G8"/>
    <mergeCell ref="H6:H8"/>
    <mergeCell ref="K6:K8"/>
    <mergeCell ref="M6:M8"/>
    <mergeCell ref="N6:N8"/>
    <mergeCell ref="Q6:Q8"/>
    <mergeCell ref="I6:I8"/>
    <mergeCell ref="J6:J8"/>
    <mergeCell ref="O6:O8"/>
    <mergeCell ref="P6:P8"/>
    <mergeCell ref="G70:G72"/>
    <mergeCell ref="H70:H72"/>
    <mergeCell ref="J70:K75"/>
    <mergeCell ref="G73:G75"/>
    <mergeCell ref="H73:H75"/>
    <mergeCell ref="G66:G69"/>
    <mergeCell ref="H66:H69"/>
    <mergeCell ref="K66:K69"/>
    <mergeCell ref="P57:Q62"/>
    <mergeCell ref="G60:G62"/>
    <mergeCell ref="H60:H62"/>
    <mergeCell ref="M60:M62"/>
    <mergeCell ref="N60:N62"/>
    <mergeCell ref="G57:G59"/>
    <mergeCell ref="H57:H59"/>
    <mergeCell ref="J57:K62"/>
    <mergeCell ref="M57:M59"/>
    <mergeCell ref="N57:N59"/>
    <mergeCell ref="I42:I44"/>
    <mergeCell ref="P30:P32"/>
    <mergeCell ref="J42:J44"/>
    <mergeCell ref="O42:O44"/>
    <mergeCell ref="P42:P44"/>
    <mergeCell ref="G64:K64"/>
    <mergeCell ref="G52:K52"/>
    <mergeCell ref="M52:Q52"/>
    <mergeCell ref="G54:G56"/>
    <mergeCell ref="H54:H56"/>
    <mergeCell ref="K54:K56"/>
    <mergeCell ref="M54:M56"/>
    <mergeCell ref="N54:N56"/>
    <mergeCell ref="Q54:Q56"/>
    <mergeCell ref="I54:I56"/>
    <mergeCell ref="J54:J56"/>
    <mergeCell ref="O54:O56"/>
    <mergeCell ref="P54:P56"/>
    <mergeCell ref="M45:M47"/>
    <mergeCell ref="N45:N47"/>
    <mergeCell ref="P45:Q50"/>
    <mergeCell ref="M48:M50"/>
    <mergeCell ref="N48:N50"/>
    <mergeCell ref="M30:M3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23"/>
  <sheetViews>
    <sheetView topLeftCell="F1" workbookViewId="0">
      <selection activeCell="CE10" sqref="CE10:CF11"/>
    </sheetView>
  </sheetViews>
  <sheetFormatPr defaultRowHeight="15"/>
  <cols>
    <col min="3" max="3" width="16.7109375" bestFit="1" customWidth="1"/>
  </cols>
  <sheetData>
    <row r="1" spans="1:88">
      <c r="A1" t="s">
        <v>33</v>
      </c>
      <c r="I1" t="s">
        <v>37</v>
      </c>
      <c r="K1" t="s">
        <v>133</v>
      </c>
      <c r="O1" t="s">
        <v>148</v>
      </c>
      <c r="Q1" t="s">
        <v>89</v>
      </c>
      <c r="S1" t="s">
        <v>187</v>
      </c>
      <c r="W1" t="s">
        <v>148</v>
      </c>
      <c r="Y1" t="s">
        <v>36</v>
      </c>
      <c r="AA1" t="s">
        <v>31</v>
      </c>
      <c r="AE1" t="s">
        <v>49</v>
      </c>
      <c r="AG1" t="s">
        <v>24</v>
      </c>
      <c r="AI1" t="s">
        <v>71</v>
      </c>
      <c r="AM1" t="s">
        <v>49</v>
      </c>
      <c r="AO1" t="s">
        <v>158</v>
      </c>
      <c r="AQ1" t="s">
        <v>195</v>
      </c>
      <c r="AU1" t="s">
        <v>2</v>
      </c>
      <c r="AW1" t="s">
        <v>174</v>
      </c>
      <c r="AY1" t="s">
        <v>45</v>
      </c>
      <c r="BC1" t="s">
        <v>2</v>
      </c>
      <c r="BE1" t="s">
        <v>159</v>
      </c>
      <c r="BG1" t="s">
        <v>3</v>
      </c>
      <c r="BK1" t="s">
        <v>2</v>
      </c>
      <c r="BM1" t="s">
        <v>23</v>
      </c>
      <c r="BO1" t="s">
        <v>14</v>
      </c>
      <c r="BS1" t="s">
        <v>2</v>
      </c>
      <c r="BU1" t="s">
        <v>197</v>
      </c>
      <c r="BW1" t="s">
        <v>183</v>
      </c>
      <c r="CA1" t="s">
        <v>2</v>
      </c>
      <c r="CC1" t="s">
        <v>59</v>
      </c>
      <c r="CE1" t="s">
        <v>130</v>
      </c>
      <c r="CI1" t="s">
        <v>20</v>
      </c>
    </row>
    <row r="2" spans="1:88">
      <c r="C2" t="s">
        <v>78</v>
      </c>
      <c r="D2" t="s">
        <v>56</v>
      </c>
      <c r="E2" t="s">
        <v>67</v>
      </c>
      <c r="F2" t="s">
        <v>82</v>
      </c>
      <c r="G2" t="s">
        <v>34</v>
      </c>
      <c r="H2" t="s">
        <v>86</v>
      </c>
      <c r="I2" t="s">
        <v>155</v>
      </c>
      <c r="J2" t="s">
        <v>178</v>
      </c>
      <c r="K2" t="s">
        <v>4</v>
      </c>
      <c r="L2" t="s">
        <v>22</v>
      </c>
      <c r="M2" t="s">
        <v>0</v>
      </c>
      <c r="N2" t="s">
        <v>94</v>
      </c>
      <c r="O2" t="s">
        <v>4</v>
      </c>
      <c r="P2" t="s">
        <v>94</v>
      </c>
      <c r="Q2" t="s">
        <v>155</v>
      </c>
      <c r="R2" t="s">
        <v>178</v>
      </c>
      <c r="S2" t="s">
        <v>4</v>
      </c>
      <c r="T2" t="s">
        <v>22</v>
      </c>
      <c r="U2" t="s">
        <v>0</v>
      </c>
      <c r="V2" t="s">
        <v>94</v>
      </c>
      <c r="W2" t="s">
        <v>4</v>
      </c>
      <c r="X2" t="s">
        <v>94</v>
      </c>
      <c r="Y2" t="s">
        <v>155</v>
      </c>
      <c r="Z2" t="s">
        <v>178</v>
      </c>
      <c r="AA2" t="s">
        <v>4</v>
      </c>
      <c r="AB2" t="s">
        <v>22</v>
      </c>
      <c r="AC2" t="s">
        <v>0</v>
      </c>
      <c r="AD2" t="s">
        <v>94</v>
      </c>
      <c r="AE2" t="s">
        <v>4</v>
      </c>
      <c r="AF2" t="s">
        <v>94</v>
      </c>
      <c r="AG2" t="s">
        <v>155</v>
      </c>
      <c r="AH2" t="s">
        <v>178</v>
      </c>
      <c r="AI2" t="s">
        <v>4</v>
      </c>
      <c r="AJ2" t="s">
        <v>22</v>
      </c>
      <c r="AK2" t="s">
        <v>0</v>
      </c>
      <c r="AL2" t="s">
        <v>94</v>
      </c>
      <c r="AM2" t="s">
        <v>4</v>
      </c>
      <c r="AN2" t="s">
        <v>94</v>
      </c>
      <c r="AO2" t="s">
        <v>155</v>
      </c>
      <c r="AP2" t="s">
        <v>178</v>
      </c>
      <c r="AQ2" t="s">
        <v>4</v>
      </c>
      <c r="AR2" t="s">
        <v>22</v>
      </c>
      <c r="AS2" t="s">
        <v>0</v>
      </c>
      <c r="AT2" t="s">
        <v>94</v>
      </c>
      <c r="AU2" t="s">
        <v>4</v>
      </c>
      <c r="AV2" t="s">
        <v>94</v>
      </c>
      <c r="AW2" t="s">
        <v>155</v>
      </c>
      <c r="AX2" t="s">
        <v>178</v>
      </c>
      <c r="AY2" t="s">
        <v>4</v>
      </c>
      <c r="AZ2" t="s">
        <v>22</v>
      </c>
      <c r="BA2" t="s">
        <v>0</v>
      </c>
      <c r="BB2" t="s">
        <v>94</v>
      </c>
      <c r="BC2" t="s">
        <v>4</v>
      </c>
      <c r="BD2" t="s">
        <v>94</v>
      </c>
      <c r="BE2" t="s">
        <v>155</v>
      </c>
      <c r="BF2" t="s">
        <v>178</v>
      </c>
      <c r="BG2" t="s">
        <v>4</v>
      </c>
      <c r="BH2" t="s">
        <v>22</v>
      </c>
      <c r="BI2" t="s">
        <v>0</v>
      </c>
      <c r="BJ2" t="s">
        <v>94</v>
      </c>
      <c r="BK2" t="s">
        <v>4</v>
      </c>
      <c r="BL2" t="s">
        <v>94</v>
      </c>
      <c r="BM2" t="s">
        <v>155</v>
      </c>
      <c r="BN2" t="s">
        <v>178</v>
      </c>
      <c r="BO2" t="s">
        <v>4</v>
      </c>
      <c r="BP2" t="s">
        <v>22</v>
      </c>
      <c r="BQ2" t="s">
        <v>0</v>
      </c>
      <c r="BR2" t="s">
        <v>94</v>
      </c>
      <c r="BS2" t="s">
        <v>4</v>
      </c>
      <c r="BT2" t="s">
        <v>94</v>
      </c>
      <c r="BU2" t="s">
        <v>155</v>
      </c>
      <c r="BV2" t="s">
        <v>178</v>
      </c>
      <c r="BW2" t="s">
        <v>4</v>
      </c>
      <c r="BX2" t="s">
        <v>22</v>
      </c>
      <c r="BY2" t="s">
        <v>0</v>
      </c>
      <c r="BZ2" t="s">
        <v>94</v>
      </c>
      <c r="CA2" t="s">
        <v>4</v>
      </c>
      <c r="CB2" t="s">
        <v>94</v>
      </c>
      <c r="CC2" t="s">
        <v>155</v>
      </c>
      <c r="CD2" t="s">
        <v>178</v>
      </c>
      <c r="CE2" t="s">
        <v>4</v>
      </c>
      <c r="CF2" t="s">
        <v>22</v>
      </c>
      <c r="CG2" t="s">
        <v>0</v>
      </c>
      <c r="CH2" t="s">
        <v>94</v>
      </c>
      <c r="CI2" t="s">
        <v>4</v>
      </c>
      <c r="CJ2" t="s">
        <v>94</v>
      </c>
    </row>
    <row r="3" spans="1:88">
      <c r="C3" t="s">
        <v>206</v>
      </c>
      <c r="D3" t="s">
        <v>38</v>
      </c>
      <c r="E3" t="s">
        <v>207</v>
      </c>
      <c r="F3" t="s">
        <v>60</v>
      </c>
      <c r="G3">
        <v>1</v>
      </c>
      <c r="H3" s="5">
        <v>43866.946527777778</v>
      </c>
      <c r="I3" t="s">
        <v>208</v>
      </c>
      <c r="J3">
        <v>0</v>
      </c>
      <c r="K3">
        <v>5.0262833330000003</v>
      </c>
      <c r="L3">
        <v>1.7858773999999999</v>
      </c>
      <c r="M3">
        <v>102.0501371</v>
      </c>
      <c r="N3">
        <v>3845228.3870000001</v>
      </c>
      <c r="O3">
        <v>5.563383333</v>
      </c>
      <c r="P3">
        <v>26147.419620000001</v>
      </c>
      <c r="Q3" t="s">
        <v>209</v>
      </c>
      <c r="R3">
        <v>0</v>
      </c>
      <c r="S3">
        <v>5.5763499999999997</v>
      </c>
      <c r="T3">
        <v>3.3224103710000001</v>
      </c>
      <c r="U3">
        <v>189.8520212</v>
      </c>
      <c r="V3">
        <v>5026.4286220000004</v>
      </c>
      <c r="W3">
        <v>5.563383333</v>
      </c>
      <c r="X3">
        <v>26147.419620000001</v>
      </c>
      <c r="Y3" t="s">
        <v>210</v>
      </c>
      <c r="Z3">
        <v>0</v>
      </c>
      <c r="AA3">
        <v>6.0905500000000004</v>
      </c>
      <c r="AB3">
        <v>2.482627178</v>
      </c>
      <c r="AC3">
        <v>141.86441020000001</v>
      </c>
      <c r="AD3">
        <v>6230.8185750000002</v>
      </c>
      <c r="AE3">
        <v>6.2856500000000004</v>
      </c>
      <c r="AF3">
        <v>19797.716830000001</v>
      </c>
      <c r="AG3" t="s">
        <v>211</v>
      </c>
      <c r="AH3">
        <v>0</v>
      </c>
      <c r="AI3">
        <v>6.9107666669999999</v>
      </c>
      <c r="AJ3">
        <v>2.0271460779999999</v>
      </c>
      <c r="AK3">
        <v>115.8369187</v>
      </c>
      <c r="AL3">
        <v>1662.8321209999999</v>
      </c>
      <c r="AM3">
        <v>6.2856500000000004</v>
      </c>
      <c r="AN3">
        <v>19797.716830000001</v>
      </c>
      <c r="AO3" t="s">
        <v>212</v>
      </c>
      <c r="AP3">
        <v>0</v>
      </c>
      <c r="AQ3">
        <v>7.814666667</v>
      </c>
      <c r="AR3">
        <v>1.4965983439999999</v>
      </c>
      <c r="AS3">
        <v>85.519905390000005</v>
      </c>
      <c r="AT3">
        <v>707.7110017</v>
      </c>
      <c r="AU3">
        <v>7.1308999999999996</v>
      </c>
      <c r="AV3">
        <v>11326.354020000001</v>
      </c>
      <c r="AW3" t="s">
        <v>213</v>
      </c>
      <c r="AX3" s="6">
        <v>-2.2204499999999999E-16</v>
      </c>
      <c r="AY3">
        <v>8.2269500000000004</v>
      </c>
      <c r="AZ3">
        <v>1.2505845449999999</v>
      </c>
      <c r="BA3">
        <v>71.461973990000004</v>
      </c>
      <c r="BB3">
        <v>105.3570112</v>
      </c>
      <c r="BC3">
        <v>7.1308999999999996</v>
      </c>
      <c r="BD3">
        <v>11326.354020000001</v>
      </c>
      <c r="BE3" t="s">
        <v>214</v>
      </c>
      <c r="BF3" s="6">
        <v>-2.2204499999999999E-16</v>
      </c>
      <c r="BG3">
        <v>9.363816667</v>
      </c>
      <c r="BH3">
        <v>1.7710655799999999</v>
      </c>
      <c r="BI3">
        <v>101.2037474</v>
      </c>
      <c r="BJ3">
        <v>11323.7657</v>
      </c>
      <c r="BK3">
        <v>7.1308999999999996</v>
      </c>
      <c r="BL3">
        <v>11326.354020000001</v>
      </c>
      <c r="BM3" t="s">
        <v>215</v>
      </c>
      <c r="BN3" s="6">
        <v>-2.2204499999999999E-16</v>
      </c>
      <c r="BO3">
        <v>9.6528666669999996</v>
      </c>
      <c r="BP3">
        <v>2.3566227359999998</v>
      </c>
      <c r="BQ3">
        <v>134.6641564</v>
      </c>
      <c r="BR3">
        <v>1074.901032</v>
      </c>
      <c r="BS3">
        <v>7.1308999999999996</v>
      </c>
      <c r="BT3">
        <v>11326.354020000001</v>
      </c>
      <c r="BU3" t="s">
        <v>216</v>
      </c>
      <c r="BV3">
        <v>0</v>
      </c>
      <c r="BW3">
        <v>11.11473333</v>
      </c>
      <c r="BX3">
        <v>7.4073970000000003E-2</v>
      </c>
      <c r="BY3">
        <v>4.23279826</v>
      </c>
      <c r="BZ3">
        <v>98.923724149999998</v>
      </c>
      <c r="CA3">
        <v>7.1308999999999996</v>
      </c>
      <c r="CB3">
        <v>11326.354020000001</v>
      </c>
      <c r="CC3" t="s">
        <v>217</v>
      </c>
      <c r="CD3">
        <v>0</v>
      </c>
      <c r="CE3">
        <v>11.21893333</v>
      </c>
      <c r="CF3">
        <v>1.8146602949999999</v>
      </c>
      <c r="CG3">
        <v>103.694874</v>
      </c>
      <c r="CH3">
        <v>12971.60642</v>
      </c>
      <c r="CI3">
        <v>11.218066670000001</v>
      </c>
      <c r="CJ3">
        <v>362741.84989999997</v>
      </c>
    </row>
    <row r="4" spans="1:88">
      <c r="C4" t="s">
        <v>206</v>
      </c>
      <c r="D4" t="s">
        <v>38</v>
      </c>
      <c r="E4" t="s">
        <v>218</v>
      </c>
      <c r="F4" t="s">
        <v>60</v>
      </c>
      <c r="G4">
        <v>1</v>
      </c>
      <c r="H4" s="5">
        <v>43866.931944444441</v>
      </c>
      <c r="I4" t="s">
        <v>208</v>
      </c>
      <c r="J4">
        <v>0</v>
      </c>
      <c r="K4">
        <v>5.2013166670000004</v>
      </c>
      <c r="L4">
        <v>2.0713163840000002</v>
      </c>
      <c r="M4">
        <v>118.3609362</v>
      </c>
      <c r="N4">
        <v>6659495.3320000004</v>
      </c>
      <c r="O4">
        <v>5.6567499999999997</v>
      </c>
      <c r="P4">
        <v>39043.90223</v>
      </c>
      <c r="Q4" t="s">
        <v>209</v>
      </c>
      <c r="R4">
        <v>0</v>
      </c>
      <c r="S4">
        <v>5.5802666670000001</v>
      </c>
      <c r="T4">
        <v>1.089015437</v>
      </c>
      <c r="U4">
        <v>62.229453530000001</v>
      </c>
      <c r="V4">
        <v>2460.167414</v>
      </c>
      <c r="W4">
        <v>5.6567499999999997</v>
      </c>
      <c r="X4">
        <v>39043.90223</v>
      </c>
      <c r="Y4" t="s">
        <v>210</v>
      </c>
      <c r="Z4">
        <v>0</v>
      </c>
      <c r="AA4">
        <v>6.1027166670000002</v>
      </c>
      <c r="AB4">
        <v>1.2912639290000001</v>
      </c>
      <c r="AC4">
        <v>73.786510250000006</v>
      </c>
      <c r="AD4">
        <v>5121.0024240000002</v>
      </c>
      <c r="AE4">
        <v>6.3069333329999999</v>
      </c>
      <c r="AF4">
        <v>31283.94182</v>
      </c>
      <c r="AG4" t="s">
        <v>211</v>
      </c>
      <c r="AH4">
        <v>0</v>
      </c>
      <c r="AI4">
        <v>6.9142666669999997</v>
      </c>
      <c r="AJ4">
        <v>1.7573758740000001</v>
      </c>
      <c r="AK4">
        <v>100.42147850000001</v>
      </c>
      <c r="AL4">
        <v>2277.8985659999998</v>
      </c>
      <c r="AM4">
        <v>6.3069333329999999</v>
      </c>
      <c r="AN4">
        <v>31283.94182</v>
      </c>
      <c r="AO4" t="s">
        <v>212</v>
      </c>
      <c r="AP4">
        <v>0</v>
      </c>
      <c r="AQ4">
        <v>7.8112333329999997</v>
      </c>
      <c r="AR4">
        <v>2.0643906030000001</v>
      </c>
      <c r="AS4">
        <v>117.96517729999999</v>
      </c>
      <c r="AT4">
        <v>1257.2732040000001</v>
      </c>
      <c r="AU4">
        <v>7.1274666670000002</v>
      </c>
      <c r="AV4">
        <v>14587.37782</v>
      </c>
      <c r="AW4" t="s">
        <v>213</v>
      </c>
      <c r="AX4" s="6">
        <v>-2.2204499999999999E-16</v>
      </c>
      <c r="AY4">
        <v>8.2295666670000003</v>
      </c>
      <c r="AZ4">
        <v>2.2238672670000001</v>
      </c>
      <c r="BA4">
        <v>127.0781295</v>
      </c>
      <c r="BB4">
        <v>241.29390230000001</v>
      </c>
      <c r="BC4">
        <v>7.1274666670000002</v>
      </c>
      <c r="BD4">
        <v>14587.37782</v>
      </c>
      <c r="BE4" t="s">
        <v>214</v>
      </c>
      <c r="BF4" s="6">
        <v>-2.2204499999999999E-16</v>
      </c>
      <c r="BG4">
        <v>9.3638499999999993</v>
      </c>
      <c r="BH4">
        <v>1.8855554969999999</v>
      </c>
      <c r="BI4">
        <v>107.7460284</v>
      </c>
      <c r="BJ4">
        <v>15526.82475</v>
      </c>
      <c r="BK4">
        <v>7.1274666670000002</v>
      </c>
      <c r="BL4">
        <v>14587.37782</v>
      </c>
      <c r="BM4" t="s">
        <v>215</v>
      </c>
      <c r="BN4" s="6">
        <v>-2.2204499999999999E-16</v>
      </c>
      <c r="BO4">
        <v>9.6605500000000006</v>
      </c>
      <c r="BP4">
        <v>1.2496958549999999</v>
      </c>
      <c r="BQ4">
        <v>71.411191689999995</v>
      </c>
      <c r="BR4">
        <v>734.12471500000004</v>
      </c>
      <c r="BS4">
        <v>7.1274666670000002</v>
      </c>
      <c r="BT4">
        <v>14587.37782</v>
      </c>
      <c r="BU4" t="s">
        <v>216</v>
      </c>
      <c r="BV4">
        <v>0</v>
      </c>
      <c r="BW4">
        <v>11.18481667</v>
      </c>
      <c r="BX4">
        <v>0.36164412600000001</v>
      </c>
      <c r="BY4">
        <v>20.665378650000001</v>
      </c>
      <c r="BZ4">
        <v>622.01857580000001</v>
      </c>
      <c r="CA4">
        <v>7.1274666670000002</v>
      </c>
      <c r="CB4">
        <v>14587.37782</v>
      </c>
      <c r="CC4" t="s">
        <v>217</v>
      </c>
      <c r="CD4">
        <v>0</v>
      </c>
      <c r="CE4">
        <v>11.21896667</v>
      </c>
      <c r="CF4">
        <v>1.7472773660000001</v>
      </c>
      <c r="CG4">
        <v>99.844420940000006</v>
      </c>
      <c r="CH4">
        <v>15260.959629999999</v>
      </c>
      <c r="CI4">
        <v>11.210316669999999</v>
      </c>
      <c r="CJ4">
        <v>443219.87780000002</v>
      </c>
    </row>
    <row r="5" spans="1:88">
      <c r="C5" t="s">
        <v>206</v>
      </c>
      <c r="D5" t="s">
        <v>38</v>
      </c>
      <c r="E5" t="s">
        <v>219</v>
      </c>
      <c r="F5" t="s">
        <v>60</v>
      </c>
      <c r="G5">
        <v>1</v>
      </c>
      <c r="H5" s="5">
        <v>43866.916666666664</v>
      </c>
      <c r="I5" t="s">
        <v>208</v>
      </c>
      <c r="J5">
        <v>0</v>
      </c>
      <c r="K5">
        <v>5.0340666670000003</v>
      </c>
      <c r="L5">
        <v>1.4398246450000001</v>
      </c>
      <c r="M5">
        <v>82.275694009999995</v>
      </c>
      <c r="N5">
        <v>3435373.5460000001</v>
      </c>
      <c r="O5">
        <v>5.571166667</v>
      </c>
      <c r="P5">
        <v>28974.95047</v>
      </c>
      <c r="Q5" t="s">
        <v>209</v>
      </c>
      <c r="R5">
        <v>0</v>
      </c>
      <c r="S5">
        <v>5.5763499999999997</v>
      </c>
      <c r="T5">
        <v>2.7253375389999999</v>
      </c>
      <c r="U5">
        <v>155.73357369999999</v>
      </c>
      <c r="V5">
        <v>4568.9921279999999</v>
      </c>
      <c r="W5">
        <v>5.571166667</v>
      </c>
      <c r="X5">
        <v>28974.95047</v>
      </c>
      <c r="Y5" t="s">
        <v>210</v>
      </c>
      <c r="Z5">
        <v>0</v>
      </c>
      <c r="AA5">
        <v>6.0814500000000002</v>
      </c>
      <c r="AB5">
        <v>2.3147642190000002</v>
      </c>
      <c r="AC5">
        <v>132.2722411</v>
      </c>
      <c r="AD5">
        <v>6840.6851150000002</v>
      </c>
      <c r="AE5">
        <v>6.2856500000000004</v>
      </c>
      <c r="AF5">
        <v>23311.721539999999</v>
      </c>
      <c r="AG5" t="s">
        <v>211</v>
      </c>
      <c r="AH5">
        <v>0</v>
      </c>
      <c r="AI5">
        <v>6.9107666669999999</v>
      </c>
      <c r="AJ5">
        <v>1.538083552</v>
      </c>
      <c r="AK5">
        <v>87.890488689999998</v>
      </c>
      <c r="AL5">
        <v>1485.602175</v>
      </c>
      <c r="AM5">
        <v>6.2856500000000004</v>
      </c>
      <c r="AN5">
        <v>23311.721539999999</v>
      </c>
      <c r="AO5" t="s">
        <v>212</v>
      </c>
      <c r="AP5">
        <v>0</v>
      </c>
      <c r="AQ5">
        <v>7.8008166670000003</v>
      </c>
      <c r="AR5">
        <v>1.8958365850000001</v>
      </c>
      <c r="AS5">
        <v>108.3335191</v>
      </c>
      <c r="AT5">
        <v>962.85955320000005</v>
      </c>
      <c r="AU5">
        <v>7.1274333329999999</v>
      </c>
      <c r="AV5">
        <v>12164.70242</v>
      </c>
      <c r="AW5" t="s">
        <v>213</v>
      </c>
      <c r="AX5" s="6">
        <v>-2.2204499999999999E-16</v>
      </c>
      <c r="AY5">
        <v>8.2243833330000005</v>
      </c>
      <c r="AZ5">
        <v>1.019459194</v>
      </c>
      <c r="BA5">
        <v>58.254811080000003</v>
      </c>
      <c r="BB5">
        <v>92.242611339999996</v>
      </c>
      <c r="BC5">
        <v>7.1274333329999999</v>
      </c>
      <c r="BD5">
        <v>12164.70242</v>
      </c>
      <c r="BE5" t="s">
        <v>214</v>
      </c>
      <c r="BF5" s="6">
        <v>-2.2204499999999999E-16</v>
      </c>
      <c r="BG5">
        <v>9.3663666669999994</v>
      </c>
      <c r="BH5">
        <v>1.6044929999999999</v>
      </c>
      <c r="BI5">
        <v>91.685314300000002</v>
      </c>
      <c r="BJ5">
        <v>11018.06719</v>
      </c>
      <c r="BK5">
        <v>7.1274333329999999</v>
      </c>
      <c r="BL5">
        <v>12164.70242</v>
      </c>
      <c r="BM5" t="s">
        <v>215</v>
      </c>
      <c r="BN5" s="6">
        <v>-2.2204499999999999E-16</v>
      </c>
      <c r="BO5">
        <v>9.6579666670000002</v>
      </c>
      <c r="BP5">
        <v>2.5114189379999998</v>
      </c>
      <c r="BQ5">
        <v>143.50965360000001</v>
      </c>
      <c r="BR5">
        <v>1230.294093</v>
      </c>
      <c r="BS5">
        <v>7.1274333329999999</v>
      </c>
      <c r="BT5">
        <v>12164.70242</v>
      </c>
      <c r="BU5" t="s">
        <v>216</v>
      </c>
      <c r="BV5">
        <v>0</v>
      </c>
      <c r="BW5">
        <v>11.791816669999999</v>
      </c>
      <c r="BX5">
        <v>0.343788229</v>
      </c>
      <c r="BY5">
        <v>19.64504166</v>
      </c>
      <c r="BZ5">
        <v>493.10249420000002</v>
      </c>
      <c r="CA5">
        <v>7.1274333329999999</v>
      </c>
      <c r="CB5">
        <v>12164.70242</v>
      </c>
      <c r="CC5" t="s">
        <v>217</v>
      </c>
      <c r="CD5">
        <v>0</v>
      </c>
      <c r="CE5">
        <v>11.21893333</v>
      </c>
      <c r="CF5">
        <v>1.702867541</v>
      </c>
      <c r="CG5">
        <v>97.306716660000006</v>
      </c>
      <c r="CH5">
        <v>11936.18482</v>
      </c>
      <c r="CI5">
        <v>11.218066670000001</v>
      </c>
      <c r="CJ5">
        <v>355700.03249999997</v>
      </c>
    </row>
    <row r="6" spans="1:88">
      <c r="C6" t="s">
        <v>206</v>
      </c>
      <c r="D6" t="s">
        <v>38</v>
      </c>
      <c r="E6" t="s">
        <v>220</v>
      </c>
      <c r="F6" t="s">
        <v>60</v>
      </c>
      <c r="G6">
        <v>1</v>
      </c>
      <c r="H6" s="5">
        <v>43866.902083333334</v>
      </c>
      <c r="I6" t="s">
        <v>208</v>
      </c>
      <c r="J6">
        <v>0</v>
      </c>
      <c r="K6">
        <v>5.1779833330000002</v>
      </c>
      <c r="L6">
        <v>2.0529818899999999</v>
      </c>
      <c r="M6">
        <v>117.3132509</v>
      </c>
      <c r="N6">
        <v>6353532.8049999997</v>
      </c>
      <c r="O6">
        <v>5.6489833330000003</v>
      </c>
      <c r="P6">
        <v>37582.744919999997</v>
      </c>
      <c r="Q6" t="s">
        <v>209</v>
      </c>
      <c r="R6">
        <v>0</v>
      </c>
      <c r="S6">
        <v>5.5686</v>
      </c>
      <c r="T6">
        <v>0.90548603400000005</v>
      </c>
      <c r="U6">
        <v>51.742059070000003</v>
      </c>
      <c r="V6">
        <v>1969.008822</v>
      </c>
      <c r="W6">
        <v>5.6489833330000003</v>
      </c>
      <c r="X6">
        <v>37582.744919999997</v>
      </c>
      <c r="Y6" t="s">
        <v>210</v>
      </c>
      <c r="Z6">
        <v>0</v>
      </c>
      <c r="AA6">
        <v>6.1027166670000002</v>
      </c>
      <c r="AB6">
        <v>1.262106996</v>
      </c>
      <c r="AC6">
        <v>72.120399770000006</v>
      </c>
      <c r="AD6">
        <v>5038.3180359999997</v>
      </c>
      <c r="AE6">
        <v>6.3099666670000003</v>
      </c>
      <c r="AF6">
        <v>31489.873189999998</v>
      </c>
      <c r="AG6" t="s">
        <v>211</v>
      </c>
      <c r="AH6">
        <v>0</v>
      </c>
      <c r="AI6">
        <v>6.9311833329999999</v>
      </c>
      <c r="AJ6">
        <v>1.4921026319999999</v>
      </c>
      <c r="AK6">
        <v>85.263007549999998</v>
      </c>
      <c r="AL6">
        <v>1946.7844110000001</v>
      </c>
      <c r="AM6">
        <v>6.3099666670000003</v>
      </c>
      <c r="AN6">
        <v>31489.873189999998</v>
      </c>
      <c r="AO6" t="s">
        <v>212</v>
      </c>
      <c r="AP6">
        <v>0</v>
      </c>
      <c r="AQ6">
        <v>7.8004166670000004</v>
      </c>
      <c r="AR6">
        <v>1.5733563239999999</v>
      </c>
      <c r="AS6">
        <v>89.906075650000005</v>
      </c>
      <c r="AT6">
        <v>1013.71037</v>
      </c>
      <c r="AU6">
        <v>7.127033333</v>
      </c>
      <c r="AV6">
        <v>15432.143190000001</v>
      </c>
      <c r="AW6" t="s">
        <v>213</v>
      </c>
      <c r="AX6" s="6">
        <v>-2.2204499999999999E-16</v>
      </c>
      <c r="AY6">
        <v>8.2269833329999997</v>
      </c>
      <c r="AZ6">
        <v>1.1642650569999999</v>
      </c>
      <c r="BA6">
        <v>66.529431810000005</v>
      </c>
      <c r="BB6">
        <v>133.64058270000001</v>
      </c>
      <c r="BC6">
        <v>7.127033333</v>
      </c>
      <c r="BD6">
        <v>15432.143190000001</v>
      </c>
      <c r="BE6" t="s">
        <v>214</v>
      </c>
      <c r="BF6" s="6">
        <v>-2.2204499999999999E-16</v>
      </c>
      <c r="BG6">
        <v>9.3638666669999999</v>
      </c>
      <c r="BH6">
        <v>1.706721307</v>
      </c>
      <c r="BI6">
        <v>97.526931829999995</v>
      </c>
      <c r="BJ6">
        <v>14868.082249999999</v>
      </c>
      <c r="BK6">
        <v>7.127033333</v>
      </c>
      <c r="BL6">
        <v>15432.143190000001</v>
      </c>
      <c r="BM6" t="s">
        <v>215</v>
      </c>
      <c r="BN6" s="6">
        <v>-2.2204499999999999E-16</v>
      </c>
      <c r="BO6">
        <v>9.6605666669999994</v>
      </c>
      <c r="BP6">
        <v>1.1222738139999999</v>
      </c>
      <c r="BQ6">
        <v>64.129932220000001</v>
      </c>
      <c r="BR6">
        <v>697.45044970000004</v>
      </c>
      <c r="BS6">
        <v>7.127033333</v>
      </c>
      <c r="BT6">
        <v>15432.143190000001</v>
      </c>
      <c r="BU6" t="s">
        <v>216</v>
      </c>
      <c r="BV6">
        <v>0</v>
      </c>
      <c r="BW6">
        <v>11.66733333</v>
      </c>
      <c r="BX6">
        <v>3.900137645</v>
      </c>
      <c r="BY6">
        <v>222.8650083</v>
      </c>
      <c r="BZ6">
        <v>7096.6091399999996</v>
      </c>
      <c r="CA6">
        <v>7.127033333</v>
      </c>
      <c r="CB6">
        <v>15432.143190000001</v>
      </c>
      <c r="CC6" t="s">
        <v>217</v>
      </c>
      <c r="CD6">
        <v>0</v>
      </c>
      <c r="CE6">
        <v>11.21898333</v>
      </c>
      <c r="CF6">
        <v>1.6587554309999999</v>
      </c>
      <c r="CG6">
        <v>94.786024639999994</v>
      </c>
      <c r="CH6">
        <v>15215.807930000001</v>
      </c>
      <c r="CI6">
        <v>11.218116670000001</v>
      </c>
      <c r="CJ6">
        <v>465491.652</v>
      </c>
    </row>
    <row r="7" spans="1:88">
      <c r="C7" t="s">
        <v>206</v>
      </c>
      <c r="D7" t="s">
        <v>38</v>
      </c>
      <c r="E7" t="s">
        <v>221</v>
      </c>
      <c r="F7" t="s">
        <v>60</v>
      </c>
      <c r="G7">
        <v>1</v>
      </c>
      <c r="H7" s="5">
        <v>43866.887499999997</v>
      </c>
      <c r="I7" t="s">
        <v>208</v>
      </c>
      <c r="J7">
        <v>0</v>
      </c>
      <c r="K7">
        <v>5.2051833329999999</v>
      </c>
      <c r="L7">
        <v>1.8054451760000001</v>
      </c>
      <c r="M7">
        <v>103.1682958</v>
      </c>
      <c r="N7">
        <v>5745940.0669999998</v>
      </c>
      <c r="O7">
        <v>5.6567166670000004</v>
      </c>
      <c r="P7">
        <v>38648.720849999998</v>
      </c>
      <c r="Q7" t="s">
        <v>209</v>
      </c>
      <c r="R7">
        <v>0</v>
      </c>
      <c r="S7">
        <v>5.5802500000000004</v>
      </c>
      <c r="T7">
        <v>0.88974765899999997</v>
      </c>
      <c r="U7">
        <v>50.84272335</v>
      </c>
      <c r="V7">
        <v>1989.6623770000001</v>
      </c>
      <c r="W7">
        <v>5.6567166670000004</v>
      </c>
      <c r="X7">
        <v>38648.720849999998</v>
      </c>
      <c r="Y7" t="s">
        <v>210</v>
      </c>
      <c r="Z7">
        <v>0</v>
      </c>
      <c r="AA7">
        <v>6.1057333329999999</v>
      </c>
      <c r="AB7">
        <v>1.3049174969999999</v>
      </c>
      <c r="AC7">
        <v>74.56671412</v>
      </c>
      <c r="AD7">
        <v>5091.7413800000004</v>
      </c>
      <c r="AE7">
        <v>6.3068999999999997</v>
      </c>
      <c r="AF7">
        <v>30779.728879999999</v>
      </c>
      <c r="AG7" t="s">
        <v>211</v>
      </c>
      <c r="AH7">
        <v>0</v>
      </c>
      <c r="AI7">
        <v>6.91425</v>
      </c>
      <c r="AJ7">
        <v>1.8511199</v>
      </c>
      <c r="AK7">
        <v>105.77828</v>
      </c>
      <c r="AL7">
        <v>2360.7369159999998</v>
      </c>
      <c r="AM7">
        <v>6.3068999999999997</v>
      </c>
      <c r="AN7">
        <v>30779.728879999999</v>
      </c>
      <c r="AO7" t="s">
        <v>212</v>
      </c>
      <c r="AP7">
        <v>0</v>
      </c>
      <c r="AQ7">
        <v>7.8042833329999999</v>
      </c>
      <c r="AR7">
        <v>1.6847421549999999</v>
      </c>
      <c r="AS7">
        <v>96.270980280000003</v>
      </c>
      <c r="AT7">
        <v>1134.665463</v>
      </c>
      <c r="AU7">
        <v>7.123983333</v>
      </c>
      <c r="AV7">
        <v>16131.466050000001</v>
      </c>
      <c r="AW7" t="s">
        <v>213</v>
      </c>
      <c r="AX7" s="6">
        <v>-2.2204499999999999E-16</v>
      </c>
      <c r="AY7">
        <v>8.2243833330000005</v>
      </c>
      <c r="AZ7">
        <v>1.5401526800000001</v>
      </c>
      <c r="BA7">
        <v>88.008724569999998</v>
      </c>
      <c r="BB7">
        <v>184.7982556</v>
      </c>
      <c r="BC7">
        <v>7.123983333</v>
      </c>
      <c r="BD7">
        <v>16131.466050000001</v>
      </c>
      <c r="BE7" t="s">
        <v>214</v>
      </c>
      <c r="BF7" s="6">
        <v>-2.2204499999999999E-16</v>
      </c>
      <c r="BG7">
        <v>9.3638333330000005</v>
      </c>
      <c r="BH7">
        <v>1.6220809169999999</v>
      </c>
      <c r="BI7">
        <v>92.690338109999999</v>
      </c>
      <c r="BJ7">
        <v>14771.08692</v>
      </c>
      <c r="BK7">
        <v>7.123983333</v>
      </c>
      <c r="BL7">
        <v>16131.466050000001</v>
      </c>
      <c r="BM7" t="s">
        <v>215</v>
      </c>
      <c r="BN7" s="6">
        <v>-2.2204499999999999E-16</v>
      </c>
      <c r="BO7">
        <v>9.6605333330000001</v>
      </c>
      <c r="BP7">
        <v>1.40087651</v>
      </c>
      <c r="BQ7">
        <v>80.050086289999996</v>
      </c>
      <c r="BR7">
        <v>910.04313149999996</v>
      </c>
      <c r="BS7">
        <v>7.123983333</v>
      </c>
      <c r="BT7">
        <v>16131.466050000001</v>
      </c>
      <c r="BU7" t="s">
        <v>216</v>
      </c>
      <c r="BV7">
        <v>0</v>
      </c>
      <c r="BW7">
        <v>11.10696667</v>
      </c>
      <c r="BX7">
        <v>0.10163584000000001</v>
      </c>
      <c r="BY7">
        <v>5.8077622660000001</v>
      </c>
      <c r="BZ7">
        <v>193.31494269999999</v>
      </c>
      <c r="CA7">
        <v>7.123983333</v>
      </c>
      <c r="CB7">
        <v>16131.466050000001</v>
      </c>
      <c r="CC7" t="s">
        <v>217</v>
      </c>
      <c r="CD7">
        <v>0</v>
      </c>
      <c r="CE7">
        <v>11.21895</v>
      </c>
      <c r="CF7">
        <v>1.783292917</v>
      </c>
      <c r="CG7">
        <v>101.9024524</v>
      </c>
      <c r="CH7">
        <v>16803.784110000001</v>
      </c>
      <c r="CI7">
        <v>11.218083330000001</v>
      </c>
      <c r="CJ7">
        <v>478171.45409999997</v>
      </c>
    </row>
    <row r="8" spans="1:88">
      <c r="C8" t="s">
        <v>206</v>
      </c>
      <c r="D8" t="s">
        <v>38</v>
      </c>
      <c r="E8" t="s">
        <v>222</v>
      </c>
      <c r="F8" t="s">
        <v>60</v>
      </c>
      <c r="G8">
        <v>1</v>
      </c>
      <c r="H8" s="5">
        <v>43866.87222222222</v>
      </c>
      <c r="I8" t="s">
        <v>208</v>
      </c>
      <c r="J8">
        <v>0</v>
      </c>
      <c r="K8">
        <v>5.04575</v>
      </c>
      <c r="L8">
        <v>0.814427966</v>
      </c>
      <c r="M8">
        <v>46.538740910000001</v>
      </c>
      <c r="N8">
        <v>2250133.696</v>
      </c>
      <c r="O8">
        <v>5.5828666670000002</v>
      </c>
      <c r="P8">
        <v>33551.657780000001</v>
      </c>
      <c r="Q8" t="s">
        <v>209</v>
      </c>
      <c r="R8">
        <v>0</v>
      </c>
      <c r="S8">
        <v>5.5841500000000002</v>
      </c>
      <c r="T8">
        <v>2.307196931</v>
      </c>
      <c r="U8">
        <v>131.83982459999999</v>
      </c>
      <c r="V8">
        <v>4478.9483890000001</v>
      </c>
      <c r="W8">
        <v>5.5828666670000002</v>
      </c>
      <c r="X8">
        <v>33551.657780000001</v>
      </c>
      <c r="Y8" t="s">
        <v>210</v>
      </c>
      <c r="Z8">
        <v>0</v>
      </c>
      <c r="AA8">
        <v>6.093616667</v>
      </c>
      <c r="AB8">
        <v>2.1809820389999999</v>
      </c>
      <c r="AC8">
        <v>124.62754510000001</v>
      </c>
      <c r="AD8">
        <v>6656.7635110000001</v>
      </c>
      <c r="AE8">
        <v>6.2917500000000004</v>
      </c>
      <c r="AF8">
        <v>24076.455269999999</v>
      </c>
      <c r="AG8" t="s">
        <v>211</v>
      </c>
      <c r="AH8">
        <v>0</v>
      </c>
      <c r="AI8">
        <v>6.9142666669999997</v>
      </c>
      <c r="AJ8">
        <v>1.7592419100000001</v>
      </c>
      <c r="AK8">
        <v>100.52810909999999</v>
      </c>
      <c r="AL8">
        <v>1754.95652</v>
      </c>
      <c r="AM8">
        <v>6.2917500000000004</v>
      </c>
      <c r="AN8">
        <v>24076.455269999999</v>
      </c>
      <c r="AO8" t="s">
        <v>212</v>
      </c>
      <c r="AP8">
        <v>0</v>
      </c>
      <c r="AQ8">
        <v>7.8008333329999999</v>
      </c>
      <c r="AR8">
        <v>1.5398319730000001</v>
      </c>
      <c r="AS8">
        <v>87.990398450000001</v>
      </c>
      <c r="AT8">
        <v>773.07783159999997</v>
      </c>
      <c r="AU8">
        <v>7.1239999999999997</v>
      </c>
      <c r="AV8">
        <v>12025.1176</v>
      </c>
      <c r="AW8" t="s">
        <v>213</v>
      </c>
      <c r="AX8" s="6">
        <v>-2.2204499999999999E-16</v>
      </c>
      <c r="AY8">
        <v>8.2244166669999998</v>
      </c>
      <c r="AZ8">
        <v>2.4908030559999998</v>
      </c>
      <c r="BA8">
        <v>142.33160319999999</v>
      </c>
      <c r="BB8">
        <v>222.7865535</v>
      </c>
      <c r="BC8">
        <v>7.1239999999999997</v>
      </c>
      <c r="BD8">
        <v>12025.1176</v>
      </c>
      <c r="BE8" t="s">
        <v>214</v>
      </c>
      <c r="BF8" s="6">
        <v>-2.2204499999999999E-16</v>
      </c>
      <c r="BG8">
        <v>9.3638499999999993</v>
      </c>
      <c r="BH8">
        <v>1.7758402680000001</v>
      </c>
      <c r="BI8">
        <v>101.47658680000001</v>
      </c>
      <c r="BJ8">
        <v>12054.781199999999</v>
      </c>
      <c r="BK8">
        <v>7.1239999999999997</v>
      </c>
      <c r="BL8">
        <v>12025.1176</v>
      </c>
      <c r="BM8" t="s">
        <v>215</v>
      </c>
      <c r="BN8" s="6">
        <v>-2.2204499999999999E-16</v>
      </c>
      <c r="BO8">
        <v>9.6605500000000006</v>
      </c>
      <c r="BP8">
        <v>2.2164661539999999</v>
      </c>
      <c r="BQ8">
        <v>126.6552088</v>
      </c>
      <c r="BR8">
        <v>1073.343476</v>
      </c>
      <c r="BS8">
        <v>7.1239999999999997</v>
      </c>
      <c r="BT8">
        <v>12025.1176</v>
      </c>
      <c r="BU8" t="s">
        <v>216</v>
      </c>
      <c r="BV8">
        <v>0</v>
      </c>
      <c r="BW8">
        <v>10.686733329999999</v>
      </c>
      <c r="BX8">
        <v>0.411861017</v>
      </c>
      <c r="BY8">
        <v>23.534915269999999</v>
      </c>
      <c r="BZ8">
        <v>583.96218799999997</v>
      </c>
      <c r="CA8">
        <v>7.1239999999999997</v>
      </c>
      <c r="CB8">
        <v>12025.1176</v>
      </c>
      <c r="CC8" t="s">
        <v>217</v>
      </c>
      <c r="CD8">
        <v>0</v>
      </c>
      <c r="CE8">
        <v>11.21896667</v>
      </c>
      <c r="CF8">
        <v>1.7068446909999999</v>
      </c>
      <c r="CG8">
        <v>97.533982339999994</v>
      </c>
      <c r="CH8">
        <v>12419.74934</v>
      </c>
      <c r="CI8">
        <v>11.218116670000001</v>
      </c>
      <c r="CJ8">
        <v>369247.92430000001</v>
      </c>
    </row>
    <row r="9" spans="1:88">
      <c r="C9" t="s">
        <v>206</v>
      </c>
      <c r="D9" t="s">
        <v>38</v>
      </c>
      <c r="E9" t="s">
        <v>223</v>
      </c>
      <c r="F9" t="s">
        <v>60</v>
      </c>
      <c r="G9">
        <v>1</v>
      </c>
      <c r="H9" s="5">
        <v>43866.857638888891</v>
      </c>
      <c r="I9" t="s">
        <v>208</v>
      </c>
      <c r="J9">
        <v>0</v>
      </c>
      <c r="K9">
        <v>5.1818333330000002</v>
      </c>
      <c r="L9">
        <v>2.2801265389999998</v>
      </c>
      <c r="M9">
        <v>130.2929451</v>
      </c>
      <c r="N9">
        <v>6994613.4529999997</v>
      </c>
      <c r="O9">
        <v>5.6489500000000001</v>
      </c>
      <c r="P9">
        <v>37253.15913</v>
      </c>
      <c r="Q9" t="s">
        <v>209</v>
      </c>
      <c r="R9">
        <v>0</v>
      </c>
      <c r="S9">
        <v>5.5685666669999998</v>
      </c>
      <c r="T9">
        <v>1.0108060299999999</v>
      </c>
      <c r="U9">
        <v>57.760344570000001</v>
      </c>
      <c r="V9">
        <v>2178.7547199999999</v>
      </c>
      <c r="W9">
        <v>5.6489500000000001</v>
      </c>
      <c r="X9">
        <v>37253.15913</v>
      </c>
      <c r="Y9" t="s">
        <v>210</v>
      </c>
      <c r="Z9">
        <v>0</v>
      </c>
      <c r="AA9">
        <v>6.0996499999999996</v>
      </c>
      <c r="AB9">
        <v>1.4133381410000001</v>
      </c>
      <c r="AC9">
        <v>80.762179489999994</v>
      </c>
      <c r="AD9">
        <v>5160.4848840000004</v>
      </c>
      <c r="AE9">
        <v>6.3068999999999997</v>
      </c>
      <c r="AF9">
        <v>28802.218369999999</v>
      </c>
      <c r="AG9" t="s">
        <v>211</v>
      </c>
      <c r="AH9">
        <v>0</v>
      </c>
      <c r="AI9">
        <v>6.9177</v>
      </c>
      <c r="AJ9">
        <v>1.824930054</v>
      </c>
      <c r="AK9">
        <v>104.28171740000001</v>
      </c>
      <c r="AL9">
        <v>2177.8121369999999</v>
      </c>
      <c r="AM9">
        <v>6.3068999999999997</v>
      </c>
      <c r="AN9">
        <v>28802.218369999999</v>
      </c>
      <c r="AO9" t="s">
        <v>212</v>
      </c>
      <c r="AP9">
        <v>0</v>
      </c>
      <c r="AQ9">
        <v>7.8007999999999997</v>
      </c>
      <c r="AR9">
        <v>1.9952440170000001</v>
      </c>
      <c r="AS9">
        <v>114.01394380000001</v>
      </c>
      <c r="AT9">
        <v>1251.950116</v>
      </c>
      <c r="AU9">
        <v>7.1239666670000004</v>
      </c>
      <c r="AV9">
        <v>15029.01275</v>
      </c>
      <c r="AW9" t="s">
        <v>213</v>
      </c>
      <c r="AX9" s="6">
        <v>-2.2204499999999999E-16</v>
      </c>
      <c r="AY9">
        <v>8.2269500000000004</v>
      </c>
      <c r="AZ9">
        <v>2.5608682009999999</v>
      </c>
      <c r="BA9">
        <v>146.33532579999999</v>
      </c>
      <c r="BB9">
        <v>286.27138109999999</v>
      </c>
      <c r="BC9">
        <v>7.1239666670000004</v>
      </c>
      <c r="BD9">
        <v>15029.01275</v>
      </c>
      <c r="BE9" t="s">
        <v>214</v>
      </c>
      <c r="BF9" s="6">
        <v>-2.2204499999999999E-16</v>
      </c>
      <c r="BG9">
        <v>9.363816667</v>
      </c>
      <c r="BH9">
        <v>1.884243431</v>
      </c>
      <c r="BI9">
        <v>107.6710532</v>
      </c>
      <c r="BJ9">
        <v>15985.7701</v>
      </c>
      <c r="BK9">
        <v>7.1239666670000004</v>
      </c>
      <c r="BL9">
        <v>15029.01275</v>
      </c>
      <c r="BM9" t="s">
        <v>215</v>
      </c>
      <c r="BN9" s="6">
        <v>-2.2204499999999999E-16</v>
      </c>
      <c r="BO9">
        <v>9.6630666670000007</v>
      </c>
      <c r="BP9">
        <v>1.3926459929999999</v>
      </c>
      <c r="BQ9">
        <v>79.579771019999995</v>
      </c>
      <c r="BR9">
        <v>842.86781659999997</v>
      </c>
      <c r="BS9">
        <v>7.1239666670000004</v>
      </c>
      <c r="BT9">
        <v>15029.01275</v>
      </c>
      <c r="BU9" t="s">
        <v>216</v>
      </c>
      <c r="BV9">
        <v>0</v>
      </c>
      <c r="BW9">
        <v>11.7996</v>
      </c>
      <c r="BX9">
        <v>7.0568591730000003</v>
      </c>
      <c r="BY9">
        <v>403.24909559999998</v>
      </c>
      <c r="BZ9">
        <v>12505.083930000001</v>
      </c>
      <c r="CA9">
        <v>7.1239666670000004</v>
      </c>
      <c r="CB9">
        <v>15029.01275</v>
      </c>
      <c r="CC9" t="s">
        <v>217</v>
      </c>
      <c r="CD9">
        <v>0</v>
      </c>
      <c r="CE9">
        <v>11.21893333</v>
      </c>
      <c r="CF9">
        <v>1.8363017580000001</v>
      </c>
      <c r="CG9">
        <v>104.931529</v>
      </c>
      <c r="CH9">
        <v>15748.61253</v>
      </c>
      <c r="CI9">
        <v>11.218066670000001</v>
      </c>
      <c r="CJ9">
        <v>435208.61690000002</v>
      </c>
    </row>
    <row r="10" spans="1:88">
      <c r="K10" s="10" t="s">
        <v>243</v>
      </c>
      <c r="L10" s="10">
        <f>ROUND(STDEV(L3:L9),3)</f>
        <v>0.49199999999999999</v>
      </c>
      <c r="S10" s="10" t="s">
        <v>243</v>
      </c>
      <c r="T10" s="10">
        <f>ROUND(STDEV(T3:T9),3)</f>
        <v>1.014</v>
      </c>
      <c r="AA10" s="10" t="s">
        <v>243</v>
      </c>
      <c r="AB10" s="10">
        <f>ROUND(STDEV(AB3:AB9),3)</f>
        <v>0.54800000000000004</v>
      </c>
      <c r="AI10" s="10" t="s">
        <v>243</v>
      </c>
      <c r="AJ10" s="10">
        <f>ROUND(STDEV(AJ3:AJ9),3)</f>
        <v>0.184</v>
      </c>
      <c r="AQ10" s="10" t="s">
        <v>243</v>
      </c>
      <c r="AR10" s="10">
        <f>ROUND(STDEV(AR3:AR9),3)</f>
        <v>0.23200000000000001</v>
      </c>
      <c r="AY10" s="10" t="s">
        <v>243</v>
      </c>
      <c r="AZ10" s="10">
        <f>ROUND(STDEV(AZ3:AZ9),3)</f>
        <v>0.65800000000000003</v>
      </c>
      <c r="BG10" s="10" t="s">
        <v>243</v>
      </c>
      <c r="BH10" s="10">
        <f>ROUND(STDEV(BH3:BH9),3)</f>
        <v>0.113</v>
      </c>
      <c r="BO10" s="10" t="s">
        <v>243</v>
      </c>
      <c r="BP10" s="10">
        <f>ROUND(STDEV(BP3:BP9),3)</f>
        <v>0.58599999999999997</v>
      </c>
      <c r="BW10" s="10" t="s">
        <v>243</v>
      </c>
      <c r="BX10" s="10">
        <f>ROUND(STDEV(BX3:BX9),3)</f>
        <v>2.7080000000000002</v>
      </c>
      <c r="CE10" s="10" t="s">
        <v>243</v>
      </c>
      <c r="CF10" s="10">
        <f>ROUND(STDEV(CF3:CF9),3)</f>
        <v>6.5000000000000002E-2</v>
      </c>
    </row>
    <row r="11" spans="1:88">
      <c r="A11" s="31" t="s">
        <v>244</v>
      </c>
      <c r="F11">
        <v>3.1429999999999998</v>
      </c>
      <c r="K11" s="10" t="s">
        <v>245</v>
      </c>
      <c r="L11" s="10">
        <f>ROUND((L10*$F$11),2)</f>
        <v>1.55</v>
      </c>
      <c r="S11" s="10" t="s">
        <v>245</v>
      </c>
      <c r="T11" s="10">
        <f>ROUND((T10*$F$11),2)</f>
        <v>3.19</v>
      </c>
      <c r="AA11" s="10" t="s">
        <v>245</v>
      </c>
      <c r="AB11" s="10">
        <f>ROUND((AB10*$F$11),2)</f>
        <v>1.72</v>
      </c>
      <c r="AI11" s="10" t="s">
        <v>245</v>
      </c>
      <c r="AJ11" s="10">
        <f>ROUND((AJ10*$F$11),2)</f>
        <v>0.57999999999999996</v>
      </c>
      <c r="AQ11" s="10" t="s">
        <v>245</v>
      </c>
      <c r="AR11" s="10">
        <f>ROUND((AR10*$F$11),2)</f>
        <v>0.73</v>
      </c>
      <c r="AY11" s="10" t="s">
        <v>245</v>
      </c>
      <c r="AZ11" s="10">
        <f>ROUND((AZ10*$F$11),2)</f>
        <v>2.0699999999999998</v>
      </c>
      <c r="BG11" s="10" t="s">
        <v>245</v>
      </c>
      <c r="BH11" s="10">
        <f>ROUND((BH10*$F$11),2)</f>
        <v>0.36</v>
      </c>
      <c r="BO11" s="10" t="s">
        <v>245</v>
      </c>
      <c r="BP11" s="10">
        <f>ROUND((BP10*$F$11),2)</f>
        <v>1.84</v>
      </c>
      <c r="BW11" s="10" t="s">
        <v>245</v>
      </c>
      <c r="BX11" s="10">
        <f>ROUND((BX10*$F$11),2)</f>
        <v>8.51</v>
      </c>
      <c r="CE11" s="10" t="s">
        <v>245</v>
      </c>
      <c r="CF11" s="10">
        <f>ROUND((CF10*$F$11),2)</f>
        <v>0.2</v>
      </c>
    </row>
    <row r="15" spans="1:88">
      <c r="A15" t="s">
        <v>33</v>
      </c>
      <c r="I15" t="s">
        <v>37</v>
      </c>
      <c r="K15" t="s">
        <v>133</v>
      </c>
      <c r="O15" t="s">
        <v>148</v>
      </c>
      <c r="Q15" t="s">
        <v>89</v>
      </c>
      <c r="S15" t="s">
        <v>187</v>
      </c>
      <c r="W15" t="s">
        <v>148</v>
      </c>
      <c r="Y15" t="s">
        <v>36</v>
      </c>
      <c r="AA15" t="s">
        <v>31</v>
      </c>
      <c r="AE15" t="s">
        <v>49</v>
      </c>
      <c r="AG15" t="s">
        <v>24</v>
      </c>
      <c r="AI15" t="s">
        <v>71</v>
      </c>
      <c r="AM15" t="s">
        <v>49</v>
      </c>
      <c r="AO15" t="s">
        <v>158</v>
      </c>
      <c r="AQ15" t="s">
        <v>195</v>
      </c>
      <c r="AU15" t="s">
        <v>2</v>
      </c>
      <c r="AW15" t="s">
        <v>174</v>
      </c>
      <c r="AY15" t="s">
        <v>45</v>
      </c>
      <c r="BC15" t="s">
        <v>2</v>
      </c>
      <c r="BE15" t="s">
        <v>159</v>
      </c>
      <c r="BG15" t="s">
        <v>3</v>
      </c>
      <c r="BK15" t="s">
        <v>2</v>
      </c>
      <c r="BM15" t="s">
        <v>23</v>
      </c>
      <c r="BO15" t="s">
        <v>14</v>
      </c>
      <c r="BS15" t="s">
        <v>2</v>
      </c>
      <c r="BU15" t="s">
        <v>59</v>
      </c>
      <c r="BW15" t="s">
        <v>130</v>
      </c>
      <c r="CA15" t="s">
        <v>20</v>
      </c>
      <c r="CC15" t="s">
        <v>197</v>
      </c>
      <c r="CE15" t="s">
        <v>183</v>
      </c>
      <c r="CI15" t="s">
        <v>2</v>
      </c>
    </row>
    <row r="16" spans="1:88">
      <c r="C16" t="s">
        <v>78</v>
      </c>
      <c r="D16" t="s">
        <v>56</v>
      </c>
      <c r="E16" t="s">
        <v>67</v>
      </c>
      <c r="F16" t="s">
        <v>82</v>
      </c>
      <c r="G16" t="s">
        <v>34</v>
      </c>
      <c r="H16" t="s">
        <v>86</v>
      </c>
      <c r="I16" t="s">
        <v>155</v>
      </c>
      <c r="J16" t="s">
        <v>178</v>
      </c>
      <c r="K16" t="s">
        <v>4</v>
      </c>
      <c r="L16" t="s">
        <v>22</v>
      </c>
      <c r="M16" t="s">
        <v>0</v>
      </c>
      <c r="N16" t="s">
        <v>94</v>
      </c>
      <c r="O16" t="s">
        <v>4</v>
      </c>
      <c r="P16" t="s">
        <v>94</v>
      </c>
      <c r="Q16" t="s">
        <v>155</v>
      </c>
      <c r="R16" t="s">
        <v>178</v>
      </c>
      <c r="S16" t="s">
        <v>4</v>
      </c>
      <c r="T16" t="s">
        <v>22</v>
      </c>
      <c r="U16" t="s">
        <v>0</v>
      </c>
      <c r="V16" t="s">
        <v>94</v>
      </c>
      <c r="W16" t="s">
        <v>4</v>
      </c>
      <c r="X16" t="s">
        <v>94</v>
      </c>
      <c r="Y16" t="s">
        <v>155</v>
      </c>
      <c r="Z16" t="s">
        <v>178</v>
      </c>
      <c r="AA16" t="s">
        <v>4</v>
      </c>
      <c r="AB16" t="s">
        <v>22</v>
      </c>
      <c r="AC16" t="s">
        <v>0</v>
      </c>
      <c r="AD16" t="s">
        <v>94</v>
      </c>
      <c r="AE16" t="s">
        <v>4</v>
      </c>
      <c r="AF16" t="s">
        <v>94</v>
      </c>
      <c r="AG16" t="s">
        <v>155</v>
      </c>
      <c r="AH16" t="s">
        <v>178</v>
      </c>
      <c r="AI16" t="s">
        <v>4</v>
      </c>
      <c r="AJ16" t="s">
        <v>22</v>
      </c>
      <c r="AK16" t="s">
        <v>0</v>
      </c>
      <c r="AL16" t="s">
        <v>94</v>
      </c>
      <c r="AM16" t="s">
        <v>4</v>
      </c>
      <c r="AN16" t="s">
        <v>94</v>
      </c>
      <c r="AO16" t="s">
        <v>155</v>
      </c>
      <c r="AP16" t="s">
        <v>178</v>
      </c>
      <c r="AQ16" t="s">
        <v>4</v>
      </c>
      <c r="AR16" t="s">
        <v>22</v>
      </c>
      <c r="AS16" t="s">
        <v>0</v>
      </c>
      <c r="AT16" t="s">
        <v>94</v>
      </c>
      <c r="AU16" t="s">
        <v>4</v>
      </c>
      <c r="AV16" t="s">
        <v>94</v>
      </c>
      <c r="AW16" t="s">
        <v>155</v>
      </c>
      <c r="AX16" t="s">
        <v>178</v>
      </c>
      <c r="AY16" t="s">
        <v>4</v>
      </c>
      <c r="AZ16" t="s">
        <v>22</v>
      </c>
      <c r="BA16" t="s">
        <v>0</v>
      </c>
      <c r="BB16" t="s">
        <v>94</v>
      </c>
      <c r="BC16" t="s">
        <v>4</v>
      </c>
      <c r="BD16" t="s">
        <v>94</v>
      </c>
      <c r="BE16" t="s">
        <v>155</v>
      </c>
      <c r="BF16" t="s">
        <v>178</v>
      </c>
      <c r="BG16" t="s">
        <v>4</v>
      </c>
      <c r="BH16" t="s">
        <v>22</v>
      </c>
      <c r="BI16" t="s">
        <v>0</v>
      </c>
      <c r="BJ16" t="s">
        <v>94</v>
      </c>
      <c r="BK16" t="s">
        <v>4</v>
      </c>
      <c r="BL16" t="s">
        <v>94</v>
      </c>
      <c r="BM16" t="s">
        <v>155</v>
      </c>
      <c r="BN16" t="s">
        <v>178</v>
      </c>
      <c r="BO16" t="s">
        <v>4</v>
      </c>
      <c r="BP16" t="s">
        <v>22</v>
      </c>
      <c r="BQ16" t="s">
        <v>0</v>
      </c>
      <c r="BR16" t="s">
        <v>94</v>
      </c>
      <c r="BS16" t="s">
        <v>4</v>
      </c>
      <c r="BT16" t="s">
        <v>94</v>
      </c>
      <c r="BU16" t="s">
        <v>155</v>
      </c>
      <c r="BV16" t="s">
        <v>178</v>
      </c>
      <c r="BW16" t="s">
        <v>4</v>
      </c>
      <c r="BX16" t="s">
        <v>22</v>
      </c>
      <c r="BY16" t="s">
        <v>0</v>
      </c>
      <c r="BZ16" t="s">
        <v>94</v>
      </c>
      <c r="CA16" t="s">
        <v>4</v>
      </c>
      <c r="CB16" t="s">
        <v>94</v>
      </c>
      <c r="CC16" t="s">
        <v>155</v>
      </c>
      <c r="CD16" t="s">
        <v>178</v>
      </c>
      <c r="CE16" t="s">
        <v>4</v>
      </c>
      <c r="CF16" t="s">
        <v>22</v>
      </c>
      <c r="CG16" t="s">
        <v>0</v>
      </c>
      <c r="CH16" t="s">
        <v>94</v>
      </c>
      <c r="CI16" t="s">
        <v>4</v>
      </c>
      <c r="CJ16" t="s">
        <v>94</v>
      </c>
    </row>
    <row r="17" spans="3:88">
      <c r="C17" t="s">
        <v>224</v>
      </c>
      <c r="D17" t="s">
        <v>38</v>
      </c>
      <c r="E17" t="s">
        <v>225</v>
      </c>
      <c r="F17" t="s">
        <v>60</v>
      </c>
      <c r="G17">
        <v>4</v>
      </c>
      <c r="H17" s="5">
        <v>43866.961111111108</v>
      </c>
      <c r="I17" t="s">
        <v>226</v>
      </c>
      <c r="J17">
        <v>0</v>
      </c>
      <c r="K17">
        <v>5.267416667</v>
      </c>
      <c r="L17">
        <v>6.8789257270000004</v>
      </c>
      <c r="M17">
        <v>91.719009689999993</v>
      </c>
      <c r="N17">
        <v>4526056.1629999997</v>
      </c>
      <c r="O17">
        <v>5.6722999999999999</v>
      </c>
      <c r="P17">
        <v>37284.690900000001</v>
      </c>
      <c r="Q17" t="s">
        <v>227</v>
      </c>
      <c r="R17">
        <v>0</v>
      </c>
      <c r="S17">
        <v>5.6036000000000001</v>
      </c>
      <c r="T17">
        <v>8.025414091</v>
      </c>
      <c r="U17">
        <v>107.0055212</v>
      </c>
      <c r="V17">
        <v>12872.730100000001</v>
      </c>
      <c r="W17">
        <v>5.6722999999999999</v>
      </c>
      <c r="X17">
        <v>37284.690900000001</v>
      </c>
      <c r="Y17" t="s">
        <v>228</v>
      </c>
      <c r="Z17" s="6">
        <v>1.11022E-16</v>
      </c>
      <c r="AA17">
        <v>6.1118166670000003</v>
      </c>
      <c r="AB17">
        <v>6.8638861169999998</v>
      </c>
      <c r="AC17">
        <v>91.518481559999998</v>
      </c>
      <c r="AD17">
        <v>20475.50331</v>
      </c>
      <c r="AE17">
        <v>6.3099666670000003</v>
      </c>
      <c r="AF17">
        <v>28543.09204</v>
      </c>
      <c r="AG17" t="s">
        <v>229</v>
      </c>
      <c r="AH17" s="6">
        <v>-2.2204499999999999E-16</v>
      </c>
      <c r="AI17">
        <v>6.9142666669999997</v>
      </c>
      <c r="AJ17">
        <v>7.1998376290000001</v>
      </c>
      <c r="AK17">
        <v>95.99783506</v>
      </c>
      <c r="AL17">
        <v>8887.4417599999997</v>
      </c>
      <c r="AM17">
        <v>6.3099666670000003</v>
      </c>
      <c r="AN17">
        <v>28543.09204</v>
      </c>
      <c r="AO17" t="s">
        <v>230</v>
      </c>
      <c r="AP17">
        <v>0</v>
      </c>
      <c r="AQ17">
        <v>7.8042999999999996</v>
      </c>
      <c r="AR17">
        <v>8.5208642230000002</v>
      </c>
      <c r="AS17">
        <v>113.61152300000001</v>
      </c>
      <c r="AT17">
        <v>5438.1285420000004</v>
      </c>
      <c r="AU17">
        <v>7.1239999999999997</v>
      </c>
      <c r="AV17">
        <v>15033.3532</v>
      </c>
      <c r="AW17" t="s">
        <v>231</v>
      </c>
      <c r="AX17">
        <v>0</v>
      </c>
      <c r="AY17">
        <v>8.2295499999999997</v>
      </c>
      <c r="AZ17">
        <v>6.7520119830000001</v>
      </c>
      <c r="BA17">
        <v>90.026826439999994</v>
      </c>
      <c r="BB17">
        <v>275.64706690000003</v>
      </c>
      <c r="BC17">
        <v>7.1239999999999997</v>
      </c>
      <c r="BD17">
        <v>15033.3532</v>
      </c>
      <c r="BE17" t="s">
        <v>232</v>
      </c>
      <c r="BF17">
        <v>0</v>
      </c>
      <c r="BG17">
        <v>9.3613</v>
      </c>
      <c r="BH17">
        <v>7.0523758379999997</v>
      </c>
      <c r="BI17">
        <v>94.03167784</v>
      </c>
      <c r="BJ17">
        <v>77501.890339999998</v>
      </c>
      <c r="BK17">
        <v>7.1239999999999997</v>
      </c>
      <c r="BL17">
        <v>15033.3532</v>
      </c>
      <c r="BM17" t="s">
        <v>233</v>
      </c>
      <c r="BN17">
        <v>0</v>
      </c>
      <c r="BO17">
        <v>9.6605500000000006</v>
      </c>
      <c r="BP17">
        <v>6.6416339369999999</v>
      </c>
      <c r="BQ17">
        <v>88.555119160000004</v>
      </c>
      <c r="BR17">
        <v>3846.3777829999999</v>
      </c>
      <c r="BS17">
        <v>7.1239999999999997</v>
      </c>
      <c r="BT17">
        <v>15033.3532</v>
      </c>
      <c r="BU17" t="s">
        <v>234</v>
      </c>
      <c r="BV17">
        <v>0</v>
      </c>
      <c r="BW17">
        <v>11.211183330000001</v>
      </c>
      <c r="BX17">
        <v>7.2800573469999996</v>
      </c>
      <c r="BY17">
        <v>97.067431299999996</v>
      </c>
      <c r="BZ17">
        <v>49530.501149999996</v>
      </c>
      <c r="CA17">
        <v>11.210316669999999</v>
      </c>
      <c r="CB17">
        <v>490858.27970000001</v>
      </c>
      <c r="CC17" t="s">
        <v>235</v>
      </c>
      <c r="CD17">
        <v>0</v>
      </c>
      <c r="CE17">
        <v>11.986416670000001</v>
      </c>
      <c r="CF17">
        <v>7.392181023</v>
      </c>
      <c r="CG17">
        <v>98.562413640000003</v>
      </c>
      <c r="CH17">
        <v>37590.204740000001</v>
      </c>
      <c r="CI17">
        <v>7.1239999999999997</v>
      </c>
      <c r="CJ17">
        <v>15033.3532</v>
      </c>
    </row>
    <row r="18" spans="3:88">
      <c r="C18" t="s">
        <v>224</v>
      </c>
      <c r="D18" t="s">
        <v>38</v>
      </c>
      <c r="E18" t="s">
        <v>236</v>
      </c>
      <c r="F18" t="s">
        <v>60</v>
      </c>
      <c r="G18">
        <v>4</v>
      </c>
      <c r="H18" s="5">
        <v>43866.976388888892</v>
      </c>
      <c r="I18" t="s">
        <v>226</v>
      </c>
      <c r="J18">
        <v>0</v>
      </c>
      <c r="K18">
        <v>5.2246166670000003</v>
      </c>
      <c r="L18">
        <v>6.3617473589999998</v>
      </c>
      <c r="M18">
        <v>84.823298120000004</v>
      </c>
      <c r="N18">
        <v>4164686.4679999999</v>
      </c>
      <c r="O18">
        <v>5.6605999999999996</v>
      </c>
      <c r="P18">
        <v>37096.857539999997</v>
      </c>
      <c r="Q18" t="s">
        <v>227</v>
      </c>
      <c r="R18">
        <v>0</v>
      </c>
      <c r="S18">
        <v>5.5802333329999998</v>
      </c>
      <c r="T18">
        <v>7.4937345500000001</v>
      </c>
      <c r="U18">
        <v>99.916460670000006</v>
      </c>
      <c r="V18">
        <v>11959.36426</v>
      </c>
      <c r="W18">
        <v>5.6605999999999996</v>
      </c>
      <c r="X18">
        <v>37096.857539999997</v>
      </c>
      <c r="Y18" t="s">
        <v>228</v>
      </c>
      <c r="Z18" s="6">
        <v>1.11022E-16</v>
      </c>
      <c r="AA18">
        <v>6.1087499999999997</v>
      </c>
      <c r="AB18">
        <v>6.6056734070000003</v>
      </c>
      <c r="AC18">
        <v>88.075645420000001</v>
      </c>
      <c r="AD18">
        <v>18955.791509999999</v>
      </c>
      <c r="AE18">
        <v>6.3159999999999998</v>
      </c>
      <c r="AF18">
        <v>27457.52115</v>
      </c>
      <c r="AG18" t="s">
        <v>229</v>
      </c>
      <c r="AH18" s="6">
        <v>-2.2204499999999999E-16</v>
      </c>
      <c r="AI18">
        <v>6.9142333330000003</v>
      </c>
      <c r="AJ18">
        <v>6.8225820720000003</v>
      </c>
      <c r="AK18">
        <v>90.967760949999999</v>
      </c>
      <c r="AL18">
        <v>8101.4572179999996</v>
      </c>
      <c r="AM18">
        <v>6.3159999999999998</v>
      </c>
      <c r="AN18">
        <v>27457.52115</v>
      </c>
      <c r="AO18" t="s">
        <v>230</v>
      </c>
      <c r="AP18">
        <v>0</v>
      </c>
      <c r="AQ18">
        <v>7.8077333329999998</v>
      </c>
      <c r="AR18">
        <v>7.7314872799999996</v>
      </c>
      <c r="AS18">
        <v>103.0864971</v>
      </c>
      <c r="AT18">
        <v>4350.1829159999998</v>
      </c>
      <c r="AU18">
        <v>7.1308999999999996</v>
      </c>
      <c r="AV18">
        <v>13253.619860000001</v>
      </c>
      <c r="AW18" t="s">
        <v>231</v>
      </c>
      <c r="AX18">
        <v>0</v>
      </c>
      <c r="AY18">
        <v>8.2269500000000004</v>
      </c>
      <c r="AZ18">
        <v>3.0479265870000001</v>
      </c>
      <c r="BA18">
        <v>40.639021159999999</v>
      </c>
      <c r="BB18">
        <v>109.6991652</v>
      </c>
      <c r="BC18">
        <v>7.1308999999999996</v>
      </c>
      <c r="BD18">
        <v>13253.619860000001</v>
      </c>
      <c r="BE18" t="s">
        <v>232</v>
      </c>
      <c r="BF18">
        <v>0</v>
      </c>
      <c r="BG18">
        <v>9.363816667</v>
      </c>
      <c r="BH18">
        <v>7.8753857539999998</v>
      </c>
      <c r="BI18">
        <v>105.00514339999999</v>
      </c>
      <c r="BJ18">
        <v>76300.490739999994</v>
      </c>
      <c r="BK18">
        <v>7.1308999999999996</v>
      </c>
      <c r="BL18">
        <v>13253.619860000001</v>
      </c>
      <c r="BM18" t="s">
        <v>233</v>
      </c>
      <c r="BN18">
        <v>0</v>
      </c>
      <c r="BO18">
        <v>9.6605166669999996</v>
      </c>
      <c r="BP18">
        <v>7.0714507590000002</v>
      </c>
      <c r="BQ18">
        <v>94.286010129999994</v>
      </c>
      <c r="BR18">
        <v>3610.4735930000002</v>
      </c>
      <c r="BS18">
        <v>7.1308999999999996</v>
      </c>
      <c r="BT18">
        <v>13253.619860000001</v>
      </c>
      <c r="BU18" t="s">
        <v>234</v>
      </c>
      <c r="BV18">
        <v>0</v>
      </c>
      <c r="BW18">
        <v>11.21893333</v>
      </c>
      <c r="BX18">
        <v>7.473587684</v>
      </c>
      <c r="BY18">
        <v>99.647835779999994</v>
      </c>
      <c r="BZ18">
        <v>46222.208160000002</v>
      </c>
      <c r="CA18">
        <v>11.210283329999999</v>
      </c>
      <c r="CB18">
        <v>446210.46750000003</v>
      </c>
      <c r="CC18" t="s">
        <v>235</v>
      </c>
      <c r="CD18">
        <v>0</v>
      </c>
      <c r="CE18">
        <v>11.838516670000001</v>
      </c>
      <c r="CF18">
        <v>7.843097641</v>
      </c>
      <c r="CG18">
        <v>104.5746352</v>
      </c>
      <c r="CH18">
        <v>35161.578880000001</v>
      </c>
      <c r="CI18">
        <v>7.1308999999999996</v>
      </c>
      <c r="CJ18">
        <v>13253.619860000001</v>
      </c>
    </row>
    <row r="19" spans="3:88">
      <c r="C19" t="s">
        <v>224</v>
      </c>
      <c r="D19" t="s">
        <v>38</v>
      </c>
      <c r="E19" t="s">
        <v>237</v>
      </c>
      <c r="F19" t="s">
        <v>60</v>
      </c>
      <c r="G19">
        <v>4</v>
      </c>
      <c r="H19" s="5">
        <v>43866.990972222222</v>
      </c>
      <c r="I19" t="s">
        <v>226</v>
      </c>
      <c r="J19">
        <v>0</v>
      </c>
      <c r="K19">
        <v>5.267416667</v>
      </c>
      <c r="L19">
        <v>4.8903739770000003</v>
      </c>
      <c r="M19">
        <v>65.20498637</v>
      </c>
      <c r="N19">
        <v>2900184.798</v>
      </c>
      <c r="O19">
        <v>5.6722999999999999</v>
      </c>
      <c r="P19">
        <v>33605.845659999999</v>
      </c>
      <c r="Q19" t="s">
        <v>227</v>
      </c>
      <c r="R19">
        <v>0</v>
      </c>
      <c r="S19">
        <v>5.6036000000000001</v>
      </c>
      <c r="T19">
        <v>7.4275785689999996</v>
      </c>
      <c r="U19">
        <v>99.034380920000004</v>
      </c>
      <c r="V19">
        <v>10738.280629999999</v>
      </c>
      <c r="W19">
        <v>5.6722999999999999</v>
      </c>
      <c r="X19">
        <v>33605.845659999999</v>
      </c>
      <c r="Y19" t="s">
        <v>228</v>
      </c>
      <c r="Z19" s="6">
        <v>1.11022E-16</v>
      </c>
      <c r="AA19">
        <v>6.1148499999999997</v>
      </c>
      <c r="AB19">
        <v>6.835905672</v>
      </c>
      <c r="AC19">
        <v>91.145408970000005</v>
      </c>
      <c r="AD19">
        <v>19725.811119999998</v>
      </c>
      <c r="AE19">
        <v>6.3099499999999997</v>
      </c>
      <c r="AF19">
        <v>27610.566040000002</v>
      </c>
      <c r="AG19" t="s">
        <v>229</v>
      </c>
      <c r="AH19" s="6">
        <v>-2.2204499999999999E-16</v>
      </c>
      <c r="AI19">
        <v>6.9142666669999997</v>
      </c>
      <c r="AJ19">
        <v>7.062785624</v>
      </c>
      <c r="AK19">
        <v>94.170474990000002</v>
      </c>
      <c r="AL19">
        <v>8433.4326700000001</v>
      </c>
      <c r="AM19">
        <v>6.3099499999999997</v>
      </c>
      <c r="AN19">
        <v>27610.566040000002</v>
      </c>
      <c r="AO19" t="s">
        <v>230</v>
      </c>
      <c r="AP19">
        <v>0</v>
      </c>
      <c r="AQ19">
        <v>7.8042999999999996</v>
      </c>
      <c r="AR19">
        <v>7.5974562790000002</v>
      </c>
      <c r="AS19">
        <v>101.2994171</v>
      </c>
      <c r="AT19">
        <v>4589.5148589999999</v>
      </c>
      <c r="AU19">
        <v>7.1274666670000002</v>
      </c>
      <c r="AV19">
        <v>14229.466189999999</v>
      </c>
      <c r="AW19" t="s">
        <v>231</v>
      </c>
      <c r="AX19">
        <v>0</v>
      </c>
      <c r="AY19">
        <v>8.2295666670000003</v>
      </c>
      <c r="AZ19">
        <v>9.621279929</v>
      </c>
      <c r="BA19">
        <v>128.28373239999999</v>
      </c>
      <c r="BB19">
        <v>371.7797822</v>
      </c>
      <c r="BC19">
        <v>7.1274666670000002</v>
      </c>
      <c r="BD19">
        <v>14229.466189999999</v>
      </c>
      <c r="BE19" t="s">
        <v>232</v>
      </c>
      <c r="BF19">
        <v>0</v>
      </c>
      <c r="BG19">
        <v>9.3613</v>
      </c>
      <c r="BH19">
        <v>7.3052588380000003</v>
      </c>
      <c r="BI19">
        <v>97.403451169999997</v>
      </c>
      <c r="BJ19">
        <v>75988.032850000003</v>
      </c>
      <c r="BK19">
        <v>7.1274666670000002</v>
      </c>
      <c r="BL19">
        <v>14229.466189999999</v>
      </c>
      <c r="BM19" t="s">
        <v>233</v>
      </c>
      <c r="BN19">
        <v>0</v>
      </c>
      <c r="BO19">
        <v>9.6579999999999995</v>
      </c>
      <c r="BP19">
        <v>6.9433977960000002</v>
      </c>
      <c r="BQ19">
        <v>92.578637279999995</v>
      </c>
      <c r="BR19">
        <v>3806.1140380000002</v>
      </c>
      <c r="BS19">
        <v>7.1274666670000002</v>
      </c>
      <c r="BT19">
        <v>14229.466189999999</v>
      </c>
      <c r="BU19" t="s">
        <v>234</v>
      </c>
      <c r="BV19">
        <v>0</v>
      </c>
      <c r="BW19">
        <v>11.21896667</v>
      </c>
      <c r="BX19">
        <v>7.3588072609999999</v>
      </c>
      <c r="BY19">
        <v>98.117430150000004</v>
      </c>
      <c r="BZ19">
        <v>50243.119129999999</v>
      </c>
      <c r="CA19">
        <v>11.210316669999999</v>
      </c>
      <c r="CB19">
        <v>492592.01069999998</v>
      </c>
      <c r="CC19" t="s">
        <v>235</v>
      </c>
      <c r="CD19">
        <v>0</v>
      </c>
      <c r="CE19">
        <v>11.82298333</v>
      </c>
      <c r="CF19">
        <v>7.176391132</v>
      </c>
      <c r="CG19">
        <v>95.685215099999994</v>
      </c>
      <c r="CH19">
        <v>34541.480280000003</v>
      </c>
      <c r="CI19">
        <v>7.1274666670000002</v>
      </c>
      <c r="CJ19">
        <v>14229.466189999999</v>
      </c>
    </row>
    <row r="20" spans="3:88">
      <c r="C20" t="s">
        <v>224</v>
      </c>
      <c r="D20" t="s">
        <v>38</v>
      </c>
      <c r="E20" t="s">
        <v>238</v>
      </c>
      <c r="F20" t="s">
        <v>60</v>
      </c>
      <c r="G20">
        <v>4</v>
      </c>
      <c r="H20" s="5">
        <v>43867.005555555559</v>
      </c>
      <c r="I20" t="s">
        <v>226</v>
      </c>
      <c r="J20">
        <v>0</v>
      </c>
      <c r="K20">
        <v>5.2673833329999997</v>
      </c>
      <c r="L20">
        <v>16.768474650000002</v>
      </c>
      <c r="M20">
        <v>223.57966200000001</v>
      </c>
      <c r="N20">
        <v>11093457.060000001</v>
      </c>
      <c r="O20">
        <v>5.6722666669999997</v>
      </c>
      <c r="P20">
        <v>37489.062189999997</v>
      </c>
      <c r="Q20" t="s">
        <v>227</v>
      </c>
      <c r="R20">
        <v>0</v>
      </c>
      <c r="S20">
        <v>5.6035666669999999</v>
      </c>
      <c r="T20">
        <v>8.0304133019999995</v>
      </c>
      <c r="U20">
        <v>107.0721774</v>
      </c>
      <c r="V20">
        <v>12951.352999999999</v>
      </c>
      <c r="W20">
        <v>5.6722666669999997</v>
      </c>
      <c r="X20">
        <v>37489.062189999997</v>
      </c>
      <c r="Y20" t="s">
        <v>228</v>
      </c>
      <c r="Z20" s="6">
        <v>1.11022E-16</v>
      </c>
      <c r="AA20">
        <v>6.1148166670000004</v>
      </c>
      <c r="AB20">
        <v>7.2642977970000002</v>
      </c>
      <c r="AC20">
        <v>96.857303970000004</v>
      </c>
      <c r="AD20">
        <v>19562.947609999999</v>
      </c>
      <c r="AE20">
        <v>6.309933333</v>
      </c>
      <c r="AF20">
        <v>25767.78888</v>
      </c>
      <c r="AG20" t="s">
        <v>229</v>
      </c>
      <c r="AH20" s="6">
        <v>-2.2204499999999999E-16</v>
      </c>
      <c r="AI20">
        <v>6.9142333330000003</v>
      </c>
      <c r="AJ20">
        <v>7.7184749960000003</v>
      </c>
      <c r="AK20">
        <v>102.9129999</v>
      </c>
      <c r="AL20">
        <v>8601.2526099999995</v>
      </c>
      <c r="AM20">
        <v>6.309933333</v>
      </c>
      <c r="AN20">
        <v>25767.78888</v>
      </c>
      <c r="AO20" t="s">
        <v>230</v>
      </c>
      <c r="AP20">
        <v>0</v>
      </c>
      <c r="AQ20">
        <v>7.8008166670000003</v>
      </c>
      <c r="AR20">
        <v>8.0483241089999993</v>
      </c>
      <c r="AS20">
        <v>107.3109881</v>
      </c>
      <c r="AT20">
        <v>4164.7042769999998</v>
      </c>
      <c r="AU20">
        <v>7.1239666670000004</v>
      </c>
      <c r="AV20">
        <v>12189.01886</v>
      </c>
      <c r="AW20" t="s">
        <v>231</v>
      </c>
      <c r="AX20">
        <v>0</v>
      </c>
      <c r="AY20">
        <v>8.2218166670000006</v>
      </c>
      <c r="AZ20">
        <v>6.2923256289999996</v>
      </c>
      <c r="BA20">
        <v>83.897675050000004</v>
      </c>
      <c r="BB20">
        <v>208.27840749999999</v>
      </c>
      <c r="BC20">
        <v>7.1239666670000004</v>
      </c>
      <c r="BD20">
        <v>12189.01886</v>
      </c>
      <c r="BE20" t="s">
        <v>232</v>
      </c>
      <c r="BF20">
        <v>0</v>
      </c>
      <c r="BG20">
        <v>9.3612833329999994</v>
      </c>
      <c r="BH20">
        <v>8.4437038920000003</v>
      </c>
      <c r="BI20">
        <v>112.58271860000001</v>
      </c>
      <c r="BJ20">
        <v>75235.485740000004</v>
      </c>
      <c r="BK20">
        <v>7.1239666670000004</v>
      </c>
      <c r="BL20">
        <v>12189.01886</v>
      </c>
      <c r="BM20" t="s">
        <v>233</v>
      </c>
      <c r="BN20">
        <v>0</v>
      </c>
      <c r="BO20">
        <v>9.6579666670000002</v>
      </c>
      <c r="BP20">
        <v>8.2486138380000007</v>
      </c>
      <c r="BQ20">
        <v>109.98151780000001</v>
      </c>
      <c r="BR20">
        <v>3873.2083769999999</v>
      </c>
      <c r="BS20">
        <v>7.1239666670000004</v>
      </c>
      <c r="BT20">
        <v>12189.01886</v>
      </c>
      <c r="BU20" t="s">
        <v>234</v>
      </c>
      <c r="BV20">
        <v>0</v>
      </c>
      <c r="BW20">
        <v>11.21893333</v>
      </c>
      <c r="BX20">
        <v>7.5173544640000003</v>
      </c>
      <c r="BY20">
        <v>100.2313929</v>
      </c>
      <c r="BZ20">
        <v>49258.762920000001</v>
      </c>
      <c r="CA20">
        <v>11.2103</v>
      </c>
      <c r="CB20">
        <v>472755.5882</v>
      </c>
      <c r="CC20" t="s">
        <v>235</v>
      </c>
      <c r="CD20">
        <v>0</v>
      </c>
      <c r="CE20">
        <v>11.752916669999999</v>
      </c>
      <c r="CF20">
        <v>8.857121781</v>
      </c>
      <c r="CG20">
        <v>118.0949571</v>
      </c>
      <c r="CH20">
        <v>36518.051890000002</v>
      </c>
      <c r="CI20">
        <v>7.1239666670000004</v>
      </c>
      <c r="CJ20">
        <v>12189.01886</v>
      </c>
    </row>
    <row r="21" spans="3:88">
      <c r="C21" t="s">
        <v>224</v>
      </c>
      <c r="D21" t="s">
        <v>38</v>
      </c>
      <c r="E21" t="s">
        <v>239</v>
      </c>
      <c r="F21" t="s">
        <v>60</v>
      </c>
      <c r="G21">
        <v>4</v>
      </c>
      <c r="H21" s="5">
        <v>43867.020138888889</v>
      </c>
      <c r="I21" t="s">
        <v>226</v>
      </c>
      <c r="J21">
        <v>0</v>
      </c>
      <c r="K21">
        <v>5.2051999999999996</v>
      </c>
      <c r="L21">
        <v>8.0371097070000008</v>
      </c>
      <c r="M21">
        <v>107.1614628</v>
      </c>
      <c r="N21">
        <v>4610337.2779999999</v>
      </c>
      <c r="O21">
        <v>5.6528666669999996</v>
      </c>
      <c r="P21">
        <v>32506.037359999998</v>
      </c>
      <c r="Q21" t="s">
        <v>227</v>
      </c>
      <c r="R21">
        <v>0</v>
      </c>
      <c r="S21">
        <v>5.5724999999999998</v>
      </c>
      <c r="T21">
        <v>8.0078145690000007</v>
      </c>
      <c r="U21">
        <v>106.7708609</v>
      </c>
      <c r="V21">
        <v>11198.264080000001</v>
      </c>
      <c r="W21">
        <v>5.6528666669999996</v>
      </c>
      <c r="X21">
        <v>32506.037359999998</v>
      </c>
      <c r="Y21" t="s">
        <v>228</v>
      </c>
      <c r="Z21" s="6">
        <v>1.11022E-16</v>
      </c>
      <c r="AA21">
        <v>6.1027166670000002</v>
      </c>
      <c r="AB21">
        <v>7.9299455129999998</v>
      </c>
      <c r="AC21">
        <v>105.7326068</v>
      </c>
      <c r="AD21">
        <v>19116.62515</v>
      </c>
      <c r="AE21">
        <v>6.3129999999999997</v>
      </c>
      <c r="AF21">
        <v>23066.278030000001</v>
      </c>
      <c r="AG21" t="s">
        <v>229</v>
      </c>
      <c r="AH21" s="6">
        <v>-2.2204499999999999E-16</v>
      </c>
      <c r="AI21">
        <v>6.9142666669999997</v>
      </c>
      <c r="AJ21">
        <v>8.4098717510000007</v>
      </c>
      <c r="AK21">
        <v>112.1316233</v>
      </c>
      <c r="AL21">
        <v>8389.188306</v>
      </c>
      <c r="AM21">
        <v>6.3129999999999997</v>
      </c>
      <c r="AN21">
        <v>23066.278030000001</v>
      </c>
      <c r="AO21" t="s">
        <v>230</v>
      </c>
      <c r="AP21">
        <v>0</v>
      </c>
      <c r="AQ21">
        <v>7.8042999999999996</v>
      </c>
      <c r="AR21">
        <v>7.0005544070000001</v>
      </c>
      <c r="AS21">
        <v>93.340725419999998</v>
      </c>
      <c r="AT21">
        <v>4201.045126</v>
      </c>
      <c r="AU21">
        <v>7.1309333329999998</v>
      </c>
      <c r="AV21">
        <v>14135.62283</v>
      </c>
      <c r="AW21" t="s">
        <v>231</v>
      </c>
      <c r="AX21">
        <v>0</v>
      </c>
      <c r="AY21">
        <v>8.2295499999999997</v>
      </c>
      <c r="AZ21">
        <v>8.3359901539999992</v>
      </c>
      <c r="BA21">
        <v>111.1465354</v>
      </c>
      <c r="BB21">
        <v>319.99003340000002</v>
      </c>
      <c r="BC21">
        <v>7.1309333329999998</v>
      </c>
      <c r="BD21">
        <v>14135.62283</v>
      </c>
      <c r="BE21" t="s">
        <v>232</v>
      </c>
      <c r="BF21">
        <v>0</v>
      </c>
      <c r="BG21">
        <v>9.3638499999999993</v>
      </c>
      <c r="BH21">
        <v>6.8160294769999998</v>
      </c>
      <c r="BI21">
        <v>90.880393029999993</v>
      </c>
      <c r="BJ21">
        <v>70431.573999999993</v>
      </c>
      <c r="BK21">
        <v>7.1309333329999998</v>
      </c>
      <c r="BL21">
        <v>14135.62283</v>
      </c>
      <c r="BM21" t="s">
        <v>233</v>
      </c>
      <c r="BN21">
        <v>0</v>
      </c>
      <c r="BO21">
        <v>9.6605500000000006</v>
      </c>
      <c r="BP21">
        <v>6.7506388780000002</v>
      </c>
      <c r="BQ21">
        <v>90.008518379999998</v>
      </c>
      <c r="BR21">
        <v>3676.0462440000001</v>
      </c>
      <c r="BS21">
        <v>7.1309333329999998</v>
      </c>
      <c r="BT21">
        <v>14135.62283</v>
      </c>
      <c r="BU21" t="s">
        <v>234</v>
      </c>
      <c r="BV21">
        <v>0</v>
      </c>
      <c r="BW21">
        <v>11.21896667</v>
      </c>
      <c r="BX21">
        <v>7.767185961</v>
      </c>
      <c r="BY21">
        <v>103.56247949999999</v>
      </c>
      <c r="BZ21">
        <v>46959.240870000001</v>
      </c>
      <c r="CA21">
        <v>11.2181</v>
      </c>
      <c r="CB21">
        <v>436189.85830000002</v>
      </c>
      <c r="CC21" t="s">
        <v>235</v>
      </c>
      <c r="CD21">
        <v>0</v>
      </c>
      <c r="CE21">
        <v>11.76851667</v>
      </c>
      <c r="CF21">
        <v>7.3067629800000002</v>
      </c>
      <c r="CG21">
        <v>97.423506399999994</v>
      </c>
      <c r="CH21">
        <v>34937.047859999999</v>
      </c>
      <c r="CI21">
        <v>7.1309333329999998</v>
      </c>
      <c r="CJ21">
        <v>14135.62283</v>
      </c>
    </row>
    <row r="22" spans="3:88">
      <c r="C22" t="s">
        <v>224</v>
      </c>
      <c r="D22" t="s">
        <v>38</v>
      </c>
      <c r="E22" t="s">
        <v>240</v>
      </c>
      <c r="F22" t="s">
        <v>60</v>
      </c>
      <c r="G22">
        <v>4</v>
      </c>
      <c r="H22" s="5">
        <v>43867.035416666666</v>
      </c>
      <c r="I22" t="s">
        <v>226</v>
      </c>
      <c r="J22">
        <v>0</v>
      </c>
      <c r="K22">
        <v>5.0534999999999997</v>
      </c>
      <c r="L22">
        <v>5.6358561739999997</v>
      </c>
      <c r="M22">
        <v>75.144748980000003</v>
      </c>
      <c r="N22">
        <v>2751029.0920000002</v>
      </c>
      <c r="O22">
        <v>5.582833333</v>
      </c>
      <c r="P22">
        <v>27660.912960000001</v>
      </c>
      <c r="Q22" t="s">
        <v>227</v>
      </c>
      <c r="R22">
        <v>0</v>
      </c>
      <c r="S22">
        <v>5.4907833330000004</v>
      </c>
      <c r="T22">
        <v>6.385520219</v>
      </c>
      <c r="U22">
        <v>85.140269590000003</v>
      </c>
      <c r="V22">
        <v>7598.6328540000004</v>
      </c>
      <c r="W22">
        <v>5.582833333</v>
      </c>
      <c r="X22">
        <v>27660.912960000001</v>
      </c>
      <c r="Y22" t="s">
        <v>228</v>
      </c>
      <c r="Z22" s="6">
        <v>1.11022E-16</v>
      </c>
      <c r="AA22">
        <v>6.0814333329999997</v>
      </c>
      <c r="AB22">
        <v>6.7560854050000003</v>
      </c>
      <c r="AC22">
        <v>90.081138730000006</v>
      </c>
      <c r="AD22">
        <v>17751.498390000001</v>
      </c>
      <c r="AE22">
        <v>6.2917166670000002</v>
      </c>
      <c r="AF22">
        <v>25140.643390000001</v>
      </c>
      <c r="AG22" t="s">
        <v>229</v>
      </c>
      <c r="AH22" s="6">
        <v>-2.2204499999999999E-16</v>
      </c>
      <c r="AI22">
        <v>6.9177</v>
      </c>
      <c r="AJ22">
        <v>6.0582711590000002</v>
      </c>
      <c r="AK22">
        <v>80.776948790000006</v>
      </c>
      <c r="AL22">
        <v>6586.8556060000001</v>
      </c>
      <c r="AM22">
        <v>6.2917166670000002</v>
      </c>
      <c r="AN22">
        <v>25140.643390000001</v>
      </c>
      <c r="AO22" t="s">
        <v>230</v>
      </c>
      <c r="AP22">
        <v>0</v>
      </c>
      <c r="AQ22">
        <v>7.8042666670000003</v>
      </c>
      <c r="AR22">
        <v>7.1764004510000001</v>
      </c>
      <c r="AS22">
        <v>95.685339350000007</v>
      </c>
      <c r="AT22">
        <v>3586.7776629999998</v>
      </c>
      <c r="AU22">
        <v>7.1308999999999996</v>
      </c>
      <c r="AV22">
        <v>11773.01857</v>
      </c>
      <c r="AW22" t="s">
        <v>231</v>
      </c>
      <c r="AX22">
        <v>0</v>
      </c>
      <c r="AY22">
        <v>8.2218</v>
      </c>
      <c r="AZ22">
        <v>11.77553764</v>
      </c>
      <c r="BA22">
        <v>157.00716850000001</v>
      </c>
      <c r="BB22">
        <v>376.47217569999998</v>
      </c>
      <c r="BC22">
        <v>7.1308999999999996</v>
      </c>
      <c r="BD22">
        <v>11773.01857</v>
      </c>
      <c r="BE22" t="s">
        <v>232</v>
      </c>
      <c r="BF22">
        <v>0</v>
      </c>
      <c r="BG22">
        <v>9.3663666669999994</v>
      </c>
      <c r="BH22">
        <v>7.1811279670000001</v>
      </c>
      <c r="BI22">
        <v>95.748372889999999</v>
      </c>
      <c r="BJ22">
        <v>61801.850659999996</v>
      </c>
      <c r="BK22">
        <v>7.1308999999999996</v>
      </c>
      <c r="BL22">
        <v>11773.01857</v>
      </c>
      <c r="BM22" t="s">
        <v>233</v>
      </c>
      <c r="BN22">
        <v>0</v>
      </c>
      <c r="BO22">
        <v>9.6605166669999996</v>
      </c>
      <c r="BP22">
        <v>7.9626821100000003</v>
      </c>
      <c r="BQ22">
        <v>106.1690948</v>
      </c>
      <c r="BR22">
        <v>3611.3397490000002</v>
      </c>
      <c r="BS22">
        <v>7.1308999999999996</v>
      </c>
      <c r="BT22">
        <v>11773.01857</v>
      </c>
      <c r="BU22" t="s">
        <v>234</v>
      </c>
      <c r="BV22">
        <v>0</v>
      </c>
      <c r="BW22">
        <v>11.21893333</v>
      </c>
      <c r="BX22">
        <v>7.9255775850000001</v>
      </c>
      <c r="BY22">
        <v>105.6743678</v>
      </c>
      <c r="BZ22">
        <v>42775.20061</v>
      </c>
      <c r="CA22">
        <v>11.218066670000001</v>
      </c>
      <c r="CB22">
        <v>389385.10310000001</v>
      </c>
      <c r="CC22" t="s">
        <v>235</v>
      </c>
      <c r="CD22">
        <v>0</v>
      </c>
      <c r="CE22">
        <v>11.69065</v>
      </c>
      <c r="CF22">
        <v>7.1222651670000001</v>
      </c>
      <c r="CG22">
        <v>94.963535550000003</v>
      </c>
      <c r="CH22">
        <v>28363.002550000001</v>
      </c>
      <c r="CI22">
        <v>7.1308999999999996</v>
      </c>
      <c r="CJ22">
        <v>11773.01857</v>
      </c>
    </row>
    <row r="23" spans="3:88">
      <c r="C23" t="s">
        <v>224</v>
      </c>
      <c r="D23" t="s">
        <v>38</v>
      </c>
      <c r="E23" t="s">
        <v>241</v>
      </c>
      <c r="F23" t="s">
        <v>60</v>
      </c>
      <c r="G23">
        <v>4</v>
      </c>
      <c r="H23" s="5">
        <v>43867.05</v>
      </c>
      <c r="I23" t="s">
        <v>226</v>
      </c>
      <c r="J23">
        <v>0</v>
      </c>
      <c r="K23">
        <v>5.0496499999999997</v>
      </c>
      <c r="L23">
        <v>3.9275124020000001</v>
      </c>
      <c r="M23">
        <v>52.366832029999998</v>
      </c>
      <c r="N23">
        <v>1702762.0549999999</v>
      </c>
      <c r="O23">
        <v>5.5945333330000002</v>
      </c>
      <c r="P23">
        <v>24567.87688</v>
      </c>
      <c r="Q23" t="s">
        <v>227</v>
      </c>
      <c r="R23">
        <v>0</v>
      </c>
      <c r="S23">
        <v>5.4985999999999997</v>
      </c>
      <c r="T23">
        <v>7.1295247000000002</v>
      </c>
      <c r="U23">
        <v>95.060329330000002</v>
      </c>
      <c r="V23">
        <v>7535.3056239999996</v>
      </c>
      <c r="W23">
        <v>5.5945333330000002</v>
      </c>
      <c r="X23">
        <v>24567.87688</v>
      </c>
      <c r="Y23" t="s">
        <v>228</v>
      </c>
      <c r="Z23" s="6">
        <v>1.11022E-16</v>
      </c>
      <c r="AA23">
        <v>6.0905833329999997</v>
      </c>
      <c r="AB23">
        <v>10.24420609</v>
      </c>
      <c r="AC23">
        <v>136.5894145</v>
      </c>
      <c r="AD23">
        <v>18621.093379999998</v>
      </c>
      <c r="AE23">
        <v>6.3038833329999999</v>
      </c>
      <c r="AF23">
        <v>17392.554479999999</v>
      </c>
      <c r="AG23" t="s">
        <v>229</v>
      </c>
      <c r="AH23" s="6">
        <v>-2.2204499999999999E-16</v>
      </c>
      <c r="AI23">
        <v>6.9246666670000003</v>
      </c>
      <c r="AJ23">
        <v>9.2281767689999992</v>
      </c>
      <c r="AK23">
        <v>123.0423569</v>
      </c>
      <c r="AL23">
        <v>6941.1643080000003</v>
      </c>
      <c r="AM23">
        <v>6.3038833329999999</v>
      </c>
      <c r="AN23">
        <v>17392.554479999999</v>
      </c>
      <c r="AO23" t="s">
        <v>230</v>
      </c>
      <c r="AP23">
        <v>0</v>
      </c>
      <c r="AQ23">
        <v>7.8042999999999996</v>
      </c>
      <c r="AR23">
        <v>6.4249132510000004</v>
      </c>
      <c r="AS23">
        <v>85.665510010000006</v>
      </c>
      <c r="AT23">
        <v>2982.4088780000002</v>
      </c>
      <c r="AU23">
        <v>7.1309333329999998</v>
      </c>
      <c r="AV23">
        <v>10934.273999999999</v>
      </c>
      <c r="AW23" t="s">
        <v>231</v>
      </c>
      <c r="AX23">
        <v>0</v>
      </c>
      <c r="AY23">
        <v>8.2244166669999998</v>
      </c>
      <c r="AZ23">
        <v>6.6749280799999999</v>
      </c>
      <c r="BA23">
        <v>88.999041059999996</v>
      </c>
      <c r="BB23">
        <v>198.19872359999999</v>
      </c>
      <c r="BC23">
        <v>7.1309333329999998</v>
      </c>
      <c r="BD23">
        <v>10934.273999999999</v>
      </c>
      <c r="BE23" t="s">
        <v>232</v>
      </c>
      <c r="BF23">
        <v>0</v>
      </c>
      <c r="BG23">
        <v>9.3638666669999999</v>
      </c>
      <c r="BH23">
        <v>7.826118234</v>
      </c>
      <c r="BI23">
        <v>104.3482431</v>
      </c>
      <c r="BJ23">
        <v>62554.325100000002</v>
      </c>
      <c r="BK23">
        <v>7.1309333329999998</v>
      </c>
      <c r="BL23">
        <v>10934.273999999999</v>
      </c>
      <c r="BM23" t="s">
        <v>233</v>
      </c>
      <c r="BN23">
        <v>0</v>
      </c>
      <c r="BO23">
        <v>9.6605666669999994</v>
      </c>
      <c r="BP23">
        <v>8.8815826819999995</v>
      </c>
      <c r="BQ23">
        <v>118.4211024</v>
      </c>
      <c r="BR23">
        <v>3741.1184330000001</v>
      </c>
      <c r="BS23">
        <v>7.1309333329999998</v>
      </c>
      <c r="BT23">
        <v>10934.273999999999</v>
      </c>
      <c r="BU23" t="s">
        <v>234</v>
      </c>
      <c r="BV23">
        <v>0</v>
      </c>
      <c r="BW23">
        <v>11.21898333</v>
      </c>
      <c r="BX23">
        <v>7.1774296980000001</v>
      </c>
      <c r="BY23">
        <v>95.699062639999994</v>
      </c>
      <c r="BZ23">
        <v>37125.83236</v>
      </c>
      <c r="CA23">
        <v>11.218116670000001</v>
      </c>
      <c r="CB23">
        <v>373186.09299999999</v>
      </c>
      <c r="CC23" t="s">
        <v>235</v>
      </c>
      <c r="CD23">
        <v>0</v>
      </c>
      <c r="CE23">
        <v>11.760733330000001</v>
      </c>
      <c r="CF23">
        <v>6.8021802759999996</v>
      </c>
      <c r="CG23">
        <v>90.695737019999996</v>
      </c>
      <c r="CH23">
        <v>25158.475829999999</v>
      </c>
      <c r="CI23">
        <v>7.1309333329999998</v>
      </c>
      <c r="CJ23">
        <v>10934.273999999999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251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89</v>
      </c>
      <c r="I5" s="248"/>
      <c r="J5" s="246" t="s">
        <v>187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224</v>
      </c>
      <c r="D7" t="s">
        <v>225</v>
      </c>
      <c r="E7" t="s">
        <v>60</v>
      </c>
      <c r="F7">
        <v>4</v>
      </c>
      <c r="G7" s="5">
        <v>43866.961111111108</v>
      </c>
      <c r="H7" t="s">
        <v>227</v>
      </c>
      <c r="I7">
        <v>0</v>
      </c>
      <c r="J7">
        <v>5.6036000000000001</v>
      </c>
      <c r="K7">
        <v>8.025414091</v>
      </c>
      <c r="L7">
        <v>107.0055212</v>
      </c>
      <c r="M7">
        <v>12872.730100000001</v>
      </c>
    </row>
    <row r="8" spans="1:13">
      <c r="A8" s="2"/>
      <c r="B8" s="2"/>
      <c r="C8" t="s">
        <v>224</v>
      </c>
      <c r="D8" t="s">
        <v>236</v>
      </c>
      <c r="E8" t="s">
        <v>60</v>
      </c>
      <c r="F8">
        <v>4</v>
      </c>
      <c r="G8" s="5">
        <v>43866.976388888892</v>
      </c>
      <c r="H8" t="s">
        <v>227</v>
      </c>
      <c r="I8">
        <v>0</v>
      </c>
      <c r="J8">
        <v>5.5802333329999998</v>
      </c>
      <c r="K8">
        <v>7.4937345500000001</v>
      </c>
      <c r="L8">
        <v>99.916460670000006</v>
      </c>
      <c r="M8">
        <v>11959.36426</v>
      </c>
    </row>
    <row r="9" spans="1:13">
      <c r="A9" s="2"/>
      <c r="B9" s="2"/>
      <c r="C9" t="s">
        <v>224</v>
      </c>
      <c r="D9" t="s">
        <v>237</v>
      </c>
      <c r="E9" t="s">
        <v>60</v>
      </c>
      <c r="F9">
        <v>4</v>
      </c>
      <c r="G9" s="5">
        <v>43866.990972222222</v>
      </c>
      <c r="H9" t="s">
        <v>227</v>
      </c>
      <c r="I9">
        <v>0</v>
      </c>
      <c r="J9">
        <v>5.6036000000000001</v>
      </c>
      <c r="K9">
        <v>7.4275785689999996</v>
      </c>
      <c r="L9">
        <v>99.034380920000004</v>
      </c>
      <c r="M9">
        <v>10738.280629999999</v>
      </c>
    </row>
    <row r="10" spans="1:13">
      <c r="A10" s="2"/>
      <c r="B10" s="2"/>
      <c r="C10" t="s">
        <v>224</v>
      </c>
      <c r="D10" t="s">
        <v>238</v>
      </c>
      <c r="E10" t="s">
        <v>60</v>
      </c>
      <c r="F10">
        <v>4</v>
      </c>
      <c r="G10" s="5">
        <v>43867.005555555559</v>
      </c>
      <c r="H10" t="s">
        <v>227</v>
      </c>
      <c r="I10">
        <v>0</v>
      </c>
      <c r="J10">
        <v>5.6035666669999999</v>
      </c>
      <c r="K10">
        <v>8.0304133019999995</v>
      </c>
      <c r="L10">
        <v>107.0721774</v>
      </c>
      <c r="M10">
        <v>12951.352999999999</v>
      </c>
    </row>
    <row r="11" spans="1:13">
      <c r="A11" s="2"/>
      <c r="B11" s="2"/>
      <c r="C11" t="s">
        <v>224</v>
      </c>
      <c r="D11" t="s">
        <v>239</v>
      </c>
      <c r="E11" t="s">
        <v>60</v>
      </c>
      <c r="F11">
        <v>4</v>
      </c>
      <c r="G11" s="5">
        <v>43867.020138888889</v>
      </c>
      <c r="H11" t="s">
        <v>227</v>
      </c>
      <c r="I11">
        <v>0</v>
      </c>
      <c r="J11">
        <v>5.5724999999999998</v>
      </c>
      <c r="K11">
        <v>8.0078145690000007</v>
      </c>
      <c r="L11">
        <v>106.7708609</v>
      </c>
      <c r="M11">
        <v>11198.264080000001</v>
      </c>
    </row>
    <row r="12" spans="1:13">
      <c r="A12" s="2"/>
      <c r="B12" s="2"/>
      <c r="C12" t="s">
        <v>224</v>
      </c>
      <c r="D12" t="s">
        <v>240</v>
      </c>
      <c r="E12" t="s">
        <v>60</v>
      </c>
      <c r="F12">
        <v>4</v>
      </c>
      <c r="G12" s="5">
        <v>43867.035416666666</v>
      </c>
      <c r="H12" t="s">
        <v>227</v>
      </c>
      <c r="I12">
        <v>0</v>
      </c>
      <c r="J12">
        <v>5.4907833330000004</v>
      </c>
      <c r="K12">
        <v>6.385520219</v>
      </c>
      <c r="L12">
        <v>85.140269590000003</v>
      </c>
      <c r="M12">
        <v>7598.6328540000004</v>
      </c>
    </row>
    <row r="13" spans="1:13">
      <c r="A13" s="2"/>
      <c r="B13" s="2"/>
      <c r="C13" t="s">
        <v>224</v>
      </c>
      <c r="D13" t="s">
        <v>241</v>
      </c>
      <c r="E13" t="s">
        <v>60</v>
      </c>
      <c r="F13">
        <v>4</v>
      </c>
      <c r="G13" s="5">
        <v>43867.05</v>
      </c>
      <c r="H13" t="s">
        <v>227</v>
      </c>
      <c r="I13">
        <v>0</v>
      </c>
      <c r="J13">
        <v>5.4985999999999997</v>
      </c>
      <c r="K13">
        <v>7.1295247000000002</v>
      </c>
      <c r="L13">
        <v>95.060329330000002</v>
      </c>
      <c r="M13">
        <v>7535.3056239999996</v>
      </c>
    </row>
    <row r="14" spans="1:13">
      <c r="J14" t="s">
        <v>243</v>
      </c>
      <c r="K14">
        <f>ROUND(STDEV(K7:K13),2)</f>
        <v>0.61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1.92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6FE42343-1C71-423E-9CF0-9CF32F86F303}"/>
    <hyperlink ref="C27" r:id="rId2" xr:uid="{6D02270F-4894-4F68-9433-4D4E53A54908}"/>
  </hyperlinks>
  <pageMargins left="0.7" right="0.7" top="0.75" bottom="0.75" header="0.3" footer="0.3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252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36</v>
      </c>
      <c r="I5" s="248"/>
      <c r="J5" s="246" t="s">
        <v>31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206</v>
      </c>
      <c r="D7" t="s">
        <v>207</v>
      </c>
      <c r="E7" t="s">
        <v>60</v>
      </c>
      <c r="F7">
        <v>1</v>
      </c>
      <c r="G7" s="5">
        <v>43866.946527777778</v>
      </c>
      <c r="H7" t="s">
        <v>210</v>
      </c>
      <c r="I7">
        <v>0</v>
      </c>
      <c r="J7">
        <v>6.0905500000000004</v>
      </c>
      <c r="K7">
        <v>2.482627178</v>
      </c>
      <c r="L7">
        <v>141.86441020000001</v>
      </c>
      <c r="M7">
        <v>6230.8185750000002</v>
      </c>
    </row>
    <row r="8" spans="1:13">
      <c r="A8" s="2"/>
      <c r="B8" s="2"/>
      <c r="C8" t="s">
        <v>206</v>
      </c>
      <c r="D8" t="s">
        <v>218</v>
      </c>
      <c r="E8" t="s">
        <v>60</v>
      </c>
      <c r="F8">
        <v>1</v>
      </c>
      <c r="G8" s="5">
        <v>43866.931944444441</v>
      </c>
      <c r="H8" t="s">
        <v>210</v>
      </c>
      <c r="I8">
        <v>0</v>
      </c>
      <c r="J8">
        <v>6.1027166670000002</v>
      </c>
      <c r="K8">
        <v>1.2912639290000001</v>
      </c>
      <c r="L8">
        <v>73.786510250000006</v>
      </c>
      <c r="M8">
        <v>5121.0024240000002</v>
      </c>
    </row>
    <row r="9" spans="1:13">
      <c r="A9" s="2"/>
      <c r="B9" s="2"/>
      <c r="C9" t="s">
        <v>206</v>
      </c>
      <c r="D9" t="s">
        <v>219</v>
      </c>
      <c r="E9" t="s">
        <v>60</v>
      </c>
      <c r="F9">
        <v>1</v>
      </c>
      <c r="G9" s="5">
        <v>43866.916666666664</v>
      </c>
      <c r="H9" t="s">
        <v>210</v>
      </c>
      <c r="I9">
        <v>0</v>
      </c>
      <c r="J9">
        <v>6.0814500000000002</v>
      </c>
      <c r="K9">
        <v>2.3147642190000002</v>
      </c>
      <c r="L9">
        <v>132.2722411</v>
      </c>
      <c r="M9">
        <v>6840.6851150000002</v>
      </c>
    </row>
    <row r="10" spans="1:13">
      <c r="A10" s="2"/>
      <c r="B10" s="2"/>
      <c r="C10" t="s">
        <v>206</v>
      </c>
      <c r="D10" t="s">
        <v>220</v>
      </c>
      <c r="E10" t="s">
        <v>60</v>
      </c>
      <c r="F10">
        <v>1</v>
      </c>
      <c r="G10" s="5">
        <v>43866.902083333334</v>
      </c>
      <c r="H10" t="s">
        <v>210</v>
      </c>
      <c r="I10">
        <v>0</v>
      </c>
      <c r="J10">
        <v>6.1027166670000002</v>
      </c>
      <c r="K10">
        <v>1.262106996</v>
      </c>
      <c r="L10">
        <v>72.120399770000006</v>
      </c>
      <c r="M10">
        <v>5038.3180359999997</v>
      </c>
    </row>
    <row r="11" spans="1:13">
      <c r="A11" s="2"/>
      <c r="B11" s="2"/>
      <c r="C11" t="s">
        <v>206</v>
      </c>
      <c r="D11" t="s">
        <v>221</v>
      </c>
      <c r="E11" t="s">
        <v>60</v>
      </c>
      <c r="F11">
        <v>1</v>
      </c>
      <c r="G11" s="5">
        <v>43866.887499999997</v>
      </c>
      <c r="H11" t="s">
        <v>210</v>
      </c>
      <c r="I11">
        <v>0</v>
      </c>
      <c r="J11">
        <v>6.1057333329999999</v>
      </c>
      <c r="K11">
        <v>1.3049174969999999</v>
      </c>
      <c r="L11">
        <v>74.56671412</v>
      </c>
      <c r="M11">
        <v>5091.7413800000004</v>
      </c>
    </row>
    <row r="12" spans="1:13">
      <c r="A12" s="2"/>
      <c r="B12" s="2"/>
      <c r="C12" t="s">
        <v>206</v>
      </c>
      <c r="D12" t="s">
        <v>222</v>
      </c>
      <c r="E12" t="s">
        <v>60</v>
      </c>
      <c r="F12">
        <v>1</v>
      </c>
      <c r="G12" s="5">
        <v>43866.87222222222</v>
      </c>
      <c r="H12" t="s">
        <v>210</v>
      </c>
      <c r="I12">
        <v>0</v>
      </c>
      <c r="J12">
        <v>6.093616667</v>
      </c>
      <c r="K12">
        <v>2.1809820389999999</v>
      </c>
      <c r="L12">
        <v>124.62754510000001</v>
      </c>
      <c r="M12">
        <v>6656.7635110000001</v>
      </c>
    </row>
    <row r="13" spans="1:13">
      <c r="A13" s="2"/>
      <c r="B13" s="2"/>
      <c r="C13" t="s">
        <v>206</v>
      </c>
      <c r="D13" t="s">
        <v>223</v>
      </c>
      <c r="E13" t="s">
        <v>60</v>
      </c>
      <c r="F13">
        <v>1</v>
      </c>
      <c r="G13" s="5">
        <v>43866.857638888891</v>
      </c>
      <c r="H13" t="s">
        <v>210</v>
      </c>
      <c r="I13">
        <v>0</v>
      </c>
      <c r="J13">
        <v>6.0996499999999996</v>
      </c>
      <c r="K13">
        <v>1.4133381410000001</v>
      </c>
      <c r="L13">
        <v>80.762179489999994</v>
      </c>
      <c r="M13">
        <v>5160.4848840000004</v>
      </c>
    </row>
    <row r="14" spans="1:13">
      <c r="J14" t="s">
        <v>243</v>
      </c>
      <c r="K14">
        <f>ROUND(STDEV(K7:K13),2)</f>
        <v>0.55000000000000004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1.73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3CE4D7E1-CFF7-412B-85E4-CEAAACB80CF8}"/>
    <hyperlink ref="C27" r:id="rId2" xr:uid="{25D9A644-642B-48CA-A873-EA7E17B86392}"/>
  </hyperlinks>
  <pageMargins left="0.7" right="0.7" top="0.75" bottom="0.75" header="0.3" footer="0.3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253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24</v>
      </c>
      <c r="I5" s="248"/>
      <c r="J5" s="246" t="s">
        <v>71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206</v>
      </c>
      <c r="D7" t="s">
        <v>207</v>
      </c>
      <c r="E7" t="s">
        <v>60</v>
      </c>
      <c r="F7">
        <v>1</v>
      </c>
      <c r="G7" s="5">
        <v>43866.946527777778</v>
      </c>
      <c r="H7" t="s">
        <v>211</v>
      </c>
      <c r="I7">
        <v>0</v>
      </c>
      <c r="J7">
        <v>6.9107666669999999</v>
      </c>
      <c r="K7">
        <v>2.0271460779999999</v>
      </c>
      <c r="L7">
        <v>115.8369187</v>
      </c>
      <c r="M7">
        <v>1662.8321209999999</v>
      </c>
    </row>
    <row r="8" spans="1:13">
      <c r="A8" s="2"/>
      <c r="B8" s="2"/>
      <c r="C8" t="s">
        <v>206</v>
      </c>
      <c r="D8" t="s">
        <v>218</v>
      </c>
      <c r="E8" t="s">
        <v>60</v>
      </c>
      <c r="F8">
        <v>1</v>
      </c>
      <c r="G8" s="5">
        <v>43866.931944444441</v>
      </c>
      <c r="H8" t="s">
        <v>211</v>
      </c>
      <c r="I8">
        <v>0</v>
      </c>
      <c r="J8">
        <v>6.9142666669999997</v>
      </c>
      <c r="K8">
        <v>1.7573758740000001</v>
      </c>
      <c r="L8">
        <v>100.42147850000001</v>
      </c>
      <c r="M8">
        <v>2277.8985659999998</v>
      </c>
    </row>
    <row r="9" spans="1:13">
      <c r="A9" s="2"/>
      <c r="B9" s="2"/>
      <c r="C9" t="s">
        <v>206</v>
      </c>
      <c r="D9" t="s">
        <v>219</v>
      </c>
      <c r="E9" t="s">
        <v>60</v>
      </c>
      <c r="F9">
        <v>1</v>
      </c>
      <c r="G9" s="5">
        <v>43866.916666666664</v>
      </c>
      <c r="H9" t="s">
        <v>211</v>
      </c>
      <c r="I9">
        <v>0</v>
      </c>
      <c r="J9">
        <v>6.9107666669999999</v>
      </c>
      <c r="K9">
        <v>1.538083552</v>
      </c>
      <c r="L9">
        <v>87.890488689999998</v>
      </c>
      <c r="M9">
        <v>1485.602175</v>
      </c>
    </row>
    <row r="10" spans="1:13">
      <c r="A10" s="2"/>
      <c r="B10" s="2"/>
      <c r="C10" t="s">
        <v>206</v>
      </c>
      <c r="D10" t="s">
        <v>220</v>
      </c>
      <c r="E10" t="s">
        <v>60</v>
      </c>
      <c r="F10">
        <v>1</v>
      </c>
      <c r="G10" s="5">
        <v>43866.902083333334</v>
      </c>
      <c r="H10" t="s">
        <v>211</v>
      </c>
      <c r="I10">
        <v>0</v>
      </c>
      <c r="J10">
        <v>6.9311833329999999</v>
      </c>
      <c r="K10">
        <v>1.4921026319999999</v>
      </c>
      <c r="L10">
        <v>85.263007549999998</v>
      </c>
      <c r="M10">
        <v>1946.7844110000001</v>
      </c>
    </row>
    <row r="11" spans="1:13">
      <c r="A11" s="2"/>
      <c r="B11" s="2"/>
      <c r="C11" t="s">
        <v>206</v>
      </c>
      <c r="D11" t="s">
        <v>221</v>
      </c>
      <c r="E11" t="s">
        <v>60</v>
      </c>
      <c r="F11">
        <v>1</v>
      </c>
      <c r="G11" s="5">
        <v>43866.887499999997</v>
      </c>
      <c r="H11" t="s">
        <v>211</v>
      </c>
      <c r="I11">
        <v>0</v>
      </c>
      <c r="J11">
        <v>6.91425</v>
      </c>
      <c r="K11">
        <v>1.8511199</v>
      </c>
      <c r="L11">
        <v>105.77828</v>
      </c>
      <c r="M11">
        <v>2360.7369159999998</v>
      </c>
    </row>
    <row r="12" spans="1:13">
      <c r="A12" s="2"/>
      <c r="B12" s="2"/>
      <c r="C12" t="s">
        <v>206</v>
      </c>
      <c r="D12" t="s">
        <v>222</v>
      </c>
      <c r="E12" t="s">
        <v>60</v>
      </c>
      <c r="F12">
        <v>1</v>
      </c>
      <c r="G12" s="5">
        <v>43866.87222222222</v>
      </c>
      <c r="H12" t="s">
        <v>211</v>
      </c>
      <c r="I12">
        <v>0</v>
      </c>
      <c r="J12">
        <v>6.9142666669999997</v>
      </c>
      <c r="K12">
        <v>1.7592419100000001</v>
      </c>
      <c r="L12">
        <v>100.52810909999999</v>
      </c>
      <c r="M12">
        <v>1754.95652</v>
      </c>
    </row>
    <row r="13" spans="1:13">
      <c r="A13" s="2"/>
      <c r="B13" s="2"/>
      <c r="C13" t="s">
        <v>206</v>
      </c>
      <c r="D13" t="s">
        <v>223</v>
      </c>
      <c r="E13" t="s">
        <v>60</v>
      </c>
      <c r="F13">
        <v>1</v>
      </c>
      <c r="G13" s="5">
        <v>43866.857638888891</v>
      </c>
      <c r="H13" t="s">
        <v>211</v>
      </c>
      <c r="I13">
        <v>0</v>
      </c>
      <c r="J13">
        <v>6.9177</v>
      </c>
      <c r="K13">
        <v>1.824930054</v>
      </c>
      <c r="L13">
        <v>104.28171740000001</v>
      </c>
      <c r="M13">
        <v>2177.8121369999999</v>
      </c>
    </row>
    <row r="14" spans="1:13">
      <c r="J14" t="s">
        <v>243</v>
      </c>
      <c r="K14">
        <f>ROUND(STDEV(K7:K13),2)</f>
        <v>0.18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0.56999999999999995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45EBE697-B560-4994-BE70-0676F9D19D4C}"/>
    <hyperlink ref="C27" r:id="rId2" xr:uid="{CB288E94-54E0-4EB7-9ACF-31CF57023385}"/>
  </hyperlinks>
  <pageMargins left="0.7" right="0.7" top="0.75" bottom="0.75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254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158</v>
      </c>
      <c r="I5" s="248"/>
      <c r="J5" s="246" t="s">
        <v>195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206</v>
      </c>
      <c r="D7" t="s">
        <v>207</v>
      </c>
      <c r="E7" t="s">
        <v>60</v>
      </c>
      <c r="F7">
        <v>1</v>
      </c>
      <c r="G7" s="5">
        <v>43866.946527777778</v>
      </c>
      <c r="H7" t="s">
        <v>212</v>
      </c>
      <c r="I7">
        <v>0</v>
      </c>
      <c r="J7">
        <v>7.814666667</v>
      </c>
      <c r="K7">
        <v>1.4965983439999999</v>
      </c>
      <c r="L7">
        <v>85.519905390000005</v>
      </c>
      <c r="M7">
        <v>707.7110017</v>
      </c>
    </row>
    <row r="8" spans="1:13">
      <c r="A8" s="2"/>
      <c r="B8" s="2"/>
      <c r="C8" t="s">
        <v>206</v>
      </c>
      <c r="D8" t="s">
        <v>218</v>
      </c>
      <c r="E8" t="s">
        <v>60</v>
      </c>
      <c r="F8">
        <v>1</v>
      </c>
      <c r="G8" s="5">
        <v>43866.931944444441</v>
      </c>
      <c r="H8" t="s">
        <v>212</v>
      </c>
      <c r="I8">
        <v>0</v>
      </c>
      <c r="J8">
        <v>7.8112333329999997</v>
      </c>
      <c r="K8">
        <v>2.0643906030000001</v>
      </c>
      <c r="L8">
        <v>117.96517729999999</v>
      </c>
      <c r="M8">
        <v>1257.2732040000001</v>
      </c>
    </row>
    <row r="9" spans="1:13">
      <c r="A9" s="2"/>
      <c r="B9" s="2"/>
      <c r="C9" t="s">
        <v>206</v>
      </c>
      <c r="D9" t="s">
        <v>219</v>
      </c>
      <c r="E9" t="s">
        <v>60</v>
      </c>
      <c r="F9">
        <v>1</v>
      </c>
      <c r="G9" s="5">
        <v>43866.916666666664</v>
      </c>
      <c r="H9" t="s">
        <v>212</v>
      </c>
      <c r="I9">
        <v>0</v>
      </c>
      <c r="J9">
        <v>7.8008166670000003</v>
      </c>
      <c r="K9">
        <v>1.8958365850000001</v>
      </c>
      <c r="L9">
        <v>108.3335191</v>
      </c>
      <c r="M9">
        <v>962.85955320000005</v>
      </c>
    </row>
    <row r="10" spans="1:13">
      <c r="A10" s="2"/>
      <c r="B10" s="2"/>
      <c r="C10" t="s">
        <v>206</v>
      </c>
      <c r="D10" t="s">
        <v>220</v>
      </c>
      <c r="E10" t="s">
        <v>60</v>
      </c>
      <c r="F10">
        <v>1</v>
      </c>
      <c r="G10" s="5">
        <v>43866.902083333334</v>
      </c>
      <c r="H10" t="s">
        <v>212</v>
      </c>
      <c r="I10">
        <v>0</v>
      </c>
      <c r="J10">
        <v>7.8004166670000004</v>
      </c>
      <c r="K10">
        <v>1.5733563239999999</v>
      </c>
      <c r="L10">
        <v>89.906075650000005</v>
      </c>
      <c r="M10">
        <v>1013.71037</v>
      </c>
    </row>
    <row r="11" spans="1:13">
      <c r="A11" s="2"/>
      <c r="B11" s="2"/>
      <c r="C11" t="s">
        <v>206</v>
      </c>
      <c r="D11" t="s">
        <v>221</v>
      </c>
      <c r="E11" t="s">
        <v>60</v>
      </c>
      <c r="F11">
        <v>1</v>
      </c>
      <c r="G11" s="5">
        <v>43866.887499999997</v>
      </c>
      <c r="H11" t="s">
        <v>212</v>
      </c>
      <c r="I11">
        <v>0</v>
      </c>
      <c r="J11">
        <v>7.8042833329999999</v>
      </c>
      <c r="K11">
        <v>1.6847421549999999</v>
      </c>
      <c r="L11">
        <v>96.270980280000003</v>
      </c>
      <c r="M11">
        <v>1134.665463</v>
      </c>
    </row>
    <row r="12" spans="1:13">
      <c r="A12" s="2"/>
      <c r="B12" s="2"/>
      <c r="C12" t="s">
        <v>206</v>
      </c>
      <c r="D12" t="s">
        <v>222</v>
      </c>
      <c r="E12" t="s">
        <v>60</v>
      </c>
      <c r="F12">
        <v>1</v>
      </c>
      <c r="G12" s="5">
        <v>43866.87222222222</v>
      </c>
      <c r="H12" t="s">
        <v>212</v>
      </c>
      <c r="I12">
        <v>0</v>
      </c>
      <c r="J12">
        <v>7.8008333329999999</v>
      </c>
      <c r="K12">
        <v>1.5398319730000001</v>
      </c>
      <c r="L12">
        <v>87.990398450000001</v>
      </c>
      <c r="M12">
        <v>773.07783159999997</v>
      </c>
    </row>
    <row r="13" spans="1:13">
      <c r="A13" s="2"/>
      <c r="B13" s="2"/>
      <c r="C13" t="s">
        <v>206</v>
      </c>
      <c r="D13" t="s">
        <v>223</v>
      </c>
      <c r="E13" t="s">
        <v>60</v>
      </c>
      <c r="F13">
        <v>1</v>
      </c>
      <c r="G13" s="5">
        <v>43866.857638888891</v>
      </c>
      <c r="H13" t="s">
        <v>212</v>
      </c>
      <c r="I13">
        <v>0</v>
      </c>
      <c r="J13">
        <v>7.8007999999999997</v>
      </c>
      <c r="K13">
        <v>1.9952440170000001</v>
      </c>
      <c r="L13">
        <v>114.01394380000001</v>
      </c>
      <c r="M13">
        <v>1251.950116</v>
      </c>
    </row>
    <row r="14" spans="1:13">
      <c r="J14" t="s">
        <v>243</v>
      </c>
      <c r="K14">
        <f>ROUND(STDEV(K7:K13),2)</f>
        <v>0.23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0.72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3BC276C4-3F85-4643-B817-62EECFC92DD1}"/>
    <hyperlink ref="C27" r:id="rId2" xr:uid="{3DE555C6-6F71-48F4-A1B4-8FF55439A337}"/>
  </hyperlinks>
  <pageMargins left="0.7" right="0.7" top="0.75" bottom="0.75" header="0.3" footer="0.3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B3B3-A57B-44EC-8592-00D1C5312499}">
  <dimension ref="A1:K262"/>
  <sheetViews>
    <sheetView workbookViewId="0">
      <selection activeCell="A18" sqref="A18"/>
    </sheetView>
  </sheetViews>
  <sheetFormatPr defaultRowHeight="15"/>
  <cols>
    <col min="1" max="1" width="31.42578125" style="10" bestFit="1" customWidth="1"/>
    <col min="2" max="2" width="16.140625" style="10" customWidth="1"/>
    <col min="3" max="3" width="19.140625" style="10" bestFit="1" customWidth="1"/>
    <col min="4" max="4" width="11.5703125" style="10" bestFit="1" customWidth="1"/>
    <col min="5" max="5" width="9.140625" style="10"/>
    <col min="6" max="6" width="20" style="10" bestFit="1" customWidth="1"/>
    <col min="7" max="7" width="21" style="10" bestFit="1" customWidth="1"/>
    <col min="8" max="8" width="18.28515625" style="10" bestFit="1" customWidth="1"/>
    <col min="9" max="9" width="9.140625" style="10"/>
    <col min="10" max="10" width="16.5703125" style="10" bestFit="1" customWidth="1"/>
    <col min="11" max="16384" width="9.140625" style="10"/>
  </cols>
  <sheetData>
    <row r="1" spans="1:11">
      <c r="A1" s="37" t="s">
        <v>712</v>
      </c>
      <c r="B1" s="37" t="s">
        <v>56</v>
      </c>
      <c r="C1" s="37" t="s">
        <v>67</v>
      </c>
      <c r="D1" s="37" t="s">
        <v>82</v>
      </c>
      <c r="E1" s="37" t="s">
        <v>34</v>
      </c>
      <c r="F1" s="37" t="s">
        <v>705</v>
      </c>
      <c r="G1" s="37" t="s">
        <v>704</v>
      </c>
      <c r="H1" s="37" t="s">
        <v>86</v>
      </c>
      <c r="J1" s="37" t="s">
        <v>707</v>
      </c>
      <c r="K1" s="10">
        <f>COUNTA(A5:A19,A21:A23,A25:A32,A34:A43,A45:A51,A53:A61,A63:A77,A82:A99,A101:A106,A108:A113,A115:A118,A120:A122,A124:A126,A128:A133,A135:A137,A139:A153,A158:A172,A174:A176,A183:A207,A211:A225,A227:A229,A231:A234,A236:A239,A241:A243,A245,A247:A261)</f>
        <v>219</v>
      </c>
    </row>
    <row r="2" spans="1:11">
      <c r="A2" s="10" t="s">
        <v>135</v>
      </c>
      <c r="B2" s="10" t="s">
        <v>38</v>
      </c>
      <c r="C2" s="10" t="s">
        <v>151</v>
      </c>
      <c r="D2" s="10" t="s">
        <v>13</v>
      </c>
      <c r="H2" s="148">
        <v>43865.658263888901</v>
      </c>
      <c r="J2" s="37" t="s">
        <v>706</v>
      </c>
      <c r="K2" s="10">
        <f>COUNTA(A5:A19,A21:A23,A25:A27,A29:A32,A34:A43,A45:A47,A49:A51,A53:A55,A57:A61,A63:A77,A82:A99,A101:A106,A108:A113,A115:A116,A118,A120:A122,A124:A126,A128:A133,A135:A137,A139:A153,A158:A172,A174:A176,A183:A203,A205:A207,A211:A225,A227:A229,A231:A234,A236:A239,A241:A243,A245,A247:A261)</f>
        <v>214</v>
      </c>
    </row>
    <row r="3" spans="1:11">
      <c r="A3" s="10" t="s">
        <v>21</v>
      </c>
      <c r="B3" s="10" t="s">
        <v>38</v>
      </c>
      <c r="C3" s="10" t="s">
        <v>52</v>
      </c>
      <c r="D3" s="10" t="s">
        <v>181</v>
      </c>
      <c r="H3" s="148">
        <v>43865.672824074099</v>
      </c>
    </row>
    <row r="4" spans="1:11">
      <c r="A4" s="10" t="s">
        <v>21</v>
      </c>
      <c r="B4" s="10" t="s">
        <v>38</v>
      </c>
      <c r="C4" s="10" t="s">
        <v>154</v>
      </c>
      <c r="D4" s="10" t="s">
        <v>181</v>
      </c>
      <c r="H4" s="148">
        <v>43865.687511574099</v>
      </c>
    </row>
    <row r="5" spans="1:11">
      <c r="A5" s="10" t="s">
        <v>26</v>
      </c>
      <c r="B5" s="10" t="s">
        <v>38</v>
      </c>
      <c r="C5" s="10" t="s">
        <v>194</v>
      </c>
      <c r="D5" s="10" t="s">
        <v>60</v>
      </c>
      <c r="E5" s="10" t="s">
        <v>123</v>
      </c>
      <c r="F5" s="11">
        <f t="shared" ref="F5:F19" si="0">G5*4</f>
        <v>7</v>
      </c>
      <c r="G5" s="11">
        <v>1.75</v>
      </c>
      <c r="H5" s="148">
        <v>43865.702291666697</v>
      </c>
    </row>
    <row r="6" spans="1:11">
      <c r="A6" s="10" t="s">
        <v>79</v>
      </c>
      <c r="B6" s="10" t="s">
        <v>38</v>
      </c>
      <c r="C6" s="10" t="s">
        <v>126</v>
      </c>
      <c r="D6" s="10" t="s">
        <v>60</v>
      </c>
      <c r="E6" s="10" t="s">
        <v>30</v>
      </c>
      <c r="F6" s="11">
        <f t="shared" si="0"/>
        <v>12</v>
      </c>
      <c r="G6" s="11">
        <v>3</v>
      </c>
      <c r="H6" s="148">
        <v>43865.717199074097</v>
      </c>
    </row>
    <row r="7" spans="1:11">
      <c r="A7" s="10" t="s">
        <v>80</v>
      </c>
      <c r="B7" s="10" t="s">
        <v>38</v>
      </c>
      <c r="C7" s="10" t="s">
        <v>64</v>
      </c>
      <c r="D7" s="10" t="s">
        <v>60</v>
      </c>
      <c r="E7" s="10" t="s">
        <v>76</v>
      </c>
      <c r="F7" s="11">
        <f t="shared" si="0"/>
        <v>20</v>
      </c>
      <c r="G7" s="11">
        <v>5</v>
      </c>
      <c r="H7" s="148">
        <v>43865.731979166703</v>
      </c>
    </row>
    <row r="8" spans="1:11">
      <c r="A8" s="10" t="s">
        <v>68</v>
      </c>
      <c r="B8" s="10" t="s">
        <v>38</v>
      </c>
      <c r="C8" s="10" t="s">
        <v>108</v>
      </c>
      <c r="D8" s="10" t="s">
        <v>60</v>
      </c>
      <c r="E8" s="10" t="s">
        <v>169</v>
      </c>
      <c r="F8" s="11">
        <f t="shared" si="0"/>
        <v>30</v>
      </c>
      <c r="G8" s="11">
        <v>7.5</v>
      </c>
      <c r="H8" s="148">
        <v>43865.746782407397</v>
      </c>
    </row>
    <row r="9" spans="1:11">
      <c r="A9" s="10" t="s">
        <v>132</v>
      </c>
      <c r="B9" s="10" t="s">
        <v>38</v>
      </c>
      <c r="C9" s="10" t="s">
        <v>121</v>
      </c>
      <c r="D9" s="10" t="s">
        <v>60</v>
      </c>
      <c r="E9" s="10" t="s">
        <v>186</v>
      </c>
      <c r="F9" s="11">
        <f t="shared" si="0"/>
        <v>50</v>
      </c>
      <c r="G9" s="11">
        <v>12.5</v>
      </c>
      <c r="H9" s="148">
        <v>43865.761550925898</v>
      </c>
    </row>
    <row r="10" spans="1:11">
      <c r="A10" s="10" t="s">
        <v>48</v>
      </c>
      <c r="B10" s="10" t="s">
        <v>38</v>
      </c>
      <c r="C10" s="10" t="s">
        <v>190</v>
      </c>
      <c r="D10" s="10" t="s">
        <v>60</v>
      </c>
      <c r="E10" s="10" t="s">
        <v>176</v>
      </c>
      <c r="F10" s="11">
        <f t="shared" si="0"/>
        <v>80</v>
      </c>
      <c r="G10" s="11">
        <v>20</v>
      </c>
      <c r="H10" s="148">
        <v>43865.77629629631</v>
      </c>
    </row>
    <row r="11" spans="1:11">
      <c r="A11" s="10" t="s">
        <v>32</v>
      </c>
      <c r="B11" s="10" t="s">
        <v>38</v>
      </c>
      <c r="C11" s="10" t="s">
        <v>160</v>
      </c>
      <c r="D11" s="10" t="s">
        <v>60</v>
      </c>
      <c r="E11" s="10" t="s">
        <v>172</v>
      </c>
      <c r="F11" s="11">
        <f t="shared" si="0"/>
        <v>125</v>
      </c>
      <c r="G11" s="11">
        <v>31.25</v>
      </c>
      <c r="H11" s="148">
        <v>43865.791099536997</v>
      </c>
    </row>
    <row r="12" spans="1:11">
      <c r="A12" s="10" t="s">
        <v>88</v>
      </c>
      <c r="B12" s="10" t="s">
        <v>38</v>
      </c>
      <c r="C12" s="10" t="s">
        <v>139</v>
      </c>
      <c r="D12" s="10" t="s">
        <v>60</v>
      </c>
      <c r="E12" s="10" t="s">
        <v>83</v>
      </c>
      <c r="F12" s="11">
        <f t="shared" si="0"/>
        <v>200</v>
      </c>
      <c r="G12" s="11">
        <v>50</v>
      </c>
      <c r="H12" s="148">
        <v>43865.805856481507</v>
      </c>
    </row>
    <row r="13" spans="1:11">
      <c r="A13" s="10" t="s">
        <v>12</v>
      </c>
      <c r="B13" s="10" t="s">
        <v>38</v>
      </c>
      <c r="C13" s="10" t="s">
        <v>72</v>
      </c>
      <c r="D13" s="10" t="s">
        <v>60</v>
      </c>
      <c r="E13" s="10" t="s">
        <v>147</v>
      </c>
      <c r="F13" s="11">
        <f t="shared" si="0"/>
        <v>350</v>
      </c>
      <c r="G13" s="11">
        <v>87.5</v>
      </c>
      <c r="H13" s="148">
        <v>43865.820648148103</v>
      </c>
    </row>
    <row r="14" spans="1:11">
      <c r="A14" s="10" t="s">
        <v>47</v>
      </c>
      <c r="B14" s="10" t="s">
        <v>38</v>
      </c>
      <c r="C14" s="10" t="s">
        <v>100</v>
      </c>
      <c r="D14" s="10" t="s">
        <v>60</v>
      </c>
      <c r="E14" s="10" t="s">
        <v>58</v>
      </c>
      <c r="F14" s="11">
        <f t="shared" si="0"/>
        <v>500</v>
      </c>
      <c r="G14" s="11">
        <v>125</v>
      </c>
      <c r="H14" s="148">
        <v>43865.835474537002</v>
      </c>
    </row>
    <row r="15" spans="1:11">
      <c r="A15" s="10" t="s">
        <v>43</v>
      </c>
      <c r="B15" s="10" t="s">
        <v>38</v>
      </c>
      <c r="C15" s="10" t="s">
        <v>8</v>
      </c>
      <c r="D15" s="10" t="s">
        <v>60</v>
      </c>
      <c r="E15" s="10" t="s">
        <v>143</v>
      </c>
      <c r="F15" s="11">
        <f t="shared" si="0"/>
        <v>800</v>
      </c>
      <c r="G15" s="11">
        <v>200</v>
      </c>
      <c r="H15" s="148">
        <v>43865.850219907399</v>
      </c>
    </row>
    <row r="16" spans="1:11">
      <c r="A16" s="10" t="s">
        <v>150</v>
      </c>
      <c r="B16" s="10" t="s">
        <v>38</v>
      </c>
      <c r="C16" s="10" t="s">
        <v>102</v>
      </c>
      <c r="D16" s="10" t="s">
        <v>60</v>
      </c>
      <c r="E16" s="10" t="s">
        <v>200</v>
      </c>
      <c r="F16" s="11">
        <f t="shared" si="0"/>
        <v>1500</v>
      </c>
      <c r="G16" s="11">
        <v>375</v>
      </c>
      <c r="H16" s="148">
        <v>43865.865011574097</v>
      </c>
    </row>
    <row r="17" spans="1:8">
      <c r="A17" s="10" t="s">
        <v>51</v>
      </c>
      <c r="B17" s="10" t="s">
        <v>38</v>
      </c>
      <c r="C17" s="10" t="s">
        <v>96</v>
      </c>
      <c r="D17" s="10" t="s">
        <v>60</v>
      </c>
      <c r="E17" s="10" t="s">
        <v>61</v>
      </c>
      <c r="F17" s="11">
        <f t="shared" si="0"/>
        <v>2500</v>
      </c>
      <c r="G17" s="11">
        <v>625</v>
      </c>
      <c r="H17" s="148">
        <v>43865.879826388897</v>
      </c>
    </row>
    <row r="18" spans="1:8">
      <c r="A18" s="10" t="s">
        <v>29</v>
      </c>
      <c r="B18" s="10" t="s">
        <v>38</v>
      </c>
      <c r="C18" s="10" t="s">
        <v>184</v>
      </c>
      <c r="D18" s="10" t="s">
        <v>60</v>
      </c>
      <c r="E18" s="10" t="s">
        <v>198</v>
      </c>
      <c r="F18" s="11">
        <f t="shared" si="0"/>
        <v>3500</v>
      </c>
      <c r="G18" s="11">
        <v>875</v>
      </c>
      <c r="H18" s="148">
        <v>43865.894583333298</v>
      </c>
    </row>
    <row r="19" spans="1:8">
      <c r="A19" s="10" t="s">
        <v>27</v>
      </c>
      <c r="B19" s="10" t="s">
        <v>38</v>
      </c>
      <c r="C19" s="10" t="s">
        <v>62</v>
      </c>
      <c r="D19" s="10" t="s">
        <v>60</v>
      </c>
      <c r="E19" s="10" t="s">
        <v>191</v>
      </c>
      <c r="F19" s="11">
        <f t="shared" si="0"/>
        <v>5000</v>
      </c>
      <c r="G19" s="11">
        <v>1250</v>
      </c>
      <c r="H19" s="148">
        <v>43865.909363425897</v>
      </c>
    </row>
    <row r="20" spans="1:8">
      <c r="A20" s="10" t="s">
        <v>21</v>
      </c>
      <c r="B20" s="10" t="s">
        <v>38</v>
      </c>
      <c r="C20" s="10" t="s">
        <v>144</v>
      </c>
      <c r="D20" s="10" t="s">
        <v>181</v>
      </c>
      <c r="H20" s="148">
        <v>43865.924224536997</v>
      </c>
    </row>
    <row r="21" spans="1:8">
      <c r="A21" s="10" t="s">
        <v>42</v>
      </c>
      <c r="B21" s="10" t="s">
        <v>38</v>
      </c>
      <c r="C21" s="10" t="s">
        <v>168</v>
      </c>
      <c r="D21" s="10" t="s">
        <v>33</v>
      </c>
      <c r="H21" s="148">
        <v>43865.939004629603</v>
      </c>
    </row>
    <row r="22" spans="1:8">
      <c r="A22" s="10" t="s">
        <v>7</v>
      </c>
      <c r="B22" s="10" t="s">
        <v>38</v>
      </c>
      <c r="C22" s="10" t="s">
        <v>157</v>
      </c>
      <c r="D22" s="10" t="s">
        <v>33</v>
      </c>
      <c r="H22" s="148">
        <v>43865.953784722202</v>
      </c>
    </row>
    <row r="23" spans="1:8">
      <c r="A23" s="10" t="s">
        <v>101</v>
      </c>
      <c r="B23" s="10" t="s">
        <v>38</v>
      </c>
      <c r="C23" s="10" t="s">
        <v>77</v>
      </c>
      <c r="D23" s="10" t="s">
        <v>33</v>
      </c>
      <c r="H23" s="148">
        <v>43865.968622685199</v>
      </c>
    </row>
    <row r="24" spans="1:8">
      <c r="A24" s="10" t="s">
        <v>21</v>
      </c>
      <c r="B24" s="10" t="s">
        <v>38</v>
      </c>
      <c r="C24" s="10" t="s">
        <v>112</v>
      </c>
      <c r="D24" s="10" t="s">
        <v>181</v>
      </c>
      <c r="H24" s="148">
        <v>43865.983414351896</v>
      </c>
    </row>
    <row r="25" spans="1:8">
      <c r="A25" s="10" t="s">
        <v>80</v>
      </c>
      <c r="B25" s="10" t="s">
        <v>38</v>
      </c>
      <c r="C25" s="10" t="s">
        <v>15</v>
      </c>
      <c r="D25" s="10" t="s">
        <v>35</v>
      </c>
      <c r="E25" s="10" t="s">
        <v>76</v>
      </c>
      <c r="F25" s="11">
        <f>G25*4</f>
        <v>20</v>
      </c>
      <c r="G25" s="11">
        <v>5</v>
      </c>
      <c r="H25" s="148">
        <v>43865.998182870397</v>
      </c>
    </row>
    <row r="26" spans="1:8">
      <c r="A26" s="10" t="s">
        <v>39</v>
      </c>
      <c r="B26" s="10" t="s">
        <v>38</v>
      </c>
      <c r="C26" s="10" t="s">
        <v>54</v>
      </c>
      <c r="D26" s="10" t="s">
        <v>33</v>
      </c>
      <c r="H26" s="148">
        <v>43866.013043981497</v>
      </c>
    </row>
    <row r="27" spans="1:8">
      <c r="A27" s="10" t="s">
        <v>57</v>
      </c>
      <c r="B27" s="10" t="s">
        <v>38</v>
      </c>
      <c r="C27" s="10" t="s">
        <v>180</v>
      </c>
      <c r="D27" s="10" t="s">
        <v>33</v>
      </c>
      <c r="H27" s="148">
        <v>43866.027800925913</v>
      </c>
    </row>
    <row r="28" spans="1:8">
      <c r="A28" s="10" t="s">
        <v>41</v>
      </c>
      <c r="B28" s="10" t="s">
        <v>38</v>
      </c>
      <c r="C28" s="10" t="s">
        <v>175</v>
      </c>
      <c r="D28" s="10" t="s">
        <v>33</v>
      </c>
      <c r="H28" s="148">
        <v>43866.042581018497</v>
      </c>
    </row>
    <row r="29" spans="1:8">
      <c r="A29" s="10" t="s">
        <v>53</v>
      </c>
      <c r="B29" s="10" t="s">
        <v>38</v>
      </c>
      <c r="C29" s="10" t="s">
        <v>63</v>
      </c>
      <c r="D29" s="10" t="s">
        <v>33</v>
      </c>
      <c r="H29" s="148">
        <v>43866.05740740741</v>
      </c>
    </row>
    <row r="30" spans="1:8">
      <c r="A30" s="10" t="s">
        <v>11</v>
      </c>
      <c r="B30" s="10" t="s">
        <v>38</v>
      </c>
      <c r="C30" s="10" t="s">
        <v>55</v>
      </c>
      <c r="D30" s="10" t="s">
        <v>33</v>
      </c>
      <c r="H30" s="148">
        <v>43866.072175925903</v>
      </c>
    </row>
    <row r="31" spans="1:8">
      <c r="A31" s="10" t="s">
        <v>104</v>
      </c>
      <c r="B31" s="10" t="s">
        <v>38</v>
      </c>
      <c r="C31" s="10" t="s">
        <v>193</v>
      </c>
      <c r="D31" s="10" t="s">
        <v>33</v>
      </c>
      <c r="H31" s="148">
        <v>43866.087002314802</v>
      </c>
    </row>
    <row r="32" spans="1:8">
      <c r="A32" s="10" t="s">
        <v>90</v>
      </c>
      <c r="B32" s="10" t="s">
        <v>38</v>
      </c>
      <c r="C32" s="10" t="s">
        <v>103</v>
      </c>
      <c r="D32" s="10" t="s">
        <v>33</v>
      </c>
      <c r="H32" s="148">
        <v>43866.101817129609</v>
      </c>
    </row>
    <row r="33" spans="1:8">
      <c r="A33" s="10" t="s">
        <v>135</v>
      </c>
      <c r="B33" s="10" t="s">
        <v>38</v>
      </c>
      <c r="C33" s="10" t="s">
        <v>107</v>
      </c>
      <c r="D33" s="10" t="s">
        <v>13</v>
      </c>
      <c r="H33" s="148">
        <v>43866.116574074098</v>
      </c>
    </row>
    <row r="34" spans="1:8">
      <c r="A34" s="10" t="s">
        <v>12</v>
      </c>
      <c r="B34" s="10" t="s">
        <v>38</v>
      </c>
      <c r="C34" s="10" t="s">
        <v>40</v>
      </c>
      <c r="D34" s="10" t="s">
        <v>35</v>
      </c>
      <c r="E34" s="10" t="s">
        <v>147</v>
      </c>
      <c r="F34" s="11">
        <f>G34*4</f>
        <v>350</v>
      </c>
      <c r="G34" s="11">
        <v>87.5</v>
      </c>
      <c r="H34" s="148">
        <v>43866.131342592591</v>
      </c>
    </row>
    <row r="35" spans="1:8">
      <c r="A35" s="10" t="s">
        <v>146</v>
      </c>
      <c r="B35" s="10" t="s">
        <v>38</v>
      </c>
      <c r="C35" s="10" t="s">
        <v>28</v>
      </c>
      <c r="D35" s="10" t="s">
        <v>35</v>
      </c>
      <c r="E35" s="10" t="s">
        <v>169</v>
      </c>
      <c r="F35" s="11">
        <f>G35*4</f>
        <v>30</v>
      </c>
      <c r="G35" s="11">
        <v>7.5</v>
      </c>
      <c r="H35" s="148">
        <v>43866.1461458333</v>
      </c>
    </row>
    <row r="36" spans="1:8">
      <c r="A36" s="10" t="s">
        <v>18</v>
      </c>
      <c r="B36" s="10" t="s">
        <v>38</v>
      </c>
      <c r="C36" s="10" t="s">
        <v>73</v>
      </c>
      <c r="D36" s="10" t="s">
        <v>35</v>
      </c>
      <c r="E36" s="10" t="s">
        <v>83</v>
      </c>
      <c r="F36" s="11">
        <f>G36*4</f>
        <v>200</v>
      </c>
      <c r="G36" s="11">
        <v>50</v>
      </c>
      <c r="H36" s="148">
        <v>43866.161030092589</v>
      </c>
    </row>
    <row r="37" spans="1:8">
      <c r="A37" s="10" t="s">
        <v>85</v>
      </c>
      <c r="B37" s="10" t="s">
        <v>38</v>
      </c>
      <c r="C37" s="10" t="s">
        <v>167</v>
      </c>
      <c r="D37" s="10" t="s">
        <v>35</v>
      </c>
      <c r="E37" s="10" t="s">
        <v>143</v>
      </c>
      <c r="F37" s="11">
        <f>G37*4</f>
        <v>800</v>
      </c>
      <c r="G37" s="11">
        <v>200</v>
      </c>
      <c r="H37" s="148">
        <v>43866.17581018521</v>
      </c>
    </row>
    <row r="38" spans="1:8">
      <c r="A38" s="10" t="s">
        <v>145</v>
      </c>
      <c r="B38" s="10" t="s">
        <v>38</v>
      </c>
      <c r="C38" s="10" t="s">
        <v>50</v>
      </c>
      <c r="D38" s="10" t="s">
        <v>33</v>
      </c>
      <c r="H38" s="148">
        <v>43866.190636574087</v>
      </c>
    </row>
    <row r="39" spans="1:8">
      <c r="A39" s="10" t="s">
        <v>179</v>
      </c>
      <c r="B39" s="10" t="s">
        <v>38</v>
      </c>
      <c r="C39" s="10" t="s">
        <v>129</v>
      </c>
      <c r="D39" s="10" t="s">
        <v>33</v>
      </c>
      <c r="H39" s="148">
        <v>43866.2054166667</v>
      </c>
    </row>
    <row r="40" spans="1:8">
      <c r="A40" s="10" t="s">
        <v>177</v>
      </c>
      <c r="B40" s="10" t="s">
        <v>38</v>
      </c>
      <c r="C40" s="10" t="s">
        <v>46</v>
      </c>
      <c r="D40" s="10" t="s">
        <v>33</v>
      </c>
      <c r="H40" s="148">
        <v>43866.220208333303</v>
      </c>
    </row>
    <row r="41" spans="1:8">
      <c r="A41" s="10" t="s">
        <v>97</v>
      </c>
      <c r="B41" s="10" t="s">
        <v>38</v>
      </c>
      <c r="C41" s="10" t="s">
        <v>192</v>
      </c>
      <c r="D41" s="10" t="s">
        <v>33</v>
      </c>
      <c r="H41" s="148">
        <v>43866.235081018509</v>
      </c>
    </row>
    <row r="42" spans="1:8">
      <c r="A42" s="10" t="s">
        <v>199</v>
      </c>
      <c r="B42" s="10" t="s">
        <v>38</v>
      </c>
      <c r="C42" s="10" t="s">
        <v>87</v>
      </c>
      <c r="D42" s="10" t="s">
        <v>33</v>
      </c>
      <c r="H42" s="148">
        <v>43866.249849537002</v>
      </c>
    </row>
    <row r="43" spans="1:8">
      <c r="A43" s="10" t="s">
        <v>149</v>
      </c>
      <c r="B43" s="10" t="s">
        <v>38</v>
      </c>
      <c r="C43" s="10" t="s">
        <v>74</v>
      </c>
      <c r="D43" s="10" t="s">
        <v>33</v>
      </c>
      <c r="H43" s="148">
        <v>43866.264675925901</v>
      </c>
    </row>
    <row r="44" spans="1:8">
      <c r="A44" s="10" t="s">
        <v>21</v>
      </c>
      <c r="B44" s="10" t="s">
        <v>38</v>
      </c>
      <c r="C44" s="10" t="s">
        <v>114</v>
      </c>
      <c r="D44" s="10" t="s">
        <v>181</v>
      </c>
      <c r="H44" s="148">
        <v>43866.279502314806</v>
      </c>
    </row>
    <row r="45" spans="1:8">
      <c r="A45" s="10" t="s">
        <v>51</v>
      </c>
      <c r="B45" s="10" t="s">
        <v>38</v>
      </c>
      <c r="C45" s="10" t="s">
        <v>182</v>
      </c>
      <c r="D45" s="10" t="s">
        <v>35</v>
      </c>
      <c r="E45" s="10" t="s">
        <v>61</v>
      </c>
      <c r="F45" s="11">
        <f>G45*4</f>
        <v>2500</v>
      </c>
      <c r="G45" s="11">
        <v>625</v>
      </c>
      <c r="H45" s="148">
        <v>43866.294328703691</v>
      </c>
    </row>
    <row r="46" spans="1:8">
      <c r="A46" s="10" t="s">
        <v>134</v>
      </c>
      <c r="B46" s="10" t="s">
        <v>38</v>
      </c>
      <c r="C46" s="10" t="s">
        <v>117</v>
      </c>
      <c r="D46" s="10" t="s">
        <v>33</v>
      </c>
      <c r="H46" s="148">
        <v>43866.309131944399</v>
      </c>
    </row>
    <row r="47" spans="1:8">
      <c r="A47" s="10" t="s">
        <v>91</v>
      </c>
      <c r="B47" s="10" t="s">
        <v>38</v>
      </c>
      <c r="C47" s="10" t="s">
        <v>156</v>
      </c>
      <c r="D47" s="10" t="s">
        <v>33</v>
      </c>
      <c r="H47" s="148">
        <v>43866.323969907397</v>
      </c>
    </row>
    <row r="48" spans="1:8">
      <c r="A48" s="10" t="s">
        <v>9</v>
      </c>
      <c r="B48" s="10" t="s">
        <v>38</v>
      </c>
      <c r="C48" s="10" t="s">
        <v>92</v>
      </c>
      <c r="D48" s="10" t="s">
        <v>33</v>
      </c>
      <c r="H48" s="148">
        <v>43866.338807870408</v>
      </c>
    </row>
    <row r="49" spans="1:8">
      <c r="A49" s="10" t="s">
        <v>141</v>
      </c>
      <c r="B49" s="10" t="s">
        <v>38</v>
      </c>
      <c r="C49" s="10" t="s">
        <v>131</v>
      </c>
      <c r="D49" s="10" t="s">
        <v>33</v>
      </c>
      <c r="H49" s="148">
        <v>43866.353634259292</v>
      </c>
    </row>
    <row r="50" spans="1:8">
      <c r="A50" s="10" t="s">
        <v>188</v>
      </c>
      <c r="B50" s="10" t="s">
        <v>38</v>
      </c>
      <c r="C50" s="10" t="s">
        <v>19</v>
      </c>
      <c r="D50" s="10" t="s">
        <v>33</v>
      </c>
      <c r="H50" s="148">
        <v>43866.368483796286</v>
      </c>
    </row>
    <row r="51" spans="1:8">
      <c r="A51" s="10" t="s">
        <v>136</v>
      </c>
      <c r="B51" s="10" t="s">
        <v>38</v>
      </c>
      <c r="C51" s="10" t="s">
        <v>65</v>
      </c>
      <c r="D51" s="10" t="s">
        <v>33</v>
      </c>
      <c r="H51" s="148">
        <v>43866.383298611101</v>
      </c>
    </row>
    <row r="52" spans="1:8">
      <c r="A52" s="10" t="s">
        <v>21</v>
      </c>
      <c r="B52" s="10" t="s">
        <v>38</v>
      </c>
      <c r="C52" s="10" t="s">
        <v>69</v>
      </c>
      <c r="D52" s="10" t="s">
        <v>181</v>
      </c>
      <c r="H52" s="148">
        <v>43866.398078703707</v>
      </c>
    </row>
    <row r="53" spans="1:8">
      <c r="A53" s="10" t="s">
        <v>48</v>
      </c>
      <c r="B53" s="10" t="s">
        <v>38</v>
      </c>
      <c r="C53" s="10" t="s">
        <v>105</v>
      </c>
      <c r="D53" s="10" t="s">
        <v>35</v>
      </c>
      <c r="E53" s="10" t="s">
        <v>176</v>
      </c>
      <c r="F53" s="11">
        <f>G53*4</f>
        <v>80</v>
      </c>
      <c r="G53" s="11">
        <v>20</v>
      </c>
      <c r="H53" s="148">
        <v>43866.412928240708</v>
      </c>
    </row>
    <row r="54" spans="1:8">
      <c r="A54" s="10" t="s">
        <v>75</v>
      </c>
      <c r="B54" s="10" t="s">
        <v>38</v>
      </c>
      <c r="C54" s="10" t="s">
        <v>185</v>
      </c>
      <c r="D54" s="10" t="s">
        <v>33</v>
      </c>
      <c r="H54" s="148">
        <v>43866.427719907399</v>
      </c>
    </row>
    <row r="55" spans="1:8">
      <c r="A55" s="10" t="s">
        <v>128</v>
      </c>
      <c r="B55" s="10" t="s">
        <v>38</v>
      </c>
      <c r="C55" s="10" t="s">
        <v>99</v>
      </c>
      <c r="D55" s="10" t="s">
        <v>33</v>
      </c>
      <c r="H55" s="148">
        <v>43866.442523148209</v>
      </c>
    </row>
    <row r="56" spans="1:8">
      <c r="A56" s="10" t="s">
        <v>17</v>
      </c>
      <c r="B56" s="10" t="s">
        <v>38</v>
      </c>
      <c r="C56" s="10" t="s">
        <v>95</v>
      </c>
      <c r="D56" s="10" t="s">
        <v>33</v>
      </c>
      <c r="H56" s="148">
        <v>43866.457418981503</v>
      </c>
    </row>
    <row r="57" spans="1:8">
      <c r="A57" s="10" t="s">
        <v>109</v>
      </c>
      <c r="B57" s="10" t="s">
        <v>38</v>
      </c>
      <c r="C57" s="10" t="s">
        <v>6</v>
      </c>
      <c r="D57" s="10" t="s">
        <v>33</v>
      </c>
      <c r="H57" s="148">
        <v>43866.472175925897</v>
      </c>
    </row>
    <row r="58" spans="1:8">
      <c r="A58" s="10" t="s">
        <v>170</v>
      </c>
      <c r="B58" s="10" t="s">
        <v>38</v>
      </c>
      <c r="C58" s="10" t="s">
        <v>10</v>
      </c>
      <c r="D58" s="10" t="s">
        <v>33</v>
      </c>
      <c r="H58" s="148">
        <v>43866.486979166701</v>
      </c>
    </row>
    <row r="59" spans="1:8">
      <c r="A59" s="10" t="s">
        <v>120</v>
      </c>
      <c r="B59" s="10" t="s">
        <v>38</v>
      </c>
      <c r="C59" s="10" t="s">
        <v>116</v>
      </c>
      <c r="D59" s="10" t="s">
        <v>33</v>
      </c>
      <c r="H59" s="148">
        <v>43866.501805555599</v>
      </c>
    </row>
    <row r="60" spans="1:8">
      <c r="A60" s="10" t="s">
        <v>118</v>
      </c>
      <c r="B60" s="10" t="s">
        <v>38</v>
      </c>
      <c r="C60" s="10" t="s">
        <v>93</v>
      </c>
      <c r="D60" s="10" t="s">
        <v>33</v>
      </c>
      <c r="H60" s="148">
        <v>43866.516585648104</v>
      </c>
    </row>
    <row r="61" spans="1:8">
      <c r="A61" s="10" t="s">
        <v>122</v>
      </c>
      <c r="B61" s="10" t="s">
        <v>38</v>
      </c>
      <c r="C61" s="10" t="s">
        <v>166</v>
      </c>
      <c r="D61" s="10" t="s">
        <v>33</v>
      </c>
      <c r="H61" s="148">
        <v>43866.531377314801</v>
      </c>
    </row>
    <row r="62" spans="1:8">
      <c r="A62" s="10" t="s">
        <v>135</v>
      </c>
      <c r="B62" s="10" t="s">
        <v>38</v>
      </c>
      <c r="C62" s="10" t="s">
        <v>161</v>
      </c>
      <c r="D62" s="10" t="s">
        <v>13</v>
      </c>
      <c r="H62" s="148">
        <v>43866.546192129608</v>
      </c>
    </row>
    <row r="63" spans="1:8">
      <c r="A63" s="10" t="s">
        <v>26</v>
      </c>
      <c r="B63" s="10" t="s">
        <v>38</v>
      </c>
      <c r="C63" s="10" t="s">
        <v>125</v>
      </c>
      <c r="D63" s="10" t="s">
        <v>35</v>
      </c>
      <c r="E63" s="10" t="s">
        <v>123</v>
      </c>
      <c r="F63" s="11">
        <f t="shared" ref="F63:F77" si="1">G63*4</f>
        <v>7</v>
      </c>
      <c r="G63" s="11">
        <v>1.75</v>
      </c>
      <c r="H63" s="148">
        <v>43866.605555555601</v>
      </c>
    </row>
    <row r="64" spans="1:8">
      <c r="A64" s="10" t="s">
        <v>79</v>
      </c>
      <c r="B64" s="10" t="s">
        <v>38</v>
      </c>
      <c r="C64" s="10" t="s">
        <v>189</v>
      </c>
      <c r="D64" s="10" t="s">
        <v>35</v>
      </c>
      <c r="E64" s="10" t="s">
        <v>30</v>
      </c>
      <c r="F64" s="11">
        <f t="shared" si="1"/>
        <v>12</v>
      </c>
      <c r="G64" s="11">
        <v>3</v>
      </c>
      <c r="H64" s="148">
        <v>43866.620381944398</v>
      </c>
    </row>
    <row r="65" spans="1:8">
      <c r="A65" s="10" t="s">
        <v>80</v>
      </c>
      <c r="B65" s="10" t="s">
        <v>38</v>
      </c>
      <c r="C65" s="10" t="s">
        <v>137</v>
      </c>
      <c r="D65" s="10" t="s">
        <v>35</v>
      </c>
      <c r="E65" s="10" t="s">
        <v>76</v>
      </c>
      <c r="F65" s="11">
        <f t="shared" si="1"/>
        <v>20</v>
      </c>
      <c r="G65" s="11">
        <v>5</v>
      </c>
      <c r="H65" s="148">
        <v>43866.635196759307</v>
      </c>
    </row>
    <row r="66" spans="1:8">
      <c r="A66" s="10" t="s">
        <v>68</v>
      </c>
      <c r="B66" s="10" t="s">
        <v>38</v>
      </c>
      <c r="C66" s="10" t="s">
        <v>115</v>
      </c>
      <c r="D66" s="10" t="s">
        <v>35</v>
      </c>
      <c r="E66" s="10" t="s">
        <v>169</v>
      </c>
      <c r="F66" s="11">
        <f t="shared" si="1"/>
        <v>30</v>
      </c>
      <c r="G66" s="11">
        <v>7.5</v>
      </c>
      <c r="H66" s="148">
        <v>43866.650069444397</v>
      </c>
    </row>
    <row r="67" spans="1:8">
      <c r="A67" s="10" t="s">
        <v>132</v>
      </c>
      <c r="B67" s="10" t="s">
        <v>38</v>
      </c>
      <c r="C67" s="10" t="s">
        <v>16</v>
      </c>
      <c r="D67" s="10" t="s">
        <v>35</v>
      </c>
      <c r="E67" s="10" t="s">
        <v>186</v>
      </c>
      <c r="F67" s="11">
        <f t="shared" si="1"/>
        <v>50</v>
      </c>
      <c r="G67" s="11">
        <v>12.5</v>
      </c>
      <c r="H67" s="148">
        <v>43866.665011574099</v>
      </c>
    </row>
    <row r="68" spans="1:8">
      <c r="A68" s="10" t="s">
        <v>48</v>
      </c>
      <c r="B68" s="10" t="s">
        <v>38</v>
      </c>
      <c r="C68" s="10" t="s">
        <v>81</v>
      </c>
      <c r="D68" s="10" t="s">
        <v>35</v>
      </c>
      <c r="E68" s="10" t="s">
        <v>176</v>
      </c>
      <c r="F68" s="11">
        <f t="shared" si="1"/>
        <v>80</v>
      </c>
      <c r="G68" s="11">
        <v>20</v>
      </c>
      <c r="H68" s="148">
        <v>43866.6798263889</v>
      </c>
    </row>
    <row r="69" spans="1:8">
      <c r="A69" s="10" t="s">
        <v>32</v>
      </c>
      <c r="B69" s="10" t="s">
        <v>38</v>
      </c>
      <c r="C69" s="10" t="s">
        <v>25</v>
      </c>
      <c r="D69" s="10" t="s">
        <v>35</v>
      </c>
      <c r="E69" s="10" t="s">
        <v>172</v>
      </c>
      <c r="F69" s="11">
        <f t="shared" si="1"/>
        <v>125</v>
      </c>
      <c r="G69" s="11">
        <v>31.25</v>
      </c>
      <c r="H69" s="148">
        <v>43866.694722222201</v>
      </c>
    </row>
    <row r="70" spans="1:8">
      <c r="A70" s="10" t="s">
        <v>88</v>
      </c>
      <c r="B70" s="10" t="s">
        <v>38</v>
      </c>
      <c r="C70" s="10" t="s">
        <v>196</v>
      </c>
      <c r="D70" s="10" t="s">
        <v>35</v>
      </c>
      <c r="E70" s="10" t="s">
        <v>83</v>
      </c>
      <c r="F70" s="11">
        <f t="shared" si="1"/>
        <v>200</v>
      </c>
      <c r="G70" s="11">
        <v>50</v>
      </c>
      <c r="H70" s="148">
        <v>43866.709571759297</v>
      </c>
    </row>
    <row r="71" spans="1:8">
      <c r="A71" s="10" t="s">
        <v>12</v>
      </c>
      <c r="B71" s="10" t="s">
        <v>38</v>
      </c>
      <c r="C71" s="10" t="s">
        <v>124</v>
      </c>
      <c r="D71" s="10" t="s">
        <v>35</v>
      </c>
      <c r="E71" s="10" t="s">
        <v>147</v>
      </c>
      <c r="F71" s="11">
        <f t="shared" si="1"/>
        <v>350</v>
      </c>
      <c r="G71" s="11">
        <v>87.5</v>
      </c>
      <c r="H71" s="148">
        <v>43866.724398148202</v>
      </c>
    </row>
    <row r="72" spans="1:8">
      <c r="A72" s="10" t="s">
        <v>47</v>
      </c>
      <c r="B72" s="10" t="s">
        <v>38</v>
      </c>
      <c r="C72" s="10" t="s">
        <v>165</v>
      </c>
      <c r="D72" s="10" t="s">
        <v>35</v>
      </c>
      <c r="E72" s="10" t="s">
        <v>58</v>
      </c>
      <c r="F72" s="11">
        <f t="shared" si="1"/>
        <v>500</v>
      </c>
      <c r="G72" s="11">
        <v>125</v>
      </c>
      <c r="H72" s="148">
        <v>43866.739270833299</v>
      </c>
    </row>
    <row r="73" spans="1:8">
      <c r="A73" s="10" t="s">
        <v>43</v>
      </c>
      <c r="B73" s="10" t="s">
        <v>38</v>
      </c>
      <c r="C73" s="10" t="s">
        <v>70</v>
      </c>
      <c r="D73" s="10" t="s">
        <v>35</v>
      </c>
      <c r="E73" s="10" t="s">
        <v>143</v>
      </c>
      <c r="F73" s="11">
        <f t="shared" si="1"/>
        <v>800</v>
      </c>
      <c r="G73" s="11">
        <v>200</v>
      </c>
      <c r="H73" s="148">
        <v>43866.754293981503</v>
      </c>
    </row>
    <row r="74" spans="1:8">
      <c r="A74" s="10" t="s">
        <v>150</v>
      </c>
      <c r="B74" s="10" t="s">
        <v>38</v>
      </c>
      <c r="C74" s="10" t="s">
        <v>111</v>
      </c>
      <c r="D74" s="10" t="s">
        <v>35</v>
      </c>
      <c r="E74" s="10" t="s">
        <v>200</v>
      </c>
      <c r="F74" s="11">
        <f t="shared" si="1"/>
        <v>1500</v>
      </c>
      <c r="G74" s="11">
        <v>375</v>
      </c>
      <c r="H74" s="148">
        <v>43866.769085648099</v>
      </c>
    </row>
    <row r="75" spans="1:8">
      <c r="A75" s="10" t="s">
        <v>51</v>
      </c>
      <c r="B75" s="10" t="s">
        <v>38</v>
      </c>
      <c r="C75" s="10" t="s">
        <v>127</v>
      </c>
      <c r="D75" s="10" t="s">
        <v>35</v>
      </c>
      <c r="E75" s="10" t="s">
        <v>61</v>
      </c>
      <c r="F75" s="11">
        <f t="shared" si="1"/>
        <v>2500</v>
      </c>
      <c r="G75" s="11">
        <v>625</v>
      </c>
      <c r="H75" s="148">
        <v>43866.783912036997</v>
      </c>
    </row>
    <row r="76" spans="1:8">
      <c r="A76" s="10" t="s">
        <v>29</v>
      </c>
      <c r="B76" s="10" t="s">
        <v>38</v>
      </c>
      <c r="C76" s="10" t="s">
        <v>84</v>
      </c>
      <c r="D76" s="10" t="s">
        <v>35</v>
      </c>
      <c r="E76" s="10" t="s">
        <v>198</v>
      </c>
      <c r="F76" s="11">
        <f t="shared" si="1"/>
        <v>3500</v>
      </c>
      <c r="G76" s="11">
        <v>875</v>
      </c>
      <c r="H76" s="148">
        <v>43866.798703703702</v>
      </c>
    </row>
    <row r="77" spans="1:8">
      <c r="A77" s="10" t="s">
        <v>27</v>
      </c>
      <c r="B77" s="10" t="s">
        <v>38</v>
      </c>
      <c r="C77" s="10" t="s">
        <v>163</v>
      </c>
      <c r="D77" s="10" t="s">
        <v>35</v>
      </c>
      <c r="E77" s="10" t="s">
        <v>191</v>
      </c>
      <c r="F77" s="11">
        <f t="shared" si="1"/>
        <v>5000</v>
      </c>
      <c r="G77" s="11">
        <v>1250</v>
      </c>
      <c r="H77" s="148">
        <v>43866.813495370407</v>
      </c>
    </row>
    <row r="78" spans="1:8">
      <c r="A78" s="10" t="s">
        <v>21</v>
      </c>
      <c r="B78" s="10" t="s">
        <v>38</v>
      </c>
      <c r="C78" s="10" t="s">
        <v>140</v>
      </c>
      <c r="D78" s="10" t="s">
        <v>181</v>
      </c>
      <c r="H78" s="148">
        <v>43866.828321759291</v>
      </c>
    </row>
    <row r="79" spans="1:8">
      <c r="A79" s="10" t="s">
        <v>135</v>
      </c>
      <c r="B79" s="10" t="s">
        <v>135</v>
      </c>
      <c r="C79" s="10" t="s">
        <v>346</v>
      </c>
      <c r="D79" s="10" t="s">
        <v>13</v>
      </c>
      <c r="H79" s="148">
        <v>43893.417525057892</v>
      </c>
    </row>
    <row r="80" spans="1:8">
      <c r="A80" s="10" t="s">
        <v>21</v>
      </c>
      <c r="B80" s="10" t="s">
        <v>21</v>
      </c>
      <c r="C80" s="10" t="s">
        <v>345</v>
      </c>
      <c r="D80" s="10" t="s">
        <v>181</v>
      </c>
      <c r="H80" s="148">
        <v>43893.43181974539</v>
      </c>
    </row>
    <row r="81" spans="1:8">
      <c r="A81" s="10" t="s">
        <v>21</v>
      </c>
      <c r="B81" s="10" t="s">
        <v>21</v>
      </c>
      <c r="C81" s="10" t="s">
        <v>344</v>
      </c>
      <c r="D81" s="10" t="s">
        <v>181</v>
      </c>
      <c r="H81" s="148">
        <v>43893.44609502321</v>
      </c>
    </row>
    <row r="82" spans="1:8">
      <c r="A82" s="10" t="s">
        <v>26</v>
      </c>
      <c r="B82" s="10" t="s">
        <v>26</v>
      </c>
      <c r="C82" s="10" t="s">
        <v>343</v>
      </c>
      <c r="D82" s="10" t="s">
        <v>60</v>
      </c>
      <c r="E82" s="10" t="s">
        <v>123</v>
      </c>
      <c r="F82" s="11">
        <f t="shared" ref="F82:F99" si="2">G82*4</f>
        <v>7</v>
      </c>
      <c r="G82" s="11">
        <v>1.75</v>
      </c>
      <c r="H82" s="148">
        <v>43893.460398044008</v>
      </c>
    </row>
    <row r="83" spans="1:8">
      <c r="A83" s="10" t="s">
        <v>79</v>
      </c>
      <c r="B83" s="10" t="s">
        <v>79</v>
      </c>
      <c r="C83" s="10" t="s">
        <v>342</v>
      </c>
      <c r="D83" s="10" t="s">
        <v>60</v>
      </c>
      <c r="E83" s="10" t="s">
        <v>30</v>
      </c>
      <c r="F83" s="11">
        <f t="shared" si="2"/>
        <v>12</v>
      </c>
      <c r="G83" s="11">
        <v>3</v>
      </c>
      <c r="H83" s="148">
        <v>43893.474930474513</v>
      </c>
    </row>
    <row r="84" spans="1:8">
      <c r="A84" s="10" t="s">
        <v>80</v>
      </c>
      <c r="B84" s="10" t="s">
        <v>80</v>
      </c>
      <c r="C84" s="10" t="s">
        <v>341</v>
      </c>
      <c r="D84" s="10" t="s">
        <v>60</v>
      </c>
      <c r="E84" s="10" t="s">
        <v>76</v>
      </c>
      <c r="F84" s="11">
        <f t="shared" si="2"/>
        <v>20</v>
      </c>
      <c r="G84" s="11">
        <v>5</v>
      </c>
      <c r="H84" s="148">
        <v>43893.489197199087</v>
      </c>
    </row>
    <row r="85" spans="1:8">
      <c r="A85" s="10" t="s">
        <v>68</v>
      </c>
      <c r="B85" s="10" t="s">
        <v>68</v>
      </c>
      <c r="C85" s="10" t="s">
        <v>340</v>
      </c>
      <c r="D85" s="10" t="s">
        <v>60</v>
      </c>
      <c r="E85" s="10" t="s">
        <v>169</v>
      </c>
      <c r="F85" s="11">
        <f t="shared" si="2"/>
        <v>30</v>
      </c>
      <c r="G85" s="11">
        <v>7.5</v>
      </c>
      <c r="H85" s="148">
        <v>43893.503491157397</v>
      </c>
    </row>
    <row r="86" spans="1:8">
      <c r="A86" s="10" t="s">
        <v>132</v>
      </c>
      <c r="B86" s="10" t="s">
        <v>132</v>
      </c>
      <c r="C86" s="10" t="s">
        <v>339</v>
      </c>
      <c r="D86" s="10" t="s">
        <v>60</v>
      </c>
      <c r="E86" s="10" t="s">
        <v>186</v>
      </c>
      <c r="F86" s="11">
        <f t="shared" si="2"/>
        <v>50</v>
      </c>
      <c r="G86" s="11">
        <v>12.5</v>
      </c>
      <c r="H86" s="148">
        <v>43893.517741354197</v>
      </c>
    </row>
    <row r="87" spans="1:8">
      <c r="A87" s="10" t="s">
        <v>48</v>
      </c>
      <c r="B87" s="10" t="s">
        <v>48</v>
      </c>
      <c r="C87" s="10" t="s">
        <v>338</v>
      </c>
      <c r="D87" s="10" t="s">
        <v>60</v>
      </c>
      <c r="E87" s="10" t="s">
        <v>176</v>
      </c>
      <c r="F87" s="11">
        <f t="shared" si="2"/>
        <v>80</v>
      </c>
      <c r="G87" s="11">
        <v>20</v>
      </c>
      <c r="H87" s="148">
        <v>43893.532001724503</v>
      </c>
    </row>
    <row r="88" spans="1:8">
      <c r="A88" s="10" t="s">
        <v>32</v>
      </c>
      <c r="B88" s="10" t="s">
        <v>32</v>
      </c>
      <c r="C88" s="10" t="s">
        <v>337</v>
      </c>
      <c r="D88" s="10" t="s">
        <v>60</v>
      </c>
      <c r="E88" s="10" t="s">
        <v>172</v>
      </c>
      <c r="F88" s="11">
        <f t="shared" si="2"/>
        <v>125</v>
      </c>
      <c r="G88" s="11">
        <v>31.25</v>
      </c>
      <c r="H88" s="148">
        <v>43893.546309004603</v>
      </c>
    </row>
    <row r="89" spans="1:8">
      <c r="A89" s="10" t="s">
        <v>88</v>
      </c>
      <c r="B89" s="10" t="s">
        <v>88</v>
      </c>
      <c r="C89" s="10" t="s">
        <v>336</v>
      </c>
      <c r="D89" s="10" t="s">
        <v>60</v>
      </c>
      <c r="E89" s="10" t="s">
        <v>83</v>
      </c>
      <c r="F89" s="11">
        <f t="shared" si="2"/>
        <v>200</v>
      </c>
      <c r="G89" s="11">
        <v>50</v>
      </c>
      <c r="H89" s="148">
        <v>43893.560567835702</v>
      </c>
    </row>
    <row r="90" spans="1:8">
      <c r="A90" s="10" t="s">
        <v>12</v>
      </c>
      <c r="B90" s="10" t="s">
        <v>12</v>
      </c>
      <c r="C90" s="10" t="s">
        <v>335</v>
      </c>
      <c r="D90" s="10" t="s">
        <v>60</v>
      </c>
      <c r="E90" s="10" t="s">
        <v>147</v>
      </c>
      <c r="F90" s="11">
        <f t="shared" si="2"/>
        <v>350</v>
      </c>
      <c r="G90" s="11">
        <v>87.5</v>
      </c>
      <c r="H90" s="148">
        <v>43893.574816631903</v>
      </c>
    </row>
    <row r="91" spans="1:8">
      <c r="A91" s="10" t="s">
        <v>47</v>
      </c>
      <c r="B91" s="10" t="s">
        <v>47</v>
      </c>
      <c r="C91" s="10" t="s">
        <v>334</v>
      </c>
      <c r="D91" s="10" t="s">
        <v>60</v>
      </c>
      <c r="E91" s="10" t="s">
        <v>58</v>
      </c>
      <c r="F91" s="11">
        <f t="shared" si="2"/>
        <v>500</v>
      </c>
      <c r="G91" s="11">
        <v>125</v>
      </c>
      <c r="H91" s="148">
        <v>43893.589138830997</v>
      </c>
    </row>
    <row r="92" spans="1:8">
      <c r="A92" s="10" t="s">
        <v>43</v>
      </c>
      <c r="B92" s="10" t="s">
        <v>43</v>
      </c>
      <c r="C92" s="10" t="s">
        <v>333</v>
      </c>
      <c r="D92" s="10" t="s">
        <v>60</v>
      </c>
      <c r="E92" s="10" t="s">
        <v>143</v>
      </c>
      <c r="F92" s="11">
        <f t="shared" si="2"/>
        <v>800</v>
      </c>
      <c r="G92" s="11">
        <v>200</v>
      </c>
      <c r="H92" s="148">
        <v>43893.60340660881</v>
      </c>
    </row>
    <row r="93" spans="1:8">
      <c r="A93" s="10" t="s">
        <v>150</v>
      </c>
      <c r="B93" s="10" t="s">
        <v>150</v>
      </c>
      <c r="C93" s="10" t="s">
        <v>332</v>
      </c>
      <c r="D93" s="10" t="s">
        <v>60</v>
      </c>
      <c r="E93" s="10" t="s">
        <v>200</v>
      </c>
      <c r="F93" s="11">
        <f t="shared" si="2"/>
        <v>1500</v>
      </c>
      <c r="G93" s="11">
        <v>375</v>
      </c>
      <c r="H93" s="148">
        <v>43893.617658599513</v>
      </c>
    </row>
    <row r="94" spans="1:8">
      <c r="A94" s="10" t="s">
        <v>51</v>
      </c>
      <c r="B94" s="10" t="s">
        <v>51</v>
      </c>
      <c r="C94" s="10" t="s">
        <v>331</v>
      </c>
      <c r="D94" s="10" t="s">
        <v>60</v>
      </c>
      <c r="E94" s="10" t="s">
        <v>61</v>
      </c>
      <c r="F94" s="11">
        <f t="shared" si="2"/>
        <v>2500</v>
      </c>
      <c r="G94" s="11">
        <v>625</v>
      </c>
      <c r="H94" s="148">
        <v>43893.631984537002</v>
      </c>
    </row>
    <row r="95" spans="1:8">
      <c r="A95" s="10" t="s">
        <v>29</v>
      </c>
      <c r="B95" s="10" t="s">
        <v>29</v>
      </c>
      <c r="C95" s="10" t="s">
        <v>330</v>
      </c>
      <c r="D95" s="10" t="s">
        <v>60</v>
      </c>
      <c r="E95" s="10" t="s">
        <v>198</v>
      </c>
      <c r="F95" s="11">
        <f t="shared" si="2"/>
        <v>3500</v>
      </c>
      <c r="G95" s="11">
        <v>875</v>
      </c>
      <c r="H95" s="148">
        <v>43893.646255995402</v>
      </c>
    </row>
    <row r="96" spans="1:8">
      <c r="A96" s="10" t="s">
        <v>27</v>
      </c>
      <c r="B96" s="10" t="s">
        <v>27</v>
      </c>
      <c r="C96" s="10" t="s">
        <v>329</v>
      </c>
      <c r="D96" s="10" t="s">
        <v>60</v>
      </c>
      <c r="E96" s="10" t="s">
        <v>191</v>
      </c>
      <c r="F96" s="11">
        <f t="shared" si="2"/>
        <v>5000</v>
      </c>
      <c r="G96" s="11">
        <v>1250</v>
      </c>
      <c r="H96" s="148">
        <v>43893.660539606492</v>
      </c>
    </row>
    <row r="97" spans="1:8">
      <c r="A97" s="10" t="s">
        <v>146</v>
      </c>
      <c r="B97" s="10" t="s">
        <v>146</v>
      </c>
      <c r="C97" s="10" t="s">
        <v>328</v>
      </c>
      <c r="D97" s="10" t="s">
        <v>35</v>
      </c>
      <c r="E97" s="10" t="s">
        <v>169</v>
      </c>
      <c r="F97" s="11">
        <f t="shared" si="2"/>
        <v>30</v>
      </c>
      <c r="G97" s="11">
        <v>7.5</v>
      </c>
      <c r="H97" s="148">
        <v>43893.6748330556</v>
      </c>
    </row>
    <row r="98" spans="1:8">
      <c r="A98" s="10" t="s">
        <v>18</v>
      </c>
      <c r="B98" s="10" t="s">
        <v>18</v>
      </c>
      <c r="C98" s="10" t="s">
        <v>327</v>
      </c>
      <c r="D98" s="10" t="s">
        <v>35</v>
      </c>
      <c r="E98" s="10" t="s">
        <v>83</v>
      </c>
      <c r="F98" s="11">
        <f t="shared" si="2"/>
        <v>200</v>
      </c>
      <c r="G98" s="11">
        <v>50</v>
      </c>
      <c r="H98" s="148">
        <v>43893.689081469893</v>
      </c>
    </row>
    <row r="99" spans="1:8">
      <c r="A99" s="10" t="s">
        <v>85</v>
      </c>
      <c r="B99" s="10" t="s">
        <v>85</v>
      </c>
      <c r="C99" s="10" t="s">
        <v>326</v>
      </c>
      <c r="D99" s="10" t="s">
        <v>35</v>
      </c>
      <c r="E99" s="10" t="s">
        <v>143</v>
      </c>
      <c r="F99" s="11">
        <f t="shared" si="2"/>
        <v>800</v>
      </c>
      <c r="G99" s="11">
        <v>200</v>
      </c>
      <c r="H99" s="148">
        <v>43893.703329317097</v>
      </c>
    </row>
    <row r="100" spans="1:8">
      <c r="A100" s="10" t="s">
        <v>21</v>
      </c>
      <c r="B100" s="10" t="s">
        <v>21</v>
      </c>
      <c r="C100" s="10" t="s">
        <v>325</v>
      </c>
      <c r="D100" s="10" t="s">
        <v>181</v>
      </c>
      <c r="H100" s="148">
        <v>43893.717656770801</v>
      </c>
    </row>
    <row r="101" spans="1:8">
      <c r="A101" s="10" t="s">
        <v>42</v>
      </c>
      <c r="B101" s="10" t="s">
        <v>42</v>
      </c>
      <c r="C101" s="10" t="s">
        <v>324</v>
      </c>
      <c r="D101" s="10" t="s">
        <v>33</v>
      </c>
      <c r="H101" s="148">
        <v>43893.731924213003</v>
      </c>
    </row>
    <row r="102" spans="1:8">
      <c r="A102" s="10" t="s">
        <v>7</v>
      </c>
      <c r="B102" s="10" t="s">
        <v>7</v>
      </c>
      <c r="C102" s="10" t="s">
        <v>323</v>
      </c>
      <c r="D102" s="10" t="s">
        <v>33</v>
      </c>
      <c r="H102" s="148">
        <v>43893.746177604196</v>
      </c>
    </row>
    <row r="103" spans="1:8">
      <c r="A103" s="10" t="s">
        <v>101</v>
      </c>
      <c r="B103" s="10" t="s">
        <v>101</v>
      </c>
      <c r="C103" s="10" t="s">
        <v>322</v>
      </c>
      <c r="D103" s="10" t="s">
        <v>33</v>
      </c>
      <c r="H103" s="148">
        <v>43893.76051311339</v>
      </c>
    </row>
    <row r="104" spans="1:8">
      <c r="A104" s="10" t="s">
        <v>39</v>
      </c>
      <c r="B104" s="10" t="s">
        <v>39</v>
      </c>
      <c r="C104" s="10" t="s">
        <v>321</v>
      </c>
      <c r="D104" s="10" t="s">
        <v>33</v>
      </c>
      <c r="H104" s="148">
        <v>43893.774757963001</v>
      </c>
    </row>
    <row r="105" spans="1:8">
      <c r="A105" s="10" t="s">
        <v>57</v>
      </c>
      <c r="B105" s="10" t="s">
        <v>57</v>
      </c>
      <c r="C105" s="10" t="s">
        <v>320</v>
      </c>
      <c r="D105" s="10" t="s">
        <v>33</v>
      </c>
      <c r="H105" s="148">
        <v>43893.789065057892</v>
      </c>
    </row>
    <row r="106" spans="1:8">
      <c r="A106" s="10" t="s">
        <v>53</v>
      </c>
      <c r="B106" s="10" t="s">
        <v>53</v>
      </c>
      <c r="C106" s="10" t="s">
        <v>319</v>
      </c>
      <c r="D106" s="10" t="s">
        <v>33</v>
      </c>
      <c r="H106" s="148">
        <v>43893.803390173598</v>
      </c>
    </row>
    <row r="107" spans="1:8">
      <c r="A107" s="10" t="s">
        <v>135</v>
      </c>
      <c r="B107" s="10" t="s">
        <v>135</v>
      </c>
      <c r="C107" s="10" t="s">
        <v>318</v>
      </c>
      <c r="D107" s="10" t="s">
        <v>13</v>
      </c>
      <c r="H107" s="148">
        <v>43893.817655520797</v>
      </c>
    </row>
    <row r="108" spans="1:8">
      <c r="A108" s="10" t="s">
        <v>11</v>
      </c>
      <c r="B108" s="10" t="s">
        <v>11</v>
      </c>
      <c r="C108" s="10" t="s">
        <v>317</v>
      </c>
      <c r="D108" s="10" t="s">
        <v>33</v>
      </c>
      <c r="H108" s="148">
        <v>43893.831901342601</v>
      </c>
    </row>
    <row r="109" spans="1:8">
      <c r="A109" s="10" t="s">
        <v>104</v>
      </c>
      <c r="B109" s="10" t="s">
        <v>104</v>
      </c>
      <c r="C109" s="10" t="s">
        <v>316</v>
      </c>
      <c r="D109" s="10" t="s">
        <v>33</v>
      </c>
      <c r="H109" s="148">
        <v>43893.846195856502</v>
      </c>
    </row>
    <row r="110" spans="1:8">
      <c r="A110" s="10" t="s">
        <v>132</v>
      </c>
      <c r="B110" s="10" t="s">
        <v>132</v>
      </c>
      <c r="C110" s="10" t="s">
        <v>315</v>
      </c>
      <c r="D110" s="10" t="s">
        <v>35</v>
      </c>
      <c r="E110" s="10" t="s">
        <v>186</v>
      </c>
      <c r="F110" s="11">
        <f>G110*4</f>
        <v>50</v>
      </c>
      <c r="G110" s="11">
        <v>12.5</v>
      </c>
      <c r="H110" s="148">
        <v>43893.8604462847</v>
      </c>
    </row>
    <row r="111" spans="1:8">
      <c r="A111" s="10" t="s">
        <v>90</v>
      </c>
      <c r="B111" s="10" t="s">
        <v>90</v>
      </c>
      <c r="C111" s="10" t="s">
        <v>314</v>
      </c>
      <c r="D111" s="10" t="s">
        <v>33</v>
      </c>
      <c r="H111" s="148">
        <v>43893.874735983787</v>
      </c>
    </row>
    <row r="112" spans="1:8">
      <c r="A112" s="10" t="s">
        <v>145</v>
      </c>
      <c r="B112" s="10" t="s">
        <v>145</v>
      </c>
      <c r="C112" s="10" t="s">
        <v>313</v>
      </c>
      <c r="D112" s="10" t="s">
        <v>33</v>
      </c>
      <c r="H112" s="148">
        <v>43893.889016840301</v>
      </c>
    </row>
    <row r="113" spans="1:8">
      <c r="A113" s="10" t="s">
        <v>179</v>
      </c>
      <c r="B113" s="10" t="s">
        <v>179</v>
      </c>
      <c r="C113" s="10" t="s">
        <v>312</v>
      </c>
      <c r="D113" s="10" t="s">
        <v>33</v>
      </c>
      <c r="H113" s="148">
        <v>43893.903273055599</v>
      </c>
    </row>
    <row r="114" spans="1:8">
      <c r="A114" s="10" t="s">
        <v>21</v>
      </c>
      <c r="B114" s="10" t="s">
        <v>21</v>
      </c>
      <c r="C114" s="10" t="s">
        <v>311</v>
      </c>
      <c r="D114" s="10" t="s">
        <v>181</v>
      </c>
      <c r="H114" s="148">
        <v>43893.9175642708</v>
      </c>
    </row>
    <row r="115" spans="1:8">
      <c r="A115" s="10" t="s">
        <v>177</v>
      </c>
      <c r="B115" s="10" t="s">
        <v>177</v>
      </c>
      <c r="C115" s="10" t="s">
        <v>310</v>
      </c>
      <c r="D115" s="10" t="s">
        <v>33</v>
      </c>
      <c r="H115" s="148">
        <v>43893.9318704861</v>
      </c>
    </row>
    <row r="116" spans="1:8">
      <c r="A116" s="10" t="s">
        <v>97</v>
      </c>
      <c r="B116" s="10" t="s">
        <v>97</v>
      </c>
      <c r="C116" s="10" t="s">
        <v>309</v>
      </c>
      <c r="D116" s="10" t="s">
        <v>33</v>
      </c>
      <c r="H116" s="148">
        <v>43893.94611710649</v>
      </c>
    </row>
    <row r="117" spans="1:8">
      <c r="A117" s="10" t="s">
        <v>308</v>
      </c>
      <c r="B117" s="10" t="s">
        <v>308</v>
      </c>
      <c r="C117" s="10" t="s">
        <v>307</v>
      </c>
      <c r="D117" s="10" t="s">
        <v>33</v>
      </c>
      <c r="H117" s="148">
        <v>43893.960390960601</v>
      </c>
    </row>
    <row r="118" spans="1:8">
      <c r="A118" s="10" t="s">
        <v>199</v>
      </c>
      <c r="B118" s="10" t="s">
        <v>199</v>
      </c>
      <c r="C118" s="10" t="s">
        <v>306</v>
      </c>
      <c r="D118" s="10" t="s">
        <v>33</v>
      </c>
      <c r="H118" s="148">
        <v>43893.974738761601</v>
      </c>
    </row>
    <row r="119" spans="1:8">
      <c r="A119" s="10" t="s">
        <v>21</v>
      </c>
      <c r="B119" s="10" t="s">
        <v>21</v>
      </c>
      <c r="C119" s="10" t="s">
        <v>305</v>
      </c>
      <c r="D119" s="10" t="s">
        <v>181</v>
      </c>
      <c r="H119" s="148">
        <v>43893.989004432908</v>
      </c>
    </row>
    <row r="120" spans="1:8">
      <c r="A120" s="10" t="s">
        <v>149</v>
      </c>
      <c r="B120" s="10" t="s">
        <v>149</v>
      </c>
      <c r="C120" s="10" t="s">
        <v>304</v>
      </c>
      <c r="D120" s="10" t="s">
        <v>33</v>
      </c>
      <c r="H120" s="148">
        <v>43894.00324143521</v>
      </c>
    </row>
    <row r="121" spans="1:8">
      <c r="A121" s="10" t="s">
        <v>12</v>
      </c>
      <c r="B121" s="10" t="s">
        <v>12</v>
      </c>
      <c r="C121" s="10" t="s">
        <v>303</v>
      </c>
      <c r="D121" s="10" t="s">
        <v>35</v>
      </c>
      <c r="E121" s="10" t="s">
        <v>147</v>
      </c>
      <c r="F121" s="11">
        <f>G121*4</f>
        <v>350</v>
      </c>
      <c r="G121" s="11">
        <v>87.5</v>
      </c>
      <c r="H121" s="148">
        <v>43894.017578217601</v>
      </c>
    </row>
    <row r="122" spans="1:8">
      <c r="A122" s="10" t="s">
        <v>134</v>
      </c>
      <c r="B122" s="10" t="s">
        <v>134</v>
      </c>
      <c r="C122" s="10" t="s">
        <v>302</v>
      </c>
      <c r="D122" s="10" t="s">
        <v>33</v>
      </c>
      <c r="H122" s="148">
        <v>43894.031833993096</v>
      </c>
    </row>
    <row r="123" spans="1:8">
      <c r="A123" s="10" t="s">
        <v>135</v>
      </c>
      <c r="B123" s="10" t="s">
        <v>135</v>
      </c>
      <c r="C123" s="10" t="s">
        <v>301</v>
      </c>
      <c r="D123" s="10" t="s">
        <v>13</v>
      </c>
      <c r="H123" s="148">
        <v>43894.046107372698</v>
      </c>
    </row>
    <row r="124" spans="1:8">
      <c r="A124" s="10" t="s">
        <v>91</v>
      </c>
      <c r="B124" s="10" t="s">
        <v>91</v>
      </c>
      <c r="C124" s="10" t="s">
        <v>300</v>
      </c>
      <c r="D124" s="10" t="s">
        <v>33</v>
      </c>
      <c r="H124" s="148">
        <v>43894.060421134309</v>
      </c>
    </row>
    <row r="125" spans="1:8">
      <c r="A125" s="10" t="s">
        <v>141</v>
      </c>
      <c r="B125" s="10" t="s">
        <v>141</v>
      </c>
      <c r="C125" s="10" t="s">
        <v>299</v>
      </c>
      <c r="D125" s="10" t="s">
        <v>33</v>
      </c>
      <c r="H125" s="148">
        <v>43894.074684560197</v>
      </c>
    </row>
    <row r="126" spans="1:8">
      <c r="A126" s="10" t="s">
        <v>188</v>
      </c>
      <c r="B126" s="10" t="s">
        <v>188</v>
      </c>
      <c r="C126" s="10" t="s">
        <v>298</v>
      </c>
      <c r="D126" s="10" t="s">
        <v>33</v>
      </c>
      <c r="H126" s="148">
        <v>43894.088920960603</v>
      </c>
    </row>
    <row r="127" spans="1:8">
      <c r="A127" s="10" t="s">
        <v>21</v>
      </c>
      <c r="B127" s="10" t="s">
        <v>21</v>
      </c>
      <c r="C127" s="10" t="s">
        <v>297</v>
      </c>
      <c r="D127" s="10" t="s">
        <v>181</v>
      </c>
      <c r="H127" s="148">
        <v>43894.103223761587</v>
      </c>
    </row>
    <row r="128" spans="1:8">
      <c r="A128" s="10" t="s">
        <v>136</v>
      </c>
      <c r="B128" s="10" t="s">
        <v>136</v>
      </c>
      <c r="C128" s="10" t="s">
        <v>296</v>
      </c>
      <c r="D128" s="10" t="s">
        <v>33</v>
      </c>
      <c r="H128" s="148">
        <v>43894.117458032393</v>
      </c>
    </row>
    <row r="129" spans="1:8">
      <c r="A129" s="10" t="s">
        <v>75</v>
      </c>
      <c r="B129" s="10" t="s">
        <v>75</v>
      </c>
      <c r="C129" s="10" t="s">
        <v>295</v>
      </c>
      <c r="D129" s="10" t="s">
        <v>33</v>
      </c>
      <c r="H129" s="148">
        <v>43894.131720705998</v>
      </c>
    </row>
    <row r="130" spans="1:8">
      <c r="A130" s="10" t="s">
        <v>128</v>
      </c>
      <c r="B130" s="10" t="s">
        <v>128</v>
      </c>
      <c r="C130" s="10" t="s">
        <v>294</v>
      </c>
      <c r="D130" s="10" t="s">
        <v>33</v>
      </c>
      <c r="H130" s="148">
        <v>43894.146028981508</v>
      </c>
    </row>
    <row r="131" spans="1:8">
      <c r="A131" s="10" t="s">
        <v>109</v>
      </c>
      <c r="B131" s="10" t="s">
        <v>109</v>
      </c>
      <c r="C131" s="10" t="s">
        <v>293</v>
      </c>
      <c r="D131" s="10" t="s">
        <v>33</v>
      </c>
      <c r="H131" s="148">
        <v>43894.160299930612</v>
      </c>
    </row>
    <row r="132" spans="1:8">
      <c r="A132" s="10" t="s">
        <v>170</v>
      </c>
      <c r="B132" s="10" t="s">
        <v>170</v>
      </c>
      <c r="C132" s="10" t="s">
        <v>292</v>
      </c>
      <c r="D132" s="10" t="s">
        <v>33</v>
      </c>
      <c r="H132" s="148">
        <v>43894.17453962961</v>
      </c>
    </row>
    <row r="133" spans="1:8">
      <c r="A133" s="10" t="s">
        <v>150</v>
      </c>
      <c r="B133" s="10" t="s">
        <v>150</v>
      </c>
      <c r="C133" s="10" t="s">
        <v>291</v>
      </c>
      <c r="D133" s="10" t="s">
        <v>35</v>
      </c>
      <c r="E133" s="10" t="s">
        <v>200</v>
      </c>
      <c r="F133" s="11">
        <f>G133*4</f>
        <v>1500</v>
      </c>
      <c r="G133" s="11">
        <v>375</v>
      </c>
      <c r="H133" s="148">
        <v>43894.188850127313</v>
      </c>
    </row>
    <row r="134" spans="1:8">
      <c r="A134" s="10" t="s">
        <v>21</v>
      </c>
      <c r="B134" s="10" t="s">
        <v>21</v>
      </c>
      <c r="C134" s="10" t="s">
        <v>290</v>
      </c>
      <c r="D134" s="10" t="s">
        <v>181</v>
      </c>
      <c r="H134" s="148">
        <v>43894.203089166702</v>
      </c>
    </row>
    <row r="135" spans="1:8">
      <c r="A135" s="10" t="s">
        <v>120</v>
      </c>
      <c r="B135" s="10" t="s">
        <v>120</v>
      </c>
      <c r="C135" s="10" t="s">
        <v>289</v>
      </c>
      <c r="D135" s="10" t="s">
        <v>33</v>
      </c>
      <c r="H135" s="148">
        <v>43894.217362731491</v>
      </c>
    </row>
    <row r="136" spans="1:8">
      <c r="A136" s="10" t="s">
        <v>118</v>
      </c>
      <c r="B136" s="10" t="s">
        <v>118</v>
      </c>
      <c r="C136" s="10" t="s">
        <v>288</v>
      </c>
      <c r="D136" s="10" t="s">
        <v>33</v>
      </c>
      <c r="H136" s="148">
        <v>43894.231671446803</v>
      </c>
    </row>
    <row r="137" spans="1:8">
      <c r="A137" s="10" t="s">
        <v>122</v>
      </c>
      <c r="B137" s="10" t="s">
        <v>122</v>
      </c>
      <c r="C137" s="10" t="s">
        <v>287</v>
      </c>
      <c r="D137" s="10" t="s">
        <v>33</v>
      </c>
      <c r="H137" s="148">
        <v>43894.245933159698</v>
      </c>
    </row>
    <row r="138" spans="1:8">
      <c r="A138" s="10" t="s">
        <v>21</v>
      </c>
      <c r="B138" s="10" t="s">
        <v>21</v>
      </c>
      <c r="C138" s="10" t="s">
        <v>286</v>
      </c>
      <c r="D138" s="10" t="s">
        <v>181</v>
      </c>
      <c r="H138" s="148">
        <v>43894.260194050898</v>
      </c>
    </row>
    <row r="139" spans="1:8">
      <c r="A139" s="10" t="s">
        <v>26</v>
      </c>
      <c r="B139" s="10" t="s">
        <v>26</v>
      </c>
      <c r="C139" s="10" t="s">
        <v>285</v>
      </c>
      <c r="D139" s="10" t="s">
        <v>35</v>
      </c>
      <c r="E139" s="10" t="s">
        <v>123</v>
      </c>
      <c r="F139" s="11">
        <f t="shared" ref="F139:F153" si="3">G139*4</f>
        <v>7</v>
      </c>
      <c r="G139" s="11">
        <v>1.75</v>
      </c>
      <c r="H139" s="148">
        <v>43894.274478159699</v>
      </c>
    </row>
    <row r="140" spans="1:8">
      <c r="A140" s="10" t="s">
        <v>79</v>
      </c>
      <c r="B140" s="10" t="s">
        <v>79</v>
      </c>
      <c r="C140" s="10" t="s">
        <v>284</v>
      </c>
      <c r="D140" s="10" t="s">
        <v>35</v>
      </c>
      <c r="E140" s="10" t="s">
        <v>30</v>
      </c>
      <c r="F140" s="11">
        <f t="shared" si="3"/>
        <v>12</v>
      </c>
      <c r="G140" s="11">
        <v>3</v>
      </c>
      <c r="H140" s="148">
        <v>43894.288730219887</v>
      </c>
    </row>
    <row r="141" spans="1:8">
      <c r="A141" s="10" t="s">
        <v>80</v>
      </c>
      <c r="B141" s="10" t="s">
        <v>80</v>
      </c>
      <c r="C141" s="10" t="s">
        <v>283</v>
      </c>
      <c r="D141" s="10" t="s">
        <v>35</v>
      </c>
      <c r="E141" s="10" t="s">
        <v>76</v>
      </c>
      <c r="F141" s="11">
        <f t="shared" si="3"/>
        <v>20</v>
      </c>
      <c r="G141" s="11">
        <v>5</v>
      </c>
      <c r="H141" s="148">
        <v>43894.30300150461</v>
      </c>
    </row>
    <row r="142" spans="1:8">
      <c r="A142" s="10" t="s">
        <v>68</v>
      </c>
      <c r="B142" s="10" t="s">
        <v>68</v>
      </c>
      <c r="C142" s="10" t="s">
        <v>282</v>
      </c>
      <c r="D142" s="10" t="s">
        <v>35</v>
      </c>
      <c r="E142" s="10" t="s">
        <v>169</v>
      </c>
      <c r="F142" s="11">
        <f t="shared" si="3"/>
        <v>30</v>
      </c>
      <c r="G142" s="11">
        <v>7.5</v>
      </c>
      <c r="H142" s="148">
        <v>43894.317300925897</v>
      </c>
    </row>
    <row r="143" spans="1:8">
      <c r="A143" s="10" t="s">
        <v>132</v>
      </c>
      <c r="B143" s="10" t="s">
        <v>132</v>
      </c>
      <c r="C143" s="10" t="s">
        <v>281</v>
      </c>
      <c r="D143" s="10" t="s">
        <v>35</v>
      </c>
      <c r="E143" s="10" t="s">
        <v>186</v>
      </c>
      <c r="F143" s="11">
        <f t="shared" si="3"/>
        <v>50</v>
      </c>
      <c r="G143" s="11">
        <v>12.5</v>
      </c>
      <c r="H143" s="148">
        <v>43894.331571493101</v>
      </c>
    </row>
    <row r="144" spans="1:8">
      <c r="A144" s="10" t="s">
        <v>48</v>
      </c>
      <c r="B144" s="10" t="s">
        <v>48</v>
      </c>
      <c r="C144" s="10" t="s">
        <v>280</v>
      </c>
      <c r="D144" s="10" t="s">
        <v>35</v>
      </c>
      <c r="E144" s="10" t="s">
        <v>176</v>
      </c>
      <c r="F144" s="11">
        <f t="shared" si="3"/>
        <v>80</v>
      </c>
      <c r="G144" s="11">
        <v>20</v>
      </c>
      <c r="H144" s="148">
        <v>43894.345817071808</v>
      </c>
    </row>
    <row r="145" spans="1:8">
      <c r="A145" s="10" t="s">
        <v>32</v>
      </c>
      <c r="B145" s="10" t="s">
        <v>32</v>
      </c>
      <c r="C145" s="10" t="s">
        <v>279</v>
      </c>
      <c r="D145" s="10" t="s">
        <v>35</v>
      </c>
      <c r="E145" s="10" t="s">
        <v>172</v>
      </c>
      <c r="F145" s="11">
        <f t="shared" si="3"/>
        <v>125</v>
      </c>
      <c r="G145" s="11">
        <v>31.25</v>
      </c>
      <c r="H145" s="148">
        <v>43894.360161076402</v>
      </c>
    </row>
    <row r="146" spans="1:8">
      <c r="A146" s="10" t="s">
        <v>88</v>
      </c>
      <c r="B146" s="10" t="s">
        <v>88</v>
      </c>
      <c r="C146" s="10" t="s">
        <v>278</v>
      </c>
      <c r="D146" s="10" t="s">
        <v>35</v>
      </c>
      <c r="E146" s="10" t="s">
        <v>83</v>
      </c>
      <c r="F146" s="11">
        <f t="shared" si="3"/>
        <v>200</v>
      </c>
      <c r="G146" s="11">
        <v>50</v>
      </c>
      <c r="H146" s="148">
        <v>43894.374443205998</v>
      </c>
    </row>
    <row r="147" spans="1:8">
      <c r="A147" s="10" t="s">
        <v>12</v>
      </c>
      <c r="B147" s="10" t="s">
        <v>12</v>
      </c>
      <c r="C147" s="10" t="s">
        <v>277</v>
      </c>
      <c r="D147" s="10" t="s">
        <v>35</v>
      </c>
      <c r="E147" s="10" t="s">
        <v>147</v>
      </c>
      <c r="F147" s="11">
        <f t="shared" si="3"/>
        <v>350</v>
      </c>
      <c r="G147" s="11">
        <v>87.5</v>
      </c>
      <c r="H147" s="148">
        <v>43894.388709155108</v>
      </c>
    </row>
    <row r="148" spans="1:8">
      <c r="A148" s="10" t="s">
        <v>47</v>
      </c>
      <c r="B148" s="10" t="s">
        <v>47</v>
      </c>
      <c r="C148" s="10" t="s">
        <v>276</v>
      </c>
      <c r="D148" s="10" t="s">
        <v>35</v>
      </c>
      <c r="E148" s="10" t="s">
        <v>58</v>
      </c>
      <c r="F148" s="11">
        <f t="shared" si="3"/>
        <v>500</v>
      </c>
      <c r="G148" s="11">
        <v>125</v>
      </c>
      <c r="H148" s="148">
        <v>43894.403030775487</v>
      </c>
    </row>
    <row r="149" spans="1:8">
      <c r="A149" s="10" t="s">
        <v>43</v>
      </c>
      <c r="B149" s="10" t="s">
        <v>43</v>
      </c>
      <c r="C149" s="10" t="s">
        <v>275</v>
      </c>
      <c r="D149" s="10" t="s">
        <v>35</v>
      </c>
      <c r="E149" s="10" t="s">
        <v>143</v>
      </c>
      <c r="F149" s="11">
        <f t="shared" si="3"/>
        <v>800</v>
      </c>
      <c r="G149" s="11">
        <v>200</v>
      </c>
      <c r="H149" s="148">
        <v>43894.417302002301</v>
      </c>
    </row>
    <row r="150" spans="1:8">
      <c r="A150" s="10" t="s">
        <v>150</v>
      </c>
      <c r="B150" s="10" t="s">
        <v>150</v>
      </c>
      <c r="C150" s="10" t="s">
        <v>274</v>
      </c>
      <c r="D150" s="10" t="s">
        <v>35</v>
      </c>
      <c r="E150" s="10" t="s">
        <v>200</v>
      </c>
      <c r="F150" s="11">
        <f t="shared" si="3"/>
        <v>1500</v>
      </c>
      <c r="G150" s="11">
        <v>375</v>
      </c>
      <c r="H150" s="148">
        <v>43894.431563356491</v>
      </c>
    </row>
    <row r="151" spans="1:8">
      <c r="A151" s="10" t="s">
        <v>51</v>
      </c>
      <c r="B151" s="10" t="s">
        <v>51</v>
      </c>
      <c r="C151" s="10" t="s">
        <v>273</v>
      </c>
      <c r="D151" s="10" t="s">
        <v>35</v>
      </c>
      <c r="E151" s="10" t="s">
        <v>61</v>
      </c>
      <c r="F151" s="11">
        <f t="shared" si="3"/>
        <v>2500</v>
      </c>
      <c r="G151" s="11">
        <v>625</v>
      </c>
      <c r="H151" s="148">
        <v>43894.445875080994</v>
      </c>
    </row>
    <row r="152" spans="1:8">
      <c r="A152" s="10" t="s">
        <v>29</v>
      </c>
      <c r="B152" s="10" t="s">
        <v>29</v>
      </c>
      <c r="C152" s="10" t="s">
        <v>272</v>
      </c>
      <c r="D152" s="10" t="s">
        <v>35</v>
      </c>
      <c r="E152" s="10" t="s">
        <v>198</v>
      </c>
      <c r="F152" s="11">
        <f t="shared" si="3"/>
        <v>3500</v>
      </c>
      <c r="G152" s="11">
        <v>875</v>
      </c>
      <c r="H152" s="148">
        <v>43894.4601546759</v>
      </c>
    </row>
    <row r="153" spans="1:8">
      <c r="A153" s="10" t="s">
        <v>27</v>
      </c>
      <c r="B153" s="10" t="s">
        <v>27</v>
      </c>
      <c r="C153" s="10" t="s">
        <v>271</v>
      </c>
      <c r="D153" s="10" t="s">
        <v>35</v>
      </c>
      <c r="E153" s="10" t="s">
        <v>191</v>
      </c>
      <c r="F153" s="11">
        <f t="shared" si="3"/>
        <v>5000</v>
      </c>
      <c r="G153" s="11">
        <v>1250</v>
      </c>
      <c r="H153" s="148">
        <v>43894.4744260648</v>
      </c>
    </row>
    <row r="154" spans="1:8">
      <c r="A154" s="10" t="s">
        <v>21</v>
      </c>
      <c r="B154" s="10" t="s">
        <v>21</v>
      </c>
      <c r="C154" s="10" t="s">
        <v>270</v>
      </c>
      <c r="D154" s="10" t="s">
        <v>181</v>
      </c>
      <c r="H154" s="148">
        <v>43894.488746817093</v>
      </c>
    </row>
    <row r="155" spans="1:8">
      <c r="A155" s="10" t="s">
        <v>135</v>
      </c>
      <c r="C155" s="10" t="s">
        <v>659</v>
      </c>
      <c r="D155" s="10" t="s">
        <v>13</v>
      </c>
      <c r="H155" s="148">
        <v>43865.580759745397</v>
      </c>
    </row>
    <row r="156" spans="1:8">
      <c r="A156" s="10" t="s">
        <v>21</v>
      </c>
      <c r="C156" s="10" t="s">
        <v>658</v>
      </c>
      <c r="D156" s="10" t="s">
        <v>181</v>
      </c>
      <c r="H156" s="148">
        <v>43865.595019641201</v>
      </c>
    </row>
    <row r="157" spans="1:8">
      <c r="A157" s="10" t="s">
        <v>21</v>
      </c>
      <c r="C157" s="10" t="s">
        <v>657</v>
      </c>
      <c r="D157" s="10" t="s">
        <v>181</v>
      </c>
      <c r="H157" s="148">
        <v>43865.609296539398</v>
      </c>
    </row>
    <row r="158" spans="1:8">
      <c r="A158" s="10" t="s">
        <v>621</v>
      </c>
      <c r="C158" s="10" t="s">
        <v>656</v>
      </c>
      <c r="D158" s="10" t="s">
        <v>60</v>
      </c>
      <c r="E158" s="10" t="s">
        <v>123</v>
      </c>
      <c r="F158" s="11">
        <f t="shared" ref="F158:F172" si="4">G158*4</f>
        <v>7</v>
      </c>
      <c r="G158" s="11">
        <v>1.75</v>
      </c>
      <c r="H158" s="148">
        <v>43865.623598541701</v>
      </c>
    </row>
    <row r="159" spans="1:8">
      <c r="A159" s="10" t="s">
        <v>608</v>
      </c>
      <c r="C159" s="10" t="s">
        <v>655</v>
      </c>
      <c r="D159" s="10" t="s">
        <v>60</v>
      </c>
      <c r="E159" s="10" t="s">
        <v>30</v>
      </c>
      <c r="F159" s="11">
        <f t="shared" si="4"/>
        <v>12</v>
      </c>
      <c r="G159" s="11">
        <v>3</v>
      </c>
      <c r="H159" s="148">
        <v>43865.637870636587</v>
      </c>
    </row>
    <row r="160" spans="1:8">
      <c r="A160" s="10" t="s">
        <v>606</v>
      </c>
      <c r="C160" s="10" t="s">
        <v>654</v>
      </c>
      <c r="D160" s="10" t="s">
        <v>60</v>
      </c>
      <c r="E160" s="10" t="s">
        <v>76</v>
      </c>
      <c r="F160" s="11">
        <f t="shared" si="4"/>
        <v>20</v>
      </c>
      <c r="G160" s="11">
        <v>5</v>
      </c>
      <c r="H160" s="148">
        <v>43865.652108738403</v>
      </c>
    </row>
    <row r="161" spans="1:8">
      <c r="A161" s="10" t="s">
        <v>604</v>
      </c>
      <c r="C161" s="10" t="s">
        <v>653</v>
      </c>
      <c r="D161" s="10" t="s">
        <v>60</v>
      </c>
      <c r="E161" s="10" t="s">
        <v>169</v>
      </c>
      <c r="F161" s="11">
        <f t="shared" si="4"/>
        <v>30</v>
      </c>
      <c r="G161" s="11">
        <v>7.5</v>
      </c>
      <c r="H161" s="148">
        <v>43865.666415393498</v>
      </c>
    </row>
    <row r="162" spans="1:8">
      <c r="A162" s="10" t="s">
        <v>602</v>
      </c>
      <c r="C162" s="10" t="s">
        <v>652</v>
      </c>
      <c r="D162" s="10" t="s">
        <v>60</v>
      </c>
      <c r="E162" s="10" t="s">
        <v>186</v>
      </c>
      <c r="F162" s="11">
        <f t="shared" si="4"/>
        <v>50</v>
      </c>
      <c r="G162" s="11">
        <v>12.5</v>
      </c>
      <c r="H162" s="148">
        <v>43865.680676620403</v>
      </c>
    </row>
    <row r="163" spans="1:8">
      <c r="A163" s="10" t="s">
        <v>600</v>
      </c>
      <c r="C163" s="10" t="s">
        <v>651</v>
      </c>
      <c r="D163" s="10" t="s">
        <v>60</v>
      </c>
      <c r="E163" s="10" t="s">
        <v>176</v>
      </c>
      <c r="F163" s="11">
        <f t="shared" si="4"/>
        <v>80</v>
      </c>
      <c r="G163" s="11">
        <v>20</v>
      </c>
      <c r="H163" s="148">
        <v>43865.694929525511</v>
      </c>
    </row>
    <row r="164" spans="1:8">
      <c r="A164" s="10" t="s">
        <v>598</v>
      </c>
      <c r="C164" s="10" t="s">
        <v>650</v>
      </c>
      <c r="D164" s="10" t="s">
        <v>60</v>
      </c>
      <c r="E164" s="10" t="s">
        <v>172</v>
      </c>
      <c r="F164" s="11">
        <f t="shared" si="4"/>
        <v>125</v>
      </c>
      <c r="G164" s="11">
        <v>31.25</v>
      </c>
      <c r="H164" s="148">
        <v>43865.709219213</v>
      </c>
    </row>
    <row r="165" spans="1:8">
      <c r="A165" s="10" t="s">
        <v>596</v>
      </c>
      <c r="C165" s="10" t="s">
        <v>649</v>
      </c>
      <c r="D165" s="10" t="s">
        <v>60</v>
      </c>
      <c r="E165" s="10" t="s">
        <v>83</v>
      </c>
      <c r="F165" s="11">
        <f t="shared" si="4"/>
        <v>200</v>
      </c>
      <c r="G165" s="11">
        <v>50</v>
      </c>
      <c r="H165" s="148">
        <v>43865.723454201398</v>
      </c>
    </row>
    <row r="166" spans="1:8">
      <c r="A166" s="10" t="s">
        <v>593</v>
      </c>
      <c r="C166" s="10" t="s">
        <v>648</v>
      </c>
      <c r="D166" s="10" t="s">
        <v>60</v>
      </c>
      <c r="E166" s="10" t="s">
        <v>147</v>
      </c>
      <c r="F166" s="11">
        <f t="shared" si="4"/>
        <v>350</v>
      </c>
      <c r="G166" s="11">
        <v>87.5</v>
      </c>
      <c r="H166" s="148">
        <v>43865.73772087961</v>
      </c>
    </row>
    <row r="167" spans="1:8">
      <c r="A167" s="10" t="s">
        <v>619</v>
      </c>
      <c r="C167" s="10" t="s">
        <v>647</v>
      </c>
      <c r="D167" s="10" t="s">
        <v>60</v>
      </c>
      <c r="E167" s="10" t="s">
        <v>58</v>
      </c>
      <c r="F167" s="11">
        <f t="shared" si="4"/>
        <v>500</v>
      </c>
      <c r="G167" s="11">
        <v>125</v>
      </c>
      <c r="H167" s="148">
        <v>43865.752035150501</v>
      </c>
    </row>
    <row r="168" spans="1:8">
      <c r="A168" s="10" t="s">
        <v>617</v>
      </c>
      <c r="C168" s="10" t="s">
        <v>646</v>
      </c>
      <c r="D168" s="10" t="s">
        <v>60</v>
      </c>
      <c r="E168" s="10" t="s">
        <v>143</v>
      </c>
      <c r="F168" s="11">
        <f t="shared" si="4"/>
        <v>800</v>
      </c>
      <c r="G168" s="11">
        <v>200</v>
      </c>
      <c r="H168" s="148">
        <v>43865.766299444404</v>
      </c>
    </row>
    <row r="169" spans="1:8">
      <c r="A169" s="10" t="s">
        <v>615</v>
      </c>
      <c r="C169" s="10" t="s">
        <v>645</v>
      </c>
      <c r="D169" s="10" t="s">
        <v>60</v>
      </c>
      <c r="E169" s="10" t="s">
        <v>200</v>
      </c>
      <c r="F169" s="11">
        <f t="shared" si="4"/>
        <v>1500</v>
      </c>
      <c r="G169" s="11">
        <v>375</v>
      </c>
      <c r="H169" s="148">
        <v>43865.780568032409</v>
      </c>
    </row>
    <row r="170" spans="1:8">
      <c r="A170" s="10" t="s">
        <v>612</v>
      </c>
      <c r="C170" s="10" t="s">
        <v>644</v>
      </c>
      <c r="D170" s="10" t="s">
        <v>60</v>
      </c>
      <c r="E170" s="10" t="s">
        <v>61</v>
      </c>
      <c r="F170" s="11">
        <f t="shared" si="4"/>
        <v>2500</v>
      </c>
      <c r="G170" s="11">
        <v>625</v>
      </c>
      <c r="H170" s="148">
        <v>43865.79486741899</v>
      </c>
    </row>
    <row r="171" spans="1:8">
      <c r="A171" s="10" t="s">
        <v>610</v>
      </c>
      <c r="C171" s="10" t="s">
        <v>643</v>
      </c>
      <c r="D171" s="10" t="s">
        <v>60</v>
      </c>
      <c r="E171" s="10" t="s">
        <v>198</v>
      </c>
      <c r="F171" s="11">
        <f t="shared" si="4"/>
        <v>3500</v>
      </c>
      <c r="G171" s="11">
        <v>875</v>
      </c>
      <c r="H171" s="148">
        <v>43865.809127847198</v>
      </c>
    </row>
    <row r="172" spans="1:8">
      <c r="A172" s="10" t="s">
        <v>642</v>
      </c>
      <c r="C172" s="10" t="s">
        <v>641</v>
      </c>
      <c r="D172" s="10" t="s">
        <v>60</v>
      </c>
      <c r="E172" s="10" t="s">
        <v>191</v>
      </c>
      <c r="F172" s="11">
        <f t="shared" si="4"/>
        <v>5000</v>
      </c>
      <c r="G172" s="11">
        <v>1250</v>
      </c>
      <c r="H172" s="148">
        <v>43865.823375428197</v>
      </c>
    </row>
    <row r="173" spans="1:8">
      <c r="A173" s="10" t="s">
        <v>21</v>
      </c>
      <c r="C173" s="10" t="s">
        <v>640</v>
      </c>
      <c r="D173" s="10" t="s">
        <v>181</v>
      </c>
      <c r="H173" s="148">
        <v>43865.837696701397</v>
      </c>
    </row>
    <row r="174" spans="1:8">
      <c r="A174" s="10" t="s">
        <v>639</v>
      </c>
      <c r="C174" s="10" t="s">
        <v>638</v>
      </c>
      <c r="D174" s="10" t="s">
        <v>35</v>
      </c>
      <c r="E174" s="10" t="s">
        <v>169</v>
      </c>
      <c r="F174" s="11">
        <f>G174*4</f>
        <v>30</v>
      </c>
      <c r="G174" s="11">
        <v>7.5</v>
      </c>
      <c r="H174" s="148">
        <v>43865.851957858788</v>
      </c>
    </row>
    <row r="175" spans="1:8">
      <c r="A175" s="10" t="s">
        <v>637</v>
      </c>
      <c r="C175" s="10" t="s">
        <v>636</v>
      </c>
      <c r="D175" s="10" t="s">
        <v>35</v>
      </c>
      <c r="E175" s="10" t="s">
        <v>83</v>
      </c>
      <c r="F175" s="11">
        <f>G175*4</f>
        <v>200</v>
      </c>
      <c r="G175" s="11">
        <v>50</v>
      </c>
      <c r="H175" s="148">
        <v>43865.866216122697</v>
      </c>
    </row>
    <row r="176" spans="1:8">
      <c r="A176" s="10" t="s">
        <v>635</v>
      </c>
      <c r="C176" s="10" t="s">
        <v>634</v>
      </c>
      <c r="D176" s="10" t="s">
        <v>35</v>
      </c>
      <c r="E176" s="10" t="s">
        <v>143</v>
      </c>
      <c r="F176" s="11">
        <f>G176*4</f>
        <v>800</v>
      </c>
      <c r="G176" s="11">
        <v>200</v>
      </c>
      <c r="H176" s="148">
        <v>43865.880494189812</v>
      </c>
    </row>
    <row r="177" spans="1:8">
      <c r="A177" s="10" t="s">
        <v>21</v>
      </c>
      <c r="C177" s="10" t="s">
        <v>633</v>
      </c>
      <c r="D177" s="10" t="s">
        <v>181</v>
      </c>
      <c r="H177" s="148">
        <v>43865.894764594887</v>
      </c>
    </row>
    <row r="178" spans="1:8">
      <c r="A178" s="10" t="s">
        <v>135</v>
      </c>
      <c r="C178" s="10" t="s">
        <v>632</v>
      </c>
      <c r="D178" s="10" t="s">
        <v>13</v>
      </c>
      <c r="H178" s="148">
        <v>43865.966180034702</v>
      </c>
    </row>
    <row r="179" spans="1:8">
      <c r="A179" s="10" t="s">
        <v>135</v>
      </c>
      <c r="C179" s="10" t="s">
        <v>631</v>
      </c>
      <c r="D179" s="10" t="s">
        <v>13</v>
      </c>
      <c r="H179" s="148">
        <v>43866.351625347197</v>
      </c>
    </row>
    <row r="180" spans="1:8">
      <c r="A180" s="10" t="s">
        <v>21</v>
      </c>
      <c r="C180" s="10" t="s">
        <v>630</v>
      </c>
      <c r="D180" s="10" t="s">
        <v>181</v>
      </c>
      <c r="H180" s="148">
        <v>43866.037537314813</v>
      </c>
    </row>
    <row r="181" spans="1:8">
      <c r="A181" s="10" t="s">
        <v>21</v>
      </c>
      <c r="C181" s="10" t="s">
        <v>629</v>
      </c>
      <c r="D181" s="10" t="s">
        <v>181</v>
      </c>
      <c r="H181" s="148">
        <v>43866.108909594899</v>
      </c>
    </row>
    <row r="182" spans="1:8">
      <c r="A182" s="10" t="s">
        <v>21</v>
      </c>
      <c r="C182" s="10" t="s">
        <v>628</v>
      </c>
      <c r="D182" s="10" t="s">
        <v>181</v>
      </c>
      <c r="H182" s="148">
        <v>43866.337299953702</v>
      </c>
    </row>
    <row r="183" spans="1:8">
      <c r="A183" s="10" t="s">
        <v>627</v>
      </c>
      <c r="C183" s="10" t="s">
        <v>626</v>
      </c>
      <c r="D183" s="10" t="s">
        <v>33</v>
      </c>
      <c r="H183" s="148">
        <v>43866.009007187502</v>
      </c>
    </row>
    <row r="184" spans="1:8">
      <c r="A184" s="10" t="s">
        <v>625</v>
      </c>
      <c r="C184" s="10" t="s">
        <v>624</v>
      </c>
      <c r="D184" s="10" t="s">
        <v>33</v>
      </c>
      <c r="H184" s="148">
        <v>43866.0232704398</v>
      </c>
    </row>
    <row r="185" spans="1:8">
      <c r="A185" s="10" t="s">
        <v>623</v>
      </c>
      <c r="C185" s="10" t="s">
        <v>622</v>
      </c>
      <c r="D185" s="10" t="s">
        <v>33</v>
      </c>
      <c r="H185" s="148">
        <v>43866.094643518511</v>
      </c>
    </row>
    <row r="186" spans="1:8">
      <c r="A186" s="10" t="s">
        <v>621</v>
      </c>
      <c r="C186" s="10" t="s">
        <v>620</v>
      </c>
      <c r="D186" s="10" t="s">
        <v>35</v>
      </c>
      <c r="E186" s="10" t="s">
        <v>123</v>
      </c>
      <c r="F186" s="11">
        <f t="shared" ref="F186:F201" si="5">G186*4</f>
        <v>7</v>
      </c>
      <c r="G186" s="11">
        <v>1.75</v>
      </c>
      <c r="H186" s="148">
        <v>43866.1231782986</v>
      </c>
    </row>
    <row r="187" spans="1:8">
      <c r="A187" s="10" t="s">
        <v>619</v>
      </c>
      <c r="C187" s="10" t="s">
        <v>618</v>
      </c>
      <c r="D187" s="10" t="s">
        <v>35</v>
      </c>
      <c r="E187" s="10" t="s">
        <v>58</v>
      </c>
      <c r="F187" s="11">
        <f t="shared" si="5"/>
        <v>500</v>
      </c>
      <c r="G187" s="11">
        <v>125</v>
      </c>
      <c r="H187" s="148">
        <v>43866.251610057909</v>
      </c>
    </row>
    <row r="188" spans="1:8">
      <c r="A188" s="10" t="s">
        <v>617</v>
      </c>
      <c r="C188" s="10" t="s">
        <v>616</v>
      </c>
      <c r="D188" s="10" t="s">
        <v>35</v>
      </c>
      <c r="E188" s="10" t="s">
        <v>143</v>
      </c>
      <c r="F188" s="11">
        <f t="shared" si="5"/>
        <v>800</v>
      </c>
      <c r="G188" s="11">
        <v>200</v>
      </c>
      <c r="H188" s="148">
        <v>43866.265914490708</v>
      </c>
    </row>
    <row r="189" spans="1:8">
      <c r="A189" s="10" t="s">
        <v>615</v>
      </c>
      <c r="C189" s="10" t="s">
        <v>614</v>
      </c>
      <c r="D189" s="10" t="s">
        <v>35</v>
      </c>
      <c r="E189" s="10" t="s">
        <v>200</v>
      </c>
      <c r="F189" s="11">
        <f t="shared" si="5"/>
        <v>1500</v>
      </c>
      <c r="G189" s="11">
        <v>375</v>
      </c>
      <c r="H189" s="148">
        <v>43866.280227557902</v>
      </c>
    </row>
    <row r="190" spans="1:8">
      <c r="A190" s="10" t="s">
        <v>612</v>
      </c>
      <c r="C190" s="10" t="s">
        <v>613</v>
      </c>
      <c r="D190" s="10" t="s">
        <v>35</v>
      </c>
      <c r="E190" s="10" t="s">
        <v>61</v>
      </c>
      <c r="F190" s="11">
        <f t="shared" si="5"/>
        <v>2500</v>
      </c>
      <c r="G190" s="11">
        <v>625</v>
      </c>
      <c r="H190" s="148">
        <v>43866.051855995407</v>
      </c>
    </row>
    <row r="191" spans="1:8">
      <c r="A191" s="10" t="s">
        <v>612</v>
      </c>
      <c r="C191" s="10" t="s">
        <v>611</v>
      </c>
      <c r="D191" s="10" t="s">
        <v>35</v>
      </c>
      <c r="E191" s="10" t="s">
        <v>61</v>
      </c>
      <c r="F191" s="11">
        <f t="shared" si="5"/>
        <v>2500</v>
      </c>
      <c r="G191" s="11">
        <v>625</v>
      </c>
      <c r="H191" s="148">
        <v>43866.294493298599</v>
      </c>
    </row>
    <row r="192" spans="1:8">
      <c r="A192" s="10" t="s">
        <v>610</v>
      </c>
      <c r="C192" s="10" t="s">
        <v>609</v>
      </c>
      <c r="D192" s="10" t="s">
        <v>35</v>
      </c>
      <c r="E192" s="10" t="s">
        <v>198</v>
      </c>
      <c r="F192" s="11">
        <f t="shared" si="5"/>
        <v>3500</v>
      </c>
      <c r="G192" s="11">
        <v>875</v>
      </c>
      <c r="H192" s="148">
        <v>43866.3087895602</v>
      </c>
    </row>
    <row r="193" spans="1:8">
      <c r="A193" s="10" t="s">
        <v>608</v>
      </c>
      <c r="C193" s="10" t="s">
        <v>607</v>
      </c>
      <c r="D193" s="10" t="s">
        <v>35</v>
      </c>
      <c r="E193" s="10" t="s">
        <v>30</v>
      </c>
      <c r="F193" s="11">
        <f t="shared" si="5"/>
        <v>12</v>
      </c>
      <c r="G193" s="11">
        <v>3</v>
      </c>
      <c r="H193" s="148">
        <v>43866.137475486103</v>
      </c>
    </row>
    <row r="194" spans="1:8">
      <c r="A194" s="10" t="s">
        <v>606</v>
      </c>
      <c r="C194" s="10" t="s">
        <v>605</v>
      </c>
      <c r="D194" s="10" t="s">
        <v>35</v>
      </c>
      <c r="E194" s="10" t="s">
        <v>76</v>
      </c>
      <c r="F194" s="11">
        <f t="shared" si="5"/>
        <v>20</v>
      </c>
      <c r="G194" s="11">
        <v>5</v>
      </c>
      <c r="H194" s="148">
        <v>43866.151724224503</v>
      </c>
    </row>
    <row r="195" spans="1:8">
      <c r="A195" s="10" t="s">
        <v>604</v>
      </c>
      <c r="C195" s="10" t="s">
        <v>603</v>
      </c>
      <c r="D195" s="10" t="s">
        <v>35</v>
      </c>
      <c r="E195" s="10" t="s">
        <v>169</v>
      </c>
      <c r="F195" s="11">
        <f t="shared" si="5"/>
        <v>30</v>
      </c>
      <c r="G195" s="11">
        <v>7.5</v>
      </c>
      <c r="H195" s="148">
        <v>43866.165956169003</v>
      </c>
    </row>
    <row r="196" spans="1:8">
      <c r="A196" s="10" t="s">
        <v>602</v>
      </c>
      <c r="C196" s="10" t="s">
        <v>601</v>
      </c>
      <c r="D196" s="10" t="s">
        <v>35</v>
      </c>
      <c r="E196" s="10" t="s">
        <v>186</v>
      </c>
      <c r="F196" s="11">
        <f t="shared" si="5"/>
        <v>50</v>
      </c>
      <c r="G196" s="11">
        <v>12.5</v>
      </c>
      <c r="H196" s="148">
        <v>43866.180264675902</v>
      </c>
    </row>
    <row r="197" spans="1:8">
      <c r="A197" s="10" t="s">
        <v>600</v>
      </c>
      <c r="C197" s="10" t="s">
        <v>599</v>
      </c>
      <c r="D197" s="10" t="s">
        <v>35</v>
      </c>
      <c r="E197" s="10" t="s">
        <v>176</v>
      </c>
      <c r="F197" s="11">
        <f t="shared" si="5"/>
        <v>80</v>
      </c>
      <c r="G197" s="11">
        <v>20</v>
      </c>
      <c r="H197" s="148">
        <v>43866.194519363402</v>
      </c>
    </row>
    <row r="198" spans="1:8">
      <c r="A198" s="10" t="s">
        <v>598</v>
      </c>
      <c r="C198" s="10" t="s">
        <v>597</v>
      </c>
      <c r="D198" s="10" t="s">
        <v>35</v>
      </c>
      <c r="E198" s="10" t="s">
        <v>172</v>
      </c>
      <c r="F198" s="11">
        <f t="shared" si="5"/>
        <v>125</v>
      </c>
      <c r="G198" s="11">
        <v>31.25</v>
      </c>
      <c r="H198" s="148">
        <v>43866.208772280101</v>
      </c>
    </row>
    <row r="199" spans="1:8">
      <c r="A199" s="10" t="s">
        <v>596</v>
      </c>
      <c r="C199" s="10" t="s">
        <v>595</v>
      </c>
      <c r="D199" s="10" t="s">
        <v>35</v>
      </c>
      <c r="E199" s="10" t="s">
        <v>83</v>
      </c>
      <c r="F199" s="11">
        <f t="shared" si="5"/>
        <v>200</v>
      </c>
      <c r="G199" s="11">
        <v>50</v>
      </c>
      <c r="H199" s="148">
        <v>43866.223097476897</v>
      </c>
    </row>
    <row r="200" spans="1:8">
      <c r="A200" s="10" t="s">
        <v>593</v>
      </c>
      <c r="C200" s="10" t="s">
        <v>594</v>
      </c>
      <c r="D200" s="10" t="s">
        <v>35</v>
      </c>
      <c r="E200" s="10" t="s">
        <v>147</v>
      </c>
      <c r="F200" s="11">
        <f t="shared" si="5"/>
        <v>350</v>
      </c>
      <c r="G200" s="11">
        <v>87.5</v>
      </c>
      <c r="H200" s="148">
        <v>43865.980443032393</v>
      </c>
    </row>
    <row r="201" spans="1:8">
      <c r="A201" s="10" t="s">
        <v>593</v>
      </c>
      <c r="C201" s="10" t="s">
        <v>592</v>
      </c>
      <c r="D201" s="10" t="s">
        <v>35</v>
      </c>
      <c r="E201" s="10" t="s">
        <v>147</v>
      </c>
      <c r="F201" s="11">
        <f t="shared" si="5"/>
        <v>350</v>
      </c>
      <c r="G201" s="11">
        <v>87.5</v>
      </c>
      <c r="H201" s="148">
        <v>43866.237351446791</v>
      </c>
    </row>
    <row r="202" spans="1:8">
      <c r="A202" s="10" t="s">
        <v>591</v>
      </c>
      <c r="C202" s="10" t="s">
        <v>590</v>
      </c>
      <c r="D202" s="10" t="s">
        <v>33</v>
      </c>
      <c r="H202" s="148">
        <v>43866.365893032409</v>
      </c>
    </row>
    <row r="203" spans="1:8">
      <c r="A203" s="10" t="s">
        <v>589</v>
      </c>
      <c r="C203" s="10" t="s">
        <v>588</v>
      </c>
      <c r="D203" s="10" t="s">
        <v>33</v>
      </c>
      <c r="H203" s="148">
        <v>43865.9233549653</v>
      </c>
    </row>
    <row r="204" spans="1:8">
      <c r="A204" s="10" t="s">
        <v>587</v>
      </c>
      <c r="C204" s="10" t="s">
        <v>586</v>
      </c>
      <c r="D204" s="10" t="s">
        <v>33</v>
      </c>
      <c r="H204" s="148">
        <v>43865.937612222202</v>
      </c>
    </row>
    <row r="205" spans="1:8">
      <c r="A205" s="10" t="s">
        <v>585</v>
      </c>
      <c r="C205" s="10" t="s">
        <v>584</v>
      </c>
      <c r="D205" s="10" t="s">
        <v>33</v>
      </c>
      <c r="H205" s="148">
        <v>43866.080329074102</v>
      </c>
    </row>
    <row r="206" spans="1:8">
      <c r="A206" s="10" t="s">
        <v>583</v>
      </c>
      <c r="C206" s="10" t="s">
        <v>582</v>
      </c>
      <c r="D206" s="10" t="s">
        <v>33</v>
      </c>
      <c r="H206" s="148">
        <v>43866.0660825347</v>
      </c>
    </row>
    <row r="207" spans="1:8">
      <c r="A207" s="10" t="s">
        <v>581</v>
      </c>
      <c r="C207" s="10" t="s">
        <v>580</v>
      </c>
      <c r="D207" s="10" t="s">
        <v>33</v>
      </c>
      <c r="H207" s="148">
        <v>43865.951886018498</v>
      </c>
    </row>
    <row r="208" spans="1:8">
      <c r="A208" s="10" t="s">
        <v>135</v>
      </c>
      <c r="B208" s="10" t="s">
        <v>38</v>
      </c>
      <c r="C208" s="10" t="s">
        <v>562</v>
      </c>
      <c r="D208" s="10" t="s">
        <v>13</v>
      </c>
      <c r="H208" s="148">
        <v>43885.642187500001</v>
      </c>
    </row>
    <row r="209" spans="1:8">
      <c r="A209" s="10" t="s">
        <v>21</v>
      </c>
      <c r="B209" s="10" t="s">
        <v>38</v>
      </c>
      <c r="C209" s="10" t="s">
        <v>561</v>
      </c>
      <c r="D209" s="10" t="s">
        <v>181</v>
      </c>
      <c r="H209" s="148">
        <v>43885.656851851898</v>
      </c>
    </row>
    <row r="210" spans="1:8">
      <c r="A210" s="10" t="s">
        <v>21</v>
      </c>
      <c r="B210" s="10" t="s">
        <v>38</v>
      </c>
      <c r="C210" s="10" t="s">
        <v>560</v>
      </c>
      <c r="D210" s="10" t="s">
        <v>181</v>
      </c>
      <c r="H210" s="148">
        <v>43885.671643518494</v>
      </c>
    </row>
    <row r="211" spans="1:8">
      <c r="A211" s="10" t="s">
        <v>511</v>
      </c>
      <c r="B211" s="10" t="s">
        <v>38</v>
      </c>
      <c r="C211" s="10" t="s">
        <v>559</v>
      </c>
      <c r="D211" s="10" t="s">
        <v>60</v>
      </c>
      <c r="E211" s="10" t="s">
        <v>123</v>
      </c>
      <c r="F211" s="11">
        <f t="shared" ref="F211:F225" si="6">G211*4</f>
        <v>7</v>
      </c>
      <c r="G211" s="11">
        <v>1.75</v>
      </c>
      <c r="H211" s="148">
        <v>43885.686481481491</v>
      </c>
    </row>
    <row r="212" spans="1:8">
      <c r="A212" s="10" t="s">
        <v>509</v>
      </c>
      <c r="B212" s="10" t="s">
        <v>38</v>
      </c>
      <c r="C212" s="10" t="s">
        <v>558</v>
      </c>
      <c r="D212" s="10" t="s">
        <v>60</v>
      </c>
      <c r="E212" s="10" t="s">
        <v>30</v>
      </c>
      <c r="F212" s="11">
        <f t="shared" si="6"/>
        <v>12</v>
      </c>
      <c r="G212" s="11">
        <v>3</v>
      </c>
      <c r="H212" s="148">
        <v>43885.701261574097</v>
      </c>
    </row>
    <row r="213" spans="1:8">
      <c r="A213" s="10" t="s">
        <v>507</v>
      </c>
      <c r="B213" s="10" t="s">
        <v>38</v>
      </c>
      <c r="C213" s="10" t="s">
        <v>557</v>
      </c>
      <c r="D213" s="10" t="s">
        <v>60</v>
      </c>
      <c r="E213" s="10" t="s">
        <v>76</v>
      </c>
      <c r="F213" s="11">
        <f t="shared" si="6"/>
        <v>20</v>
      </c>
      <c r="G213" s="11">
        <v>5</v>
      </c>
      <c r="H213" s="148">
        <v>43885.716041666703</v>
      </c>
    </row>
    <row r="214" spans="1:8">
      <c r="A214" s="10" t="s">
        <v>505</v>
      </c>
      <c r="B214" s="10" t="s">
        <v>38</v>
      </c>
      <c r="C214" s="10" t="s">
        <v>556</v>
      </c>
      <c r="D214" s="10" t="s">
        <v>60</v>
      </c>
      <c r="E214" s="10" t="s">
        <v>169</v>
      </c>
      <c r="F214" s="11">
        <f t="shared" si="6"/>
        <v>30</v>
      </c>
      <c r="G214" s="11">
        <v>7.5</v>
      </c>
      <c r="H214" s="148">
        <v>43885.730833333299</v>
      </c>
    </row>
    <row r="215" spans="1:8">
      <c r="A215" s="10" t="s">
        <v>503</v>
      </c>
      <c r="B215" s="10" t="s">
        <v>38</v>
      </c>
      <c r="C215" s="10" t="s">
        <v>555</v>
      </c>
      <c r="D215" s="10" t="s">
        <v>60</v>
      </c>
      <c r="E215" s="10" t="s">
        <v>186</v>
      </c>
      <c r="F215" s="11">
        <f t="shared" si="6"/>
        <v>50</v>
      </c>
      <c r="G215" s="11">
        <v>12.5</v>
      </c>
      <c r="H215" s="148">
        <v>43885.745590277802</v>
      </c>
    </row>
    <row r="216" spans="1:8">
      <c r="A216" s="10" t="s">
        <v>501</v>
      </c>
      <c r="B216" s="10" t="s">
        <v>38</v>
      </c>
      <c r="C216" s="10" t="s">
        <v>554</v>
      </c>
      <c r="D216" s="10" t="s">
        <v>60</v>
      </c>
      <c r="E216" s="10" t="s">
        <v>176</v>
      </c>
      <c r="F216" s="11">
        <f t="shared" si="6"/>
        <v>80</v>
      </c>
      <c r="G216" s="11">
        <v>20</v>
      </c>
      <c r="H216" s="148">
        <v>43885.760335648098</v>
      </c>
    </row>
    <row r="217" spans="1:8">
      <c r="A217" s="10" t="s">
        <v>499</v>
      </c>
      <c r="B217" s="10" t="s">
        <v>38</v>
      </c>
      <c r="C217" s="10" t="s">
        <v>553</v>
      </c>
      <c r="D217" s="10" t="s">
        <v>60</v>
      </c>
      <c r="E217" s="10" t="s">
        <v>172</v>
      </c>
      <c r="F217" s="11">
        <f t="shared" si="6"/>
        <v>125</v>
      </c>
      <c r="G217" s="11">
        <v>31.25</v>
      </c>
      <c r="H217" s="148">
        <v>43885.775138888901</v>
      </c>
    </row>
    <row r="218" spans="1:8">
      <c r="A218" s="10" t="s">
        <v>497</v>
      </c>
      <c r="B218" s="10" t="s">
        <v>38</v>
      </c>
      <c r="C218" s="10" t="s">
        <v>552</v>
      </c>
      <c r="D218" s="10" t="s">
        <v>60</v>
      </c>
      <c r="E218" s="10" t="s">
        <v>83</v>
      </c>
      <c r="F218" s="11">
        <f t="shared" si="6"/>
        <v>200</v>
      </c>
      <c r="G218" s="11">
        <v>50</v>
      </c>
      <c r="H218" s="148">
        <v>43885.789907407387</v>
      </c>
    </row>
    <row r="219" spans="1:8">
      <c r="A219" s="10" t="s">
        <v>495</v>
      </c>
      <c r="B219" s="10" t="s">
        <v>38</v>
      </c>
      <c r="C219" s="10" t="s">
        <v>551</v>
      </c>
      <c r="D219" s="10" t="s">
        <v>60</v>
      </c>
      <c r="E219" s="10" t="s">
        <v>147</v>
      </c>
      <c r="F219" s="11">
        <f t="shared" si="6"/>
        <v>350</v>
      </c>
      <c r="G219" s="11">
        <v>87.5</v>
      </c>
      <c r="H219" s="148">
        <v>43885.804675925901</v>
      </c>
    </row>
    <row r="220" spans="1:8">
      <c r="A220" s="10" t="s">
        <v>493</v>
      </c>
      <c r="B220" s="10" t="s">
        <v>38</v>
      </c>
      <c r="C220" s="10" t="s">
        <v>550</v>
      </c>
      <c r="D220" s="10" t="s">
        <v>60</v>
      </c>
      <c r="E220" s="10" t="s">
        <v>58</v>
      </c>
      <c r="F220" s="11">
        <f t="shared" si="6"/>
        <v>500</v>
      </c>
      <c r="G220" s="11">
        <v>125</v>
      </c>
      <c r="H220" s="148">
        <v>43885.819479166697</v>
      </c>
    </row>
    <row r="221" spans="1:8">
      <c r="A221" s="10" t="s">
        <v>491</v>
      </c>
      <c r="B221" s="10" t="s">
        <v>38</v>
      </c>
      <c r="C221" s="10" t="s">
        <v>549</v>
      </c>
      <c r="D221" s="10" t="s">
        <v>60</v>
      </c>
      <c r="E221" s="10" t="s">
        <v>143</v>
      </c>
      <c r="F221" s="11">
        <f t="shared" si="6"/>
        <v>800</v>
      </c>
      <c r="G221" s="11">
        <v>200</v>
      </c>
      <c r="H221" s="148">
        <v>43885.834224537</v>
      </c>
    </row>
    <row r="222" spans="1:8">
      <c r="A222" s="10" t="s">
        <v>489</v>
      </c>
      <c r="B222" s="10" t="s">
        <v>38</v>
      </c>
      <c r="C222" s="10" t="s">
        <v>548</v>
      </c>
      <c r="D222" s="10" t="s">
        <v>60</v>
      </c>
      <c r="E222" s="10" t="s">
        <v>200</v>
      </c>
      <c r="F222" s="11">
        <f t="shared" si="6"/>
        <v>1500</v>
      </c>
      <c r="G222" s="11">
        <v>375</v>
      </c>
      <c r="H222" s="148">
        <v>43885.848969907398</v>
      </c>
    </row>
    <row r="223" spans="1:8">
      <c r="A223" s="10" t="s">
        <v>487</v>
      </c>
      <c r="B223" s="10" t="s">
        <v>38</v>
      </c>
      <c r="C223" s="10" t="s">
        <v>547</v>
      </c>
      <c r="D223" s="10" t="s">
        <v>60</v>
      </c>
      <c r="E223" s="10" t="s">
        <v>61</v>
      </c>
      <c r="F223" s="11">
        <f t="shared" si="6"/>
        <v>2500</v>
      </c>
      <c r="G223" s="11">
        <v>625</v>
      </c>
      <c r="H223" s="148">
        <v>43885.863761574103</v>
      </c>
    </row>
    <row r="224" spans="1:8">
      <c r="A224" s="10" t="s">
        <v>485</v>
      </c>
      <c r="B224" s="10" t="s">
        <v>38</v>
      </c>
      <c r="C224" s="10" t="s">
        <v>546</v>
      </c>
      <c r="D224" s="10" t="s">
        <v>60</v>
      </c>
      <c r="E224" s="10" t="s">
        <v>198</v>
      </c>
      <c r="F224" s="11">
        <f t="shared" si="6"/>
        <v>3500</v>
      </c>
      <c r="G224" s="11">
        <v>875</v>
      </c>
      <c r="H224" s="148">
        <v>43885.878506944398</v>
      </c>
    </row>
    <row r="225" spans="1:8">
      <c r="A225" s="10" t="s">
        <v>483</v>
      </c>
      <c r="B225" s="10" t="s">
        <v>38</v>
      </c>
      <c r="C225" s="10" t="s">
        <v>545</v>
      </c>
      <c r="D225" s="10" t="s">
        <v>60</v>
      </c>
      <c r="E225" s="10" t="s">
        <v>191</v>
      </c>
      <c r="F225" s="11">
        <f t="shared" si="6"/>
        <v>5000</v>
      </c>
      <c r="G225" s="11">
        <v>1250</v>
      </c>
      <c r="H225" s="148">
        <v>43885.893263888902</v>
      </c>
    </row>
    <row r="226" spans="1:8">
      <c r="A226" s="10" t="s">
        <v>21</v>
      </c>
      <c r="B226" s="10" t="s">
        <v>38</v>
      </c>
      <c r="C226" s="10" t="s">
        <v>544</v>
      </c>
      <c r="D226" s="10" t="s">
        <v>181</v>
      </c>
      <c r="H226" s="148">
        <v>43885.908032407409</v>
      </c>
    </row>
    <row r="227" spans="1:8">
      <c r="A227" s="10" t="s">
        <v>543</v>
      </c>
      <c r="B227" s="10" t="s">
        <v>38</v>
      </c>
      <c r="C227" s="10" t="s">
        <v>542</v>
      </c>
      <c r="D227" s="10" t="s">
        <v>35</v>
      </c>
      <c r="E227" s="10" t="s">
        <v>169</v>
      </c>
      <c r="F227" s="11">
        <f>G227*4</f>
        <v>30</v>
      </c>
      <c r="G227" s="11">
        <v>7.5</v>
      </c>
      <c r="H227" s="148">
        <v>43885.92275462961</v>
      </c>
    </row>
    <row r="228" spans="1:8">
      <c r="A228" s="10" t="s">
        <v>541</v>
      </c>
      <c r="B228" s="10" t="s">
        <v>38</v>
      </c>
      <c r="C228" s="10" t="s">
        <v>540</v>
      </c>
      <c r="D228" s="10" t="s">
        <v>35</v>
      </c>
      <c r="E228" s="10" t="s">
        <v>83</v>
      </c>
      <c r="F228" s="11">
        <f>G228*4</f>
        <v>200</v>
      </c>
      <c r="G228" s="11">
        <v>50</v>
      </c>
      <c r="H228" s="148">
        <v>43885.937442129609</v>
      </c>
    </row>
    <row r="229" spans="1:8">
      <c r="A229" s="10" t="s">
        <v>539</v>
      </c>
      <c r="B229" s="10" t="s">
        <v>38</v>
      </c>
      <c r="C229" s="10" t="s">
        <v>538</v>
      </c>
      <c r="D229" s="10" t="s">
        <v>35</v>
      </c>
      <c r="E229" s="10" t="s">
        <v>143</v>
      </c>
      <c r="F229" s="11">
        <f>G229*4</f>
        <v>800</v>
      </c>
      <c r="G229" s="11">
        <v>200</v>
      </c>
      <c r="H229" s="148">
        <v>43885.9522222222</v>
      </c>
    </row>
    <row r="230" spans="1:8">
      <c r="A230" s="10" t="s">
        <v>21</v>
      </c>
      <c r="B230" s="10" t="s">
        <v>38</v>
      </c>
      <c r="C230" s="10" t="s">
        <v>537</v>
      </c>
      <c r="D230" s="10" t="s">
        <v>181</v>
      </c>
      <c r="H230" s="148">
        <v>43885.966932870397</v>
      </c>
    </row>
    <row r="231" spans="1:8">
      <c r="A231" s="10" t="s">
        <v>507</v>
      </c>
      <c r="B231" s="10" t="s">
        <v>38</v>
      </c>
      <c r="C231" s="10" t="s">
        <v>536</v>
      </c>
      <c r="D231" s="10" t="s">
        <v>35</v>
      </c>
      <c r="E231" s="10" t="s">
        <v>76</v>
      </c>
      <c r="F231" s="11">
        <f>G231*4</f>
        <v>20</v>
      </c>
      <c r="G231" s="11">
        <v>5</v>
      </c>
      <c r="H231" s="148">
        <v>43885.981666666703</v>
      </c>
    </row>
    <row r="232" spans="1:8">
      <c r="A232" s="10" t="s">
        <v>535</v>
      </c>
      <c r="B232" s="10" t="s">
        <v>38</v>
      </c>
      <c r="C232" s="10" t="s">
        <v>534</v>
      </c>
      <c r="D232" s="10" t="s">
        <v>33</v>
      </c>
      <c r="H232" s="148">
        <v>43885.996458333299</v>
      </c>
    </row>
    <row r="233" spans="1:8">
      <c r="A233" s="10" t="s">
        <v>533</v>
      </c>
      <c r="B233" s="10" t="s">
        <v>38</v>
      </c>
      <c r="C233" s="10" t="s">
        <v>532</v>
      </c>
      <c r="D233" s="10" t="s">
        <v>33</v>
      </c>
      <c r="H233" s="148">
        <v>43886.011168981502</v>
      </c>
    </row>
    <row r="234" spans="1:8">
      <c r="A234" s="10" t="s">
        <v>531</v>
      </c>
      <c r="B234" s="10" t="s">
        <v>38</v>
      </c>
      <c r="C234" s="10" t="s">
        <v>530</v>
      </c>
      <c r="D234" s="10" t="s">
        <v>33</v>
      </c>
      <c r="H234" s="148">
        <v>43886.025960648098</v>
      </c>
    </row>
    <row r="235" spans="1:8">
      <c r="A235" s="10" t="s">
        <v>135</v>
      </c>
      <c r="B235" s="10" t="s">
        <v>38</v>
      </c>
      <c r="C235" s="10" t="s">
        <v>529</v>
      </c>
      <c r="D235" s="10" t="s">
        <v>13</v>
      </c>
      <c r="H235" s="148">
        <v>43886.040810185194</v>
      </c>
    </row>
    <row r="236" spans="1:8">
      <c r="A236" s="10" t="s">
        <v>528</v>
      </c>
      <c r="B236" s="10" t="s">
        <v>38</v>
      </c>
      <c r="C236" s="10" t="s">
        <v>527</v>
      </c>
      <c r="D236" s="10" t="s">
        <v>33</v>
      </c>
      <c r="H236" s="148">
        <v>43886.055706018509</v>
      </c>
    </row>
    <row r="237" spans="1:8">
      <c r="A237" s="10" t="s">
        <v>495</v>
      </c>
      <c r="B237" s="10" t="s">
        <v>38</v>
      </c>
      <c r="C237" s="10" t="s">
        <v>526</v>
      </c>
      <c r="D237" s="10" t="s">
        <v>35</v>
      </c>
      <c r="E237" s="10" t="s">
        <v>147</v>
      </c>
      <c r="F237" s="11">
        <f>G237*4</f>
        <v>350</v>
      </c>
      <c r="G237" s="11">
        <v>87.5</v>
      </c>
      <c r="H237" s="148">
        <v>43886.070474537002</v>
      </c>
    </row>
    <row r="238" spans="1:8">
      <c r="A238" s="10" t="s">
        <v>525</v>
      </c>
      <c r="B238" s="10" t="s">
        <v>38</v>
      </c>
      <c r="C238" s="10" t="s">
        <v>524</v>
      </c>
      <c r="D238" s="10" t="s">
        <v>33</v>
      </c>
      <c r="H238" s="148">
        <v>43886.085277777798</v>
      </c>
    </row>
    <row r="239" spans="1:8">
      <c r="A239" s="10" t="s">
        <v>523</v>
      </c>
      <c r="B239" s="10" t="s">
        <v>38</v>
      </c>
      <c r="C239" s="10" t="s">
        <v>522</v>
      </c>
      <c r="D239" s="10" t="s">
        <v>33</v>
      </c>
      <c r="H239" s="148">
        <v>43886.100057870397</v>
      </c>
    </row>
    <row r="240" spans="1:8">
      <c r="A240" s="10" t="s">
        <v>21</v>
      </c>
      <c r="B240" s="10" t="s">
        <v>38</v>
      </c>
      <c r="C240" s="10" t="s">
        <v>521</v>
      </c>
      <c r="D240" s="10" t="s">
        <v>181</v>
      </c>
      <c r="H240" s="148">
        <v>43886.114826388897</v>
      </c>
    </row>
    <row r="241" spans="1:8">
      <c r="A241" s="10" t="s">
        <v>487</v>
      </c>
      <c r="B241" s="10" t="s">
        <v>38</v>
      </c>
      <c r="C241" s="10" t="s">
        <v>520</v>
      </c>
      <c r="D241" s="10" t="s">
        <v>35</v>
      </c>
      <c r="E241" s="10" t="s">
        <v>61</v>
      </c>
      <c r="F241" s="11">
        <f>G241*4</f>
        <v>2500</v>
      </c>
      <c r="G241" s="11">
        <v>625</v>
      </c>
      <c r="H241" s="148">
        <v>43886.129664351902</v>
      </c>
    </row>
    <row r="242" spans="1:8">
      <c r="A242" s="10" t="s">
        <v>519</v>
      </c>
      <c r="B242" s="10" t="s">
        <v>38</v>
      </c>
      <c r="C242" s="10" t="s">
        <v>518</v>
      </c>
      <c r="D242" s="10" t="s">
        <v>33</v>
      </c>
      <c r="H242" s="148">
        <v>43886.144432870402</v>
      </c>
    </row>
    <row r="243" spans="1:8">
      <c r="A243" s="10" t="s">
        <v>517</v>
      </c>
      <c r="B243" s="10" t="s">
        <v>38</v>
      </c>
      <c r="C243" s="10" t="s">
        <v>516</v>
      </c>
      <c r="D243" s="10" t="s">
        <v>33</v>
      </c>
      <c r="H243" s="148">
        <v>43886.159224536997</v>
      </c>
    </row>
    <row r="244" spans="1:8">
      <c r="A244" s="10" t="s">
        <v>21</v>
      </c>
      <c r="B244" s="10" t="s">
        <v>38</v>
      </c>
      <c r="C244" s="10" t="s">
        <v>515</v>
      </c>
      <c r="D244" s="10" t="s">
        <v>181</v>
      </c>
      <c r="H244" s="148">
        <v>43886.174062500002</v>
      </c>
    </row>
    <row r="245" spans="1:8">
      <c r="A245" s="10" t="s">
        <v>514</v>
      </c>
      <c r="B245" s="10" t="s">
        <v>38</v>
      </c>
      <c r="C245" s="10" t="s">
        <v>513</v>
      </c>
      <c r="D245" s="10" t="s">
        <v>33</v>
      </c>
      <c r="H245" s="148">
        <v>43886.188865740703</v>
      </c>
    </row>
    <row r="246" spans="1:8">
      <c r="A246" s="10" t="s">
        <v>135</v>
      </c>
      <c r="B246" s="10" t="s">
        <v>38</v>
      </c>
      <c r="C246" s="10" t="s">
        <v>512</v>
      </c>
      <c r="D246" s="10" t="s">
        <v>13</v>
      </c>
      <c r="H246" s="148">
        <v>43886.203657407394</v>
      </c>
    </row>
    <row r="247" spans="1:8">
      <c r="A247" s="10" t="s">
        <v>511</v>
      </c>
      <c r="B247" s="10" t="s">
        <v>38</v>
      </c>
      <c r="C247" s="10" t="s">
        <v>510</v>
      </c>
      <c r="D247" s="10" t="s">
        <v>35</v>
      </c>
      <c r="E247" s="10" t="s">
        <v>123</v>
      </c>
      <c r="F247" s="11">
        <f t="shared" ref="F247:F261" si="7">G247*4</f>
        <v>7</v>
      </c>
      <c r="G247" s="11">
        <v>1.75</v>
      </c>
      <c r="H247" s="148">
        <v>43886.218530092607</v>
      </c>
    </row>
    <row r="248" spans="1:8">
      <c r="A248" s="10" t="s">
        <v>509</v>
      </c>
      <c r="B248" s="10" t="s">
        <v>38</v>
      </c>
      <c r="C248" s="10" t="s">
        <v>508</v>
      </c>
      <c r="D248" s="10" t="s">
        <v>35</v>
      </c>
      <c r="E248" s="10" t="s">
        <v>30</v>
      </c>
      <c r="F248" s="11">
        <f t="shared" si="7"/>
        <v>12</v>
      </c>
      <c r="G248" s="11">
        <v>3</v>
      </c>
      <c r="H248" s="148">
        <v>43886.233321759297</v>
      </c>
    </row>
    <row r="249" spans="1:8">
      <c r="A249" s="10" t="s">
        <v>507</v>
      </c>
      <c r="B249" s="10" t="s">
        <v>38</v>
      </c>
      <c r="C249" s="10" t="s">
        <v>506</v>
      </c>
      <c r="D249" s="10" t="s">
        <v>35</v>
      </c>
      <c r="E249" s="10" t="s">
        <v>76</v>
      </c>
      <c r="F249" s="11">
        <f t="shared" si="7"/>
        <v>20</v>
      </c>
      <c r="G249" s="11">
        <v>5</v>
      </c>
      <c r="H249" s="148">
        <v>43886.248136574097</v>
      </c>
    </row>
    <row r="250" spans="1:8">
      <c r="A250" s="10" t="s">
        <v>505</v>
      </c>
      <c r="B250" s="10" t="s">
        <v>38</v>
      </c>
      <c r="C250" s="10" t="s">
        <v>504</v>
      </c>
      <c r="D250" s="10" t="s">
        <v>35</v>
      </c>
      <c r="E250" s="10" t="s">
        <v>169</v>
      </c>
      <c r="F250" s="11">
        <f t="shared" si="7"/>
        <v>30</v>
      </c>
      <c r="G250" s="11">
        <v>7.5</v>
      </c>
      <c r="H250" s="148">
        <v>43886.262962963003</v>
      </c>
    </row>
    <row r="251" spans="1:8">
      <c r="A251" s="10" t="s">
        <v>503</v>
      </c>
      <c r="B251" s="10" t="s">
        <v>38</v>
      </c>
      <c r="C251" s="10" t="s">
        <v>502</v>
      </c>
      <c r="D251" s="10" t="s">
        <v>35</v>
      </c>
      <c r="E251" s="10" t="s">
        <v>186</v>
      </c>
      <c r="F251" s="11">
        <f t="shared" si="7"/>
        <v>50</v>
      </c>
      <c r="G251" s="11">
        <v>12.5</v>
      </c>
      <c r="H251" s="148">
        <v>43886.27776620369</v>
      </c>
    </row>
    <row r="252" spans="1:8">
      <c r="A252" s="10" t="s">
        <v>501</v>
      </c>
      <c r="B252" s="10" t="s">
        <v>38</v>
      </c>
      <c r="C252" s="10" t="s">
        <v>500</v>
      </c>
      <c r="D252" s="10" t="s">
        <v>35</v>
      </c>
      <c r="E252" s="10" t="s">
        <v>176</v>
      </c>
      <c r="F252" s="11">
        <f t="shared" si="7"/>
        <v>80</v>
      </c>
      <c r="G252" s="11">
        <v>20</v>
      </c>
      <c r="H252" s="148">
        <v>43886.292557870402</v>
      </c>
    </row>
    <row r="253" spans="1:8">
      <c r="A253" s="10" t="s">
        <v>499</v>
      </c>
      <c r="B253" s="10" t="s">
        <v>38</v>
      </c>
      <c r="C253" s="10" t="s">
        <v>498</v>
      </c>
      <c r="D253" s="10" t="s">
        <v>35</v>
      </c>
      <c r="E253" s="10" t="s">
        <v>172</v>
      </c>
      <c r="F253" s="11">
        <f t="shared" si="7"/>
        <v>125</v>
      </c>
      <c r="G253" s="11">
        <v>31.25</v>
      </c>
      <c r="H253" s="148">
        <v>43886.307418981502</v>
      </c>
    </row>
    <row r="254" spans="1:8">
      <c r="A254" s="10" t="s">
        <v>497</v>
      </c>
      <c r="B254" s="10" t="s">
        <v>38</v>
      </c>
      <c r="C254" s="10" t="s">
        <v>496</v>
      </c>
      <c r="D254" s="10" t="s">
        <v>35</v>
      </c>
      <c r="E254" s="10" t="s">
        <v>83</v>
      </c>
      <c r="F254" s="11">
        <f t="shared" si="7"/>
        <v>200</v>
      </c>
      <c r="G254" s="11">
        <v>50</v>
      </c>
      <c r="H254" s="148">
        <v>43886.322222222203</v>
      </c>
    </row>
    <row r="255" spans="1:8">
      <c r="A255" s="10" t="s">
        <v>495</v>
      </c>
      <c r="B255" s="10" t="s">
        <v>38</v>
      </c>
      <c r="C255" s="10" t="s">
        <v>494</v>
      </c>
      <c r="D255" s="10" t="s">
        <v>35</v>
      </c>
      <c r="E255" s="10" t="s">
        <v>147</v>
      </c>
      <c r="F255" s="11">
        <f t="shared" si="7"/>
        <v>350</v>
      </c>
      <c r="G255" s="11">
        <v>87.5</v>
      </c>
      <c r="H255" s="148">
        <v>43886.337048611102</v>
      </c>
    </row>
    <row r="256" spans="1:8">
      <c r="A256" s="10" t="s">
        <v>493</v>
      </c>
      <c r="B256" s="10" t="s">
        <v>38</v>
      </c>
      <c r="C256" s="10" t="s">
        <v>492</v>
      </c>
      <c r="D256" s="10" t="s">
        <v>35</v>
      </c>
      <c r="E256" s="10" t="s">
        <v>58</v>
      </c>
      <c r="F256" s="11">
        <f t="shared" si="7"/>
        <v>500</v>
      </c>
      <c r="G256" s="11">
        <v>125</v>
      </c>
      <c r="H256" s="148">
        <v>43886.351886574099</v>
      </c>
    </row>
    <row r="257" spans="1:8">
      <c r="A257" s="10" t="s">
        <v>491</v>
      </c>
      <c r="B257" s="10" t="s">
        <v>38</v>
      </c>
      <c r="C257" s="10" t="s">
        <v>490</v>
      </c>
      <c r="D257" s="10" t="s">
        <v>35</v>
      </c>
      <c r="E257" s="10" t="s">
        <v>143</v>
      </c>
      <c r="F257" s="11">
        <f t="shared" si="7"/>
        <v>800</v>
      </c>
      <c r="G257" s="11">
        <v>200</v>
      </c>
      <c r="H257" s="148">
        <v>43886.366678240709</v>
      </c>
    </row>
    <row r="258" spans="1:8">
      <c r="A258" s="10" t="s">
        <v>489</v>
      </c>
      <c r="B258" s="10" t="s">
        <v>38</v>
      </c>
      <c r="C258" s="10" t="s">
        <v>488</v>
      </c>
      <c r="D258" s="10" t="s">
        <v>35</v>
      </c>
      <c r="E258" s="10" t="s">
        <v>200</v>
      </c>
      <c r="F258" s="11">
        <f t="shared" si="7"/>
        <v>1500</v>
      </c>
      <c r="G258" s="11">
        <v>375</v>
      </c>
      <c r="H258" s="148">
        <v>43886.381516203714</v>
      </c>
    </row>
    <row r="259" spans="1:8">
      <c r="A259" s="10" t="s">
        <v>487</v>
      </c>
      <c r="B259" s="10" t="s">
        <v>38</v>
      </c>
      <c r="C259" s="10" t="s">
        <v>486</v>
      </c>
      <c r="D259" s="10" t="s">
        <v>35</v>
      </c>
      <c r="E259" s="10" t="s">
        <v>61</v>
      </c>
      <c r="F259" s="11">
        <f t="shared" si="7"/>
        <v>2500</v>
      </c>
      <c r="G259" s="11">
        <v>625</v>
      </c>
      <c r="H259" s="148">
        <v>43886.396354166704</v>
      </c>
    </row>
    <row r="260" spans="1:8">
      <c r="A260" s="10" t="s">
        <v>485</v>
      </c>
      <c r="B260" s="10" t="s">
        <v>38</v>
      </c>
      <c r="C260" s="10" t="s">
        <v>484</v>
      </c>
      <c r="D260" s="10" t="s">
        <v>35</v>
      </c>
      <c r="E260" s="10" t="s">
        <v>198</v>
      </c>
      <c r="F260" s="11">
        <f t="shared" si="7"/>
        <v>3500</v>
      </c>
      <c r="G260" s="11">
        <v>875</v>
      </c>
      <c r="H260" s="148">
        <v>43886.411168981504</v>
      </c>
    </row>
    <row r="261" spans="1:8">
      <c r="A261" s="10" t="s">
        <v>483</v>
      </c>
      <c r="B261" s="10" t="s">
        <v>38</v>
      </c>
      <c r="C261" s="10" t="s">
        <v>482</v>
      </c>
      <c r="D261" s="10" t="s">
        <v>35</v>
      </c>
      <c r="E261" s="10" t="s">
        <v>191</v>
      </c>
      <c r="F261" s="11">
        <f t="shared" si="7"/>
        <v>5000</v>
      </c>
      <c r="G261" s="11">
        <v>1250</v>
      </c>
      <c r="H261" s="148">
        <v>43886.425983796311</v>
      </c>
    </row>
    <row r="262" spans="1:8">
      <c r="A262" s="10" t="s">
        <v>21</v>
      </c>
      <c r="B262" s="10" t="s">
        <v>38</v>
      </c>
      <c r="C262" s="10" t="s">
        <v>481</v>
      </c>
      <c r="D262" s="10" t="s">
        <v>181</v>
      </c>
      <c r="H262" s="148">
        <v>43886.440844907411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9E6EC110-907A-49DF-B63C-D5B8DAE772DF}">
          <x14:formula1>
            <xm:f>'C:\Users\AKreutz\AppData\Local\Microsoft\Windows\INetCache\Content.Outlook\48Y8UW76\[102919_Data.xlsx]ValueList_Helper'!#REF!</xm:f>
          </x14:formula1>
          <xm:sqref>F5:G19 F25:G25 F34:G37 F45:G45 F53:G53 F63:G77 F82:G99 F110:G110 F121:G121 F133:G133 F139:G153 F158:G172 F174:G176 F186:G201 F211:G225 F227:G229 F231:G231 F237:G237 F241:G241 F247:G261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255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159</v>
      </c>
      <c r="I5" s="248"/>
      <c r="J5" s="246" t="s">
        <v>3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206</v>
      </c>
      <c r="D7" t="s">
        <v>207</v>
      </c>
      <c r="E7" t="s">
        <v>60</v>
      </c>
      <c r="F7">
        <v>1</v>
      </c>
      <c r="G7" s="5">
        <v>43866.946527777778</v>
      </c>
      <c r="H7" t="s">
        <v>214</v>
      </c>
      <c r="I7" s="6">
        <v>-2.2204499999999999E-16</v>
      </c>
      <c r="J7">
        <v>9.363816667</v>
      </c>
      <c r="K7">
        <v>1.7710655799999999</v>
      </c>
      <c r="L7">
        <v>101.2037474</v>
      </c>
      <c r="M7">
        <v>11323.7657</v>
      </c>
    </row>
    <row r="8" spans="1:13">
      <c r="A8" s="2"/>
      <c r="B8" s="2"/>
      <c r="C8" t="s">
        <v>206</v>
      </c>
      <c r="D8" t="s">
        <v>218</v>
      </c>
      <c r="E8" t="s">
        <v>60</v>
      </c>
      <c r="F8">
        <v>1</v>
      </c>
      <c r="G8" s="5">
        <v>43866.931944444441</v>
      </c>
      <c r="H8" t="s">
        <v>214</v>
      </c>
      <c r="I8" s="6">
        <v>-2.2204499999999999E-16</v>
      </c>
      <c r="J8">
        <v>9.3638499999999993</v>
      </c>
      <c r="K8">
        <v>1.8855554969999999</v>
      </c>
      <c r="L8">
        <v>107.7460284</v>
      </c>
      <c r="M8">
        <v>15526.82475</v>
      </c>
    </row>
    <row r="9" spans="1:13">
      <c r="A9" s="2"/>
      <c r="B9" s="2"/>
      <c r="C9" t="s">
        <v>206</v>
      </c>
      <c r="D9" t="s">
        <v>219</v>
      </c>
      <c r="E9" t="s">
        <v>60</v>
      </c>
      <c r="F9">
        <v>1</v>
      </c>
      <c r="G9" s="5">
        <v>43866.916666666664</v>
      </c>
      <c r="H9" t="s">
        <v>214</v>
      </c>
      <c r="I9" s="6">
        <v>-2.2204499999999999E-16</v>
      </c>
      <c r="J9">
        <v>9.3663666669999994</v>
      </c>
      <c r="K9">
        <v>1.6044929999999999</v>
      </c>
      <c r="L9">
        <v>91.685314300000002</v>
      </c>
      <c r="M9">
        <v>11018.06719</v>
      </c>
    </row>
    <row r="10" spans="1:13">
      <c r="A10" s="2"/>
      <c r="B10" s="2"/>
      <c r="C10" t="s">
        <v>206</v>
      </c>
      <c r="D10" t="s">
        <v>220</v>
      </c>
      <c r="E10" t="s">
        <v>60</v>
      </c>
      <c r="F10">
        <v>1</v>
      </c>
      <c r="G10" s="5">
        <v>43866.902083333334</v>
      </c>
      <c r="H10" t="s">
        <v>214</v>
      </c>
      <c r="I10" s="6">
        <v>-2.2204499999999999E-16</v>
      </c>
      <c r="J10">
        <v>9.3638666669999999</v>
      </c>
      <c r="K10">
        <v>1.706721307</v>
      </c>
      <c r="L10">
        <v>97.526931829999995</v>
      </c>
      <c r="M10">
        <v>14868.082249999999</v>
      </c>
    </row>
    <row r="11" spans="1:13">
      <c r="A11" s="2"/>
      <c r="B11" s="2"/>
      <c r="C11" t="s">
        <v>206</v>
      </c>
      <c r="D11" t="s">
        <v>221</v>
      </c>
      <c r="E11" t="s">
        <v>60</v>
      </c>
      <c r="F11">
        <v>1</v>
      </c>
      <c r="G11" s="5">
        <v>43866.887499999997</v>
      </c>
      <c r="H11" t="s">
        <v>214</v>
      </c>
      <c r="I11" s="6">
        <v>-2.2204499999999999E-16</v>
      </c>
      <c r="J11">
        <v>9.3638333330000005</v>
      </c>
      <c r="K11">
        <v>1.6220809169999999</v>
      </c>
      <c r="L11">
        <v>92.690338109999999</v>
      </c>
      <c r="M11">
        <v>14771.08692</v>
      </c>
    </row>
    <row r="12" spans="1:13">
      <c r="A12" s="2"/>
      <c r="B12" s="2"/>
      <c r="C12" t="s">
        <v>206</v>
      </c>
      <c r="D12" t="s">
        <v>222</v>
      </c>
      <c r="E12" t="s">
        <v>60</v>
      </c>
      <c r="F12">
        <v>1</v>
      </c>
      <c r="G12" s="5">
        <v>43866.87222222222</v>
      </c>
      <c r="H12" t="s">
        <v>214</v>
      </c>
      <c r="I12" s="6">
        <v>-2.2204499999999999E-16</v>
      </c>
      <c r="J12">
        <v>9.3638499999999993</v>
      </c>
      <c r="K12">
        <v>1.7758402680000001</v>
      </c>
      <c r="L12">
        <v>101.47658680000001</v>
      </c>
      <c r="M12">
        <v>12054.781199999999</v>
      </c>
    </row>
    <row r="13" spans="1:13">
      <c r="A13" s="2"/>
      <c r="B13" s="2"/>
      <c r="C13" t="s">
        <v>206</v>
      </c>
      <c r="D13" t="s">
        <v>223</v>
      </c>
      <c r="E13" t="s">
        <v>60</v>
      </c>
      <c r="F13">
        <v>1</v>
      </c>
      <c r="G13" s="5">
        <v>43866.857638888891</v>
      </c>
      <c r="H13" t="s">
        <v>214</v>
      </c>
      <c r="I13" s="6">
        <v>-2.2204499999999999E-16</v>
      </c>
      <c r="J13">
        <v>9.363816667</v>
      </c>
      <c r="K13">
        <v>1.884243431</v>
      </c>
      <c r="L13">
        <v>107.6710532</v>
      </c>
      <c r="M13">
        <v>15985.7701</v>
      </c>
    </row>
    <row r="14" spans="1:13">
      <c r="J14" t="s">
        <v>243</v>
      </c>
      <c r="K14">
        <f>ROUND(STDEV(K7:K13),2)</f>
        <v>0.11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0.35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DEC2C0BC-590A-460D-8C37-279558FD17F3}"/>
    <hyperlink ref="C27" r:id="rId2" xr:uid="{325EC8E4-FBA6-47B0-9605-0396CE32DBF8}"/>
  </hyperlinks>
  <pageMargins left="0.7" right="0.7" top="0.75" bottom="0.75" header="0.3" footer="0.3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204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256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23</v>
      </c>
      <c r="I5" s="248"/>
      <c r="J5" s="246" t="s">
        <v>14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224</v>
      </c>
      <c r="D7" t="s">
        <v>225</v>
      </c>
      <c r="E7" t="s">
        <v>60</v>
      </c>
      <c r="F7">
        <v>4</v>
      </c>
      <c r="G7" s="5">
        <v>43866.961111111108</v>
      </c>
      <c r="H7" t="s">
        <v>233</v>
      </c>
      <c r="I7">
        <v>0</v>
      </c>
      <c r="J7">
        <v>9.6605500000000006</v>
      </c>
      <c r="K7">
        <v>6.6416339369999999</v>
      </c>
      <c r="L7">
        <v>88.555119160000004</v>
      </c>
      <c r="M7">
        <v>3846.3777829999999</v>
      </c>
    </row>
    <row r="8" spans="1:13">
      <c r="A8" s="2"/>
      <c r="B8" s="2"/>
      <c r="C8" t="s">
        <v>224</v>
      </c>
      <c r="D8" t="s">
        <v>236</v>
      </c>
      <c r="E8" t="s">
        <v>60</v>
      </c>
      <c r="F8">
        <v>4</v>
      </c>
      <c r="G8" s="5">
        <v>43866.976388888892</v>
      </c>
      <c r="H8" t="s">
        <v>233</v>
      </c>
      <c r="I8">
        <v>0</v>
      </c>
      <c r="J8">
        <v>9.6605166669999996</v>
      </c>
      <c r="K8">
        <v>7.0714507590000002</v>
      </c>
      <c r="L8">
        <v>94.286010129999994</v>
      </c>
      <c r="M8">
        <v>3610.4735930000002</v>
      </c>
    </row>
    <row r="9" spans="1:13">
      <c r="A9" s="2"/>
      <c r="B9" s="2"/>
      <c r="C9" t="s">
        <v>224</v>
      </c>
      <c r="D9" t="s">
        <v>237</v>
      </c>
      <c r="E9" t="s">
        <v>60</v>
      </c>
      <c r="F9">
        <v>4</v>
      </c>
      <c r="G9" s="5">
        <v>43866.990972222222</v>
      </c>
      <c r="H9" t="s">
        <v>233</v>
      </c>
      <c r="I9">
        <v>0</v>
      </c>
      <c r="J9">
        <v>9.6579999999999995</v>
      </c>
      <c r="K9">
        <v>6.9433977960000002</v>
      </c>
      <c r="L9">
        <v>92.578637279999995</v>
      </c>
      <c r="M9">
        <v>3806.1140380000002</v>
      </c>
    </row>
    <row r="10" spans="1:13">
      <c r="A10" s="2"/>
      <c r="B10" s="2"/>
      <c r="C10" t="s">
        <v>224</v>
      </c>
      <c r="D10" t="s">
        <v>238</v>
      </c>
      <c r="E10" t="s">
        <v>60</v>
      </c>
      <c r="F10">
        <v>4</v>
      </c>
      <c r="G10" s="5">
        <v>43867.005555555559</v>
      </c>
      <c r="H10" t="s">
        <v>233</v>
      </c>
      <c r="I10">
        <v>0</v>
      </c>
      <c r="J10">
        <v>9.6579666670000002</v>
      </c>
      <c r="K10">
        <v>8.2486138380000007</v>
      </c>
      <c r="L10">
        <v>109.98151780000001</v>
      </c>
      <c r="M10">
        <v>3873.2083769999999</v>
      </c>
    </row>
    <row r="11" spans="1:13">
      <c r="A11" s="2"/>
      <c r="B11" s="2"/>
      <c r="C11" t="s">
        <v>224</v>
      </c>
      <c r="D11" t="s">
        <v>239</v>
      </c>
      <c r="E11" t="s">
        <v>60</v>
      </c>
      <c r="F11">
        <v>4</v>
      </c>
      <c r="G11" s="5">
        <v>43867.020138888889</v>
      </c>
      <c r="H11" t="s">
        <v>233</v>
      </c>
      <c r="I11">
        <v>0</v>
      </c>
      <c r="J11">
        <v>9.6605500000000006</v>
      </c>
      <c r="K11">
        <v>6.7506388780000002</v>
      </c>
      <c r="L11">
        <v>90.008518379999998</v>
      </c>
      <c r="M11">
        <v>3676.0462440000001</v>
      </c>
    </row>
    <row r="12" spans="1:13">
      <c r="A12" s="2"/>
      <c r="B12" s="2"/>
      <c r="C12" t="s">
        <v>224</v>
      </c>
      <c r="D12" t="s">
        <v>240</v>
      </c>
      <c r="E12" t="s">
        <v>60</v>
      </c>
      <c r="F12">
        <v>4</v>
      </c>
      <c r="G12" s="5">
        <v>43867.035416666666</v>
      </c>
      <c r="H12" t="s">
        <v>233</v>
      </c>
      <c r="I12">
        <v>0</v>
      </c>
      <c r="J12">
        <v>9.6605166669999996</v>
      </c>
      <c r="K12">
        <v>7.9626821100000003</v>
      </c>
      <c r="L12">
        <v>106.1690948</v>
      </c>
      <c r="M12">
        <v>3611.3397490000002</v>
      </c>
    </row>
    <row r="13" spans="1:13">
      <c r="A13" s="2"/>
      <c r="B13" s="2"/>
      <c r="C13" t="s">
        <v>224</v>
      </c>
      <c r="D13" t="s">
        <v>241</v>
      </c>
      <c r="E13" t="s">
        <v>60</v>
      </c>
      <c r="F13">
        <v>4</v>
      </c>
      <c r="G13" s="5">
        <v>43867.05</v>
      </c>
      <c r="H13" t="s">
        <v>233</v>
      </c>
      <c r="I13">
        <v>0</v>
      </c>
      <c r="J13">
        <v>9.6605666669999994</v>
      </c>
      <c r="K13">
        <v>8.8815826819999995</v>
      </c>
      <c r="L13">
        <v>118.4211024</v>
      </c>
      <c r="M13">
        <v>3741.1184330000001</v>
      </c>
    </row>
    <row r="14" spans="1:13">
      <c r="J14" t="s">
        <v>243</v>
      </c>
      <c r="K14">
        <f>ROUND(STDEV(K7:K13),2)</f>
        <v>0.86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2.7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8D3BD6D7-D6D3-4944-AA78-08FC1FC2751F}"/>
    <hyperlink ref="C27" r:id="rId2" xr:uid="{D61D36D6-91F2-4246-B217-141E07623027}"/>
  </hyperlinks>
  <pageMargins left="0.7" right="0.7" top="0.75" bottom="0.75" header="0.3" footer="0.3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6"/>
  <sheetViews>
    <sheetView workbookViewId="0">
      <selection activeCell="A16" sqref="A16"/>
    </sheetView>
  </sheetViews>
  <sheetFormatPr defaultRowHeight="15"/>
  <sheetData>
    <row r="16" spans="1:1">
      <c r="A16" t="s">
        <v>204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8"/>
  <sheetViews>
    <sheetView workbookViewId="0">
      <selection activeCell="K15" sqref="K15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257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197</v>
      </c>
      <c r="I5" s="248"/>
      <c r="J5" s="246" t="s">
        <v>183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224</v>
      </c>
      <c r="D7" t="s">
        <v>225</v>
      </c>
      <c r="E7" t="s">
        <v>60</v>
      </c>
      <c r="F7">
        <v>4</v>
      </c>
      <c r="G7" s="5">
        <v>43866.961111111108</v>
      </c>
      <c r="H7" t="s">
        <v>235</v>
      </c>
      <c r="I7">
        <v>0</v>
      </c>
      <c r="J7">
        <v>11.986416670000001</v>
      </c>
      <c r="K7">
        <v>7.392181023</v>
      </c>
      <c r="L7">
        <v>98.562413640000003</v>
      </c>
      <c r="M7">
        <v>37590.204740000001</v>
      </c>
    </row>
    <row r="8" spans="1:13">
      <c r="A8" s="2"/>
      <c r="B8" s="2"/>
      <c r="C8" t="s">
        <v>224</v>
      </c>
      <c r="D8" t="s">
        <v>236</v>
      </c>
      <c r="E8" t="s">
        <v>60</v>
      </c>
      <c r="F8">
        <v>4</v>
      </c>
      <c r="G8" s="5">
        <v>43866.976388888892</v>
      </c>
      <c r="H8" t="s">
        <v>235</v>
      </c>
      <c r="I8">
        <v>0</v>
      </c>
      <c r="J8">
        <v>11.838516670000001</v>
      </c>
      <c r="K8">
        <v>7.843097641</v>
      </c>
      <c r="L8">
        <v>104.5746352</v>
      </c>
      <c r="M8">
        <v>35161.578880000001</v>
      </c>
    </row>
    <row r="9" spans="1:13">
      <c r="A9" s="2"/>
      <c r="B9" s="2"/>
      <c r="C9" t="s">
        <v>224</v>
      </c>
      <c r="D9" t="s">
        <v>237</v>
      </c>
      <c r="E9" t="s">
        <v>60</v>
      </c>
      <c r="F9">
        <v>4</v>
      </c>
      <c r="G9" s="5">
        <v>43866.990972222222</v>
      </c>
      <c r="H9" t="s">
        <v>235</v>
      </c>
      <c r="I9">
        <v>0</v>
      </c>
      <c r="J9">
        <v>11.82298333</v>
      </c>
      <c r="K9">
        <v>7.176391132</v>
      </c>
      <c r="L9">
        <v>95.685215099999994</v>
      </c>
      <c r="M9">
        <v>34541.480280000003</v>
      </c>
    </row>
    <row r="10" spans="1:13">
      <c r="A10" s="2"/>
      <c r="B10" s="2"/>
      <c r="C10" t="s">
        <v>224</v>
      </c>
      <c r="D10" t="s">
        <v>238</v>
      </c>
      <c r="E10" t="s">
        <v>60</v>
      </c>
      <c r="F10">
        <v>4</v>
      </c>
      <c r="G10" s="5">
        <v>43867.005555555559</v>
      </c>
      <c r="H10" t="s">
        <v>235</v>
      </c>
      <c r="I10">
        <v>0</v>
      </c>
      <c r="J10">
        <v>11.752916669999999</v>
      </c>
      <c r="K10">
        <v>8.857121781</v>
      </c>
      <c r="L10">
        <v>118.0949571</v>
      </c>
      <c r="M10">
        <v>36518.051890000002</v>
      </c>
    </row>
    <row r="11" spans="1:13">
      <c r="A11" s="2"/>
      <c r="B11" s="2"/>
      <c r="C11" t="s">
        <v>224</v>
      </c>
      <c r="D11" t="s">
        <v>239</v>
      </c>
      <c r="E11" t="s">
        <v>60</v>
      </c>
      <c r="F11">
        <v>4</v>
      </c>
      <c r="G11" s="5">
        <v>43867.020138888889</v>
      </c>
      <c r="H11" t="s">
        <v>235</v>
      </c>
      <c r="I11">
        <v>0</v>
      </c>
      <c r="J11">
        <v>11.76851667</v>
      </c>
      <c r="K11">
        <v>7.3067629800000002</v>
      </c>
      <c r="L11">
        <v>97.423506399999994</v>
      </c>
      <c r="M11">
        <v>34937.047859999999</v>
      </c>
    </row>
    <row r="12" spans="1:13">
      <c r="A12" s="2"/>
      <c r="B12" s="2"/>
      <c r="C12" t="s">
        <v>224</v>
      </c>
      <c r="D12" t="s">
        <v>240</v>
      </c>
      <c r="E12" t="s">
        <v>60</v>
      </c>
      <c r="F12">
        <v>4</v>
      </c>
      <c r="G12" s="5">
        <v>43867.035416666666</v>
      </c>
      <c r="H12" t="s">
        <v>235</v>
      </c>
      <c r="I12">
        <v>0</v>
      </c>
      <c r="J12">
        <v>11.69065</v>
      </c>
      <c r="K12">
        <v>7.1222651670000001</v>
      </c>
      <c r="L12">
        <v>94.963535550000003</v>
      </c>
      <c r="M12">
        <v>28363.002550000001</v>
      </c>
    </row>
    <row r="13" spans="1:13">
      <c r="A13" s="2"/>
      <c r="B13" s="2"/>
      <c r="C13" t="s">
        <v>224</v>
      </c>
      <c r="D13" t="s">
        <v>241</v>
      </c>
      <c r="E13" t="s">
        <v>60</v>
      </c>
      <c r="F13">
        <v>4</v>
      </c>
      <c r="G13" s="5">
        <v>43867.05</v>
      </c>
      <c r="H13" t="s">
        <v>235</v>
      </c>
      <c r="I13">
        <v>0</v>
      </c>
      <c r="J13">
        <v>11.760733330000001</v>
      </c>
      <c r="K13">
        <v>6.8021802759999996</v>
      </c>
      <c r="L13">
        <v>90.695737019999996</v>
      </c>
      <c r="M13">
        <v>25158.475829999999</v>
      </c>
    </row>
    <row r="14" spans="1:13">
      <c r="J14" t="s">
        <v>243</v>
      </c>
      <c r="K14">
        <f>ROUND(STDEV(K7:K13),2)</f>
        <v>0.68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2.14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6158B75B-38D2-4590-AF33-573E25CC6AC0}"/>
    <hyperlink ref="C27" r:id="rId2" xr:uid="{EAB4C773-5430-4A60-883C-8F45536AEE22}"/>
  </hyperlinks>
  <pageMargins left="0.7" right="0.7" top="0.75" bottom="0.75" header="0.3" footer="0.3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93B1-A4F9-40FA-B58E-04227520BAA2}">
  <dimension ref="A24"/>
  <sheetViews>
    <sheetView workbookViewId="0">
      <selection activeCell="A25" sqref="A25"/>
    </sheetView>
  </sheetViews>
  <sheetFormatPr defaultRowHeight="15"/>
  <cols>
    <col min="1" max="16384" width="9.140625" style="10"/>
  </cols>
  <sheetData>
    <row r="24" spans="1:1">
      <c r="A24" s="10" t="s">
        <v>347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7EEB-A711-4795-840C-66147D3AAD2C}">
  <dimension ref="A1:M28"/>
  <sheetViews>
    <sheetView workbookViewId="0">
      <selection activeCell="K15" sqref="K15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242</v>
      </c>
    </row>
    <row r="3" spans="1:13">
      <c r="A3" s="10">
        <v>3125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356</v>
      </c>
      <c r="I5" s="248"/>
      <c r="J5" s="246" t="s">
        <v>355</v>
      </c>
      <c r="K5" s="247"/>
      <c r="L5" s="247"/>
      <c r="M5" s="248"/>
    </row>
    <row r="6" spans="1:13">
      <c r="A6" s="12" t="s">
        <v>164</v>
      </c>
      <c r="B6" s="12" t="s">
        <v>164</v>
      </c>
      <c r="C6" s="12" t="s">
        <v>78</v>
      </c>
      <c r="D6" s="12" t="s">
        <v>67</v>
      </c>
      <c r="E6" s="12" t="s">
        <v>82</v>
      </c>
      <c r="F6" s="12" t="s">
        <v>34</v>
      </c>
      <c r="G6" s="12" t="s">
        <v>86</v>
      </c>
      <c r="H6" s="12" t="s">
        <v>155</v>
      </c>
      <c r="I6" s="12" t="s">
        <v>178</v>
      </c>
      <c r="J6" s="12" t="s">
        <v>4</v>
      </c>
      <c r="K6" s="12" t="s">
        <v>22</v>
      </c>
      <c r="L6" s="12" t="s">
        <v>0</v>
      </c>
      <c r="M6" s="12" t="s">
        <v>94</v>
      </c>
    </row>
    <row r="7" spans="1:13">
      <c r="A7" s="11"/>
      <c r="B7" s="11"/>
      <c r="C7" s="28" t="s">
        <v>26</v>
      </c>
      <c r="D7" s="28" t="s">
        <v>285</v>
      </c>
      <c r="E7" s="28" t="s">
        <v>60</v>
      </c>
      <c r="F7" s="28" t="s">
        <v>123</v>
      </c>
      <c r="G7" s="29">
        <v>43894.274478159699</v>
      </c>
      <c r="H7" s="28" t="s">
        <v>348</v>
      </c>
      <c r="I7" s="27">
        <v>0</v>
      </c>
      <c r="J7" s="27">
        <v>10.357250000000001</v>
      </c>
      <c r="K7" s="27">
        <v>1.9018054772547099</v>
      </c>
      <c r="L7" s="27">
        <v>108.674598700269</v>
      </c>
      <c r="M7" s="27">
        <v>399.25691103331201</v>
      </c>
    </row>
    <row r="8" spans="1:13">
      <c r="A8" s="11"/>
      <c r="B8" s="11"/>
      <c r="C8" s="28" t="s">
        <v>26</v>
      </c>
      <c r="D8" s="28" t="s">
        <v>354</v>
      </c>
      <c r="E8" s="28" t="s">
        <v>60</v>
      </c>
      <c r="F8" s="28" t="s">
        <v>123</v>
      </c>
      <c r="G8" s="29">
        <v>43894.517257696803</v>
      </c>
      <c r="H8" s="28" t="s">
        <v>348</v>
      </c>
      <c r="I8" s="27">
        <v>0</v>
      </c>
      <c r="J8" s="27">
        <v>10.3572166666667</v>
      </c>
      <c r="K8" s="27">
        <v>1.8354135707963499</v>
      </c>
      <c r="L8" s="27">
        <v>104.880775474077</v>
      </c>
      <c r="M8" s="27">
        <v>364.60618548399299</v>
      </c>
    </row>
    <row r="9" spans="1:13">
      <c r="A9" s="11"/>
      <c r="B9" s="11"/>
      <c r="C9" s="28" t="s">
        <v>26</v>
      </c>
      <c r="D9" s="28" t="s">
        <v>353</v>
      </c>
      <c r="E9" s="28" t="s">
        <v>60</v>
      </c>
      <c r="F9" s="28" t="s">
        <v>123</v>
      </c>
      <c r="G9" s="29">
        <v>43894.531551956003</v>
      </c>
      <c r="H9" s="28" t="s">
        <v>348</v>
      </c>
      <c r="I9" s="27">
        <v>0</v>
      </c>
      <c r="J9" s="27">
        <v>10.357250000000001</v>
      </c>
      <c r="K9" s="27">
        <v>1.4127351843966001</v>
      </c>
      <c r="L9" s="27">
        <v>80.727724822663006</v>
      </c>
      <c r="M9" s="27">
        <v>299.82080167123098</v>
      </c>
    </row>
    <row r="10" spans="1:13">
      <c r="A10" s="11"/>
      <c r="B10" s="11"/>
      <c r="C10" s="28" t="s">
        <v>26</v>
      </c>
      <c r="D10" s="28" t="s">
        <v>352</v>
      </c>
      <c r="E10" s="28" t="s">
        <v>60</v>
      </c>
      <c r="F10" s="28" t="s">
        <v>123</v>
      </c>
      <c r="G10" s="29">
        <v>43894.545840532403</v>
      </c>
      <c r="H10" s="28" t="s">
        <v>348</v>
      </c>
      <c r="I10" s="27">
        <v>0</v>
      </c>
      <c r="J10" s="27">
        <v>10.3572166666667</v>
      </c>
      <c r="K10" s="27">
        <v>1.90954245727742</v>
      </c>
      <c r="L10" s="27">
        <v>109.116711844424</v>
      </c>
      <c r="M10" s="27">
        <v>384.41522516200399</v>
      </c>
    </row>
    <row r="11" spans="1:13">
      <c r="A11" s="11"/>
      <c r="B11" s="11"/>
      <c r="C11" s="28" t="s">
        <v>26</v>
      </c>
      <c r="D11" s="28" t="s">
        <v>351</v>
      </c>
      <c r="E11" s="28" t="s">
        <v>60</v>
      </c>
      <c r="F11" s="28" t="s">
        <v>123</v>
      </c>
      <c r="G11" s="29">
        <v>43894.5600892824</v>
      </c>
      <c r="H11" s="28" t="s">
        <v>348</v>
      </c>
      <c r="I11" s="27">
        <v>0</v>
      </c>
      <c r="J11" s="27">
        <v>10.36565</v>
      </c>
      <c r="K11" s="27">
        <v>1.7956664873554</v>
      </c>
      <c r="L11" s="27">
        <v>102.609513563166</v>
      </c>
      <c r="M11" s="27">
        <v>343.54163614120802</v>
      </c>
    </row>
    <row r="12" spans="1:13">
      <c r="A12" s="11"/>
      <c r="B12" s="11"/>
      <c r="C12" s="28" t="s">
        <v>26</v>
      </c>
      <c r="D12" s="28" t="s">
        <v>350</v>
      </c>
      <c r="E12" s="28" t="s">
        <v>60</v>
      </c>
      <c r="F12" s="28" t="s">
        <v>123</v>
      </c>
      <c r="G12" s="29">
        <v>43894.574410925903</v>
      </c>
      <c r="H12" s="28" t="s">
        <v>348</v>
      </c>
      <c r="I12" s="27">
        <v>0</v>
      </c>
      <c r="J12" s="27">
        <v>10.3572166666667</v>
      </c>
      <c r="K12" s="27">
        <v>1.68134990275591</v>
      </c>
      <c r="L12" s="27">
        <v>96.077137300337597</v>
      </c>
      <c r="M12" s="27">
        <v>344.99016211374902</v>
      </c>
    </row>
    <row r="13" spans="1:13">
      <c r="A13" s="11"/>
      <c r="B13" s="11"/>
      <c r="C13" s="28" t="s">
        <v>26</v>
      </c>
      <c r="D13" s="28" t="s">
        <v>349</v>
      </c>
      <c r="E13" s="28" t="s">
        <v>60</v>
      </c>
      <c r="F13" s="28" t="s">
        <v>123</v>
      </c>
      <c r="G13" s="29">
        <v>43894.588726736103</v>
      </c>
      <c r="H13" s="28" t="s">
        <v>348</v>
      </c>
      <c r="I13" s="27">
        <v>0</v>
      </c>
      <c r="J13" s="27">
        <v>10.357250000000001</v>
      </c>
      <c r="K13" s="27">
        <v>1.71348692016361</v>
      </c>
      <c r="L13" s="27">
        <v>97.913538295063404</v>
      </c>
      <c r="M13" s="27">
        <v>353.94714087927701</v>
      </c>
    </row>
    <row r="14" spans="1:13">
      <c r="J14" s="10" t="s">
        <v>243</v>
      </c>
      <c r="K14" s="10">
        <f>ROUND(STDEV(K7:K13),2)</f>
        <v>0.17</v>
      </c>
    </row>
    <row r="15" spans="1:13">
      <c r="A15" s="31" t="s">
        <v>244</v>
      </c>
      <c r="E15" s="8">
        <v>3.1429999999999998</v>
      </c>
      <c r="J15" s="10" t="s">
        <v>245</v>
      </c>
      <c r="K15" s="10">
        <f>ROUND((K14*E15),2)</f>
        <v>0.53</v>
      </c>
    </row>
    <row r="26" spans="1:10">
      <c r="A26" s="10" t="s">
        <v>246</v>
      </c>
    </row>
    <row r="27" spans="1:10">
      <c r="A27" s="10" t="s">
        <v>247</v>
      </c>
      <c r="C27" s="9" t="s">
        <v>248</v>
      </c>
    </row>
    <row r="28" spans="1:10">
      <c r="A28" s="10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ECE25F14-20F2-49BA-A20D-878CEE166899}"/>
    <hyperlink ref="C27" r:id="rId2" xr:uid="{36E37154-4A7A-4615-9743-7623D1F0311A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18EA880-5482-4462-BB17-313CEA8F0A3E}">
          <x14:formula1>
            <xm:f>'E:\[3125_MDL.xlsx]ValueList_Helper'!#REF!</xm:f>
          </x14:formula1>
          <xm:sqref>E7:E13</xm:sqref>
        </x14:dataValidation>
        <x14:dataValidation type="list" allowBlank="1" showInputMessage="1" xr:uid="{635BB90A-B7B8-4E8A-9D22-7C601CA48BD3}">
          <x14:formula1>
            <xm:f>'E:\[3125_MDL.xlsx]ValueList_Helper'!#REF!</xm:f>
          </x14:formula1>
          <xm:sqref>F7:F13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6"/>
  <sheetViews>
    <sheetView workbookViewId="0">
      <selection activeCell="G16" sqref="G16"/>
    </sheetView>
  </sheetViews>
  <sheetFormatPr defaultRowHeight="15"/>
  <sheetData>
    <row r="16" spans="1:1">
      <c r="A16" t="s">
        <v>205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8"/>
  <sheetViews>
    <sheetView workbookViewId="0">
      <selection activeCell="N23" sqref="N23"/>
    </sheetView>
  </sheetViews>
  <sheetFormatPr defaultRowHeight="15"/>
  <cols>
    <col min="3" max="3" width="17.28515625" customWidth="1"/>
    <col min="4" max="4" width="20.5703125" customWidth="1"/>
    <col min="7" max="7" width="14.5703125" customWidth="1"/>
  </cols>
  <sheetData>
    <row r="1" spans="1:13">
      <c r="A1" t="s">
        <v>242</v>
      </c>
    </row>
    <row r="3" spans="1:13">
      <c r="A3" t="s">
        <v>258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59</v>
      </c>
      <c r="I5" s="248"/>
      <c r="J5" s="246" t="s">
        <v>130</v>
      </c>
      <c r="K5" s="247"/>
      <c r="L5" s="247"/>
      <c r="M5" s="248"/>
    </row>
    <row r="6" spans="1:13">
      <c r="A6" s="3" t="s">
        <v>164</v>
      </c>
      <c r="B6" s="3" t="s">
        <v>164</v>
      </c>
      <c r="C6" s="3" t="s">
        <v>78</v>
      </c>
      <c r="D6" s="3" t="s">
        <v>67</v>
      </c>
      <c r="E6" s="3" t="s">
        <v>82</v>
      </c>
      <c r="F6" s="3" t="s">
        <v>34</v>
      </c>
      <c r="G6" s="3" t="s">
        <v>86</v>
      </c>
      <c r="H6" s="3" t="s">
        <v>155</v>
      </c>
      <c r="I6" s="3" t="s">
        <v>178</v>
      </c>
      <c r="J6" s="3" t="s">
        <v>4</v>
      </c>
      <c r="K6" s="3" t="s">
        <v>22</v>
      </c>
      <c r="L6" s="3" t="s">
        <v>0</v>
      </c>
      <c r="M6" s="3" t="s">
        <v>94</v>
      </c>
    </row>
    <row r="7" spans="1:13">
      <c r="A7" s="2"/>
      <c r="B7" s="2"/>
      <c r="C7" t="s">
        <v>206</v>
      </c>
      <c r="D7" t="s">
        <v>207</v>
      </c>
      <c r="E7" t="s">
        <v>60</v>
      </c>
      <c r="F7">
        <v>1</v>
      </c>
      <c r="G7" s="5">
        <v>43866.946527777778</v>
      </c>
      <c r="H7" t="s">
        <v>217</v>
      </c>
      <c r="I7">
        <v>0</v>
      </c>
      <c r="J7">
        <v>11.21893333</v>
      </c>
      <c r="K7">
        <v>1.8146602949999999</v>
      </c>
      <c r="L7">
        <v>103.694874</v>
      </c>
      <c r="M7">
        <v>12971.60642</v>
      </c>
    </row>
    <row r="8" spans="1:13">
      <c r="A8" s="2"/>
      <c r="B8" s="2"/>
      <c r="C8" t="s">
        <v>206</v>
      </c>
      <c r="D8" t="s">
        <v>218</v>
      </c>
      <c r="E8" t="s">
        <v>60</v>
      </c>
      <c r="F8">
        <v>1</v>
      </c>
      <c r="G8" s="5">
        <v>43866.931944444441</v>
      </c>
      <c r="H8" t="s">
        <v>217</v>
      </c>
      <c r="I8">
        <v>0</v>
      </c>
      <c r="J8">
        <v>11.21896667</v>
      </c>
      <c r="K8">
        <v>1.7472773660000001</v>
      </c>
      <c r="L8">
        <v>99.844420940000006</v>
      </c>
      <c r="M8">
        <v>15260.959629999999</v>
      </c>
    </row>
    <row r="9" spans="1:13">
      <c r="A9" s="2"/>
      <c r="B9" s="2"/>
      <c r="C9" t="s">
        <v>206</v>
      </c>
      <c r="D9" t="s">
        <v>219</v>
      </c>
      <c r="E9" t="s">
        <v>60</v>
      </c>
      <c r="F9">
        <v>1</v>
      </c>
      <c r="G9" s="5">
        <v>43866.916666666664</v>
      </c>
      <c r="H9" t="s">
        <v>217</v>
      </c>
      <c r="I9">
        <v>0</v>
      </c>
      <c r="J9">
        <v>11.21893333</v>
      </c>
      <c r="K9">
        <v>1.702867541</v>
      </c>
      <c r="L9">
        <v>97.306716660000006</v>
      </c>
      <c r="M9">
        <v>11936.18482</v>
      </c>
    </row>
    <row r="10" spans="1:13">
      <c r="A10" s="2"/>
      <c r="B10" s="2"/>
      <c r="C10" t="s">
        <v>206</v>
      </c>
      <c r="D10" t="s">
        <v>220</v>
      </c>
      <c r="E10" t="s">
        <v>60</v>
      </c>
      <c r="F10">
        <v>1</v>
      </c>
      <c r="G10" s="5">
        <v>43866.902083333334</v>
      </c>
      <c r="H10" t="s">
        <v>217</v>
      </c>
      <c r="I10">
        <v>0</v>
      </c>
      <c r="J10">
        <v>11.21898333</v>
      </c>
      <c r="K10">
        <v>1.6587554309999999</v>
      </c>
      <c r="L10">
        <v>94.786024639999994</v>
      </c>
      <c r="M10">
        <v>15215.807930000001</v>
      </c>
    </row>
    <row r="11" spans="1:13">
      <c r="A11" s="2"/>
      <c r="B11" s="2"/>
      <c r="C11" t="s">
        <v>206</v>
      </c>
      <c r="D11" t="s">
        <v>221</v>
      </c>
      <c r="E11" t="s">
        <v>60</v>
      </c>
      <c r="F11">
        <v>1</v>
      </c>
      <c r="G11" s="5">
        <v>43866.887499999997</v>
      </c>
      <c r="H11" t="s">
        <v>217</v>
      </c>
      <c r="I11">
        <v>0</v>
      </c>
      <c r="J11">
        <v>11.21895</v>
      </c>
      <c r="K11">
        <v>1.783292917</v>
      </c>
      <c r="L11">
        <v>101.9024524</v>
      </c>
      <c r="M11">
        <v>16803.784110000001</v>
      </c>
    </row>
    <row r="12" spans="1:13">
      <c r="A12" s="2"/>
      <c r="B12" s="2"/>
      <c r="C12" t="s">
        <v>206</v>
      </c>
      <c r="D12" t="s">
        <v>222</v>
      </c>
      <c r="E12" t="s">
        <v>60</v>
      </c>
      <c r="F12">
        <v>1</v>
      </c>
      <c r="G12" s="5">
        <v>43866.87222222222</v>
      </c>
      <c r="H12" t="s">
        <v>217</v>
      </c>
      <c r="I12">
        <v>0</v>
      </c>
      <c r="J12">
        <v>11.21896667</v>
      </c>
      <c r="K12">
        <v>1.7068446909999999</v>
      </c>
      <c r="L12">
        <v>97.533982339999994</v>
      </c>
      <c r="M12">
        <v>12419.74934</v>
      </c>
    </row>
    <row r="13" spans="1:13">
      <c r="A13" s="2"/>
      <c r="B13" s="2"/>
      <c r="C13" t="s">
        <v>206</v>
      </c>
      <c r="D13" t="s">
        <v>223</v>
      </c>
      <c r="E13" t="s">
        <v>60</v>
      </c>
      <c r="F13">
        <v>1</v>
      </c>
      <c r="G13" s="5">
        <v>43866.857638888891</v>
      </c>
      <c r="H13" t="s">
        <v>217</v>
      </c>
      <c r="I13">
        <v>0</v>
      </c>
      <c r="J13">
        <v>11.21893333</v>
      </c>
      <c r="K13">
        <v>1.8363017580000001</v>
      </c>
      <c r="L13">
        <v>104.931529</v>
      </c>
      <c r="M13">
        <v>15748.61253</v>
      </c>
    </row>
    <row r="14" spans="1:13">
      <c r="J14" t="s">
        <v>243</v>
      </c>
      <c r="K14">
        <f>ROUND(STDEV(K7:K13),2)</f>
        <v>0.06</v>
      </c>
    </row>
    <row r="15" spans="1:13">
      <c r="A15" s="7" t="s">
        <v>244</v>
      </c>
      <c r="E15" s="8">
        <v>3.1429999999999998</v>
      </c>
      <c r="J15" t="s">
        <v>245</v>
      </c>
      <c r="K15">
        <f>ROUND((K14*E15),2)</f>
        <v>0.19</v>
      </c>
    </row>
    <row r="26" spans="1:10">
      <c r="A26" t="s">
        <v>246</v>
      </c>
    </row>
    <row r="27" spans="1:10">
      <c r="A27" t="s">
        <v>247</v>
      </c>
      <c r="C27" s="9" t="s">
        <v>248</v>
      </c>
    </row>
    <row r="28" spans="1:10">
      <c r="A28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134F11A1-F4BE-44D0-9ACE-9D09B19846CD}"/>
    <hyperlink ref="C27" r:id="rId2" xr:uid="{011DF9E6-8332-4FF0-BD3D-AACE30D9611C}"/>
  </hyperlinks>
  <pageMargins left="0.7" right="0.7" top="0.75" bottom="0.75" header="0.3" footer="0.3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200F-3D4A-4197-941D-D42507B4808C}">
  <dimension ref="A25"/>
  <sheetViews>
    <sheetView workbookViewId="0">
      <selection activeCell="A26" sqref="A26"/>
    </sheetView>
  </sheetViews>
  <sheetFormatPr defaultRowHeight="15"/>
  <cols>
    <col min="1" max="16384" width="9.140625" style="10"/>
  </cols>
  <sheetData>
    <row r="25" spans="1:1">
      <c r="A25" s="10" t="s">
        <v>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8123-DA6F-4997-AEFB-D3864B18CAEA}">
  <dimension ref="A1:Y67"/>
  <sheetViews>
    <sheetView zoomScale="80" zoomScaleNormal="80" workbookViewId="0">
      <selection activeCell="J8" sqref="J8"/>
    </sheetView>
  </sheetViews>
  <sheetFormatPr defaultRowHeight="15"/>
  <cols>
    <col min="1" max="1" width="17.140625" style="10" customWidth="1"/>
    <col min="2" max="2" width="50" style="10" bestFit="1" customWidth="1"/>
    <col min="3" max="3" width="25.85546875" style="10" customWidth="1"/>
    <col min="4" max="4" width="14.5703125" style="10" customWidth="1"/>
    <col min="5" max="6" width="9.140625" style="10" customWidth="1"/>
    <col min="7" max="7" width="8.7109375" style="10" customWidth="1"/>
    <col min="8" max="8" width="9.140625" style="10" customWidth="1"/>
    <col min="9" max="9" width="17.85546875" style="10" customWidth="1"/>
    <col min="10" max="10" width="9.42578125" style="10" bestFit="1" customWidth="1"/>
    <col min="11" max="16" width="9.5703125" style="10" bestFit="1" customWidth="1"/>
    <col min="17" max="17" width="9.28515625" style="10" bestFit="1" customWidth="1"/>
    <col min="18" max="18" width="9.5703125" style="10" bestFit="1" customWidth="1"/>
    <col min="19" max="19" width="9.140625" style="10" customWidth="1"/>
    <col min="20" max="21" width="9.140625" style="10"/>
    <col min="22" max="23" width="9.140625" style="10" customWidth="1"/>
    <col min="24" max="24" width="9.140625" style="10"/>
    <col min="25" max="25" width="13" style="10" bestFit="1" customWidth="1"/>
    <col min="26" max="16384" width="9.140625" style="10"/>
  </cols>
  <sheetData>
    <row r="1" spans="1:25">
      <c r="A1" s="119" t="s">
        <v>685</v>
      </c>
    </row>
    <row r="3" spans="1:25">
      <c r="A3" s="46"/>
      <c r="B3" s="34"/>
      <c r="D3" s="34"/>
      <c r="E3" s="118" t="s">
        <v>683</v>
      </c>
      <c r="F3" s="118" t="s">
        <v>265</v>
      </c>
      <c r="G3" s="118" t="s">
        <v>684</v>
      </c>
      <c r="H3" s="118" t="s">
        <v>683</v>
      </c>
      <c r="I3" s="34"/>
      <c r="J3" s="244" t="s">
        <v>682</v>
      </c>
      <c r="K3" s="244"/>
      <c r="L3" s="244"/>
      <c r="M3" s="244" t="s">
        <v>681</v>
      </c>
      <c r="N3" s="244"/>
      <c r="O3" s="244"/>
      <c r="P3" s="244" t="s">
        <v>680</v>
      </c>
      <c r="Q3" s="244"/>
      <c r="R3" s="244"/>
      <c r="S3" s="244" t="s">
        <v>679</v>
      </c>
      <c r="T3" s="244"/>
      <c r="U3" s="244"/>
      <c r="V3" s="245" t="s">
        <v>678</v>
      </c>
      <c r="W3" s="245"/>
      <c r="X3" s="245"/>
      <c r="Y3" s="117"/>
    </row>
    <row r="4" spans="1:25" ht="15.75" thickBot="1">
      <c r="A4" s="118" t="s">
        <v>464</v>
      </c>
      <c r="B4" s="118" t="s">
        <v>677</v>
      </c>
      <c r="C4" s="118" t="s">
        <v>676</v>
      </c>
      <c r="D4" s="118" t="s">
        <v>675</v>
      </c>
      <c r="E4" s="118" t="s">
        <v>263</v>
      </c>
      <c r="F4" s="118" t="s">
        <v>263</v>
      </c>
      <c r="G4" s="118" t="s">
        <v>263</v>
      </c>
      <c r="H4" s="118" t="s">
        <v>266</v>
      </c>
      <c r="I4" s="109" t="s">
        <v>674</v>
      </c>
      <c r="J4" s="109">
        <v>43859</v>
      </c>
      <c r="K4" s="109"/>
      <c r="L4" s="109"/>
      <c r="M4" s="109">
        <v>43859</v>
      </c>
      <c r="N4" s="109"/>
      <c r="O4" s="109"/>
      <c r="P4" s="109">
        <v>43859</v>
      </c>
      <c r="Q4" s="109"/>
      <c r="R4" s="109"/>
      <c r="S4" s="109">
        <v>43859</v>
      </c>
      <c r="T4" s="109"/>
      <c r="U4" s="109"/>
      <c r="V4" s="109">
        <v>43859</v>
      </c>
      <c r="W4" s="109"/>
      <c r="X4" s="109"/>
      <c r="Y4" s="118" t="s">
        <v>673</v>
      </c>
    </row>
    <row r="5" spans="1:25">
      <c r="A5" s="237" t="s">
        <v>468</v>
      </c>
      <c r="B5" s="237" t="s">
        <v>469</v>
      </c>
      <c r="C5" s="237">
        <v>267</v>
      </c>
      <c r="D5" s="237" t="s">
        <v>699</v>
      </c>
      <c r="E5" s="227">
        <f>AVERAGE(S8:U8)</f>
        <v>3.5748493336945748E-2</v>
      </c>
      <c r="F5" s="236">
        <f>STDEV(S8:U8)</f>
        <v>8.5689423571837561E-3</v>
      </c>
      <c r="G5" s="236">
        <f>F5/E5*100</f>
        <v>23.970079735718066</v>
      </c>
      <c r="H5" s="227">
        <f>AVERAGE(V8:X8)</f>
        <v>0.89348046175205253</v>
      </c>
      <c r="I5" s="144" t="s">
        <v>711</v>
      </c>
      <c r="J5" s="163">
        <f>AVERAGE(J8:L8)</f>
        <v>11367.04028783692</v>
      </c>
      <c r="K5" s="99"/>
      <c r="L5" s="98"/>
      <c r="M5" s="100">
        <f>AVERAGE(M8:O8)</f>
        <v>10162.130868000293</v>
      </c>
      <c r="N5" s="99"/>
      <c r="O5" s="98"/>
      <c r="P5" s="100">
        <f>AVERAGE(P8:R8)</f>
        <v>357.85697684805467</v>
      </c>
      <c r="Q5" s="99"/>
      <c r="R5" s="98"/>
      <c r="S5" s="137">
        <f>AVERAGE(S8:U8)</f>
        <v>3.5748493336945748E-2</v>
      </c>
      <c r="T5" s="96"/>
      <c r="U5" s="95"/>
      <c r="V5" s="97">
        <f>M5/J5</f>
        <v>0.89399972294231089</v>
      </c>
      <c r="W5" s="96"/>
      <c r="X5" s="95"/>
      <c r="Y5" s="241">
        <f>_xlfn.T.TEST(J8:L8,M8:O8,2,1)</f>
        <v>0.10065987685194344</v>
      </c>
    </row>
    <row r="6" spans="1:25">
      <c r="A6" s="206"/>
      <c r="B6" s="206"/>
      <c r="C6" s="206"/>
      <c r="D6" s="206"/>
      <c r="E6" s="228"/>
      <c r="F6" s="201"/>
      <c r="G6" s="201"/>
      <c r="H6" s="228"/>
      <c r="I6" s="174" t="s">
        <v>724</v>
      </c>
      <c r="J6" s="175"/>
      <c r="K6" s="176"/>
      <c r="L6" s="177"/>
      <c r="M6" s="175"/>
      <c r="N6" s="176"/>
      <c r="O6" s="177"/>
      <c r="P6" s="178"/>
      <c r="Q6" s="179"/>
      <c r="R6" s="179"/>
      <c r="S6" s="173">
        <f>(STDEV(S8:U8)/AVERAGE(S8:U8))*100</f>
        <v>23.970079735718066</v>
      </c>
      <c r="T6" s="180"/>
      <c r="U6" s="181"/>
      <c r="V6" s="182"/>
      <c r="W6" s="182"/>
      <c r="X6" s="183"/>
      <c r="Y6" s="242"/>
    </row>
    <row r="7" spans="1:25">
      <c r="A7" s="206"/>
      <c r="B7" s="206" t="s">
        <v>469</v>
      </c>
      <c r="C7" s="206"/>
      <c r="D7" s="206"/>
      <c r="E7" s="201"/>
      <c r="F7" s="201"/>
      <c r="G7" s="201"/>
      <c r="H7" s="201"/>
      <c r="I7" s="167"/>
      <c r="J7" s="164" t="s">
        <v>667</v>
      </c>
      <c r="K7" s="44" t="s">
        <v>666</v>
      </c>
      <c r="L7" s="93" t="s">
        <v>665</v>
      </c>
      <c r="M7" s="94" t="s">
        <v>667</v>
      </c>
      <c r="N7" s="44" t="s">
        <v>666</v>
      </c>
      <c r="O7" s="93" t="s">
        <v>665</v>
      </c>
      <c r="P7" s="94" t="s">
        <v>667</v>
      </c>
      <c r="Q7" s="44" t="s">
        <v>666</v>
      </c>
      <c r="R7" s="93" t="s">
        <v>665</v>
      </c>
      <c r="S7" s="94" t="s">
        <v>667</v>
      </c>
      <c r="T7" s="44" t="s">
        <v>666</v>
      </c>
      <c r="U7" s="93" t="s">
        <v>665</v>
      </c>
      <c r="V7" s="44" t="s">
        <v>667</v>
      </c>
      <c r="W7" s="44" t="s">
        <v>666</v>
      </c>
      <c r="X7" s="93" t="s">
        <v>665</v>
      </c>
      <c r="Y7" s="242"/>
    </row>
    <row r="8" spans="1:25" ht="15.75" thickBot="1">
      <c r="A8" s="206"/>
      <c r="B8" s="206" t="s">
        <v>469</v>
      </c>
      <c r="C8" s="206"/>
      <c r="D8" s="206"/>
      <c r="E8" s="201"/>
      <c r="F8" s="201"/>
      <c r="G8" s="201"/>
      <c r="H8" s="201"/>
      <c r="I8" s="120" t="s">
        <v>686</v>
      </c>
      <c r="J8" s="165">
        <f>FractionUnbound_Old!J7*10*4</f>
        <v>11954.293058876839</v>
      </c>
      <c r="K8" s="122">
        <f>FractionUnbound_Old!K7*10*4</f>
        <v>11059.474778383801</v>
      </c>
      <c r="L8" s="123">
        <f>FractionUnbound_Old!L7*10*4</f>
        <v>11087.353026250121</v>
      </c>
      <c r="M8" s="121">
        <f>FractionUnbound_Old!M7*10*4</f>
        <v>10944.99583553708</v>
      </c>
      <c r="N8" s="122">
        <f>FractionUnbound_Old!N7*10*4</f>
        <v>10453.94615344444</v>
      </c>
      <c r="O8" s="123">
        <f>FractionUnbound_Old!O7*10*4</f>
        <v>9087.4506150193592</v>
      </c>
      <c r="P8" s="124">
        <f>FractionUnbound_Old!P7*2*4</f>
        <v>303.39185450996558</v>
      </c>
      <c r="Q8" s="125">
        <f>FractionUnbound_Old!Q7*2*4</f>
        <v>363.32539489445918</v>
      </c>
      <c r="R8" s="126">
        <f>FractionUnbound_Old!R7*2*4</f>
        <v>406.85368113973919</v>
      </c>
      <c r="S8" s="127">
        <f>P8/M8</f>
        <v>2.7719686610102569E-2</v>
      </c>
      <c r="T8" s="128">
        <f>Q8/N8</f>
        <v>3.4754856162593509E-2</v>
      </c>
      <c r="U8" s="129">
        <f>R8/O8</f>
        <v>4.4770937238141177E-2</v>
      </c>
      <c r="V8" s="113">
        <f>M8/J8</f>
        <v>0.91557031282663004</v>
      </c>
      <c r="W8" s="112">
        <f>N8/K8</f>
        <v>0.94524797632136281</v>
      </c>
      <c r="X8" s="115">
        <f>O8/L8</f>
        <v>0.81962309610816519</v>
      </c>
      <c r="Y8" s="243"/>
    </row>
    <row r="9" spans="1:25" ht="15.75" thickBot="1">
      <c r="A9" s="108"/>
      <c r="B9" s="107"/>
      <c r="C9" s="107"/>
      <c r="D9" s="107"/>
      <c r="E9" s="106"/>
      <c r="F9" s="106"/>
      <c r="G9" s="106"/>
      <c r="H9" s="106"/>
      <c r="I9" s="168"/>
      <c r="J9" s="109">
        <v>43859</v>
      </c>
      <c r="K9" s="109"/>
      <c r="L9" s="109"/>
      <c r="M9" s="109">
        <v>43859</v>
      </c>
      <c r="N9" s="109"/>
      <c r="O9" s="109"/>
      <c r="P9" s="109">
        <v>43859</v>
      </c>
      <c r="Q9" s="109"/>
      <c r="R9" s="109"/>
      <c r="S9" s="109">
        <v>43859</v>
      </c>
      <c r="T9" s="109"/>
      <c r="U9" s="109"/>
      <c r="V9" s="109">
        <v>43859</v>
      </c>
      <c r="W9" s="103"/>
      <c r="X9" s="102"/>
      <c r="Y9" s="171"/>
    </row>
    <row r="10" spans="1:25">
      <c r="A10" s="237" t="s">
        <v>437</v>
      </c>
      <c r="B10" s="237" t="s">
        <v>436</v>
      </c>
      <c r="C10" s="237">
        <v>273</v>
      </c>
      <c r="D10" s="237" t="s">
        <v>698</v>
      </c>
      <c r="E10" s="227">
        <f>AVERAGE(S13:U13)</f>
        <v>0.80894301434131111</v>
      </c>
      <c r="F10" s="236">
        <f>STDEV(S13:U13)</f>
        <v>3.7180557419777972E-2</v>
      </c>
      <c r="G10" s="236">
        <f>F10/E10*100</f>
        <v>4.5961899368217631</v>
      </c>
      <c r="H10" s="227">
        <f>AVERAGE(V13:X13)</f>
        <v>0.71051987873185907</v>
      </c>
      <c r="I10" s="144" t="s">
        <v>711</v>
      </c>
      <c r="J10" s="163">
        <f>AVERAGE(P13:R13)</f>
        <v>5577.2521945387443</v>
      </c>
      <c r="K10" s="99"/>
      <c r="L10" s="98"/>
      <c r="M10" s="100">
        <f>AVERAGE(J13:L13)</f>
        <v>9714.7035610165858</v>
      </c>
      <c r="N10" s="99"/>
      <c r="O10" s="98"/>
      <c r="P10" s="100">
        <f>AVERAGE(P13:R13)</f>
        <v>5577.2521945387443</v>
      </c>
      <c r="Q10" s="99"/>
      <c r="R10" s="98"/>
      <c r="S10" s="137">
        <f>AVERAGE(S13:U13)</f>
        <v>0.80894301434131111</v>
      </c>
      <c r="T10" s="96"/>
      <c r="U10" s="95"/>
      <c r="V10" s="97">
        <f>M10/J10</f>
        <v>1.7418440519023404</v>
      </c>
      <c r="W10" s="96"/>
      <c r="X10" s="95"/>
      <c r="Y10" s="230">
        <f>_xlfn.T.TEST(J13:L13,M13:O13,2,1)</f>
        <v>3.3341223755202713E-3</v>
      </c>
    </row>
    <row r="11" spans="1:25">
      <c r="A11" s="206"/>
      <c r="B11" s="206"/>
      <c r="C11" s="206"/>
      <c r="D11" s="206"/>
      <c r="E11" s="228"/>
      <c r="F11" s="201"/>
      <c r="G11" s="201"/>
      <c r="H11" s="228"/>
      <c r="I11" s="174" t="s">
        <v>724</v>
      </c>
      <c r="J11" s="175"/>
      <c r="K11" s="176"/>
      <c r="L11" s="177"/>
      <c r="M11" s="175"/>
      <c r="N11" s="176"/>
      <c r="O11" s="177"/>
      <c r="P11" s="178"/>
      <c r="Q11" s="179"/>
      <c r="R11" s="179"/>
      <c r="S11" s="173">
        <f>(STDEV(S13:U13)/AVERAGE(S13:U13))*100</f>
        <v>4.5961899368217631</v>
      </c>
      <c r="T11" s="180"/>
      <c r="U11" s="181"/>
      <c r="V11" s="182"/>
      <c r="W11" s="182"/>
      <c r="X11" s="183"/>
      <c r="Y11" s="231"/>
    </row>
    <row r="12" spans="1:25">
      <c r="A12" s="206" t="s">
        <v>437</v>
      </c>
      <c r="B12" s="206" t="s">
        <v>436</v>
      </c>
      <c r="C12" s="206"/>
      <c r="D12" s="206"/>
      <c r="E12" s="201"/>
      <c r="F12" s="201"/>
      <c r="G12" s="201"/>
      <c r="H12" s="201"/>
      <c r="I12" s="167"/>
      <c r="J12" s="164" t="s">
        <v>667</v>
      </c>
      <c r="K12" s="44" t="s">
        <v>666</v>
      </c>
      <c r="L12" s="93" t="s">
        <v>665</v>
      </c>
      <c r="M12" s="94" t="s">
        <v>667</v>
      </c>
      <c r="N12" s="44" t="s">
        <v>666</v>
      </c>
      <c r="O12" s="93" t="s">
        <v>665</v>
      </c>
      <c r="P12" s="94" t="s">
        <v>667</v>
      </c>
      <c r="Q12" s="44" t="s">
        <v>666</v>
      </c>
      <c r="R12" s="93" t="s">
        <v>665</v>
      </c>
      <c r="S12" s="94" t="s">
        <v>667</v>
      </c>
      <c r="T12" s="44" t="s">
        <v>666</v>
      </c>
      <c r="U12" s="93" t="s">
        <v>665</v>
      </c>
      <c r="V12" s="94" t="s">
        <v>667</v>
      </c>
      <c r="W12" s="44" t="s">
        <v>666</v>
      </c>
      <c r="X12" s="93" t="s">
        <v>665</v>
      </c>
      <c r="Y12" s="231"/>
    </row>
    <row r="13" spans="1:25" ht="15.75" thickBot="1">
      <c r="A13" s="206" t="s">
        <v>437</v>
      </c>
      <c r="B13" s="206" t="s">
        <v>436</v>
      </c>
      <c r="C13" s="206"/>
      <c r="D13" s="206"/>
      <c r="E13" s="201"/>
      <c r="F13" s="201"/>
      <c r="G13" s="201"/>
      <c r="H13" s="201"/>
      <c r="I13" s="120" t="s">
        <v>686</v>
      </c>
      <c r="J13" s="165">
        <f>FractionUnbound_Old!J11*10*4</f>
        <v>10054.2794101658</v>
      </c>
      <c r="K13" s="122">
        <f>FractionUnbound_Old!K11*10*4</f>
        <v>9452.2742127464808</v>
      </c>
      <c r="L13" s="123">
        <f>FractionUnbound_Old!L11*10*4</f>
        <v>9637.5570601374802</v>
      </c>
      <c r="M13" s="121">
        <f>FractionUnbound_Old!M11*10*4</f>
        <v>7021.7501564950808</v>
      </c>
      <c r="N13" s="122">
        <f>FractionUnbound_Old!N11*10*4</f>
        <v>6955.9295103287604</v>
      </c>
      <c r="O13" s="123">
        <f>FractionUnbound_Old!O11*10*4</f>
        <v>6720.0306051288808</v>
      </c>
      <c r="P13" s="124">
        <f>FractionUnbound_Old!P11*2*4</f>
        <v>5532.4947894758961</v>
      </c>
      <c r="Q13" s="125">
        <f>FractionUnbound_Old!Q11*2*4</f>
        <v>5474.6521674016003</v>
      </c>
      <c r="R13" s="126">
        <f>FractionUnbound_Old!R11*2*4</f>
        <v>5724.6096267387356</v>
      </c>
      <c r="S13" s="136">
        <f>P13/M13</f>
        <v>0.78790823742971949</v>
      </c>
      <c r="T13" s="128">
        <f>Q13/N13</f>
        <v>0.78704825275649604</v>
      </c>
      <c r="U13" s="129">
        <f>R13/O13</f>
        <v>0.85187255283771812</v>
      </c>
      <c r="V13" s="113">
        <f>M13/J13</f>
        <v>0.69838422725704696</v>
      </c>
      <c r="W13" s="112">
        <f>N13/K13</f>
        <v>0.73590009703152959</v>
      </c>
      <c r="X13" s="115">
        <f>O13/L13</f>
        <v>0.69727531190700098</v>
      </c>
      <c r="Y13" s="232"/>
    </row>
    <row r="14" spans="1:25" ht="15.75" thickBot="1">
      <c r="A14" s="108"/>
      <c r="B14" s="107"/>
      <c r="C14" s="107"/>
      <c r="D14" s="107"/>
      <c r="E14" s="106"/>
      <c r="F14" s="106"/>
      <c r="G14" s="106"/>
      <c r="H14" s="106"/>
      <c r="I14" s="169"/>
      <c r="J14" s="109">
        <v>43859</v>
      </c>
      <c r="K14" s="109"/>
      <c r="L14" s="109"/>
      <c r="M14" s="109">
        <v>43859</v>
      </c>
      <c r="N14" s="109"/>
      <c r="O14" s="109"/>
      <c r="P14" s="109">
        <v>43859</v>
      </c>
      <c r="Q14" s="109"/>
      <c r="R14" s="109"/>
      <c r="S14" s="109">
        <v>43859</v>
      </c>
      <c r="T14" s="109"/>
      <c r="U14" s="109"/>
      <c r="V14" s="109">
        <v>43859</v>
      </c>
      <c r="W14" s="109"/>
      <c r="X14" s="109"/>
      <c r="Y14" s="172"/>
    </row>
    <row r="15" spans="1:25">
      <c r="A15" s="237" t="s">
        <v>439</v>
      </c>
      <c r="B15" s="237" t="s">
        <v>438</v>
      </c>
      <c r="C15" s="237">
        <v>476</v>
      </c>
      <c r="D15" s="237" t="s">
        <v>697</v>
      </c>
      <c r="E15" s="227">
        <f>AVERAGE(S18:U18)</f>
        <v>0.54507375891304599</v>
      </c>
      <c r="F15" s="236">
        <f>STDEV(S18:U18)</f>
        <v>5.0972546989627499E-2</v>
      </c>
      <c r="G15" s="236">
        <f>F15/E15*100</f>
        <v>9.3514953079513408</v>
      </c>
      <c r="H15" s="227">
        <f>AVERAGE(V18:X18)</f>
        <v>0.93518069573624352</v>
      </c>
      <c r="I15" s="144" t="s">
        <v>711</v>
      </c>
      <c r="J15" s="163">
        <f>AVERAGE(J18:L18)</f>
        <v>10832.65420878256</v>
      </c>
      <c r="K15" s="99"/>
      <c r="L15" s="98"/>
      <c r="M15" s="100">
        <f>AVERAGE(M18:O18)</f>
        <v>10129.36083720032</v>
      </c>
      <c r="N15" s="99"/>
      <c r="O15" s="98"/>
      <c r="P15" s="100">
        <f>AVERAGE(P18:R18)</f>
        <v>5511.0520602381948</v>
      </c>
      <c r="Q15" s="99"/>
      <c r="R15" s="98"/>
      <c r="S15" s="137">
        <f>AVERAGE(S18:U18)</f>
        <v>0.54507375891304599</v>
      </c>
      <c r="T15" s="96"/>
      <c r="U15" s="95"/>
      <c r="V15" s="97">
        <f>M15/J15</f>
        <v>0.9350765419049335</v>
      </c>
      <c r="W15" s="96"/>
      <c r="X15" s="95"/>
      <c r="Y15" s="230">
        <f>_xlfn.T.TEST(J18:L18,M18:O18,2,1)</f>
        <v>9.9206583999959075E-2</v>
      </c>
    </row>
    <row r="16" spans="1:25">
      <c r="A16" s="206"/>
      <c r="B16" s="206"/>
      <c r="C16" s="206"/>
      <c r="D16" s="206"/>
      <c r="E16" s="228"/>
      <c r="F16" s="201"/>
      <c r="G16" s="201"/>
      <c r="H16" s="228"/>
      <c r="I16" s="174" t="s">
        <v>724</v>
      </c>
      <c r="J16" s="175"/>
      <c r="K16" s="176"/>
      <c r="L16" s="177"/>
      <c r="M16" s="175"/>
      <c r="N16" s="176"/>
      <c r="O16" s="177"/>
      <c r="P16" s="178"/>
      <c r="Q16" s="179"/>
      <c r="R16" s="179"/>
      <c r="S16" s="173">
        <f>(STDEV(S18:U18)/AVERAGE(S18:U18))*100</f>
        <v>9.3514953079513408</v>
      </c>
      <c r="T16" s="180"/>
      <c r="U16" s="181"/>
      <c r="V16" s="182"/>
      <c r="W16" s="182"/>
      <c r="X16" s="183"/>
      <c r="Y16" s="231"/>
    </row>
    <row r="17" spans="1:25">
      <c r="A17" s="206" t="s">
        <v>439</v>
      </c>
      <c r="B17" s="206" t="s">
        <v>438</v>
      </c>
      <c r="C17" s="206"/>
      <c r="D17" s="206"/>
      <c r="E17" s="201"/>
      <c r="F17" s="201"/>
      <c r="G17" s="201"/>
      <c r="H17" s="201"/>
      <c r="I17" s="167"/>
      <c r="J17" s="164" t="s">
        <v>667</v>
      </c>
      <c r="K17" s="44" t="s">
        <v>666</v>
      </c>
      <c r="L17" s="93" t="s">
        <v>665</v>
      </c>
      <c r="M17" s="94" t="s">
        <v>667</v>
      </c>
      <c r="N17" s="44" t="s">
        <v>666</v>
      </c>
      <c r="O17" s="93" t="s">
        <v>665</v>
      </c>
      <c r="P17" s="94" t="s">
        <v>667</v>
      </c>
      <c r="Q17" s="44" t="s">
        <v>666</v>
      </c>
      <c r="R17" s="93" t="s">
        <v>665</v>
      </c>
      <c r="S17" s="94" t="s">
        <v>667</v>
      </c>
      <c r="T17" s="44" t="s">
        <v>666</v>
      </c>
      <c r="U17" s="93" t="s">
        <v>665</v>
      </c>
      <c r="V17" s="94" t="s">
        <v>667</v>
      </c>
      <c r="W17" s="44" t="s">
        <v>666</v>
      </c>
      <c r="X17" s="93" t="s">
        <v>665</v>
      </c>
      <c r="Y17" s="231"/>
    </row>
    <row r="18" spans="1:25" ht="15.75" thickBot="1">
      <c r="A18" s="206" t="s">
        <v>439</v>
      </c>
      <c r="B18" s="206" t="s">
        <v>438</v>
      </c>
      <c r="C18" s="206"/>
      <c r="D18" s="206"/>
      <c r="E18" s="201"/>
      <c r="F18" s="201"/>
      <c r="G18" s="201"/>
      <c r="H18" s="201"/>
      <c r="I18" s="120" t="s">
        <v>686</v>
      </c>
      <c r="J18" s="165">
        <f>FractionUnbound_Old!J15*10*4</f>
        <v>10818.428366611561</v>
      </c>
      <c r="K18" s="122">
        <f>FractionUnbound_Old!K15*10*4</f>
        <v>11001.158894844721</v>
      </c>
      <c r="L18" s="123">
        <f>FractionUnbound_Old!L15*10*4</f>
        <v>10678.375364891399</v>
      </c>
      <c r="M18" s="121">
        <f>FractionUnbound_Old!M15*10*4</f>
        <v>10581.385104855799</v>
      </c>
      <c r="N18" s="122">
        <f>FractionUnbound_Old!N15*10*4</f>
        <v>9967.8963080784397</v>
      </c>
      <c r="O18" s="123">
        <f>FractionUnbound_Old!O15*10*4</f>
        <v>9838.8010986667196</v>
      </c>
      <c r="P18" s="124">
        <f>FractionUnbound_Old!P15*2*4</f>
        <v>5369.1705614540879</v>
      </c>
      <c r="Q18" s="125">
        <f>FractionUnbound_Old!Q15*2*4</f>
        <v>5230.4309192503197</v>
      </c>
      <c r="R18" s="126">
        <f>FractionUnbound_Old!R15*2*4</f>
        <v>5933.554700010176</v>
      </c>
      <c r="S18" s="127">
        <f>P18/M18</f>
        <v>0.50741661023093987</v>
      </c>
      <c r="T18" s="128">
        <f>Q18/N18</f>
        <v>0.52472766144360261</v>
      </c>
      <c r="U18" s="129">
        <f>R18/O18</f>
        <v>0.60307700506459538</v>
      </c>
      <c r="V18" s="113">
        <f>M18/J18</f>
        <v>0.97808893734626579</v>
      </c>
      <c r="W18" s="112">
        <f>N18/K18</f>
        <v>0.90607693274474199</v>
      </c>
      <c r="X18" s="115">
        <f>O18/L18</f>
        <v>0.92137621711772277</v>
      </c>
      <c r="Y18" s="232"/>
    </row>
    <row r="19" spans="1:25" ht="15.75" thickBot="1">
      <c r="A19" s="108"/>
      <c r="B19" s="107"/>
      <c r="C19" s="107"/>
      <c r="D19" s="107"/>
      <c r="E19" s="106"/>
      <c r="F19" s="106"/>
      <c r="G19" s="106"/>
      <c r="H19" s="106"/>
      <c r="I19" s="170"/>
      <c r="J19" s="109">
        <v>43847</v>
      </c>
      <c r="K19" s="109">
        <v>43874</v>
      </c>
      <c r="L19" s="109"/>
      <c r="M19" s="109">
        <v>43847</v>
      </c>
      <c r="N19" s="109">
        <v>43874</v>
      </c>
      <c r="O19" s="109"/>
      <c r="P19" s="109">
        <v>43847</v>
      </c>
      <c r="Q19" s="109">
        <v>43874</v>
      </c>
      <c r="R19" s="109"/>
      <c r="S19" s="109">
        <v>43847</v>
      </c>
      <c r="T19" s="109">
        <v>43874</v>
      </c>
      <c r="U19" s="109"/>
      <c r="V19" s="109">
        <v>43847</v>
      </c>
      <c r="W19" s="109">
        <v>43874</v>
      </c>
      <c r="X19" s="109"/>
      <c r="Y19" s="172"/>
    </row>
    <row r="20" spans="1:25">
      <c r="A20" s="237" t="s">
        <v>475</v>
      </c>
      <c r="B20" s="237" t="s">
        <v>476</v>
      </c>
      <c r="C20" s="206">
        <v>899</v>
      </c>
      <c r="D20" s="206" t="s">
        <v>696</v>
      </c>
      <c r="E20" s="239">
        <f>AVERAGE(S23:U24)</f>
        <v>1.0718198191004333</v>
      </c>
      <c r="F20" s="206">
        <f>STDEV(S23:U24)</f>
        <v>0.3130356369574297</v>
      </c>
      <c r="G20" s="206">
        <f>F20/E20*100</f>
        <v>29.20599445718004</v>
      </c>
      <c r="H20" s="240">
        <f>AVERAGE(V23:X24)</f>
        <v>0.76008208446172532</v>
      </c>
      <c r="I20" s="144" t="s">
        <v>711</v>
      </c>
      <c r="J20" s="163">
        <f>AVERAGE(J23:L23)</f>
        <v>9071.484584625332</v>
      </c>
      <c r="K20" s="99">
        <f>AVERAGE(J24:L24)</f>
        <v>10568.978782284814</v>
      </c>
      <c r="L20" s="98"/>
      <c r="M20" s="100">
        <f>AVERAGE(M23:O23)</f>
        <v>6928.9009001079867</v>
      </c>
      <c r="N20" s="99">
        <f>AVERAGE(M24:O24)</f>
        <v>7948.3632209471334</v>
      </c>
      <c r="O20" s="98"/>
      <c r="P20" s="100">
        <f>AVERAGE(P23:R23)</f>
        <v>7717.5797366681409</v>
      </c>
      <c r="Q20" s="99">
        <f>AVERAGE(P24:R24)</f>
        <v>7599.9235230421282</v>
      </c>
      <c r="R20" s="98"/>
      <c r="S20" s="137">
        <f>AVERAGE(S23:U23)</f>
        <v>1.150709735034239</v>
      </c>
      <c r="T20" s="96">
        <f>AVERAGE(S24:U24)</f>
        <v>0.99292990316662777</v>
      </c>
      <c r="U20" s="95"/>
      <c r="V20" s="137">
        <f>AVERAGE(V23:X23)</f>
        <v>0.76891092940084038</v>
      </c>
      <c r="W20" s="96">
        <f>AVERAGE(V24:X24)</f>
        <v>0.75125323952261025</v>
      </c>
      <c r="X20" s="95"/>
      <c r="Y20" s="230">
        <f>_xlfn.T.TEST(J23:L24,M23:O24,2,1)</f>
        <v>7.8233186834232634E-3</v>
      </c>
    </row>
    <row r="21" spans="1:25">
      <c r="A21" s="206"/>
      <c r="B21" s="206"/>
      <c r="C21" s="206"/>
      <c r="D21" s="206"/>
      <c r="E21" s="239"/>
      <c r="F21" s="206"/>
      <c r="G21" s="206"/>
      <c r="H21" s="240"/>
      <c r="I21" s="174" t="s">
        <v>724</v>
      </c>
      <c r="J21" s="175"/>
      <c r="K21" s="176"/>
      <c r="L21" s="177"/>
      <c r="M21" s="175"/>
      <c r="N21" s="176"/>
      <c r="O21" s="177"/>
      <c r="P21" s="178"/>
      <c r="Q21" s="179"/>
      <c r="R21" s="179"/>
      <c r="S21" s="173">
        <f>(STDEV(S23:U23)/AVERAGE(S23:U23))*100</f>
        <v>30.571773700345474</v>
      </c>
      <c r="T21" s="173">
        <f>(STDEV(S24:U24)/AVERAGE(S24:U24))*100</f>
        <v>32.251377870165491</v>
      </c>
      <c r="U21" s="181"/>
      <c r="V21" s="182"/>
      <c r="W21" s="182"/>
      <c r="X21" s="183"/>
      <c r="Y21" s="231"/>
    </row>
    <row r="22" spans="1:25">
      <c r="A22" s="206"/>
      <c r="B22" s="206"/>
      <c r="C22" s="206"/>
      <c r="D22" s="206"/>
      <c r="E22" s="206"/>
      <c r="F22" s="206"/>
      <c r="G22" s="206"/>
      <c r="H22" s="201"/>
      <c r="I22" s="167"/>
      <c r="J22" s="164" t="s">
        <v>667</v>
      </c>
      <c r="K22" s="44" t="s">
        <v>666</v>
      </c>
      <c r="L22" s="93" t="s">
        <v>665</v>
      </c>
      <c r="M22" s="94" t="s">
        <v>667</v>
      </c>
      <c r="N22" s="44" t="s">
        <v>666</v>
      </c>
      <c r="O22" s="93" t="s">
        <v>665</v>
      </c>
      <c r="P22" s="94" t="s">
        <v>667</v>
      </c>
      <c r="Q22" s="44" t="s">
        <v>666</v>
      </c>
      <c r="R22" s="93" t="s">
        <v>665</v>
      </c>
      <c r="S22" s="94" t="s">
        <v>667</v>
      </c>
      <c r="T22" s="44" t="s">
        <v>666</v>
      </c>
      <c r="U22" s="93" t="s">
        <v>665</v>
      </c>
      <c r="V22" s="94" t="s">
        <v>667</v>
      </c>
      <c r="W22" s="44" t="s">
        <v>666</v>
      </c>
      <c r="X22" s="93" t="s">
        <v>665</v>
      </c>
      <c r="Y22" s="231"/>
    </row>
    <row r="23" spans="1:25">
      <c r="A23" s="206"/>
      <c r="B23" s="206"/>
      <c r="C23" s="206"/>
      <c r="D23" s="206"/>
      <c r="E23" s="206"/>
      <c r="F23" s="206"/>
      <c r="G23" s="206"/>
      <c r="H23" s="201"/>
      <c r="I23" s="167" t="s">
        <v>689</v>
      </c>
      <c r="J23" s="166">
        <f>FractionUnbound_Old!J19*10*4</f>
        <v>9554.7071984271606</v>
      </c>
      <c r="K23" s="131">
        <f>FractionUnbound_Old!K19*10*4</f>
        <v>8950.4847255425593</v>
      </c>
      <c r="L23" s="132">
        <f>FractionUnbound_Old!L19*10*4</f>
        <v>8709.2618299062797</v>
      </c>
      <c r="M23" s="130">
        <f>FractionUnbound_Old!M19*10*4</f>
        <v>5753.5110239305195</v>
      </c>
      <c r="N23" s="131">
        <f>FractionUnbound_Old!N19*10*4</f>
        <v>6963.2465303221206</v>
      </c>
      <c r="O23" s="132">
        <f>FractionUnbound_Old!O19*10*4</f>
        <v>8069.9451460713208</v>
      </c>
      <c r="P23" s="133">
        <f>FractionUnbound_Old!P19*2*4</f>
        <v>8931.0426699985601</v>
      </c>
      <c r="Q23" s="134">
        <f>FractionUnbound_Old!Q19*2*4</f>
        <v>6984.0611194510957</v>
      </c>
      <c r="R23" s="135">
        <f>FractionUnbound_Old!R19*2*4</f>
        <v>7237.6354205547677</v>
      </c>
      <c r="S23" s="133">
        <f t="shared" ref="S23:U24" si="0">P23/M23</f>
        <v>1.5522769718962501</v>
      </c>
      <c r="T23" s="134">
        <f t="shared" si="0"/>
        <v>1.0029892075540248</v>
      </c>
      <c r="U23" s="135">
        <f t="shared" si="0"/>
        <v>0.89686302565244258</v>
      </c>
      <c r="V23" s="133">
        <f t="shared" ref="V23:X24" si="1">M23/J23</f>
        <v>0.60216507993856982</v>
      </c>
      <c r="W23" s="134">
        <f t="shared" si="1"/>
        <v>0.77797423757963269</v>
      </c>
      <c r="X23" s="135">
        <f t="shared" si="1"/>
        <v>0.92659347068431874</v>
      </c>
      <c r="Y23" s="231"/>
    </row>
    <row r="24" spans="1:25" ht="15.75" thickBot="1">
      <c r="A24" s="238"/>
      <c r="B24" s="238"/>
      <c r="C24" s="238"/>
      <c r="D24" s="238"/>
      <c r="E24" s="238"/>
      <c r="F24" s="238"/>
      <c r="G24" s="238"/>
      <c r="H24" s="229"/>
      <c r="I24" s="120" t="s">
        <v>688</v>
      </c>
      <c r="J24" s="165">
        <f>FractionUnbound_Old!J20*10*4</f>
        <v>10360.376428486759</v>
      </c>
      <c r="K24" s="122">
        <f>FractionUnbound_Old!K20*10*4</f>
        <v>10861.54893542908</v>
      </c>
      <c r="L24" s="123">
        <f>FractionUnbound_Old!L20*10*4</f>
        <v>10485.0109829386</v>
      </c>
      <c r="M24" s="121">
        <f>FractionUnbound_Old!M20*10*4</f>
        <v>6287.1249896665595</v>
      </c>
      <c r="N24" s="122">
        <f>FractionUnbound_Old!N20*10*4</f>
        <v>8366.094994200681</v>
      </c>
      <c r="O24" s="123">
        <f>FractionUnbound_Old!O20*10*4</f>
        <v>9191.8696789741607</v>
      </c>
      <c r="P24" s="124">
        <f>FractionUnbound_Old!P20*2*4</f>
        <v>8545.7525377164002</v>
      </c>
      <c r="Q24" s="125">
        <f>FractionUnbound_Old!Q20*2*4</f>
        <v>6409.1260640564478</v>
      </c>
      <c r="R24" s="126">
        <f>FractionUnbound_Old!R20*2*4</f>
        <v>7844.8919673535356</v>
      </c>
      <c r="S24" s="124">
        <f t="shared" si="0"/>
        <v>1.3592464841659888</v>
      </c>
      <c r="T24" s="125">
        <f t="shared" si="0"/>
        <v>0.76608334814500789</v>
      </c>
      <c r="U24" s="126">
        <f t="shared" si="0"/>
        <v>0.85345987718888638</v>
      </c>
      <c r="V24" s="124">
        <f t="shared" si="1"/>
        <v>0.60684329696550021</v>
      </c>
      <c r="W24" s="125">
        <f t="shared" si="1"/>
        <v>0.77024879636747523</v>
      </c>
      <c r="X24" s="126">
        <f t="shared" si="1"/>
        <v>0.87666762523485553</v>
      </c>
      <c r="Y24" s="232"/>
    </row>
    <row r="25" spans="1:25" ht="15.75" thickBot="1">
      <c r="A25" s="108"/>
      <c r="B25" s="107"/>
      <c r="C25" s="107"/>
      <c r="D25" s="107"/>
      <c r="E25" s="106"/>
      <c r="F25" s="106"/>
      <c r="G25" s="106"/>
      <c r="H25" s="106"/>
      <c r="I25" s="169"/>
      <c r="J25" s="109">
        <v>43847</v>
      </c>
      <c r="K25" s="109"/>
      <c r="L25" s="109"/>
      <c r="M25" s="109">
        <v>43847</v>
      </c>
      <c r="N25" s="109"/>
      <c r="O25" s="109"/>
      <c r="P25" s="109">
        <v>43847</v>
      </c>
      <c r="Q25" s="109"/>
      <c r="R25" s="109"/>
      <c r="S25" s="109">
        <v>43847</v>
      </c>
      <c r="T25" s="109"/>
      <c r="U25" s="109"/>
      <c r="V25" s="109">
        <v>43847</v>
      </c>
      <c r="W25" s="103">
        <v>44113</v>
      </c>
      <c r="X25" s="102">
        <v>44171</v>
      </c>
      <c r="Y25" s="172"/>
    </row>
    <row r="26" spans="1:25">
      <c r="A26" s="237" t="s">
        <v>473</v>
      </c>
      <c r="B26" s="237" t="s">
        <v>474</v>
      </c>
      <c r="C26" s="237">
        <v>900</v>
      </c>
      <c r="D26" s="237" t="s">
        <v>694</v>
      </c>
      <c r="E26" s="227">
        <f>AVERAGE(S29:U29)</f>
        <v>0.36160360448957768</v>
      </c>
      <c r="F26" s="236">
        <f>STDEV(S29:U29)</f>
        <v>7.2492448370449103E-2</v>
      </c>
      <c r="G26" s="236">
        <f>F26/E26*100</f>
        <v>20.047490531178738</v>
      </c>
      <c r="H26" s="227">
        <f>AVERAGE(V29:X29)</f>
        <v>0.85466482383393505</v>
      </c>
      <c r="I26" s="144" t="s">
        <v>711</v>
      </c>
      <c r="J26" s="163">
        <f>AVERAGE(J23:L23)</f>
        <v>9071.484584625332</v>
      </c>
      <c r="K26" s="99"/>
      <c r="L26" s="98"/>
      <c r="M26" s="100">
        <f>AVERAGE(M29:O29)</f>
        <v>9038.312051883906</v>
      </c>
      <c r="N26" s="99"/>
      <c r="O26" s="98"/>
      <c r="P26" s="100">
        <f>AVERAGE(P29:R29)</f>
        <v>3202.6313369934505</v>
      </c>
      <c r="Q26" s="99"/>
      <c r="R26" s="98"/>
      <c r="S26" s="137">
        <f>AVERAGE(S29:U29)</f>
        <v>0.36160360448957768</v>
      </c>
      <c r="T26" s="96"/>
      <c r="U26" s="95"/>
      <c r="V26" s="97">
        <f>M26/J26</f>
        <v>0.99634320794661901</v>
      </c>
      <c r="W26" s="96"/>
      <c r="X26" s="95"/>
      <c r="Y26" s="230">
        <f>_xlfn.T.TEST(J29:L29,M29:O29,2,1)</f>
        <v>4.8761192262938374E-2</v>
      </c>
    </row>
    <row r="27" spans="1:25">
      <c r="A27" s="206"/>
      <c r="B27" s="206"/>
      <c r="C27" s="206"/>
      <c r="D27" s="206"/>
      <c r="E27" s="228"/>
      <c r="F27" s="201"/>
      <c r="G27" s="201"/>
      <c r="H27" s="228"/>
      <c r="I27" s="174" t="s">
        <v>724</v>
      </c>
      <c r="J27" s="175"/>
      <c r="K27" s="176"/>
      <c r="L27" s="177"/>
      <c r="M27" s="175"/>
      <c r="N27" s="176"/>
      <c r="O27" s="177"/>
      <c r="P27" s="178"/>
      <c r="Q27" s="179"/>
      <c r="R27" s="179"/>
      <c r="S27" s="173">
        <f>(STDEV(S29:U29)/AVERAGE(S29:U29))*100</f>
        <v>20.047490531178738</v>
      </c>
      <c r="T27" s="180"/>
      <c r="U27" s="181"/>
      <c r="V27" s="182"/>
      <c r="W27" s="182"/>
      <c r="X27" s="183"/>
      <c r="Y27" s="231"/>
    </row>
    <row r="28" spans="1:25">
      <c r="A28" s="206" t="s">
        <v>473</v>
      </c>
      <c r="B28" s="206" t="s">
        <v>474</v>
      </c>
      <c r="C28" s="206"/>
      <c r="D28" s="206"/>
      <c r="E28" s="201"/>
      <c r="F28" s="201"/>
      <c r="G28" s="201"/>
      <c r="H28" s="201"/>
      <c r="I28" s="167"/>
      <c r="J28" s="164" t="s">
        <v>667</v>
      </c>
      <c r="K28" s="44" t="s">
        <v>666</v>
      </c>
      <c r="L28" s="93" t="s">
        <v>665</v>
      </c>
      <c r="M28" s="94" t="s">
        <v>667</v>
      </c>
      <c r="N28" s="44" t="s">
        <v>666</v>
      </c>
      <c r="O28" s="93" t="s">
        <v>665</v>
      </c>
      <c r="P28" s="94" t="s">
        <v>667</v>
      </c>
      <c r="Q28" s="44" t="s">
        <v>666</v>
      </c>
      <c r="R28" s="93" t="s">
        <v>665</v>
      </c>
      <c r="S28" s="94" t="s">
        <v>667</v>
      </c>
      <c r="T28" s="44" t="s">
        <v>666</v>
      </c>
      <c r="U28" s="93" t="s">
        <v>665</v>
      </c>
      <c r="V28" s="94" t="s">
        <v>667</v>
      </c>
      <c r="W28" s="44" t="s">
        <v>666</v>
      </c>
      <c r="X28" s="93" t="s">
        <v>665</v>
      </c>
      <c r="Y28" s="231"/>
    </row>
    <row r="29" spans="1:25" ht="15.75" thickBot="1">
      <c r="A29" s="206" t="s">
        <v>473</v>
      </c>
      <c r="B29" s="206" t="s">
        <v>474</v>
      </c>
      <c r="C29" s="206"/>
      <c r="D29" s="206"/>
      <c r="E29" s="201"/>
      <c r="F29" s="201"/>
      <c r="G29" s="201"/>
      <c r="H29" s="201"/>
      <c r="I29" s="120" t="s">
        <v>689</v>
      </c>
      <c r="J29" s="165">
        <f>FractionUnbound_Old!J24*10*4</f>
        <v>9694.4305913769604</v>
      </c>
      <c r="K29" s="122">
        <f>FractionUnbound_Old!K24*10*4</f>
        <v>11637.514175257</v>
      </c>
      <c r="L29" s="123">
        <f>FractionUnbound_Old!L24*10*4</f>
        <v>10264.6613118274</v>
      </c>
      <c r="M29" s="121">
        <f>FractionUnbound_Old!M24*10*4</f>
        <v>7515.6156898354802</v>
      </c>
      <c r="N29" s="122">
        <f>FractionUnbound_Old!N24*10*4</f>
        <v>10498.393036847719</v>
      </c>
      <c r="O29" s="123">
        <f>FractionUnbound_Old!O24*10*4</f>
        <v>9100.92742896852</v>
      </c>
      <c r="P29" s="124">
        <f>FractionUnbound_Old!P24*2*4</f>
        <v>3345.63352227528</v>
      </c>
      <c r="Q29" s="125">
        <f>FractionUnbound_Old!Q24*2*4</f>
        <v>3311.6623651201521</v>
      </c>
      <c r="R29" s="126">
        <f>FractionUnbound_Old!R24*2*4</f>
        <v>2950.5981235849199</v>
      </c>
      <c r="S29" s="127">
        <f>P29/M29</f>
        <v>0.44515761054681036</v>
      </c>
      <c r="T29" s="128">
        <f>Q29/N29</f>
        <v>0.31544469267789216</v>
      </c>
      <c r="U29" s="129">
        <f>R29/O29</f>
        <v>0.32420851024403063</v>
      </c>
      <c r="V29" s="113">
        <f>M29/J29</f>
        <v>0.7752508637815716</v>
      </c>
      <c r="W29" s="112">
        <f>N29/K29</f>
        <v>0.90211645534823814</v>
      </c>
      <c r="X29" s="115">
        <f>O29/L29</f>
        <v>0.88662715237199552</v>
      </c>
      <c r="Y29" s="232"/>
    </row>
    <row r="30" spans="1:25" ht="15.75" thickBot="1">
      <c r="A30" s="108"/>
      <c r="B30" s="107"/>
      <c r="C30" s="107"/>
      <c r="D30" s="107"/>
      <c r="E30" s="106"/>
      <c r="F30" s="106"/>
      <c r="G30" s="106"/>
      <c r="H30" s="106"/>
      <c r="I30" s="170"/>
      <c r="J30" s="109">
        <v>43859</v>
      </c>
      <c r="K30" s="109"/>
      <c r="L30" s="109"/>
      <c r="M30" s="109">
        <v>43859</v>
      </c>
      <c r="N30" s="109"/>
      <c r="O30" s="109"/>
      <c r="P30" s="109">
        <v>43859</v>
      </c>
      <c r="Q30" s="109"/>
      <c r="R30" s="109"/>
      <c r="S30" s="109">
        <v>43859</v>
      </c>
      <c r="T30" s="109"/>
      <c r="U30" s="109"/>
      <c r="V30" s="109">
        <v>43859</v>
      </c>
      <c r="W30" s="109"/>
      <c r="X30" s="109"/>
      <c r="Y30" s="172"/>
    </row>
    <row r="31" spans="1:25">
      <c r="A31" s="237" t="s">
        <v>441</v>
      </c>
      <c r="B31" s="237" t="s">
        <v>440</v>
      </c>
      <c r="C31" s="237">
        <v>906</v>
      </c>
      <c r="D31" s="237" t="s">
        <v>693</v>
      </c>
      <c r="E31" s="227">
        <f>AVERAGE(S34:U34)</f>
        <v>5.3683010419462739E-2</v>
      </c>
      <c r="F31" s="236">
        <f>STDEV(S34:U34)</f>
        <v>9.223236281344957E-3</v>
      </c>
      <c r="G31" s="236">
        <f>F31/E31*100</f>
        <v>17.180922249474069</v>
      </c>
      <c r="H31" s="227">
        <f>AVERAGE(V34:X34)</f>
        <v>0.8748929477116304</v>
      </c>
      <c r="I31" s="144" t="s">
        <v>711</v>
      </c>
      <c r="J31" s="163">
        <f>AVERAGE(J34:L34)</f>
        <v>9572.8322873244015</v>
      </c>
      <c r="K31" s="99"/>
      <c r="L31" s="98"/>
      <c r="M31" s="100">
        <f>AVERAGE(M34:O34)</f>
        <v>8332.0906093636804</v>
      </c>
      <c r="N31" s="99"/>
      <c r="O31" s="98"/>
      <c r="P31" s="100">
        <f>AVERAGE(P34:R34)</f>
        <v>442.28177317778051</v>
      </c>
      <c r="Q31" s="99"/>
      <c r="R31" s="98"/>
      <c r="S31" s="137">
        <f>AVERAGE(S34:U34)</f>
        <v>5.3683010419462739E-2</v>
      </c>
      <c r="T31" s="96"/>
      <c r="U31" s="95"/>
      <c r="V31" s="97">
        <f>M31/J31</f>
        <v>0.87038928075616506</v>
      </c>
      <c r="W31" s="96"/>
      <c r="X31" s="95"/>
      <c r="Y31" s="230">
        <f>_xlfn.T.TEST(J34:L34,M34:O34,2,1)</f>
        <v>0.18815584582890044</v>
      </c>
    </row>
    <row r="32" spans="1:25">
      <c r="A32" s="206"/>
      <c r="B32" s="206"/>
      <c r="C32" s="206"/>
      <c r="D32" s="206"/>
      <c r="E32" s="228"/>
      <c r="F32" s="201"/>
      <c r="G32" s="201"/>
      <c r="H32" s="228"/>
      <c r="I32" s="174" t="s">
        <v>724</v>
      </c>
      <c r="J32" s="175"/>
      <c r="K32" s="176"/>
      <c r="L32" s="177"/>
      <c r="M32" s="175"/>
      <c r="N32" s="176"/>
      <c r="O32" s="177"/>
      <c r="P32" s="178"/>
      <c r="Q32" s="179"/>
      <c r="R32" s="179"/>
      <c r="S32" s="173">
        <f>(STDEV(S34:U34)/AVERAGE(S34:U34))*100</f>
        <v>17.180922249474069</v>
      </c>
      <c r="T32" s="180"/>
      <c r="U32" s="181"/>
      <c r="V32" s="182"/>
      <c r="W32" s="182"/>
      <c r="X32" s="183"/>
      <c r="Y32" s="231"/>
    </row>
    <row r="33" spans="1:25">
      <c r="A33" s="206" t="s">
        <v>441</v>
      </c>
      <c r="B33" s="206" t="s">
        <v>440</v>
      </c>
      <c r="C33" s="206"/>
      <c r="D33" s="206"/>
      <c r="E33" s="201"/>
      <c r="F33" s="201"/>
      <c r="G33" s="201"/>
      <c r="H33" s="201"/>
      <c r="I33" s="167"/>
      <c r="J33" s="164" t="s">
        <v>667</v>
      </c>
      <c r="K33" s="44" t="s">
        <v>666</v>
      </c>
      <c r="L33" s="93" t="s">
        <v>665</v>
      </c>
      <c r="M33" s="94" t="s">
        <v>667</v>
      </c>
      <c r="N33" s="44" t="s">
        <v>666</v>
      </c>
      <c r="O33" s="93" t="s">
        <v>665</v>
      </c>
      <c r="P33" s="94" t="s">
        <v>667</v>
      </c>
      <c r="Q33" s="44" t="s">
        <v>666</v>
      </c>
      <c r="R33" s="93" t="s">
        <v>665</v>
      </c>
      <c r="S33" s="94" t="s">
        <v>667</v>
      </c>
      <c r="T33" s="44" t="s">
        <v>666</v>
      </c>
      <c r="U33" s="93" t="s">
        <v>665</v>
      </c>
      <c r="V33" s="94" t="s">
        <v>667</v>
      </c>
      <c r="W33" s="44" t="s">
        <v>666</v>
      </c>
      <c r="X33" s="93" t="s">
        <v>665</v>
      </c>
      <c r="Y33" s="231"/>
    </row>
    <row r="34" spans="1:25" ht="15.75" thickBot="1">
      <c r="A34" s="206" t="s">
        <v>441</v>
      </c>
      <c r="B34" s="206" t="s">
        <v>440</v>
      </c>
      <c r="C34" s="206"/>
      <c r="D34" s="206"/>
      <c r="E34" s="201"/>
      <c r="F34" s="201"/>
      <c r="G34" s="201"/>
      <c r="H34" s="201"/>
      <c r="I34" s="120" t="s">
        <v>686</v>
      </c>
      <c r="J34" s="165">
        <f>FractionUnbound_Old!J28*10*4</f>
        <v>10740.225834168959</v>
      </c>
      <c r="K34" s="122">
        <f>FractionUnbound_Old!K28*10*4</f>
        <v>8829.4107890668802</v>
      </c>
      <c r="L34" s="123">
        <f>FractionUnbound_Old!L28*10*4</f>
        <v>9148.8602387373594</v>
      </c>
      <c r="M34" s="121">
        <f>FractionUnbound_Old!M28*10*4</f>
        <v>8797.8724687589602</v>
      </c>
      <c r="N34" s="122">
        <f>FractionUnbound_Old!N28*10*4</f>
        <v>8847.8794352744408</v>
      </c>
      <c r="O34" s="123">
        <f>FractionUnbound_Old!O28*10*4</f>
        <v>7350.5199240576403</v>
      </c>
      <c r="P34" s="124">
        <f>FractionUnbound_Old!P28*2*4</f>
        <v>453.35026683418238</v>
      </c>
      <c r="Q34" s="125">
        <f>FractionUnbound_Old!Q28*2*4</f>
        <v>404.58725629793918</v>
      </c>
      <c r="R34" s="126">
        <f>FractionUnbound_Old!R28*2*4</f>
        <v>468.90779640122003</v>
      </c>
      <c r="S34" s="127">
        <f>P34/M34</f>
        <v>5.1529533809908996E-2</v>
      </c>
      <c r="T34" s="128">
        <f>Q34/N34</f>
        <v>4.5727030895667917E-2</v>
      </c>
      <c r="U34" s="129">
        <f>R34/O34</f>
        <v>6.3792466552811289E-2</v>
      </c>
      <c r="V34" s="113">
        <f>M34/J34</f>
        <v>0.81915153411108033</v>
      </c>
      <c r="W34" s="112">
        <f>N34/K34</f>
        <v>1.0020917189888174</v>
      </c>
      <c r="X34" s="115">
        <f>O34/L34</f>
        <v>0.80343559003499332</v>
      </c>
      <c r="Y34" s="232"/>
    </row>
    <row r="35" spans="1:25" ht="15.75" thickBot="1">
      <c r="A35" s="108"/>
      <c r="B35" s="107"/>
      <c r="C35" s="107"/>
      <c r="D35" s="107"/>
      <c r="E35" s="106"/>
      <c r="F35" s="106"/>
      <c r="G35" s="106"/>
      <c r="H35" s="106"/>
      <c r="I35" s="169"/>
      <c r="J35" s="109">
        <v>43859</v>
      </c>
      <c r="K35" s="109"/>
      <c r="L35" s="109"/>
      <c r="M35" s="109">
        <v>43859</v>
      </c>
      <c r="N35" s="109"/>
      <c r="O35" s="109"/>
      <c r="P35" s="109">
        <v>43859</v>
      </c>
      <c r="Q35" s="109"/>
      <c r="R35" s="109"/>
      <c r="S35" s="109">
        <v>43859</v>
      </c>
      <c r="T35" s="109"/>
      <c r="U35" s="109"/>
      <c r="V35" s="109">
        <v>43859</v>
      </c>
      <c r="W35" s="109"/>
      <c r="X35" s="109"/>
      <c r="Y35" s="172"/>
    </row>
    <row r="36" spans="1:25">
      <c r="A36" s="237" t="s">
        <v>443</v>
      </c>
      <c r="B36" s="237" t="s">
        <v>442</v>
      </c>
      <c r="C36" s="237">
        <v>913</v>
      </c>
      <c r="D36" s="237" t="s">
        <v>695</v>
      </c>
      <c r="E36" s="227">
        <f>AVERAGE(S39:U39)</f>
        <v>0.36958946624121491</v>
      </c>
      <c r="F36" s="236">
        <f>STDEV(S39:U39)</f>
        <v>4.4797252196020966E-2</v>
      </c>
      <c r="G36" s="236">
        <f>F36/E36*100</f>
        <v>12.120814116164166</v>
      </c>
      <c r="H36" s="227">
        <f>AVERAGE(V39:X39)</f>
        <v>0.96498001713008696</v>
      </c>
      <c r="I36" s="144" t="s">
        <v>711</v>
      </c>
      <c r="J36" s="163">
        <f>AVERAGE(J39:L39)</f>
        <v>9031.1979377254265</v>
      </c>
      <c r="K36" s="99"/>
      <c r="L36" s="98"/>
      <c r="M36" s="100">
        <f>AVERAGE(M39:O39)</f>
        <v>8687.647007347934</v>
      </c>
      <c r="N36" s="99"/>
      <c r="O36" s="98"/>
      <c r="P36" s="100">
        <f>AVERAGE(P39:R39)</f>
        <v>3191.8737740790129</v>
      </c>
      <c r="Q36" s="99"/>
      <c r="R36" s="98"/>
      <c r="S36" s="137">
        <f>AVERAGE(S39:U39)</f>
        <v>0.36958946624121491</v>
      </c>
      <c r="T36" s="96"/>
      <c r="U36" s="95"/>
      <c r="V36" s="97">
        <f>M36/J36</f>
        <v>0.96195953928300038</v>
      </c>
      <c r="W36" s="96"/>
      <c r="X36" s="95"/>
      <c r="Y36" s="230">
        <f>_xlfn.T.TEST(J39:L39,M39:O39,2,1)</f>
        <v>0.4706144912935718</v>
      </c>
    </row>
    <row r="37" spans="1:25">
      <c r="A37" s="206"/>
      <c r="B37" s="206"/>
      <c r="C37" s="206"/>
      <c r="D37" s="206"/>
      <c r="E37" s="228"/>
      <c r="F37" s="201"/>
      <c r="G37" s="201"/>
      <c r="H37" s="228"/>
      <c r="I37" s="174" t="s">
        <v>724</v>
      </c>
      <c r="J37" s="175"/>
      <c r="K37" s="176"/>
      <c r="L37" s="177"/>
      <c r="M37" s="175"/>
      <c r="N37" s="176"/>
      <c r="O37" s="177"/>
      <c r="P37" s="178"/>
      <c r="Q37" s="179"/>
      <c r="R37" s="179"/>
      <c r="S37" s="173">
        <f>(STDEV(S39:U39)/AVERAGE(S39:U39))*100</f>
        <v>12.120814116164166</v>
      </c>
      <c r="T37" s="180"/>
      <c r="U37" s="181"/>
      <c r="V37" s="182"/>
      <c r="W37" s="182"/>
      <c r="X37" s="183"/>
      <c r="Y37" s="231"/>
    </row>
    <row r="38" spans="1:25">
      <c r="A38" s="206" t="s">
        <v>443</v>
      </c>
      <c r="B38" s="206" t="s">
        <v>442</v>
      </c>
      <c r="C38" s="206"/>
      <c r="D38" s="206"/>
      <c r="E38" s="201"/>
      <c r="F38" s="201"/>
      <c r="G38" s="201"/>
      <c r="H38" s="201"/>
      <c r="I38" s="167"/>
      <c r="J38" s="164" t="s">
        <v>667</v>
      </c>
      <c r="K38" s="44" t="s">
        <v>666</v>
      </c>
      <c r="L38" s="93" t="s">
        <v>665</v>
      </c>
      <c r="M38" s="94" t="s">
        <v>667</v>
      </c>
      <c r="N38" s="44" t="s">
        <v>666</v>
      </c>
      <c r="O38" s="93" t="s">
        <v>665</v>
      </c>
      <c r="P38" s="94" t="s">
        <v>667</v>
      </c>
      <c r="Q38" s="44" t="s">
        <v>666</v>
      </c>
      <c r="R38" s="93" t="s">
        <v>665</v>
      </c>
      <c r="S38" s="94" t="s">
        <v>667</v>
      </c>
      <c r="T38" s="44" t="s">
        <v>666</v>
      </c>
      <c r="U38" s="93" t="s">
        <v>665</v>
      </c>
      <c r="V38" s="94" t="s">
        <v>667</v>
      </c>
      <c r="W38" s="44" t="s">
        <v>666</v>
      </c>
      <c r="X38" s="93" t="s">
        <v>665</v>
      </c>
      <c r="Y38" s="231"/>
    </row>
    <row r="39" spans="1:25" ht="15.75" thickBot="1">
      <c r="A39" s="206" t="s">
        <v>443</v>
      </c>
      <c r="B39" s="206" t="s">
        <v>442</v>
      </c>
      <c r="C39" s="206"/>
      <c r="D39" s="206"/>
      <c r="E39" s="201"/>
      <c r="F39" s="201"/>
      <c r="G39" s="201"/>
      <c r="H39" s="201"/>
      <c r="I39" s="120" t="s">
        <v>686</v>
      </c>
      <c r="J39" s="165">
        <f>FractionUnbound_Old!J32*10*4</f>
        <v>9522.9171132849206</v>
      </c>
      <c r="K39" s="122">
        <f>FractionUnbound_Old!K32*10*4</f>
        <v>9681.0034613753196</v>
      </c>
      <c r="L39" s="123">
        <f>FractionUnbound_Old!L32*10*4</f>
        <v>7889.6732385160394</v>
      </c>
      <c r="M39" s="121">
        <f>FractionUnbound_Old!M32*10*4</f>
        <v>8409.3040462467998</v>
      </c>
      <c r="N39" s="122">
        <f>FractionUnbound_Old!N32*10*4</f>
        <v>9622.7873705229194</v>
      </c>
      <c r="O39" s="123">
        <f>FractionUnbound_Old!O32*10*4</f>
        <v>8030.8496052740802</v>
      </c>
      <c r="P39" s="124">
        <f>FractionUnbound_Old!P32*2*4</f>
        <v>2936.0246092826001</v>
      </c>
      <c r="Q39" s="125">
        <f>FractionUnbound_Old!Q32*2*4</f>
        <v>3258.9125851699519</v>
      </c>
      <c r="R39" s="126">
        <f>FractionUnbound_Old!R32*2*4</f>
        <v>3380.6841277844878</v>
      </c>
      <c r="S39" s="127">
        <f>P39/M39</f>
        <v>0.34914002313818021</v>
      </c>
      <c r="T39" s="128">
        <f>Q39/N39</f>
        <v>0.3386661743304068</v>
      </c>
      <c r="U39" s="129">
        <f>R39/O39</f>
        <v>0.42096220125505768</v>
      </c>
      <c r="V39" s="113">
        <f>M39/J39</f>
        <v>0.8830596702889939</v>
      </c>
      <c r="W39" s="112">
        <f>N39/K39</f>
        <v>0.99398656440061539</v>
      </c>
      <c r="X39" s="115">
        <f>O39/L39</f>
        <v>1.0178938167006515</v>
      </c>
      <c r="Y39" s="232"/>
    </row>
    <row r="40" spans="1:25" ht="15.75" thickBot="1">
      <c r="A40" s="108"/>
      <c r="B40" s="107"/>
      <c r="C40" s="107"/>
      <c r="D40" s="107"/>
      <c r="E40" s="106"/>
      <c r="F40" s="106"/>
      <c r="G40" s="106"/>
      <c r="H40" s="106"/>
      <c r="I40" s="170"/>
      <c r="J40" s="109">
        <v>43859</v>
      </c>
      <c r="K40" s="109"/>
      <c r="L40" s="109"/>
      <c r="M40" s="109">
        <v>43859</v>
      </c>
      <c r="N40" s="109"/>
      <c r="O40" s="109"/>
      <c r="P40" s="109">
        <v>43859</v>
      </c>
      <c r="Q40" s="109"/>
      <c r="R40" s="109"/>
      <c r="S40" s="109">
        <v>43859</v>
      </c>
      <c r="T40" s="109"/>
      <c r="U40" s="109"/>
      <c r="V40" s="109">
        <v>43859</v>
      </c>
      <c r="W40" s="109"/>
      <c r="X40" s="109"/>
      <c r="Y40" s="172"/>
    </row>
    <row r="41" spans="1:25">
      <c r="A41" s="237" t="s">
        <v>445</v>
      </c>
      <c r="B41" s="237" t="s">
        <v>444</v>
      </c>
      <c r="C41" s="237">
        <v>915</v>
      </c>
      <c r="D41" s="237" t="s">
        <v>692</v>
      </c>
      <c r="E41" s="227">
        <f>AVERAGE(S44:U44)</f>
        <v>0.51050722378504254</v>
      </c>
      <c r="F41" s="236">
        <f>STDEV(S44:U44)</f>
        <v>3.1034624930228488E-2</v>
      </c>
      <c r="G41" s="236">
        <f>F41/E41*100</f>
        <v>6.0791744924056408</v>
      </c>
      <c r="H41" s="227">
        <f>AVERAGE(V44:X44)</f>
        <v>0.81456956589080354</v>
      </c>
      <c r="I41" s="144" t="s">
        <v>711</v>
      </c>
      <c r="J41" s="163">
        <f>AVERAGE(J44:L44)</f>
        <v>7721.1284957025337</v>
      </c>
      <c r="K41" s="99"/>
      <c r="L41" s="98"/>
      <c r="M41" s="100">
        <f>AVERAGE(M44:O44)</f>
        <v>6284.53749453008</v>
      </c>
      <c r="N41" s="99"/>
      <c r="O41" s="98"/>
      <c r="P41" s="100">
        <f>AVERAGE(P44:R44)</f>
        <v>3202.982557770616</v>
      </c>
      <c r="Q41" s="99"/>
      <c r="R41" s="98"/>
      <c r="S41" s="137">
        <f>AVERAGE(S44:U44)</f>
        <v>0.51050722378504254</v>
      </c>
      <c r="T41" s="96"/>
      <c r="U41" s="95"/>
      <c r="V41" s="97">
        <f>M41/J41</f>
        <v>0.81394028062451762</v>
      </c>
      <c r="W41" s="96"/>
      <c r="X41" s="95"/>
      <c r="Y41" s="230">
        <f>_xlfn.T.TEST(J44:L44,M44:O44,2,1)</f>
        <v>9.6319945867670252E-3</v>
      </c>
    </row>
    <row r="42" spans="1:25">
      <c r="A42" s="206"/>
      <c r="B42" s="206"/>
      <c r="C42" s="206"/>
      <c r="D42" s="206"/>
      <c r="E42" s="228"/>
      <c r="F42" s="201"/>
      <c r="G42" s="201"/>
      <c r="H42" s="228"/>
      <c r="I42" s="174" t="s">
        <v>724</v>
      </c>
      <c r="J42" s="175"/>
      <c r="K42" s="176"/>
      <c r="L42" s="177"/>
      <c r="M42" s="175"/>
      <c r="N42" s="176"/>
      <c r="O42" s="177"/>
      <c r="P42" s="178"/>
      <c r="Q42" s="179"/>
      <c r="R42" s="179"/>
      <c r="S42" s="173">
        <f>(STDEV(S44:U44)/AVERAGE(S44:U44))*100</f>
        <v>6.0791744924056408</v>
      </c>
      <c r="T42" s="180"/>
      <c r="U42" s="181"/>
      <c r="V42" s="182"/>
      <c r="W42" s="182"/>
      <c r="X42" s="183"/>
      <c r="Y42" s="231"/>
    </row>
    <row r="43" spans="1:25">
      <c r="A43" s="206" t="s">
        <v>445</v>
      </c>
      <c r="B43" s="206" t="s">
        <v>444</v>
      </c>
      <c r="C43" s="206"/>
      <c r="D43" s="206"/>
      <c r="E43" s="201"/>
      <c r="F43" s="201"/>
      <c r="G43" s="201"/>
      <c r="H43" s="201"/>
      <c r="I43" s="167"/>
      <c r="J43" s="164" t="s">
        <v>667</v>
      </c>
      <c r="K43" s="44" t="s">
        <v>666</v>
      </c>
      <c r="L43" s="93" t="s">
        <v>665</v>
      </c>
      <c r="M43" s="94" t="s">
        <v>667</v>
      </c>
      <c r="N43" s="44" t="s">
        <v>666</v>
      </c>
      <c r="O43" s="93" t="s">
        <v>665</v>
      </c>
      <c r="P43" s="94" t="s">
        <v>667</v>
      </c>
      <c r="Q43" s="44" t="s">
        <v>666</v>
      </c>
      <c r="R43" s="93" t="s">
        <v>665</v>
      </c>
      <c r="S43" s="94" t="s">
        <v>667</v>
      </c>
      <c r="T43" s="44" t="s">
        <v>666</v>
      </c>
      <c r="U43" s="93" t="s">
        <v>665</v>
      </c>
      <c r="V43" s="94" t="s">
        <v>667</v>
      </c>
      <c r="W43" s="44" t="s">
        <v>666</v>
      </c>
      <c r="X43" s="93" t="s">
        <v>665</v>
      </c>
      <c r="Y43" s="231"/>
    </row>
    <row r="44" spans="1:25" ht="15.75" thickBot="1">
      <c r="A44" s="206" t="s">
        <v>445</v>
      </c>
      <c r="B44" s="206" t="s">
        <v>444</v>
      </c>
      <c r="C44" s="206"/>
      <c r="D44" s="206"/>
      <c r="E44" s="201"/>
      <c r="F44" s="201"/>
      <c r="G44" s="201"/>
      <c r="H44" s="201"/>
      <c r="I44" s="120" t="s">
        <v>686</v>
      </c>
      <c r="J44" s="165">
        <f>FractionUnbound_Old!J36*10*4</f>
        <v>8203.6713402833193</v>
      </c>
      <c r="K44" s="122">
        <f>FractionUnbound_Old!K36*10*4</f>
        <v>7703.2853538991603</v>
      </c>
      <c r="L44" s="123">
        <f>FractionUnbound_Old!L36*10*4</f>
        <v>7256.4287929251204</v>
      </c>
      <c r="M44" s="121">
        <f>FractionUnbound_Old!M36*10*4</f>
        <v>6637.9647061058804</v>
      </c>
      <c r="N44" s="122">
        <f>FractionUnbound_Old!N36*10*4</f>
        <v>6112.1516772976393</v>
      </c>
      <c r="O44" s="123">
        <f>FractionUnbound_Old!O36*10*4</f>
        <v>6103.4961001867205</v>
      </c>
      <c r="P44" s="124">
        <f>FractionUnbound_Old!P36*2*4</f>
        <v>3187.1350471063038</v>
      </c>
      <c r="Q44" s="125">
        <f>FractionUnbound_Old!Q36*2*4</f>
        <v>3313.803570424504</v>
      </c>
      <c r="R44" s="126">
        <f>FractionUnbound_Old!R36*2*4</f>
        <v>3108.0090557810399</v>
      </c>
      <c r="S44" s="127">
        <f>P44/M44</f>
        <v>0.48013738972951187</v>
      </c>
      <c r="T44" s="128">
        <f>Q44/N44</f>
        <v>0.54216644896640287</v>
      </c>
      <c r="U44" s="129">
        <f>R44/O44</f>
        <v>0.50921783265921294</v>
      </c>
      <c r="V44" s="113">
        <f>M44/J44</f>
        <v>0.80914561673269492</v>
      </c>
      <c r="W44" s="112">
        <f>N44/K44</f>
        <v>0.79344739244325935</v>
      </c>
      <c r="X44" s="115">
        <f>O44/L44</f>
        <v>0.84111568849645613</v>
      </c>
      <c r="Y44" s="232"/>
    </row>
    <row r="45" spans="1:25" ht="15.75" thickBot="1">
      <c r="A45" s="108"/>
      <c r="B45" s="107"/>
      <c r="C45" s="107"/>
      <c r="D45" s="107"/>
      <c r="E45" s="106"/>
      <c r="F45" s="106"/>
      <c r="G45" s="106"/>
      <c r="H45" s="106"/>
      <c r="I45" s="170"/>
      <c r="J45" s="109">
        <v>43859</v>
      </c>
      <c r="K45" s="109"/>
      <c r="L45" s="109"/>
      <c r="M45" s="109">
        <v>43859</v>
      </c>
      <c r="N45" s="109"/>
      <c r="O45" s="109"/>
      <c r="P45" s="109">
        <v>43859</v>
      </c>
      <c r="Q45" s="109"/>
      <c r="R45" s="109"/>
      <c r="S45" s="109">
        <v>43859</v>
      </c>
      <c r="T45" s="109"/>
      <c r="U45" s="109"/>
      <c r="V45" s="109">
        <v>43859</v>
      </c>
      <c r="W45" s="109"/>
      <c r="X45" s="109"/>
      <c r="Y45" s="172"/>
    </row>
    <row r="46" spans="1:25">
      <c r="A46" s="237" t="s">
        <v>447</v>
      </c>
      <c r="B46" s="237" t="s">
        <v>446</v>
      </c>
      <c r="C46" s="237">
        <v>965</v>
      </c>
      <c r="D46" s="237" t="s">
        <v>691</v>
      </c>
      <c r="E46" s="227">
        <f>AVERAGE(S49:U49)</f>
        <v>0.2032964145706174</v>
      </c>
      <c r="F46" s="236">
        <f>STDEV(S49:U49)</f>
        <v>2.2537434972791166E-2</v>
      </c>
      <c r="G46" s="236">
        <f>F46/E46*100</f>
        <v>11.085997271714069</v>
      </c>
      <c r="H46" s="227">
        <f>AVERAGE(V49:X49)</f>
        <v>0.89157768756183631</v>
      </c>
      <c r="I46" s="144" t="s">
        <v>711</v>
      </c>
      <c r="J46" s="163">
        <f>AVERAGE(J49:L49)</f>
        <v>8380.75746830772</v>
      </c>
      <c r="K46" s="99"/>
      <c r="L46" s="98"/>
      <c r="M46" s="100">
        <f>AVERAGE(M49:O49)</f>
        <v>7456.4672111976797</v>
      </c>
      <c r="N46" s="99"/>
      <c r="O46" s="98"/>
      <c r="P46" s="100">
        <f>AVERAGE(P49:R49)</f>
        <v>1511.5600599090906</v>
      </c>
      <c r="Q46" s="99"/>
      <c r="R46" s="98"/>
      <c r="S46" s="137">
        <f>AVERAGE(S49:U49)</f>
        <v>0.2032964145706174</v>
      </c>
      <c r="T46" s="96"/>
      <c r="U46" s="95"/>
      <c r="V46" s="97">
        <f>M46/J46</f>
        <v>0.88971280214165682</v>
      </c>
      <c r="W46" s="96"/>
      <c r="X46" s="95"/>
      <c r="Y46" s="230">
        <f>_xlfn.T.TEST(J49:L49,M49:O49,2,1)</f>
        <v>4.9685071595165595E-2</v>
      </c>
    </row>
    <row r="47" spans="1:25">
      <c r="A47" s="206"/>
      <c r="B47" s="206"/>
      <c r="C47" s="206"/>
      <c r="D47" s="206"/>
      <c r="E47" s="228"/>
      <c r="F47" s="201"/>
      <c r="G47" s="201"/>
      <c r="H47" s="228"/>
      <c r="I47" s="174" t="s">
        <v>724</v>
      </c>
      <c r="J47" s="175"/>
      <c r="K47" s="176"/>
      <c r="L47" s="177"/>
      <c r="M47" s="175"/>
      <c r="N47" s="176"/>
      <c r="O47" s="177"/>
      <c r="P47" s="178"/>
      <c r="Q47" s="179"/>
      <c r="R47" s="179"/>
      <c r="S47" s="173">
        <f>(STDEV(S49:U49)/AVERAGE(S49:U49))*100</f>
        <v>11.085997271714069</v>
      </c>
      <c r="T47" s="180"/>
      <c r="U47" s="181"/>
      <c r="V47" s="182"/>
      <c r="W47" s="182"/>
      <c r="X47" s="183"/>
      <c r="Y47" s="231"/>
    </row>
    <row r="48" spans="1:25">
      <c r="A48" s="206" t="s">
        <v>447</v>
      </c>
      <c r="B48" s="206" t="s">
        <v>446</v>
      </c>
      <c r="C48" s="206"/>
      <c r="D48" s="206"/>
      <c r="E48" s="201"/>
      <c r="F48" s="201"/>
      <c r="G48" s="201"/>
      <c r="H48" s="201"/>
      <c r="I48" s="167"/>
      <c r="J48" s="164" t="s">
        <v>667</v>
      </c>
      <c r="K48" s="44" t="s">
        <v>666</v>
      </c>
      <c r="L48" s="93" t="s">
        <v>665</v>
      </c>
      <c r="M48" s="94" t="s">
        <v>667</v>
      </c>
      <c r="N48" s="44" t="s">
        <v>666</v>
      </c>
      <c r="O48" s="93" t="s">
        <v>665</v>
      </c>
      <c r="P48" s="94" t="s">
        <v>667</v>
      </c>
      <c r="Q48" s="44" t="s">
        <v>666</v>
      </c>
      <c r="R48" s="93" t="s">
        <v>665</v>
      </c>
      <c r="S48" s="94" t="s">
        <v>667</v>
      </c>
      <c r="T48" s="44" t="s">
        <v>666</v>
      </c>
      <c r="U48" s="93" t="s">
        <v>665</v>
      </c>
      <c r="V48" s="94" t="s">
        <v>667</v>
      </c>
      <c r="W48" s="44" t="s">
        <v>666</v>
      </c>
      <c r="X48" s="93" t="s">
        <v>665</v>
      </c>
      <c r="Y48" s="231"/>
    </row>
    <row r="49" spans="1:25" ht="15.75" thickBot="1">
      <c r="A49" s="206" t="s">
        <v>447</v>
      </c>
      <c r="B49" s="206" t="s">
        <v>446</v>
      </c>
      <c r="C49" s="206"/>
      <c r="D49" s="206"/>
      <c r="E49" s="201"/>
      <c r="F49" s="201"/>
      <c r="G49" s="201"/>
      <c r="H49" s="201"/>
      <c r="I49" s="120" t="s">
        <v>686</v>
      </c>
      <c r="J49" s="165">
        <f>FractionUnbound_Old!J40*10*4</f>
        <v>9125.9620661209992</v>
      </c>
      <c r="K49" s="122">
        <f>FractionUnbound_Old!K40*10*4</f>
        <v>8240.6300399208394</v>
      </c>
      <c r="L49" s="123">
        <f>FractionUnbound_Old!L40*10*4</f>
        <v>7775.6802988813197</v>
      </c>
      <c r="M49" s="121">
        <f>FractionUnbound_Old!M40*10*4</f>
        <v>7832.9313044343999</v>
      </c>
      <c r="N49" s="122">
        <f>FractionUnbound_Old!N40*10*4</f>
        <v>7312.2342896563205</v>
      </c>
      <c r="O49" s="123">
        <f>FractionUnbound_Old!O40*10*4</f>
        <v>7224.2360395023197</v>
      </c>
      <c r="P49" s="124">
        <f>FractionUnbound_Old!P40*2*4</f>
        <v>1402.8216700694641</v>
      </c>
      <c r="Q49" s="125">
        <f>FractionUnbound_Old!Q40*2*4</f>
        <v>1635.5948970665841</v>
      </c>
      <c r="R49" s="126">
        <f>FractionUnbound_Old!R40*2*4</f>
        <v>1496.263612591224</v>
      </c>
      <c r="S49" s="127">
        <f>P49/M49</f>
        <v>0.17909280900692887</v>
      </c>
      <c r="T49" s="128">
        <f>Q49/N49</f>
        <v>0.22367922474533539</v>
      </c>
      <c r="U49" s="129">
        <f>R49/O49</f>
        <v>0.20711720995958796</v>
      </c>
      <c r="V49" s="113">
        <f>M49/J49</f>
        <v>0.8583129370560485</v>
      </c>
      <c r="W49" s="112">
        <f>N49/K49</f>
        <v>0.88733922700485202</v>
      </c>
      <c r="X49" s="115">
        <f>O49/L49</f>
        <v>0.9290808986246083</v>
      </c>
      <c r="Y49" s="232"/>
    </row>
    <row r="50" spans="1:25" ht="15.75" thickBot="1">
      <c r="A50" s="108"/>
      <c r="B50" s="107"/>
      <c r="C50" s="107"/>
      <c r="D50" s="107"/>
      <c r="E50" s="106"/>
      <c r="F50" s="106"/>
      <c r="G50" s="106"/>
      <c r="H50" s="106"/>
      <c r="I50" s="170"/>
      <c r="J50" s="109">
        <v>43859</v>
      </c>
      <c r="K50" s="109"/>
      <c r="L50" s="109"/>
      <c r="M50" s="109">
        <v>43859</v>
      </c>
      <c r="N50" s="109"/>
      <c r="O50" s="109"/>
      <c r="P50" s="109">
        <v>43859</v>
      </c>
      <c r="Q50" s="109"/>
      <c r="R50" s="109"/>
      <c r="S50" s="109">
        <v>43859</v>
      </c>
      <c r="T50" s="109"/>
      <c r="U50" s="109"/>
      <c r="V50" s="109">
        <v>43859</v>
      </c>
      <c r="W50" s="109"/>
      <c r="X50" s="109"/>
      <c r="Y50" s="172"/>
    </row>
    <row r="51" spans="1:25">
      <c r="A51" s="237" t="s">
        <v>449</v>
      </c>
      <c r="B51" s="237" t="s">
        <v>448</v>
      </c>
      <c r="C51" s="237">
        <v>3125</v>
      </c>
      <c r="D51" s="237" t="s">
        <v>690</v>
      </c>
      <c r="E51" s="227">
        <f>AVERAGE(S54:U54)</f>
        <v>2.5257661168737722E-2</v>
      </c>
      <c r="F51" s="236">
        <f>STDEV(S54:U54)</f>
        <v>6.653789300129551E-4</v>
      </c>
      <c r="G51" s="236">
        <f>F51/E51*100</f>
        <v>2.6343647797307437</v>
      </c>
      <c r="H51" s="227">
        <f>AVERAGE(V54:X54)</f>
        <v>0.67416498343888998</v>
      </c>
      <c r="I51" s="144" t="s">
        <v>711</v>
      </c>
      <c r="J51" s="163">
        <f>AVERAGE(J54:L54)</f>
        <v>7765.4094697350129</v>
      </c>
      <c r="K51" s="99"/>
      <c r="L51" s="98"/>
      <c r="M51" s="100">
        <f>AVERAGE(M54:O54)</f>
        <v>5232.2166703529474</v>
      </c>
      <c r="N51" s="99"/>
      <c r="O51" s="98"/>
      <c r="P51" s="100">
        <f>AVERAGE(P54:R54)</f>
        <v>132.05746301537624</v>
      </c>
      <c r="Q51" s="99"/>
      <c r="R51" s="98"/>
      <c r="S51" s="137">
        <f>AVERAGE(S54:U54)</f>
        <v>2.5257661168737722E-2</v>
      </c>
      <c r="T51" s="96"/>
      <c r="U51" s="95"/>
      <c r="V51" s="97">
        <f>M51/J51</f>
        <v>0.67378503229546916</v>
      </c>
      <c r="W51" s="96"/>
      <c r="X51" s="95"/>
      <c r="Y51" s="230">
        <f>_xlfn.T.TEST(J54:L54,M54:O54,2,1)</f>
        <v>5.0267846520969661E-3</v>
      </c>
    </row>
    <row r="52" spans="1:25">
      <c r="A52" s="206"/>
      <c r="B52" s="206"/>
      <c r="C52" s="206"/>
      <c r="D52" s="206"/>
      <c r="E52" s="228"/>
      <c r="F52" s="201"/>
      <c r="G52" s="201"/>
      <c r="H52" s="228"/>
      <c r="I52" s="174" t="s">
        <v>724</v>
      </c>
      <c r="J52" s="175"/>
      <c r="K52" s="176"/>
      <c r="L52" s="177"/>
      <c r="M52" s="175"/>
      <c r="N52" s="176"/>
      <c r="O52" s="177"/>
      <c r="P52" s="178"/>
      <c r="Q52" s="179"/>
      <c r="R52" s="179"/>
      <c r="S52" s="173">
        <f>(STDEV(S54:U54)/AVERAGE(S54:U54))*100</f>
        <v>2.6343647797307437</v>
      </c>
      <c r="T52" s="180"/>
      <c r="U52" s="181"/>
      <c r="V52" s="182"/>
      <c r="W52" s="182"/>
      <c r="X52" s="183"/>
      <c r="Y52" s="231"/>
    </row>
    <row r="53" spans="1:25">
      <c r="A53" s="206" t="s">
        <v>449</v>
      </c>
      <c r="B53" s="206" t="s">
        <v>448</v>
      </c>
      <c r="C53" s="206"/>
      <c r="D53" s="206"/>
      <c r="E53" s="201"/>
      <c r="F53" s="201"/>
      <c r="G53" s="201"/>
      <c r="H53" s="201"/>
      <c r="I53" s="167"/>
      <c r="J53" s="164" t="s">
        <v>667</v>
      </c>
      <c r="K53" s="44" t="s">
        <v>666</v>
      </c>
      <c r="L53" s="93" t="s">
        <v>665</v>
      </c>
      <c r="M53" s="94" t="s">
        <v>667</v>
      </c>
      <c r="N53" s="44" t="s">
        <v>666</v>
      </c>
      <c r="O53" s="93" t="s">
        <v>665</v>
      </c>
      <c r="P53" s="94" t="s">
        <v>667</v>
      </c>
      <c r="Q53" s="44" t="s">
        <v>666</v>
      </c>
      <c r="R53" s="93" t="s">
        <v>665</v>
      </c>
      <c r="S53" s="94" t="s">
        <v>667</v>
      </c>
      <c r="T53" s="44" t="s">
        <v>666</v>
      </c>
      <c r="U53" s="93" t="s">
        <v>665</v>
      </c>
      <c r="V53" s="94" t="s">
        <v>667</v>
      </c>
      <c r="W53" s="44" t="s">
        <v>666</v>
      </c>
      <c r="X53" s="93" t="s">
        <v>665</v>
      </c>
      <c r="Y53" s="231"/>
    </row>
    <row r="54" spans="1:25" ht="15.75" thickBot="1">
      <c r="A54" s="206" t="s">
        <v>449</v>
      </c>
      <c r="B54" s="206" t="s">
        <v>448</v>
      </c>
      <c r="C54" s="206"/>
      <c r="D54" s="206"/>
      <c r="E54" s="201"/>
      <c r="F54" s="201"/>
      <c r="G54" s="201"/>
      <c r="H54" s="201"/>
      <c r="I54" s="120" t="s">
        <v>687</v>
      </c>
      <c r="J54" s="165">
        <f>FractionUnbound_Old!J44*10*4</f>
        <v>8179.2804273861602</v>
      </c>
      <c r="K54" s="122">
        <f>FractionUnbound_Old!K44*10*4</f>
        <v>7783.8029700080406</v>
      </c>
      <c r="L54" s="123">
        <f>FractionUnbound_Old!L44*10*4</f>
        <v>7333.1450118108396</v>
      </c>
      <c r="M54" s="121">
        <f>FractionUnbound_Old!M44*10*4</f>
        <v>5292.9029557176</v>
      </c>
      <c r="N54" s="122">
        <f>FractionUnbound_Old!N44*10*4</f>
        <v>5490.0647378028807</v>
      </c>
      <c r="O54" s="123">
        <f>FractionUnbound_Old!O44*10*4</f>
        <v>4913.6823175383606</v>
      </c>
      <c r="P54" s="124">
        <f>FractionUnbound_Old!P44*2*4</f>
        <v>135.8399664316992</v>
      </c>
      <c r="Q54" s="125">
        <f>FractionUnbound_Old!Q44*2*4</f>
        <v>134.45061654016479</v>
      </c>
      <c r="R54" s="126">
        <f>FractionUnbound_Old!R44*2*4</f>
        <v>125.8818060742648</v>
      </c>
      <c r="S54" s="127">
        <f>P54/M54</f>
        <v>2.5664548843647241E-2</v>
      </c>
      <c r="T54" s="128">
        <f>Q54/N54</f>
        <v>2.448980530491373E-2</v>
      </c>
      <c r="U54" s="129">
        <f>R54/O54</f>
        <v>2.561862935765221E-2</v>
      </c>
      <c r="V54" s="113">
        <f>M54/J54</f>
        <v>0.64711107568774784</v>
      </c>
      <c r="W54" s="112">
        <f>N54/K54</f>
        <v>0.70531907847061159</v>
      </c>
      <c r="X54" s="115">
        <f>O54/L54</f>
        <v>0.67006479615831038</v>
      </c>
      <c r="Y54" s="232"/>
    </row>
    <row r="55" spans="1:25" ht="15.75" thickBot="1">
      <c r="A55" s="108"/>
      <c r="B55" s="107"/>
      <c r="C55" s="107"/>
      <c r="D55" s="107"/>
      <c r="E55" s="106"/>
      <c r="F55" s="106"/>
      <c r="G55" s="106"/>
      <c r="H55" s="106"/>
      <c r="I55" s="170"/>
      <c r="J55" s="109" t="s">
        <v>708</v>
      </c>
      <c r="K55" s="109" t="s">
        <v>709</v>
      </c>
      <c r="L55" s="109" t="s">
        <v>710</v>
      </c>
      <c r="M55" s="109">
        <v>43847</v>
      </c>
      <c r="N55" s="109">
        <v>43859</v>
      </c>
      <c r="O55" s="109">
        <v>43874</v>
      </c>
      <c r="P55" s="109">
        <v>43847</v>
      </c>
      <c r="Q55" s="109">
        <v>43859</v>
      </c>
      <c r="R55" s="109">
        <v>43874</v>
      </c>
      <c r="S55" s="109">
        <v>43859</v>
      </c>
      <c r="T55" s="109">
        <v>43859</v>
      </c>
      <c r="U55" s="109">
        <v>43847</v>
      </c>
      <c r="V55" s="109">
        <v>43859</v>
      </c>
      <c r="W55" s="109">
        <v>43859</v>
      </c>
      <c r="X55" s="109">
        <v>43847</v>
      </c>
      <c r="Y55" s="172"/>
    </row>
    <row r="56" spans="1:25">
      <c r="A56" s="237" t="s">
        <v>670</v>
      </c>
      <c r="B56" s="237" t="s">
        <v>669</v>
      </c>
      <c r="C56" s="237" t="s">
        <v>664</v>
      </c>
      <c r="D56" s="237" t="s">
        <v>725</v>
      </c>
      <c r="E56" s="236">
        <f>AVERAGE(S56:U56)</f>
        <v>5.8092393888781679E-2</v>
      </c>
      <c r="F56" s="236">
        <f>STDEV(S56:U56)</f>
        <v>4.0784889825383891E-3</v>
      </c>
      <c r="G56" s="236">
        <f>F56/E56*100</f>
        <v>7.0206936046510435</v>
      </c>
      <c r="H56" s="227">
        <f>AVERAGE(V62:X67)</f>
        <v>0.81599372691374028</v>
      </c>
      <c r="I56" s="144" t="s">
        <v>711</v>
      </c>
      <c r="J56" s="163">
        <f>AVERAGE(J62:L64)</f>
        <v>9078.7804982177076</v>
      </c>
      <c r="K56" s="99">
        <f>AVERAGE(J65:L65)</f>
        <v>9327.066175988919</v>
      </c>
      <c r="L56" s="98">
        <f>AVERAGE(J66:L66)</f>
        <v>9088.8629424953997</v>
      </c>
      <c r="M56" s="100">
        <f>AVERAGE(M62:O64)</f>
        <v>7477.2508154183515</v>
      </c>
      <c r="N56" s="99">
        <f>AVERAGE(M65:O65)</f>
        <v>7808.8845832864536</v>
      </c>
      <c r="O56" s="98">
        <f>AVERAGE(M66:O66)</f>
        <v>7376.5867793310654</v>
      </c>
      <c r="P56" s="100">
        <f>AVERAGE(P62:R64)</f>
        <v>448.11063670321386</v>
      </c>
      <c r="Q56" s="99">
        <f>AVERAGE(P65:R65)</f>
        <v>416.72266888700989</v>
      </c>
      <c r="R56" s="98">
        <f>AVERAGE(P66:R66)</f>
        <v>447.79982562757147</v>
      </c>
      <c r="S56" s="100">
        <f>AVERAGE(S62:U64)</f>
        <v>6.0189180246617728E-2</v>
      </c>
      <c r="T56" s="99">
        <f>AVERAGE(S65:U65)</f>
        <v>5.3392057719087165E-2</v>
      </c>
      <c r="U56" s="98">
        <f>AVERAGE(S66:U66)</f>
        <v>6.0695943700640131E-2</v>
      </c>
      <c r="V56" s="100">
        <f>AVERAGE(V62:X64)</f>
        <v>0.82353152385164419</v>
      </c>
      <c r="W56" s="99">
        <f>AVERAGE(V65:X65)</f>
        <v>0.83713261051853072</v>
      </c>
      <c r="X56" s="98">
        <f>AVERAGE(V66:X66)</f>
        <v>0.81209751731979907</v>
      </c>
      <c r="Y56" s="230">
        <f>_xlfn.T.TEST(J62:L67,M62:O67,2,1)</f>
        <v>1.9638797986019466E-13</v>
      </c>
    </row>
    <row r="57" spans="1:25">
      <c r="A57" s="206"/>
      <c r="B57" s="206"/>
      <c r="C57" s="206"/>
      <c r="D57" s="206"/>
      <c r="E57" s="201"/>
      <c r="F57" s="201"/>
      <c r="G57" s="201"/>
      <c r="H57" s="228"/>
      <c r="I57" s="174" t="s">
        <v>724</v>
      </c>
      <c r="J57" s="175"/>
      <c r="K57" s="176"/>
      <c r="L57" s="177"/>
      <c r="M57" s="175"/>
      <c r="N57" s="176"/>
      <c r="O57" s="177"/>
      <c r="P57" s="178"/>
      <c r="Q57" s="179"/>
      <c r="R57" s="179"/>
      <c r="S57" s="173">
        <f>(STDEV(S62:U64)/AVERAGE(S62:U64))*100</f>
        <v>11.923333731118014</v>
      </c>
      <c r="T57" s="180">
        <f>(STDEV(S65:U65)/AVERAGE(S65:U65))*100</f>
        <v>3.7354463608397412</v>
      </c>
      <c r="U57" s="181">
        <f>(STDEV(S66:U66)/AVERAGE(S66:U66))*100</f>
        <v>3.629418069776408</v>
      </c>
      <c r="V57" s="182"/>
      <c r="W57" s="182"/>
      <c r="X57" s="183"/>
      <c r="Y57" s="231"/>
    </row>
    <row r="58" spans="1:25" ht="15.75" thickBot="1">
      <c r="A58" s="206"/>
      <c r="B58" s="206"/>
      <c r="C58" s="206"/>
      <c r="D58" s="206"/>
      <c r="E58" s="201"/>
      <c r="F58" s="201"/>
      <c r="G58" s="201"/>
      <c r="H58" s="201"/>
      <c r="I58" s="167"/>
      <c r="J58" s="143">
        <v>43874</v>
      </c>
      <c r="K58" s="109"/>
      <c r="L58" s="109"/>
      <c r="M58" s="143">
        <v>43874</v>
      </c>
      <c r="N58" s="109"/>
      <c r="O58" s="109"/>
      <c r="P58" s="143">
        <v>43874</v>
      </c>
      <c r="Q58" s="109"/>
      <c r="R58" s="109"/>
      <c r="S58" s="143">
        <v>43874</v>
      </c>
      <c r="T58" s="109"/>
      <c r="U58" s="109"/>
      <c r="V58" s="143">
        <v>43874</v>
      </c>
      <c r="W58" s="109"/>
      <c r="X58" s="109"/>
      <c r="Y58" s="231"/>
    </row>
    <row r="59" spans="1:25">
      <c r="A59" s="206"/>
      <c r="B59" s="206"/>
      <c r="C59" s="206"/>
      <c r="D59" s="206"/>
      <c r="E59" s="201"/>
      <c r="F59" s="201"/>
      <c r="G59" s="201"/>
      <c r="H59" s="201"/>
      <c r="I59" s="144" t="s">
        <v>711</v>
      </c>
      <c r="J59" s="163">
        <f>AVERAGE(J67:L67)</f>
        <v>9049.4440608060268</v>
      </c>
      <c r="K59" s="99"/>
      <c r="L59" s="98"/>
      <c r="M59" s="100">
        <f>AVERAGE(M67:O67)</f>
        <v>7013.9308940057736</v>
      </c>
      <c r="N59" s="99"/>
      <c r="O59" s="98"/>
      <c r="P59" s="100">
        <f>AVERAGE(P67:R67)</f>
        <v>542.2685777478581</v>
      </c>
      <c r="Q59" s="99"/>
      <c r="R59" s="98"/>
      <c r="S59" s="100">
        <f>AVERAGE(S67:U67)</f>
        <v>7.8211153064733904E-2</v>
      </c>
      <c r="T59" s="99"/>
      <c r="U59" s="98"/>
      <c r="V59" s="100">
        <f>AVERAGE(V67:X67)</f>
        <v>0.77613766208917934</v>
      </c>
      <c r="W59" s="99"/>
      <c r="X59" s="98"/>
      <c r="Y59" s="231"/>
    </row>
    <row r="60" spans="1:25">
      <c r="A60" s="206"/>
      <c r="B60" s="206"/>
      <c r="C60" s="206"/>
      <c r="D60" s="206"/>
      <c r="E60" s="201"/>
      <c r="F60" s="201"/>
      <c r="G60" s="201"/>
      <c r="H60" s="201"/>
      <c r="I60" s="174" t="s">
        <v>724</v>
      </c>
      <c r="J60" s="175"/>
      <c r="K60" s="176"/>
      <c r="L60" s="177"/>
      <c r="M60" s="175"/>
      <c r="N60" s="176"/>
      <c r="O60" s="177"/>
      <c r="P60" s="178"/>
      <c r="Q60" s="179"/>
      <c r="R60" s="179"/>
      <c r="S60" s="173">
        <f>(STDEV(S67:U67)/AVERAGE(S67:U67))*100</f>
        <v>38.258182669342219</v>
      </c>
      <c r="T60" s="180"/>
      <c r="U60" s="181"/>
      <c r="V60" s="182"/>
      <c r="W60" s="182"/>
      <c r="X60" s="183"/>
      <c r="Y60" s="231"/>
    </row>
    <row r="61" spans="1:25" ht="15.75" thickBot="1">
      <c r="A61" s="206"/>
      <c r="B61" s="206"/>
      <c r="C61" s="206"/>
      <c r="D61" s="206"/>
      <c r="E61" s="201"/>
      <c r="F61" s="201"/>
      <c r="G61" s="201"/>
      <c r="H61" s="201"/>
      <c r="I61" s="167"/>
      <c r="J61" s="164" t="s">
        <v>667</v>
      </c>
      <c r="K61" s="44" t="s">
        <v>666</v>
      </c>
      <c r="L61" s="93" t="s">
        <v>665</v>
      </c>
      <c r="M61" s="94" t="s">
        <v>667</v>
      </c>
      <c r="N61" s="44" t="s">
        <v>666</v>
      </c>
      <c r="O61" s="93" t="s">
        <v>665</v>
      </c>
      <c r="P61" s="94" t="s">
        <v>667</v>
      </c>
      <c r="Q61" s="44" t="s">
        <v>666</v>
      </c>
      <c r="R61" s="93" t="s">
        <v>665</v>
      </c>
      <c r="S61" s="92" t="s">
        <v>667</v>
      </c>
      <c r="T61" s="91" t="s">
        <v>666</v>
      </c>
      <c r="U61" s="90" t="s">
        <v>665</v>
      </c>
      <c r="V61" s="92" t="s">
        <v>667</v>
      </c>
      <c r="W61" s="91" t="s">
        <v>666</v>
      </c>
      <c r="X61" s="90" t="s">
        <v>665</v>
      </c>
      <c r="Y61" s="231"/>
    </row>
    <row r="62" spans="1:25">
      <c r="A62" s="206"/>
      <c r="B62" s="206"/>
      <c r="C62" s="206"/>
      <c r="D62" s="206"/>
      <c r="E62" s="201"/>
      <c r="F62" s="201"/>
      <c r="G62" s="201"/>
      <c r="H62" s="201"/>
      <c r="I62" s="233" t="s">
        <v>686</v>
      </c>
      <c r="J62" s="166">
        <f>FractionUnbound_Old!J48*10*4</f>
        <v>9444.9707386829195</v>
      </c>
      <c r="K62" s="131">
        <f>FractionUnbound_Old!K48*10*4</f>
        <v>9574.5942448279202</v>
      </c>
      <c r="L62" s="132">
        <f>FractionUnbound_Old!L48*10*4</f>
        <v>9167.7484524371193</v>
      </c>
      <c r="M62" s="130">
        <f>FractionUnbound_Old!M48*10*4</f>
        <v>8010.7888958130397</v>
      </c>
      <c r="N62" s="131">
        <f>FractionUnbound_Old!N48*10*4</f>
        <v>7913.7987515855602</v>
      </c>
      <c r="O62" s="132">
        <f>FractionUnbound_Old!O48*10*4</f>
        <v>7693.4273615807197</v>
      </c>
      <c r="P62" s="133">
        <f>FractionUnbound_Old!P48*2*4</f>
        <v>445.02701258924242</v>
      </c>
      <c r="Q62" s="134">
        <f>FractionUnbound_Old!Q48*2*4</f>
        <v>424.91065729907359</v>
      </c>
      <c r="R62" s="135">
        <f>FractionUnbound_Old!R48*2*4</f>
        <v>434.14771817197681</v>
      </c>
      <c r="S62" s="89">
        <f t="shared" ref="S62:U67" si="2">P62/M62</f>
        <v>5.5553456516853485E-2</v>
      </c>
      <c r="T62" s="88">
        <f t="shared" si="2"/>
        <v>5.3692375891406276E-2</v>
      </c>
      <c r="U62" s="87">
        <f t="shared" si="2"/>
        <v>5.6430989436517566E-2</v>
      </c>
      <c r="V62" s="89">
        <f t="shared" ref="V62:X67" si="3">M62/J62</f>
        <v>0.84815391359593839</v>
      </c>
      <c r="W62" s="88">
        <f t="shared" si="3"/>
        <v>0.82654142298097888</v>
      </c>
      <c r="X62" s="87">
        <f t="shared" si="3"/>
        <v>0.83918395028994586</v>
      </c>
      <c r="Y62" s="231"/>
    </row>
    <row r="63" spans="1:25">
      <c r="A63" s="206"/>
      <c r="B63" s="206"/>
      <c r="C63" s="206"/>
      <c r="D63" s="206"/>
      <c r="E63" s="201"/>
      <c r="F63" s="201"/>
      <c r="G63" s="201"/>
      <c r="H63" s="201"/>
      <c r="I63" s="234"/>
      <c r="J63" s="166">
        <f>FractionUnbound_Old!J49*10*4</f>
        <v>9144.3109818164812</v>
      </c>
      <c r="K63" s="131">
        <f>FractionUnbound_Old!K49*10*4</f>
        <v>9134.2805847284399</v>
      </c>
      <c r="L63" s="132">
        <f>FractionUnbound_Old!L49*10*4</f>
        <v>8645.8651465635212</v>
      </c>
      <c r="M63" s="130">
        <f>FractionUnbound_Old!M49*10*4</f>
        <v>7315.34864175448</v>
      </c>
      <c r="N63" s="131">
        <f>FractionUnbound_Old!N49*10*4</f>
        <v>7530.7245497355998</v>
      </c>
      <c r="O63" s="132">
        <f>FractionUnbound_Old!O49*10*4</f>
        <v>6675.7866692750804</v>
      </c>
      <c r="P63" s="133">
        <f>FractionUnbound_Old!P49*2*4</f>
        <v>503.8249864992456</v>
      </c>
      <c r="Q63" s="134">
        <f>FractionUnbound_Old!Q49*2*4</f>
        <v>427.63342583277517</v>
      </c>
      <c r="R63" s="135">
        <f>FractionUnbound_Old!R49*2*4</f>
        <v>469.96200629577999</v>
      </c>
      <c r="S63" s="89">
        <f t="shared" si="2"/>
        <v>6.8872313702660448E-2</v>
      </c>
      <c r="T63" s="88">
        <f t="shared" si="2"/>
        <v>5.6785163633131318E-2</v>
      </c>
      <c r="U63" s="87">
        <f t="shared" si="2"/>
        <v>7.0397996457668838E-2</v>
      </c>
      <c r="V63" s="86">
        <f t="shared" si="3"/>
        <v>0.79998904852438812</v>
      </c>
      <c r="W63" s="85">
        <f t="shared" si="3"/>
        <v>0.82444637865911219</v>
      </c>
      <c r="X63" s="84">
        <f t="shared" si="3"/>
        <v>0.7721363398697596</v>
      </c>
      <c r="Y63" s="231"/>
    </row>
    <row r="64" spans="1:25" ht="15.75" thickBot="1">
      <c r="A64" s="206"/>
      <c r="B64" s="206"/>
      <c r="C64" s="206"/>
      <c r="D64" s="206"/>
      <c r="E64" s="201"/>
      <c r="F64" s="201"/>
      <c r="G64" s="201"/>
      <c r="H64" s="201"/>
      <c r="I64" s="235"/>
      <c r="J64" s="165">
        <f>FractionUnbound_Old!J50*10*4</f>
        <v>9102.6984735206388</v>
      </c>
      <c r="K64" s="122">
        <f>FractionUnbound_Old!K50*10*4</f>
        <v>9030.293106794521</v>
      </c>
      <c r="L64" s="123">
        <f>FractionUnbound_Old!L50*10*4</f>
        <v>8464.2627545878004</v>
      </c>
      <c r="M64" s="121">
        <f>FractionUnbound_Old!M50*10*4</f>
        <v>7507.9111864144797</v>
      </c>
      <c r="N64" s="122">
        <f>FractionUnbound_Old!N50*10*4</f>
        <v>7288.6738877221997</v>
      </c>
      <c r="O64" s="123">
        <f>FractionUnbound_Old!O50*10*4</f>
        <v>7358.7973948839999</v>
      </c>
      <c r="P64" s="124">
        <f>FractionUnbound_Old!P50*2*4</f>
        <v>403.04946253480398</v>
      </c>
      <c r="Q64" s="125">
        <f>FractionUnbound_Old!Q50*2*4</f>
        <v>507.24714801456719</v>
      </c>
      <c r="R64" s="126">
        <f>FractionUnbound_Old!R50*2*4</f>
        <v>417.19331309146003</v>
      </c>
      <c r="S64" s="89">
        <f t="shared" si="2"/>
        <v>5.3683301856862604E-2</v>
      </c>
      <c r="T64" s="88">
        <f t="shared" si="2"/>
        <v>6.9593887149900752E-2</v>
      </c>
      <c r="U64" s="87">
        <f t="shared" si="2"/>
        <v>5.6693137574558329E-2</v>
      </c>
      <c r="V64" s="89">
        <f t="shared" si="3"/>
        <v>0.82480060261851718</v>
      </c>
      <c r="W64" s="88">
        <f t="shared" si="3"/>
        <v>0.80713591480636415</v>
      </c>
      <c r="X64" s="87">
        <f t="shared" si="3"/>
        <v>0.86939614331979287</v>
      </c>
      <c r="Y64" s="231"/>
    </row>
    <row r="65" spans="1:25" ht="15.75" thickBot="1">
      <c r="A65" s="206"/>
      <c r="B65" s="206"/>
      <c r="C65" s="206"/>
      <c r="D65" s="206"/>
      <c r="E65" s="201"/>
      <c r="F65" s="201"/>
      <c r="G65" s="201"/>
      <c r="H65" s="201"/>
      <c r="I65" s="120" t="s">
        <v>687</v>
      </c>
      <c r="J65" s="165">
        <f>FractionUnbound_Old!J51*10*4</f>
        <v>9433.7903437999594</v>
      </c>
      <c r="K65" s="122">
        <f>FractionUnbound_Old!K51*10*4</f>
        <v>9393.7768176422796</v>
      </c>
      <c r="L65" s="123">
        <f>FractionUnbound_Old!L51*10*4</f>
        <v>9153.6313665245198</v>
      </c>
      <c r="M65" s="121">
        <f>FractionUnbound_Old!M51*10*4</f>
        <v>7998.0176942440003</v>
      </c>
      <c r="N65" s="122">
        <f>FractionUnbound_Old!N51*10*4</f>
        <v>7851.7076483207202</v>
      </c>
      <c r="O65" s="123">
        <f>FractionUnbound_Old!O51*10*4</f>
        <v>7576.9284072946402</v>
      </c>
      <c r="P65" s="124">
        <f>FractionUnbound_Old!P51*2*4</f>
        <v>424.60668022893037</v>
      </c>
      <c r="Q65" s="125">
        <f>FractionUnbound_Old!Q51*2*4</f>
        <v>404.88512470331278</v>
      </c>
      <c r="R65" s="126">
        <f>FractionUnbound_Old!R51*2*4</f>
        <v>420.6762017287864</v>
      </c>
      <c r="S65" s="80">
        <f t="shared" si="2"/>
        <v>5.308898985488749E-2</v>
      </c>
      <c r="T65" s="79">
        <f t="shared" si="2"/>
        <v>5.1566505381782445E-2</v>
      </c>
      <c r="U65" s="78">
        <f t="shared" si="2"/>
        <v>5.5520677920591545E-2</v>
      </c>
      <c r="V65" s="80">
        <f t="shared" si="3"/>
        <v>0.84780532561871358</v>
      </c>
      <c r="W65" s="79">
        <f t="shared" si="3"/>
        <v>0.83584140870523693</v>
      </c>
      <c r="X65" s="78">
        <f t="shared" si="3"/>
        <v>0.82775109723164142</v>
      </c>
      <c r="Y65" s="231"/>
    </row>
    <row r="66" spans="1:25" ht="15.75" thickBot="1">
      <c r="A66" s="206"/>
      <c r="B66" s="206"/>
      <c r="C66" s="206"/>
      <c r="D66" s="206"/>
      <c r="E66" s="201"/>
      <c r="F66" s="201"/>
      <c r="G66" s="201"/>
      <c r="H66" s="201"/>
      <c r="I66" s="120" t="s">
        <v>689</v>
      </c>
      <c r="J66" s="165">
        <f>FractionUnbound_Old!J52*10*4</f>
        <v>8671.4535558911994</v>
      </c>
      <c r="K66" s="122">
        <f>FractionUnbound_Old!K52*10*4</f>
        <v>9222.0326005948409</v>
      </c>
      <c r="L66" s="123">
        <f>FractionUnbound_Old!L52*10*4</f>
        <v>9373.1026710001588</v>
      </c>
      <c r="M66" s="121">
        <f>FractionUnbound_Old!M52*10*4</f>
        <v>7181.9139231117197</v>
      </c>
      <c r="N66" s="122">
        <f>FractionUnbound_Old!N52*10*4</f>
        <v>7614.5132271409602</v>
      </c>
      <c r="O66" s="123">
        <f>FractionUnbound_Old!O52*10*4</f>
        <v>7333.3331877405199</v>
      </c>
      <c r="P66" s="124">
        <f>FractionUnbound_Old!P52*2*4</f>
        <v>421.41278857190719</v>
      </c>
      <c r="Q66" s="125">
        <f>FractionUnbound_Old!Q52*2*4</f>
        <v>459.65358953975601</v>
      </c>
      <c r="R66" s="126">
        <f>FractionUnbound_Old!R52*2*4</f>
        <v>462.3330987710512</v>
      </c>
      <c r="S66" s="80">
        <f t="shared" si="2"/>
        <v>5.8676947828040935E-2</v>
      </c>
      <c r="T66" s="79">
        <f t="shared" si="2"/>
        <v>6.0365459462514225E-2</v>
      </c>
      <c r="U66" s="78">
        <f t="shared" si="2"/>
        <v>6.3045423811365256E-2</v>
      </c>
      <c r="V66" s="80">
        <f t="shared" si="3"/>
        <v>0.8282249194810577</v>
      </c>
      <c r="W66" s="79">
        <f t="shared" si="3"/>
        <v>0.82568708623409204</v>
      </c>
      <c r="X66" s="78">
        <f t="shared" si="3"/>
        <v>0.78238054624424758</v>
      </c>
      <c r="Y66" s="231"/>
    </row>
    <row r="67" spans="1:25" ht="15.75" thickBot="1">
      <c r="A67" s="238"/>
      <c r="B67" s="238"/>
      <c r="C67" s="238"/>
      <c r="D67" s="238"/>
      <c r="E67" s="229"/>
      <c r="F67" s="229"/>
      <c r="G67" s="229"/>
      <c r="H67" s="229"/>
      <c r="I67" s="120" t="s">
        <v>688</v>
      </c>
      <c r="J67" s="165">
        <f>FractionUnbound_Old!J53*10*4</f>
        <v>9120.2085826543607</v>
      </c>
      <c r="K67" s="122">
        <f>FractionUnbound_Old!K53*10*4</f>
        <v>9242.5968018210006</v>
      </c>
      <c r="L67" s="123">
        <f>FractionUnbound_Old!L53*10*4</f>
        <v>8785.526797942719</v>
      </c>
      <c r="M67" s="121">
        <f>FractionUnbound_Old!M53*10*4</f>
        <v>6619.28600261052</v>
      </c>
      <c r="N67" s="122">
        <f>FractionUnbound_Old!N53*10*4</f>
        <v>6926.8796040437201</v>
      </c>
      <c r="O67" s="123">
        <f>FractionUnbound_Old!O53*10*4</f>
        <v>7495.6270753630806</v>
      </c>
      <c r="P67" s="124">
        <f>FractionUnbound_Old!P53*2*4</f>
        <v>745.54095062679517</v>
      </c>
      <c r="Q67" s="125">
        <f>FractionUnbound_Old!Q53*2*4</f>
        <v>404.53711671395439</v>
      </c>
      <c r="R67" s="126">
        <f>FractionUnbound_Old!R53*2*4</f>
        <v>476.72766590282481</v>
      </c>
      <c r="S67" s="80">
        <f t="shared" si="2"/>
        <v>0.1126316267846363</v>
      </c>
      <c r="T67" s="79">
        <f t="shared" si="2"/>
        <v>5.8401060771692472E-2</v>
      </c>
      <c r="U67" s="78">
        <f t="shared" si="2"/>
        <v>6.3600771637872949E-2</v>
      </c>
      <c r="V67" s="80">
        <f t="shared" si="3"/>
        <v>0.7257823044968158</v>
      </c>
      <c r="W67" s="79">
        <f t="shared" si="3"/>
        <v>0.74945166954366849</v>
      </c>
      <c r="X67" s="78">
        <f t="shared" si="3"/>
        <v>0.85317901222705383</v>
      </c>
      <c r="Y67" s="232"/>
    </row>
  </sheetData>
  <mergeCells count="105">
    <mergeCell ref="J3:L3"/>
    <mergeCell ref="M3:O3"/>
    <mergeCell ref="P3:R3"/>
    <mergeCell ref="S3:U3"/>
    <mergeCell ref="V3:X3"/>
    <mergeCell ref="A5:A8"/>
    <mergeCell ref="B5:B8"/>
    <mergeCell ref="C5:C8"/>
    <mergeCell ref="D5:D8"/>
    <mergeCell ref="E5:E8"/>
    <mergeCell ref="F5:F8"/>
    <mergeCell ref="G5:G8"/>
    <mergeCell ref="H5:H8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15:A18"/>
    <mergeCell ref="B15:B18"/>
    <mergeCell ref="C15:C18"/>
    <mergeCell ref="D15:D18"/>
    <mergeCell ref="E15:E18"/>
    <mergeCell ref="F15:F18"/>
    <mergeCell ref="G15:G18"/>
    <mergeCell ref="H15:H18"/>
    <mergeCell ref="Y15:Y18"/>
    <mergeCell ref="A20:A24"/>
    <mergeCell ref="B20:B24"/>
    <mergeCell ref="C20:C24"/>
    <mergeCell ref="D20:D24"/>
    <mergeCell ref="E20:E24"/>
    <mergeCell ref="F20:F24"/>
    <mergeCell ref="G20:G24"/>
    <mergeCell ref="H20:H24"/>
    <mergeCell ref="Y20:Y24"/>
    <mergeCell ref="A26:A29"/>
    <mergeCell ref="B26:B29"/>
    <mergeCell ref="C26:C29"/>
    <mergeCell ref="D26:D29"/>
    <mergeCell ref="E26:E29"/>
    <mergeCell ref="F26:F29"/>
    <mergeCell ref="G26:G29"/>
    <mergeCell ref="H26:H29"/>
    <mergeCell ref="Y26:Y29"/>
    <mergeCell ref="G31:G34"/>
    <mergeCell ref="H31:H34"/>
    <mergeCell ref="Y31:Y34"/>
    <mergeCell ref="A36:A39"/>
    <mergeCell ref="B36:B39"/>
    <mergeCell ref="C36:C39"/>
    <mergeCell ref="D36:D39"/>
    <mergeCell ref="E36:E39"/>
    <mergeCell ref="F36:F39"/>
    <mergeCell ref="G36:G39"/>
    <mergeCell ref="A31:A34"/>
    <mergeCell ref="B31:B34"/>
    <mergeCell ref="C31:C34"/>
    <mergeCell ref="D31:D34"/>
    <mergeCell ref="E31:E34"/>
    <mergeCell ref="F31:F34"/>
    <mergeCell ref="H36:H39"/>
    <mergeCell ref="Y36:Y39"/>
    <mergeCell ref="A41:A44"/>
    <mergeCell ref="B41:B44"/>
    <mergeCell ref="C41:C44"/>
    <mergeCell ref="D41:D44"/>
    <mergeCell ref="E41:E44"/>
    <mergeCell ref="F41:F44"/>
    <mergeCell ref="G41:G44"/>
    <mergeCell ref="H41:H44"/>
    <mergeCell ref="Y41:Y44"/>
    <mergeCell ref="A46:A49"/>
    <mergeCell ref="B46:B49"/>
    <mergeCell ref="C46:C49"/>
    <mergeCell ref="D46:D49"/>
    <mergeCell ref="E46:E49"/>
    <mergeCell ref="F46:F49"/>
    <mergeCell ref="G46:G49"/>
    <mergeCell ref="H46:H49"/>
    <mergeCell ref="Y46:Y49"/>
    <mergeCell ref="H56:H67"/>
    <mergeCell ref="Y56:Y67"/>
    <mergeCell ref="I62:I64"/>
    <mergeCell ref="G51:G54"/>
    <mergeCell ref="H51:H54"/>
    <mergeCell ref="Y51:Y54"/>
    <mergeCell ref="A56:A67"/>
    <mergeCell ref="B56:B67"/>
    <mergeCell ref="C56:C67"/>
    <mergeCell ref="D56:D67"/>
    <mergeCell ref="E56:E67"/>
    <mergeCell ref="F56:F67"/>
    <mergeCell ref="G56:G67"/>
    <mergeCell ref="A51:A54"/>
    <mergeCell ref="B51:B54"/>
    <mergeCell ref="C51:C54"/>
    <mergeCell ref="D51:D54"/>
    <mergeCell ref="E51:E54"/>
    <mergeCell ref="F51:F54"/>
  </mergeCells>
  <hyperlinks>
    <hyperlink ref="A36" location="'Cover Sheet'!A1" display="'Cover Sheet'!A1" xr:uid="{2F01DF28-40AA-473E-A2A1-2D947DA920C8}"/>
    <hyperlink ref="A38" location="'Cover Sheet'!A1" display="'Cover Sheet'!A1" xr:uid="{2EBA2488-038B-4D66-8511-3D8FCC3C66D0}"/>
    <hyperlink ref="A39" location="'Cover Sheet'!A1" display="'Cover Sheet'!A1" xr:uid="{7ACE141E-6D53-4A0C-8C58-408F9D43AC02}"/>
    <hyperlink ref="A31" location="'Cover Sheet'!A1" display="'Cover Sheet'!A1" xr:uid="{DFA761CD-3FCB-4A48-B1E1-CD6ED4BDC4AF}"/>
    <hyperlink ref="A33" location="'Cover Sheet'!A1" display="'Cover Sheet'!A1" xr:uid="{80D49842-8672-4CF5-8A52-49AD3182ED56}"/>
    <hyperlink ref="A34" location="'Cover Sheet'!A1" display="'Cover Sheet'!A1" xr:uid="{28771332-9944-4B45-8BE3-95EEE67C3CF0}"/>
    <hyperlink ref="A41" location="'Cover Sheet'!A1" display="'Cover Sheet'!A1" xr:uid="{CE5F1543-7668-43C4-8116-07490C65B516}"/>
    <hyperlink ref="A43" location="'Cover Sheet'!A1" display="'Cover Sheet'!A1" xr:uid="{2E0E93BC-674F-48E1-AB01-50368B90774E}"/>
    <hyperlink ref="A44" location="'Cover Sheet'!A1" display="'Cover Sheet'!A1" xr:uid="{FD4B6897-C68A-4120-A43E-843C081350B7}"/>
    <hyperlink ref="A46" location="'Cover Sheet'!A1" display="'Cover Sheet'!A1" xr:uid="{8683414F-B8BB-47AC-A5A1-8AE8992E97DF}"/>
    <hyperlink ref="A48" location="'Cover Sheet'!A1" display="'Cover Sheet'!A1" xr:uid="{5E81B910-2D6B-410D-A01E-77C344D75DF2}"/>
    <hyperlink ref="A49" location="'Cover Sheet'!A1" display="'Cover Sheet'!A1" xr:uid="{7127DE33-B4BD-4447-8069-69B95DFC7FC4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667C-E04B-4193-980F-654B3246390D}">
  <dimension ref="A19"/>
  <sheetViews>
    <sheetView workbookViewId="0">
      <selection activeCell="F24" sqref="F24"/>
    </sheetView>
  </sheetViews>
  <sheetFormatPr defaultRowHeight="15"/>
  <cols>
    <col min="1" max="16384" width="9.140625" style="10"/>
  </cols>
  <sheetData>
    <row r="19" spans="1:1">
      <c r="A19" s="55" t="s">
        <v>661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74B5-B4D0-4C50-88E5-C288C7ED37B6}">
  <dimension ref="A1:M28"/>
  <sheetViews>
    <sheetView topLeftCell="A13" workbookViewId="0">
      <selection activeCell="P4" sqref="P4"/>
    </sheetView>
  </sheetViews>
  <sheetFormatPr defaultRowHeight="15"/>
  <cols>
    <col min="1" max="2" width="9.140625" style="10"/>
    <col min="3" max="3" width="13.5703125" style="10" customWidth="1"/>
    <col min="4" max="4" width="20.5703125" style="10" customWidth="1"/>
    <col min="5" max="6" width="9.140625" style="10"/>
    <col min="7" max="7" width="14.5703125" style="10" customWidth="1"/>
    <col min="8" max="16384" width="9.140625" style="10"/>
  </cols>
  <sheetData>
    <row r="1" spans="1:13">
      <c r="A1" s="10" t="s">
        <v>242</v>
      </c>
    </row>
    <row r="3" spans="1:13">
      <c r="A3" s="10" t="s">
        <v>664</v>
      </c>
    </row>
    <row r="5" spans="1:13">
      <c r="A5" s="246" t="s">
        <v>33</v>
      </c>
      <c r="B5" s="247"/>
      <c r="C5" s="247"/>
      <c r="D5" s="247"/>
      <c r="E5" s="247"/>
      <c r="F5" s="247"/>
      <c r="G5" s="248"/>
      <c r="H5" s="246" t="s">
        <v>59</v>
      </c>
      <c r="I5" s="248"/>
      <c r="J5" s="246" t="s">
        <v>130</v>
      </c>
      <c r="K5" s="247"/>
      <c r="L5" s="247"/>
      <c r="M5" s="248"/>
    </row>
    <row r="6" spans="1:13">
      <c r="A6" s="12" t="s">
        <v>164</v>
      </c>
      <c r="B6" s="12" t="s">
        <v>164</v>
      </c>
      <c r="C6" s="12" t="s">
        <v>78</v>
      </c>
      <c r="D6" s="12" t="s">
        <v>67</v>
      </c>
      <c r="E6" s="12" t="s">
        <v>82</v>
      </c>
      <c r="F6" s="12" t="s">
        <v>34</v>
      </c>
      <c r="G6" s="12" t="s">
        <v>86</v>
      </c>
      <c r="H6" s="12" t="s">
        <v>155</v>
      </c>
      <c r="I6" s="12" t="s">
        <v>178</v>
      </c>
      <c r="J6" s="12" t="s">
        <v>4</v>
      </c>
      <c r="K6" s="12" t="s">
        <v>22</v>
      </c>
      <c r="L6" s="12" t="s">
        <v>0</v>
      </c>
      <c r="M6" s="12" t="s">
        <v>94</v>
      </c>
    </row>
    <row r="7" spans="1:13">
      <c r="A7" s="11"/>
      <c r="B7" s="11"/>
      <c r="C7" s="76" t="s">
        <v>567</v>
      </c>
      <c r="D7" s="76" t="s">
        <v>573</v>
      </c>
      <c r="E7" s="11" t="s">
        <v>60</v>
      </c>
      <c r="F7" s="11">
        <v>1</v>
      </c>
      <c r="G7" s="77">
        <v>43866.539026828701</v>
      </c>
      <c r="H7" s="76" t="s">
        <v>663</v>
      </c>
      <c r="I7" s="75">
        <v>0</v>
      </c>
      <c r="J7" s="75">
        <v>11.48485</v>
      </c>
      <c r="K7" s="75">
        <v>1.499944889967</v>
      </c>
      <c r="L7" s="75">
        <v>85.711136569542901</v>
      </c>
      <c r="M7" s="75">
        <v>1699.28801708985</v>
      </c>
    </row>
    <row r="8" spans="1:13">
      <c r="A8" s="11"/>
      <c r="B8" s="11"/>
      <c r="C8" s="76" t="s">
        <v>567</v>
      </c>
      <c r="D8" s="76" t="s">
        <v>572</v>
      </c>
      <c r="E8" s="11" t="s">
        <v>60</v>
      </c>
      <c r="F8" s="11">
        <v>1</v>
      </c>
      <c r="G8" s="77">
        <v>43866.553261793997</v>
      </c>
      <c r="H8" s="76" t="s">
        <v>663</v>
      </c>
      <c r="I8" s="75">
        <v>0</v>
      </c>
      <c r="J8" s="75">
        <v>11.4906166666667</v>
      </c>
      <c r="K8" s="75">
        <v>1.4300607976450599</v>
      </c>
      <c r="L8" s="75">
        <v>81.7177598654322</v>
      </c>
      <c r="M8" s="75">
        <v>1540.6242330001801</v>
      </c>
    </row>
    <row r="9" spans="1:13">
      <c r="A9" s="11"/>
      <c r="B9" s="11"/>
      <c r="C9" s="76" t="s">
        <v>567</v>
      </c>
      <c r="D9" s="76" t="s">
        <v>571</v>
      </c>
      <c r="E9" s="11" t="s">
        <v>60</v>
      </c>
      <c r="F9" s="11">
        <v>1</v>
      </c>
      <c r="G9" s="77">
        <v>43866.567510740701</v>
      </c>
      <c r="H9" s="76" t="s">
        <v>663</v>
      </c>
      <c r="I9" s="75">
        <v>0</v>
      </c>
      <c r="J9" s="75">
        <v>11.4966666666667</v>
      </c>
      <c r="K9" s="75">
        <v>2.2095703984774402</v>
      </c>
      <c r="L9" s="75">
        <v>126.26116562728301</v>
      </c>
      <c r="M9" s="75">
        <v>2330.23617309573</v>
      </c>
    </row>
    <row r="10" spans="1:13">
      <c r="A10" s="11"/>
      <c r="B10" s="11"/>
      <c r="C10" s="76" t="s">
        <v>567</v>
      </c>
      <c r="D10" s="76" t="s">
        <v>570</v>
      </c>
      <c r="E10" s="11" t="s">
        <v>60</v>
      </c>
      <c r="F10" s="11">
        <v>1</v>
      </c>
      <c r="G10" s="77">
        <v>43866.581883391198</v>
      </c>
      <c r="H10" s="76" t="s">
        <v>663</v>
      </c>
      <c r="I10" s="75">
        <v>0</v>
      </c>
      <c r="J10" s="75">
        <v>11.4906333333333</v>
      </c>
      <c r="K10" s="75">
        <v>1.63543939474123</v>
      </c>
      <c r="L10" s="75">
        <v>93.453679699499105</v>
      </c>
      <c r="M10" s="75">
        <v>1604.62043774416</v>
      </c>
    </row>
    <row r="11" spans="1:13">
      <c r="A11" s="11"/>
      <c r="B11" s="11"/>
      <c r="C11" s="76" t="s">
        <v>567</v>
      </c>
      <c r="D11" s="76" t="s">
        <v>569</v>
      </c>
      <c r="E11" s="11" t="s">
        <v>60</v>
      </c>
      <c r="F11" s="11">
        <v>1</v>
      </c>
      <c r="G11" s="77">
        <v>43866.596151157399</v>
      </c>
      <c r="H11" s="76" t="s">
        <v>663</v>
      </c>
      <c r="I11" s="75">
        <v>0</v>
      </c>
      <c r="J11" s="75">
        <v>11.4966666666667</v>
      </c>
      <c r="K11" s="75">
        <v>1.5917843371604099</v>
      </c>
      <c r="L11" s="75">
        <v>90.959104980595001</v>
      </c>
      <c r="M11" s="75">
        <v>1713.10253039553</v>
      </c>
    </row>
    <row r="12" spans="1:13">
      <c r="A12" s="11"/>
      <c r="B12" s="11"/>
      <c r="C12" s="76" t="s">
        <v>567</v>
      </c>
      <c r="D12" s="76" t="s">
        <v>568</v>
      </c>
      <c r="E12" s="11" t="s">
        <v>60</v>
      </c>
      <c r="F12" s="11">
        <v>1</v>
      </c>
      <c r="G12" s="77">
        <v>43866.6104240278</v>
      </c>
      <c r="H12" s="76" t="s">
        <v>663</v>
      </c>
      <c r="I12" s="75">
        <v>0</v>
      </c>
      <c r="J12" s="75">
        <v>11.4966333333333</v>
      </c>
      <c r="K12" s="75">
        <v>1.6527446329948099</v>
      </c>
      <c r="L12" s="75">
        <v>94.442550456846106</v>
      </c>
      <c r="M12" s="75">
        <v>1743.6506910400601</v>
      </c>
    </row>
    <row r="13" spans="1:13">
      <c r="A13" s="11"/>
      <c r="B13" s="11"/>
      <c r="C13" s="76" t="s">
        <v>567</v>
      </c>
      <c r="D13" s="76" t="s">
        <v>566</v>
      </c>
      <c r="E13" s="11" t="s">
        <v>60</v>
      </c>
      <c r="F13" s="11">
        <v>1</v>
      </c>
      <c r="G13" s="77">
        <v>43866.624745173598</v>
      </c>
      <c r="H13" s="76" t="s">
        <v>663</v>
      </c>
      <c r="I13" s="75">
        <v>0</v>
      </c>
      <c r="J13" s="75">
        <v>11.4906666666667</v>
      </c>
      <c r="K13" s="75">
        <v>2.2304555490140401</v>
      </c>
      <c r="L13" s="75">
        <v>127.45460280080199</v>
      </c>
      <c r="M13" s="75">
        <v>2241.1201541027999</v>
      </c>
    </row>
    <row r="14" spans="1:13">
      <c r="J14" s="10" t="s">
        <v>243</v>
      </c>
      <c r="K14" s="10">
        <f>ROUND(STDEV(K7:K13),2)</f>
        <v>0.33</v>
      </c>
    </row>
    <row r="15" spans="1:13">
      <c r="A15" s="31" t="s">
        <v>244</v>
      </c>
      <c r="E15" s="8">
        <v>3.1429999999999998</v>
      </c>
      <c r="J15" s="10" t="s">
        <v>245</v>
      </c>
      <c r="K15" s="10">
        <f>ROUND((K14*E15),2)</f>
        <v>1.04</v>
      </c>
    </row>
    <row r="26" spans="1:10">
      <c r="A26" s="10" t="s">
        <v>246</v>
      </c>
    </row>
    <row r="27" spans="1:10">
      <c r="A27" s="10" t="s">
        <v>247</v>
      </c>
      <c r="C27" s="9" t="s">
        <v>248</v>
      </c>
    </row>
    <row r="28" spans="1:10">
      <c r="A28" s="10" t="s">
        <v>249</v>
      </c>
      <c r="J28" s="9" t="s">
        <v>250</v>
      </c>
    </row>
  </sheetData>
  <mergeCells count="3">
    <mergeCell ref="A5:G5"/>
    <mergeCell ref="H5:I5"/>
    <mergeCell ref="J5:M5"/>
  </mergeCells>
  <hyperlinks>
    <hyperlink ref="J28" r:id="rId1" xr:uid="{157A402A-6761-41C2-99D4-E64C4A911657}"/>
    <hyperlink ref="C27" r:id="rId2" xr:uid="{443EAB84-1CE4-4230-9CDC-25A4CBAC47EA}"/>
  </hyperlinks>
  <pageMargins left="0.7" right="0.7" top="0.75" bottom="0.75" header="0.3" footer="0.3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D93F-EE79-417D-B83B-396444B60F6B}">
  <dimension ref="A1:CQ173"/>
  <sheetViews>
    <sheetView workbookViewId="0">
      <selection activeCell="A18" sqref="A18:XFD18"/>
    </sheetView>
  </sheetViews>
  <sheetFormatPr defaultRowHeight="15"/>
  <cols>
    <col min="1" max="1" width="10.7109375" bestFit="1" customWidth="1"/>
    <col min="3" max="3" width="22.5703125" bestFit="1" customWidth="1"/>
    <col min="5" max="5" width="15.5703125" bestFit="1" customWidth="1"/>
    <col min="13" max="13" width="9.140625" style="10"/>
    <col min="15" max="15" width="10.5703125" style="10" bestFit="1" customWidth="1"/>
    <col min="16" max="16" width="15.28515625" style="10" bestFit="1" customWidth="1"/>
    <col min="17" max="20" width="15.28515625" style="10" customWidth="1"/>
    <col min="24" max="71" width="0" hidden="1" customWidth="1"/>
  </cols>
  <sheetData>
    <row r="1" spans="1:95" ht="17.25" customHeight="1">
      <c r="A1" s="246" t="s">
        <v>33</v>
      </c>
      <c r="B1" s="247"/>
      <c r="C1" s="247"/>
      <c r="D1" s="247"/>
      <c r="E1" s="247"/>
      <c r="F1" s="247"/>
      <c r="G1" s="247"/>
      <c r="H1" s="248"/>
      <c r="I1" s="246" t="s">
        <v>37</v>
      </c>
      <c r="J1" s="248"/>
      <c r="K1" s="246" t="s">
        <v>133</v>
      </c>
      <c r="L1" s="247"/>
      <c r="M1" s="247"/>
      <c r="N1" s="247"/>
      <c r="O1" s="247"/>
      <c r="P1" s="247"/>
      <c r="Q1" s="247"/>
      <c r="R1" s="247"/>
      <c r="S1" s="247"/>
      <c r="T1" s="247"/>
      <c r="U1" s="248"/>
      <c r="V1" s="246" t="s">
        <v>148</v>
      </c>
      <c r="W1" s="248"/>
      <c r="BD1" s="246" t="s">
        <v>174</v>
      </c>
      <c r="BE1" s="248"/>
      <c r="BF1" s="246" t="s">
        <v>45</v>
      </c>
      <c r="BG1" s="247"/>
      <c r="BH1" s="247"/>
      <c r="BI1" s="248"/>
      <c r="BJ1" s="246" t="s">
        <v>2</v>
      </c>
      <c r="BK1" s="248"/>
      <c r="CJ1" s="246" t="s">
        <v>59</v>
      </c>
      <c r="CK1" s="248"/>
      <c r="CL1" s="246" t="s">
        <v>130</v>
      </c>
      <c r="CM1" s="247"/>
      <c r="CN1" s="247"/>
      <c r="CO1" s="248"/>
      <c r="CP1" s="246" t="s">
        <v>20</v>
      </c>
      <c r="CQ1" s="248"/>
    </row>
    <row r="2" spans="1:95" ht="15" customHeight="1">
      <c r="A2" s="3" t="s">
        <v>164</v>
      </c>
      <c r="B2" s="3" t="s">
        <v>164</v>
      </c>
      <c r="C2" s="3" t="s">
        <v>78</v>
      </c>
      <c r="D2" s="3" t="s">
        <v>56</v>
      </c>
      <c r="E2" s="3" t="s">
        <v>67</v>
      </c>
      <c r="F2" s="3" t="s">
        <v>82</v>
      </c>
      <c r="G2" s="3" t="s">
        <v>34</v>
      </c>
      <c r="H2" s="3" t="s">
        <v>86</v>
      </c>
      <c r="I2" s="3" t="s">
        <v>155</v>
      </c>
      <c r="J2" s="3" t="s">
        <v>178</v>
      </c>
      <c r="K2" s="3" t="s">
        <v>4</v>
      </c>
      <c r="L2" s="3" t="s">
        <v>22</v>
      </c>
      <c r="M2" s="12" t="s">
        <v>260</v>
      </c>
      <c r="N2" s="12" t="s">
        <v>0</v>
      </c>
      <c r="O2" s="12" t="s">
        <v>261</v>
      </c>
      <c r="P2" s="12" t="s">
        <v>262</v>
      </c>
      <c r="Q2" s="12"/>
      <c r="R2" s="12"/>
      <c r="S2" s="12"/>
      <c r="T2" s="12"/>
      <c r="U2" s="3" t="s">
        <v>94</v>
      </c>
      <c r="V2" s="3" t="s">
        <v>4</v>
      </c>
      <c r="W2" s="3" t="s">
        <v>94</v>
      </c>
      <c r="BD2" s="3" t="s">
        <v>155</v>
      </c>
      <c r="BE2" s="3" t="s">
        <v>178</v>
      </c>
      <c r="BF2" s="3" t="s">
        <v>4</v>
      </c>
      <c r="BG2" s="3" t="s">
        <v>22</v>
      </c>
      <c r="BH2" s="3" t="s">
        <v>0</v>
      </c>
      <c r="BI2" s="3" t="s">
        <v>94</v>
      </c>
      <c r="BJ2" s="3" t="s">
        <v>4</v>
      </c>
      <c r="BK2" s="3" t="s">
        <v>94</v>
      </c>
      <c r="CJ2" s="3" t="s">
        <v>155</v>
      </c>
      <c r="CK2" s="3" t="s">
        <v>178</v>
      </c>
      <c r="CL2" s="3" t="s">
        <v>4</v>
      </c>
      <c r="CM2" s="3" t="s">
        <v>22</v>
      </c>
      <c r="CN2" s="3" t="s">
        <v>0</v>
      </c>
      <c r="CO2" s="3" t="s">
        <v>94</v>
      </c>
      <c r="CP2" s="3" t="s">
        <v>4</v>
      </c>
      <c r="CQ2" s="3" t="s">
        <v>94</v>
      </c>
    </row>
    <row r="3" spans="1:95">
      <c r="A3" s="2"/>
      <c r="B3" s="2"/>
      <c r="C3" s="2" t="s">
        <v>177</v>
      </c>
      <c r="D3" s="2" t="s">
        <v>38</v>
      </c>
      <c r="E3" s="2" t="s">
        <v>46</v>
      </c>
      <c r="F3" s="2" t="s">
        <v>33</v>
      </c>
      <c r="G3" s="2" t="s">
        <v>164</v>
      </c>
      <c r="H3" s="1">
        <v>43866.220208333303</v>
      </c>
      <c r="I3" s="23" t="s">
        <v>171</v>
      </c>
      <c r="J3" s="24">
        <v>3.67466638308954E-2</v>
      </c>
      <c r="K3" s="24">
        <v>5.1585333333333301</v>
      </c>
      <c r="L3" s="24">
        <v>0</v>
      </c>
      <c r="M3" s="15"/>
      <c r="N3" s="24"/>
      <c r="O3" s="15">
        <v>752.98409887671403</v>
      </c>
      <c r="P3" s="15">
        <v>3011.9363955068561</v>
      </c>
      <c r="Q3" s="15"/>
      <c r="R3" s="15"/>
      <c r="S3" s="15"/>
      <c r="T3" s="15"/>
      <c r="U3" s="24">
        <v>4656747.6265156204</v>
      </c>
      <c r="V3" s="24">
        <v>5.6450833333333303</v>
      </c>
      <c r="W3" s="24">
        <v>44276.265978940799</v>
      </c>
      <c r="BD3" s="2" t="s">
        <v>113</v>
      </c>
      <c r="BE3" s="4">
        <v>0.98761920069369402</v>
      </c>
      <c r="BF3" s="4">
        <v>8.2321500000000007</v>
      </c>
      <c r="BG3" s="4">
        <v>0</v>
      </c>
      <c r="BH3" s="4"/>
      <c r="BI3" s="4">
        <v>1004.31184867587</v>
      </c>
      <c r="BJ3" s="4">
        <v>7.1201166666666698</v>
      </c>
      <c r="BK3" s="4">
        <v>15322.4289026608</v>
      </c>
      <c r="CJ3" s="2" t="s">
        <v>138</v>
      </c>
      <c r="CK3" s="4">
        <v>0.99954382717040502</v>
      </c>
      <c r="CL3" s="4">
        <v>11.2189833333333</v>
      </c>
      <c r="CM3" s="4">
        <v>55.628376573655302</v>
      </c>
      <c r="CN3" s="4"/>
      <c r="CO3" s="4">
        <v>324929.24713961402</v>
      </c>
      <c r="CP3" s="4">
        <v>11.218116666666701</v>
      </c>
      <c r="CQ3" s="4">
        <v>456268.99679441901</v>
      </c>
    </row>
    <row r="4" spans="1:95">
      <c r="A4" s="2"/>
      <c r="B4" s="2"/>
      <c r="C4" s="2" t="s">
        <v>97</v>
      </c>
      <c r="D4" s="2" t="s">
        <v>38</v>
      </c>
      <c r="E4" s="2" t="s">
        <v>192</v>
      </c>
      <c r="F4" s="2" t="s">
        <v>33</v>
      </c>
      <c r="G4" s="2" t="s">
        <v>164</v>
      </c>
      <c r="H4" s="1">
        <v>43866.235081018502</v>
      </c>
      <c r="I4" s="23" t="s">
        <v>171</v>
      </c>
      <c r="J4" s="24">
        <v>3.67466638308954E-2</v>
      </c>
      <c r="K4" s="24">
        <v>5.0496166666666698</v>
      </c>
      <c r="L4" s="24">
        <v>0</v>
      </c>
      <c r="M4" s="15"/>
      <c r="N4" s="24"/>
      <c r="O4" s="15">
        <v>722.28262538991396</v>
      </c>
      <c r="P4" s="15">
        <v>2889.1305015596558</v>
      </c>
      <c r="Q4" s="15"/>
      <c r="R4" s="15"/>
      <c r="S4" s="15"/>
      <c r="T4" s="15"/>
      <c r="U4" s="24">
        <v>3576428.7516691498</v>
      </c>
      <c r="V4" s="24">
        <v>5.5711666666666702</v>
      </c>
      <c r="W4" s="24">
        <v>27629.305040098701</v>
      </c>
      <c r="BD4" s="2" t="s">
        <v>113</v>
      </c>
      <c r="BE4" s="4">
        <v>0.98761920069369402</v>
      </c>
      <c r="BF4" s="4">
        <v>8.2346833333333294</v>
      </c>
      <c r="BG4" s="4">
        <v>0</v>
      </c>
      <c r="BH4" s="4"/>
      <c r="BI4" s="4">
        <v>1452.84417502367</v>
      </c>
      <c r="BJ4" s="4">
        <v>7.11703333333333</v>
      </c>
      <c r="BK4" s="4">
        <v>12225.841642658101</v>
      </c>
      <c r="CJ4" s="2" t="s">
        <v>138</v>
      </c>
      <c r="CK4" s="4">
        <v>0.99954382717040502</v>
      </c>
      <c r="CL4" s="4">
        <v>11.2189333333333</v>
      </c>
      <c r="CM4" s="4">
        <v>53.113832162384199</v>
      </c>
      <c r="CN4" s="4"/>
      <c r="CO4" s="4">
        <v>272083.173702172</v>
      </c>
      <c r="CP4" s="4">
        <v>11.218083333333301</v>
      </c>
      <c r="CQ4" s="4">
        <v>400149.78623786499</v>
      </c>
    </row>
    <row r="5" spans="1:95">
      <c r="A5" s="2"/>
      <c r="B5" s="2"/>
      <c r="C5" s="2" t="s">
        <v>141</v>
      </c>
      <c r="D5" s="2" t="s">
        <v>38</v>
      </c>
      <c r="E5" s="2" t="s">
        <v>131</v>
      </c>
      <c r="F5" s="2" t="s">
        <v>33</v>
      </c>
      <c r="G5" s="2" t="s">
        <v>164</v>
      </c>
      <c r="H5" s="1">
        <v>43866.3536342593</v>
      </c>
      <c r="I5" s="23" t="s">
        <v>171</v>
      </c>
      <c r="J5" s="24">
        <v>3.67466638308954E-2</v>
      </c>
      <c r="K5" s="24">
        <v>5.0379500000000004</v>
      </c>
      <c r="L5" s="24">
        <v>0</v>
      </c>
      <c r="M5" s="15">
        <v>378.78190537247428</v>
      </c>
      <c r="N5" s="24"/>
      <c r="O5" s="15">
        <v>797.42470796821794</v>
      </c>
      <c r="P5" s="15">
        <v>3189.6988318728718</v>
      </c>
      <c r="Q5" s="15"/>
      <c r="R5" s="15"/>
      <c r="S5" s="15"/>
      <c r="T5" s="15"/>
      <c r="U5" s="24">
        <v>3543110.4512573201</v>
      </c>
      <c r="V5" s="24">
        <v>5.5867166666666703</v>
      </c>
      <c r="W5" s="24">
        <v>34358.347629586198</v>
      </c>
      <c r="BD5" s="2" t="s">
        <v>113</v>
      </c>
      <c r="BE5" s="4">
        <v>0.98761920069369402</v>
      </c>
      <c r="BF5" s="4">
        <v>8.2372833333333304</v>
      </c>
      <c r="BG5" s="4">
        <v>0</v>
      </c>
      <c r="BH5" s="4">
        <v>0</v>
      </c>
      <c r="BI5" s="4">
        <v>0</v>
      </c>
      <c r="BJ5" s="4">
        <v>7.1239833333333298</v>
      </c>
      <c r="BK5" s="4">
        <v>13553.836916090801</v>
      </c>
      <c r="CJ5" s="2" t="s">
        <v>138</v>
      </c>
      <c r="CK5" s="4">
        <v>0.99954382717040502</v>
      </c>
      <c r="CL5" s="4">
        <v>11.218966666666701</v>
      </c>
      <c r="CM5" s="4">
        <v>54.268464771497101</v>
      </c>
      <c r="CN5" s="4"/>
      <c r="CO5" s="4">
        <v>259199.75763989301</v>
      </c>
      <c r="CP5" s="4">
        <v>11.2181</v>
      </c>
      <c r="CQ5" s="4">
        <v>373091.707821113</v>
      </c>
    </row>
    <row r="6" spans="1:95">
      <c r="A6" s="2"/>
      <c r="B6" s="2"/>
      <c r="C6" s="2" t="s">
        <v>42</v>
      </c>
      <c r="D6" s="2" t="s">
        <v>38</v>
      </c>
      <c r="E6" s="2" t="s">
        <v>168</v>
      </c>
      <c r="F6" s="2" t="s">
        <v>33</v>
      </c>
      <c r="G6" s="2" t="s">
        <v>164</v>
      </c>
      <c r="H6" s="1">
        <v>43865.939004629603</v>
      </c>
      <c r="I6" s="23" t="s">
        <v>171</v>
      </c>
      <c r="J6" s="24">
        <v>3.67466638308954E-2</v>
      </c>
      <c r="K6" s="24">
        <v>5.1818499999999998</v>
      </c>
      <c r="L6" s="24">
        <v>516.66057784176201</v>
      </c>
      <c r="M6" s="15"/>
      <c r="N6" s="24"/>
      <c r="O6" s="15">
        <v>1764.10725127154</v>
      </c>
      <c r="P6" s="15">
        <v>7056.42900508616</v>
      </c>
      <c r="Q6" s="15"/>
      <c r="R6" s="15"/>
      <c r="S6" s="15"/>
      <c r="T6" s="15"/>
      <c r="U6" s="24">
        <v>9328606.7185373008</v>
      </c>
      <c r="V6" s="24">
        <v>5.6606166666666704</v>
      </c>
      <c r="W6" s="24">
        <v>42279.192252925299</v>
      </c>
      <c r="BD6" s="2" t="s">
        <v>113</v>
      </c>
      <c r="BE6" s="4">
        <v>0.98761920069369402</v>
      </c>
      <c r="BF6" s="4">
        <v>8.2218</v>
      </c>
      <c r="BG6" s="4">
        <v>122.078914622357</v>
      </c>
      <c r="BH6" s="4"/>
      <c r="BI6" s="4">
        <v>40349.773901591601</v>
      </c>
      <c r="BJ6" s="4">
        <v>7.1031833333333303</v>
      </c>
      <c r="BK6" s="4">
        <v>16387.130826185599</v>
      </c>
      <c r="CJ6" s="2" t="s">
        <v>138</v>
      </c>
      <c r="CK6" s="4">
        <v>0.99954382717040502</v>
      </c>
      <c r="CL6" s="4">
        <v>11.21895</v>
      </c>
      <c r="CM6" s="4">
        <v>236.12426846707299</v>
      </c>
      <c r="CN6" s="4"/>
      <c r="CO6" s="4">
        <v>1559477.0530083801</v>
      </c>
      <c r="CP6" s="4">
        <v>11.218083333333301</v>
      </c>
      <c r="CQ6" s="4">
        <v>515901.63542196498</v>
      </c>
    </row>
    <row r="7" spans="1:95">
      <c r="A7" s="2"/>
      <c r="B7" s="2"/>
      <c r="C7" s="2" t="s">
        <v>7</v>
      </c>
      <c r="D7" s="2" t="s">
        <v>38</v>
      </c>
      <c r="E7" s="2" t="s">
        <v>157</v>
      </c>
      <c r="F7" s="2" t="s">
        <v>33</v>
      </c>
      <c r="G7" s="2" t="s">
        <v>164</v>
      </c>
      <c r="H7" s="1">
        <v>43865.953784722202</v>
      </c>
      <c r="I7" s="23" t="s">
        <v>171</v>
      </c>
      <c r="J7" s="24">
        <v>3.67466638308954E-2</v>
      </c>
      <c r="K7" s="24">
        <v>5.1663166666666704</v>
      </c>
      <c r="L7" s="24">
        <v>0</v>
      </c>
      <c r="M7" s="15"/>
      <c r="N7" s="24"/>
      <c r="O7" s="15">
        <v>1757.66223725542</v>
      </c>
      <c r="P7" s="15">
        <v>7030.64894902168</v>
      </c>
      <c r="Q7" s="15"/>
      <c r="R7" s="15"/>
      <c r="S7" s="15"/>
      <c r="T7" s="15"/>
      <c r="U7" s="24">
        <v>7387053.6598593798</v>
      </c>
      <c r="V7" s="24">
        <v>5.6528666666666698</v>
      </c>
      <c r="W7" s="24">
        <v>45252.342619267802</v>
      </c>
      <c r="BD7" s="2" t="s">
        <v>113</v>
      </c>
      <c r="BE7" s="4">
        <v>0.98761920069369402</v>
      </c>
      <c r="BF7" s="4">
        <v>8.2270000000000003</v>
      </c>
      <c r="BG7" s="4">
        <v>120.598305459774</v>
      </c>
      <c r="BH7" s="4"/>
      <c r="BI7" s="4">
        <v>38338.194763681699</v>
      </c>
      <c r="BJ7" s="4">
        <v>7.1131833333333301</v>
      </c>
      <c r="BK7" s="4">
        <v>15740.852943223101</v>
      </c>
      <c r="CJ7" s="2" t="s">
        <v>138</v>
      </c>
      <c r="CK7" s="4">
        <v>0.99954382717040502</v>
      </c>
      <c r="CL7" s="4">
        <v>11.218966666666701</v>
      </c>
      <c r="CM7" s="4">
        <v>239.36485612069799</v>
      </c>
      <c r="CN7" s="4"/>
      <c r="CO7" s="4">
        <v>1494748.7556215201</v>
      </c>
      <c r="CP7" s="4">
        <v>11.218116666666701</v>
      </c>
      <c r="CQ7" s="4">
        <v>487793.88857384602</v>
      </c>
    </row>
    <row r="8" spans="1:95">
      <c r="A8" s="2"/>
      <c r="B8" s="2"/>
      <c r="C8" s="2" t="s">
        <v>128</v>
      </c>
      <c r="D8" s="2" t="s">
        <v>38</v>
      </c>
      <c r="E8" s="2" t="s">
        <v>99</v>
      </c>
      <c r="F8" s="2" t="s">
        <v>33</v>
      </c>
      <c r="G8" s="2" t="s">
        <v>164</v>
      </c>
      <c r="H8" s="1">
        <v>43866.442523148202</v>
      </c>
      <c r="I8" s="23" t="s">
        <v>171</v>
      </c>
      <c r="J8" s="24">
        <v>3.67466638308954E-2</v>
      </c>
      <c r="K8" s="24">
        <v>5.2246166666666696</v>
      </c>
      <c r="L8" s="24">
        <v>0</v>
      </c>
      <c r="M8" s="15">
        <v>186.68742685245365</v>
      </c>
      <c r="N8" s="24"/>
      <c r="O8" s="15">
        <v>2078.8533170466499</v>
      </c>
      <c r="P8" s="15">
        <v>8315.4132681865995</v>
      </c>
      <c r="Q8" s="15"/>
      <c r="R8" s="15"/>
      <c r="S8" s="15"/>
      <c r="T8" s="15"/>
      <c r="U8" s="24">
        <v>7878227.3541538902</v>
      </c>
      <c r="V8" s="24">
        <v>5.6684000000000001</v>
      </c>
      <c r="W8" s="24">
        <v>48899.433326525097</v>
      </c>
      <c r="BD8" s="2" t="s">
        <v>113</v>
      </c>
      <c r="BE8" s="4">
        <v>0.98761920069369402</v>
      </c>
      <c r="BF8" s="4">
        <v>8.2269666666666694</v>
      </c>
      <c r="BG8" s="4">
        <v>28.960722092828199</v>
      </c>
      <c r="BH8" s="4"/>
      <c r="BI8" s="4">
        <v>13010.678044087699</v>
      </c>
      <c r="BJ8" s="4">
        <v>7.1170499999999999</v>
      </c>
      <c r="BK8" s="4">
        <v>16613.0802447266</v>
      </c>
      <c r="CJ8" s="2" t="s">
        <v>138</v>
      </c>
      <c r="CK8" s="4">
        <v>0.99954382717040502</v>
      </c>
      <c r="CL8" s="4">
        <v>11.21895</v>
      </c>
      <c r="CM8" s="4">
        <v>229.19371131092799</v>
      </c>
      <c r="CN8" s="4"/>
      <c r="CO8" s="4">
        <v>1583252.38536896</v>
      </c>
      <c r="CP8" s="4">
        <v>11.2181</v>
      </c>
      <c r="CQ8" s="4">
        <v>539605.03729637305</v>
      </c>
    </row>
    <row r="9" spans="1:95">
      <c r="A9" s="2"/>
      <c r="B9" s="2"/>
      <c r="C9" s="2" t="s">
        <v>136</v>
      </c>
      <c r="D9" s="2" t="s">
        <v>38</v>
      </c>
      <c r="E9" s="2" t="s">
        <v>65</v>
      </c>
      <c r="F9" s="2" t="s">
        <v>33</v>
      </c>
      <c r="G9" s="2" t="s">
        <v>164</v>
      </c>
      <c r="H9" s="1">
        <v>43866.383298611101</v>
      </c>
      <c r="I9" s="23" t="s">
        <v>171</v>
      </c>
      <c r="J9" s="24">
        <v>3.67466638308954E-2</v>
      </c>
      <c r="K9" s="24">
        <v>5.1351666666666702</v>
      </c>
      <c r="L9" s="24">
        <v>0</v>
      </c>
      <c r="M9" s="15"/>
      <c r="N9" s="24"/>
      <c r="O9" s="15">
        <v>1687.87947555202</v>
      </c>
      <c r="P9" s="15">
        <v>6751.5179022080802</v>
      </c>
      <c r="Q9" s="15"/>
      <c r="R9" s="15"/>
      <c r="S9" s="15"/>
      <c r="T9" s="15"/>
      <c r="U9" s="24">
        <v>2200812.7225880502</v>
      </c>
      <c r="V9" s="24">
        <v>5.6256000000000004</v>
      </c>
      <c r="W9" s="24">
        <v>49525.892691761801</v>
      </c>
      <c r="BD9" s="2" t="s">
        <v>113</v>
      </c>
      <c r="BE9" s="4">
        <v>0.98761920069369402</v>
      </c>
      <c r="BF9" s="4">
        <v>8.2269500000000004</v>
      </c>
      <c r="BG9" s="4">
        <v>2.34716743515756</v>
      </c>
      <c r="BH9" s="4"/>
      <c r="BI9" s="4">
        <v>5725.8095467332196</v>
      </c>
      <c r="BJ9" s="4">
        <v>7.1204999999999998</v>
      </c>
      <c r="BK9" s="4">
        <v>18880.9946867529</v>
      </c>
      <c r="CJ9" s="2" t="s">
        <v>138</v>
      </c>
      <c r="CK9" s="4">
        <v>0.99954382717040502</v>
      </c>
      <c r="CL9" s="4">
        <v>11.2189333333333</v>
      </c>
      <c r="CM9" s="4">
        <v>200.269722395326</v>
      </c>
      <c r="CN9" s="4"/>
      <c r="CO9" s="4">
        <v>1446510.08729938</v>
      </c>
      <c r="CP9" s="4">
        <v>11.218083333333301</v>
      </c>
      <c r="CQ9" s="4">
        <v>564202.11793266796</v>
      </c>
    </row>
    <row r="10" spans="1:95">
      <c r="A10" s="2"/>
      <c r="B10" s="2"/>
      <c r="C10" s="2" t="s">
        <v>11</v>
      </c>
      <c r="D10" s="2" t="s">
        <v>38</v>
      </c>
      <c r="E10" s="2" t="s">
        <v>55</v>
      </c>
      <c r="F10" s="2" t="s">
        <v>33</v>
      </c>
      <c r="G10" s="2" t="s">
        <v>164</v>
      </c>
      <c r="H10" s="1">
        <v>43866.072175925903</v>
      </c>
      <c r="I10" s="23" t="s">
        <v>171</v>
      </c>
      <c r="J10" s="24">
        <v>3.67466638308954E-2</v>
      </c>
      <c r="K10" s="24">
        <v>5.2285500000000003</v>
      </c>
      <c r="L10" s="24">
        <v>0</v>
      </c>
      <c r="M10" s="15"/>
      <c r="N10" s="24"/>
      <c r="O10" s="15">
        <v>1828.5526394035301</v>
      </c>
      <c r="P10" s="15">
        <v>7314.2105576141203</v>
      </c>
      <c r="Q10" s="15"/>
      <c r="R10" s="15"/>
      <c r="S10" s="15"/>
      <c r="T10" s="15"/>
      <c r="U10" s="24">
        <v>6311525.0991562298</v>
      </c>
      <c r="V10" s="24">
        <v>5.66841666666667</v>
      </c>
      <c r="W10" s="24">
        <v>45385.476672069701</v>
      </c>
      <c r="BD10" s="2" t="s">
        <v>113</v>
      </c>
      <c r="BE10" s="4">
        <v>0.98761920069369402</v>
      </c>
      <c r="BF10" s="4">
        <v>8.2269833333333295</v>
      </c>
      <c r="BG10" s="4">
        <v>13.6110546512067</v>
      </c>
      <c r="BH10" s="4"/>
      <c r="BI10" s="4">
        <v>8665.2175579237901</v>
      </c>
      <c r="BJ10" s="4">
        <v>7.1101333333333301</v>
      </c>
      <c r="BK10" s="4">
        <v>17112.407228464799</v>
      </c>
      <c r="CJ10" s="2" t="s">
        <v>138</v>
      </c>
      <c r="CK10" s="4">
        <v>0.99954382717040502</v>
      </c>
      <c r="CL10" s="4">
        <v>11.218999999999999</v>
      </c>
      <c r="CM10" s="4">
        <v>197.84496878963901</v>
      </c>
      <c r="CN10" s="4"/>
      <c r="CO10" s="4">
        <v>1199756.8571091699</v>
      </c>
      <c r="CP10" s="4">
        <v>11.2181333333333</v>
      </c>
      <c r="CQ10" s="4">
        <v>473692.786817307</v>
      </c>
    </row>
    <row r="11" spans="1:95">
      <c r="A11" s="2"/>
      <c r="B11" s="2"/>
      <c r="C11" s="2" t="s">
        <v>104</v>
      </c>
      <c r="D11" s="2" t="s">
        <v>38</v>
      </c>
      <c r="E11" s="2" t="s">
        <v>193</v>
      </c>
      <c r="F11" s="2" t="s">
        <v>33</v>
      </c>
      <c r="G11" s="2" t="s">
        <v>164</v>
      </c>
      <c r="H11" s="1">
        <v>43866.087002314802</v>
      </c>
      <c r="I11" s="23" t="s">
        <v>171</v>
      </c>
      <c r="J11" s="24">
        <v>3.67466638308954E-2</v>
      </c>
      <c r="K11" s="24">
        <v>5.11961666666667</v>
      </c>
      <c r="L11" s="24">
        <v>0</v>
      </c>
      <c r="M11" s="15">
        <v>169.31889025261734</v>
      </c>
      <c r="N11" s="24"/>
      <c r="O11" s="15">
        <v>1563.1345926229699</v>
      </c>
      <c r="P11" s="15">
        <v>6252.5383704918795</v>
      </c>
      <c r="Q11" s="15"/>
      <c r="R11" s="15"/>
      <c r="S11" s="15"/>
      <c r="T11" s="15"/>
      <c r="U11" s="24">
        <v>1466209.91896229</v>
      </c>
      <c r="V11" s="24">
        <v>5.6256000000000004</v>
      </c>
      <c r="W11" s="24">
        <v>44371.294981236999</v>
      </c>
      <c r="BD11" s="2" t="s">
        <v>113</v>
      </c>
      <c r="BE11" s="4">
        <v>0.98761920069369402</v>
      </c>
      <c r="BF11" s="4">
        <v>8.2295166666666706</v>
      </c>
      <c r="BG11" s="4">
        <v>18.833376208007099</v>
      </c>
      <c r="BH11" s="4"/>
      <c r="BI11" s="4">
        <v>9487.2042774205693</v>
      </c>
      <c r="BJ11" s="4">
        <v>7.11703333333333</v>
      </c>
      <c r="BK11" s="4">
        <v>15797.778829863</v>
      </c>
      <c r="CJ11" s="2" t="s">
        <v>138</v>
      </c>
      <c r="CK11" s="4">
        <v>0.99954382717040502</v>
      </c>
      <c r="CL11" s="4">
        <v>11.2189333333333</v>
      </c>
      <c r="CM11" s="4">
        <v>192.33568403951799</v>
      </c>
      <c r="CN11" s="4"/>
      <c r="CO11" s="4">
        <v>1079328.81202751</v>
      </c>
      <c r="CP11" s="4">
        <v>11.218083333333301</v>
      </c>
      <c r="CQ11" s="4">
        <v>438351.44793778198</v>
      </c>
    </row>
    <row r="12" spans="1:95"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95"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95">
      <c r="A14" s="2"/>
      <c r="B14" s="2"/>
      <c r="C14" s="2" t="s">
        <v>122</v>
      </c>
      <c r="D14" s="2" t="s">
        <v>38</v>
      </c>
      <c r="E14" s="2" t="s">
        <v>166</v>
      </c>
      <c r="F14" s="2" t="s">
        <v>33</v>
      </c>
      <c r="G14" s="2" t="s">
        <v>164</v>
      </c>
      <c r="H14" s="1">
        <v>43866.531377314801</v>
      </c>
      <c r="I14" s="23" t="s">
        <v>171</v>
      </c>
      <c r="J14" s="24">
        <v>3.67466638308954E-2</v>
      </c>
      <c r="K14" s="24">
        <v>5.2168333333333301</v>
      </c>
      <c r="L14" s="24">
        <v>0</v>
      </c>
      <c r="M14" s="24"/>
      <c r="N14" s="24"/>
      <c r="O14" s="24"/>
      <c r="P14" s="24"/>
      <c r="Q14" s="24"/>
      <c r="R14" s="24"/>
      <c r="S14" s="24"/>
      <c r="T14" s="24"/>
      <c r="U14" s="24">
        <v>5012794.54999997</v>
      </c>
      <c r="V14" s="24">
        <v>5.6645000000000003</v>
      </c>
      <c r="W14" s="24">
        <v>43521.424435753499</v>
      </c>
      <c r="BD14" s="2" t="s">
        <v>113</v>
      </c>
      <c r="BE14" s="4">
        <v>0.98761920069369402</v>
      </c>
      <c r="BF14" s="4">
        <v>8.2372499999999995</v>
      </c>
      <c r="BG14" s="4">
        <v>0</v>
      </c>
      <c r="BH14" s="4">
        <v>0</v>
      </c>
      <c r="BI14" s="4">
        <v>0</v>
      </c>
      <c r="BJ14" s="4">
        <v>7.11703333333333</v>
      </c>
      <c r="BK14" s="4">
        <v>17384.400065218699</v>
      </c>
      <c r="CJ14" s="2" t="s">
        <v>138</v>
      </c>
      <c r="CK14" s="4">
        <v>0.99954382717040502</v>
      </c>
      <c r="CL14" s="4">
        <v>11.218916666666701</v>
      </c>
      <c r="CM14" s="4">
        <v>62.9781233124057</v>
      </c>
      <c r="CN14" s="4"/>
      <c r="CO14" s="4">
        <v>406758.023156879</v>
      </c>
      <c r="CP14" s="4">
        <v>11.218066666666701</v>
      </c>
      <c r="CQ14" s="4">
        <v>504516.012315706</v>
      </c>
    </row>
    <row r="15" spans="1:95">
      <c r="A15" s="2"/>
      <c r="B15" s="2"/>
      <c r="C15" s="2" t="s">
        <v>170</v>
      </c>
      <c r="D15" s="2" t="s">
        <v>38</v>
      </c>
      <c r="E15" s="2" t="s">
        <v>10</v>
      </c>
      <c r="F15" s="2" t="s">
        <v>33</v>
      </c>
      <c r="G15" s="2" t="s">
        <v>164</v>
      </c>
      <c r="H15" s="1">
        <v>43866.486979166701</v>
      </c>
      <c r="I15" s="23" t="s">
        <v>171</v>
      </c>
      <c r="J15" s="24">
        <v>3.67466638308954E-2</v>
      </c>
      <c r="K15" s="24">
        <v>5.2246499999999996</v>
      </c>
      <c r="L15" s="24">
        <v>0</v>
      </c>
      <c r="M15" s="24"/>
      <c r="N15" s="24"/>
      <c r="O15" s="24"/>
      <c r="P15" s="24"/>
      <c r="Q15" s="24"/>
      <c r="R15" s="24"/>
      <c r="S15" s="24"/>
      <c r="T15" s="24"/>
      <c r="U15" s="24">
        <v>9015447.5623858403</v>
      </c>
      <c r="V15" s="24">
        <v>5.6723166666666698</v>
      </c>
      <c r="W15" s="24">
        <v>47307.156206681699</v>
      </c>
      <c r="BD15" s="2" t="s">
        <v>113</v>
      </c>
      <c r="BE15" s="4">
        <v>0.98761920069369402</v>
      </c>
      <c r="BF15" s="4">
        <v>8.2295666666666705</v>
      </c>
      <c r="BG15" s="4">
        <v>0</v>
      </c>
      <c r="BH15" s="4">
        <v>0</v>
      </c>
      <c r="BI15" s="4">
        <v>0</v>
      </c>
      <c r="BJ15" s="4">
        <v>7.1166499999999999</v>
      </c>
      <c r="BK15" s="4">
        <v>17563.2470236562</v>
      </c>
      <c r="CJ15" s="2" t="s">
        <v>138</v>
      </c>
      <c r="CK15" s="4">
        <v>0.99954382717040502</v>
      </c>
      <c r="CL15" s="4">
        <v>11.2189833333333</v>
      </c>
      <c r="CM15" s="4">
        <v>53.454178229096897</v>
      </c>
      <c r="CN15" s="4"/>
      <c r="CO15" s="4">
        <v>349758.65364006598</v>
      </c>
      <c r="CP15" s="4">
        <v>11.218116666666701</v>
      </c>
      <c r="CQ15" s="4">
        <v>511111.14671287301</v>
      </c>
    </row>
    <row r="16" spans="1:95">
      <c r="A16" s="2"/>
      <c r="B16" s="2"/>
      <c r="C16" s="2" t="s">
        <v>120</v>
      </c>
      <c r="D16" s="2" t="s">
        <v>38</v>
      </c>
      <c r="E16" s="2" t="s">
        <v>116</v>
      </c>
      <c r="F16" s="2" t="s">
        <v>33</v>
      </c>
      <c r="G16" s="2" t="s">
        <v>164</v>
      </c>
      <c r="H16" s="1">
        <v>43866.501805555599</v>
      </c>
      <c r="I16" s="23" t="s">
        <v>171</v>
      </c>
      <c r="J16" s="24">
        <v>3.67466638308954E-2</v>
      </c>
      <c r="K16" s="24">
        <v>5.0612833333333302</v>
      </c>
      <c r="L16" s="24">
        <v>0</v>
      </c>
      <c r="M16" s="24"/>
      <c r="N16" s="24"/>
      <c r="O16" s="24"/>
      <c r="P16" s="24"/>
      <c r="Q16" s="24"/>
      <c r="R16" s="24"/>
      <c r="S16" s="24"/>
      <c r="T16" s="24"/>
      <c r="U16" s="24">
        <v>4050244.2466634898</v>
      </c>
      <c r="V16" s="24">
        <v>5.5750500000000001</v>
      </c>
      <c r="W16" s="24">
        <v>35262.485554577201</v>
      </c>
      <c r="BD16" s="2" t="s">
        <v>113</v>
      </c>
      <c r="BE16" s="4">
        <v>0.98761920069369402</v>
      </c>
      <c r="BF16" s="4">
        <v>8.2449833333333302</v>
      </c>
      <c r="BG16" s="4">
        <v>0</v>
      </c>
      <c r="BH16" s="4">
        <v>0</v>
      </c>
      <c r="BI16" s="4">
        <v>0</v>
      </c>
      <c r="BJ16" s="4">
        <v>7.1204999999999998</v>
      </c>
      <c r="BK16" s="4">
        <v>13754.1616047432</v>
      </c>
      <c r="CJ16" s="2" t="s">
        <v>138</v>
      </c>
      <c r="CK16" s="4">
        <v>0.99954382717040502</v>
      </c>
      <c r="CL16" s="4">
        <v>11.21895</v>
      </c>
      <c r="CM16" s="4">
        <v>58.745250786972498</v>
      </c>
      <c r="CN16" s="4"/>
      <c r="CO16" s="4">
        <v>307408.51223976898</v>
      </c>
      <c r="CP16" s="4">
        <v>11.218083333333301</v>
      </c>
      <c r="CQ16" s="4">
        <v>408763.08508097701</v>
      </c>
    </row>
    <row r="17" spans="1:95">
      <c r="A17" s="2"/>
      <c r="B17" s="2"/>
      <c r="C17" s="2" t="s">
        <v>109</v>
      </c>
      <c r="D17" s="2" t="s">
        <v>38</v>
      </c>
      <c r="E17" s="2" t="s">
        <v>6</v>
      </c>
      <c r="F17" s="2" t="s">
        <v>33</v>
      </c>
      <c r="G17" s="2" t="s">
        <v>164</v>
      </c>
      <c r="H17" s="1">
        <v>43866.472175925897</v>
      </c>
      <c r="I17" s="23" t="s">
        <v>171</v>
      </c>
      <c r="J17" s="24">
        <v>3.67466638308954E-2</v>
      </c>
      <c r="K17" s="24">
        <v>5.1935000000000002</v>
      </c>
      <c r="L17" s="24">
        <v>0</v>
      </c>
      <c r="M17" s="24"/>
      <c r="N17" s="24"/>
      <c r="O17" s="24"/>
      <c r="P17" s="24"/>
      <c r="Q17" s="24"/>
      <c r="R17" s="24"/>
      <c r="S17" s="24"/>
      <c r="T17" s="24"/>
      <c r="U17" s="24">
        <v>7785594.8255677</v>
      </c>
      <c r="V17" s="24">
        <v>5.6567166666666697</v>
      </c>
      <c r="W17" s="24">
        <v>45429.6893119495</v>
      </c>
      <c r="BD17" s="2" t="s">
        <v>113</v>
      </c>
      <c r="BE17" s="4">
        <v>0.98761920069369402</v>
      </c>
      <c r="BF17" s="4">
        <v>8.2321166666666699</v>
      </c>
      <c r="BG17" s="4">
        <v>0</v>
      </c>
      <c r="BH17" s="4">
        <v>0</v>
      </c>
      <c r="BI17" s="4">
        <v>0</v>
      </c>
      <c r="BJ17" s="4">
        <v>7.1204999999999998</v>
      </c>
      <c r="BK17" s="4">
        <v>15082.164964105799</v>
      </c>
      <c r="CJ17" s="2" t="s">
        <v>138</v>
      </c>
      <c r="CK17" s="4">
        <v>0.99954382717040502</v>
      </c>
      <c r="CL17" s="4">
        <v>11.2189333333333</v>
      </c>
      <c r="CM17" s="4">
        <v>228.357014618211</v>
      </c>
      <c r="CN17" s="4"/>
      <c r="CO17" s="4">
        <v>1268681.97731017</v>
      </c>
      <c r="CP17" s="4">
        <v>11.218083333333301</v>
      </c>
      <c r="CQ17" s="4">
        <v>433977.241570746</v>
      </c>
    </row>
    <row r="18" spans="1:95">
      <c r="A18" s="2"/>
      <c r="B18" s="2"/>
      <c r="C18" s="2" t="s">
        <v>101</v>
      </c>
      <c r="D18" s="2" t="s">
        <v>38</v>
      </c>
      <c r="E18" s="2" t="s">
        <v>77</v>
      </c>
      <c r="F18" s="2" t="s">
        <v>33</v>
      </c>
      <c r="G18" s="2" t="s">
        <v>164</v>
      </c>
      <c r="H18" s="1">
        <v>43865.968622685199</v>
      </c>
      <c r="I18" s="23" t="s">
        <v>171</v>
      </c>
      <c r="J18" s="24">
        <v>3.67466638308954E-2</v>
      </c>
      <c r="K18" s="24">
        <v>5.2012833333333299</v>
      </c>
      <c r="L18" s="24">
        <v>195.99412003659</v>
      </c>
      <c r="M18" s="24"/>
      <c r="N18" s="24"/>
      <c r="O18" s="24"/>
      <c r="P18" s="24"/>
      <c r="Q18" s="24"/>
      <c r="R18" s="24"/>
      <c r="S18" s="24"/>
      <c r="T18" s="24"/>
      <c r="U18" s="24">
        <v>8831162.8366503809</v>
      </c>
      <c r="V18" s="24">
        <v>5.6645000000000003</v>
      </c>
      <c r="W18" s="24">
        <v>42273.417517638998</v>
      </c>
      <c r="BD18" s="2" t="s">
        <v>113</v>
      </c>
      <c r="BE18" s="4">
        <v>0.98761920069369402</v>
      </c>
      <c r="BF18" s="4">
        <v>8.2269500000000004</v>
      </c>
      <c r="BG18" s="4">
        <v>0</v>
      </c>
      <c r="BH18" s="4"/>
      <c r="BI18" s="4">
        <v>476.96117599192098</v>
      </c>
      <c r="BJ18" s="4">
        <v>7.1066333333333302</v>
      </c>
      <c r="BK18" s="4">
        <v>16448.5128933698</v>
      </c>
      <c r="CJ18" s="2" t="s">
        <v>138</v>
      </c>
      <c r="CK18" s="4">
        <v>0.99954382717040502</v>
      </c>
      <c r="CL18" s="4">
        <v>11.2189333333333</v>
      </c>
      <c r="CM18" s="4">
        <v>216.14662866408801</v>
      </c>
      <c r="CN18" s="4"/>
      <c r="CO18" s="4">
        <v>1341527.1913423401</v>
      </c>
      <c r="CP18" s="4">
        <v>11.218066666666701</v>
      </c>
      <c r="CQ18" s="4">
        <v>484818.914785815</v>
      </c>
    </row>
    <row r="19" spans="1:95">
      <c r="A19" s="2"/>
      <c r="B19" s="2"/>
      <c r="C19" s="2" t="s">
        <v>39</v>
      </c>
      <c r="D19" s="2" t="s">
        <v>38</v>
      </c>
      <c r="E19" s="2" t="s">
        <v>54</v>
      </c>
      <c r="F19" s="2" t="s">
        <v>33</v>
      </c>
      <c r="G19" s="2" t="s">
        <v>164</v>
      </c>
      <c r="H19" s="1">
        <v>43866.013043981497</v>
      </c>
      <c r="I19" s="23" t="s">
        <v>171</v>
      </c>
      <c r="J19" s="24">
        <v>3.67466638308954E-2</v>
      </c>
      <c r="K19" s="24">
        <v>5.1857666666666704</v>
      </c>
      <c r="L19" s="24">
        <v>0</v>
      </c>
      <c r="M19" s="24"/>
      <c r="N19" s="24"/>
      <c r="O19" s="24"/>
      <c r="P19" s="24"/>
      <c r="Q19" s="24"/>
      <c r="R19" s="24"/>
      <c r="S19" s="24"/>
      <c r="T19" s="24"/>
      <c r="U19" s="24">
        <v>6660197.6793509498</v>
      </c>
      <c r="V19" s="24">
        <v>5.6450833333333303</v>
      </c>
      <c r="W19" s="24">
        <v>40772.897628011102</v>
      </c>
      <c r="BD19" s="2" t="s">
        <v>113</v>
      </c>
      <c r="BE19" s="4">
        <v>0.98761920069369402</v>
      </c>
      <c r="BF19" s="4">
        <v>8.2295666666666705</v>
      </c>
      <c r="BG19" s="4">
        <v>0</v>
      </c>
      <c r="BH19" s="4"/>
      <c r="BI19" s="4">
        <v>280.63942225236099</v>
      </c>
      <c r="BJ19" s="4">
        <v>7.11316666666667</v>
      </c>
      <c r="BK19" s="4">
        <v>16249.7141592604</v>
      </c>
      <c r="CJ19" s="2" t="s">
        <v>138</v>
      </c>
      <c r="CK19" s="4">
        <v>0.99954382717040502</v>
      </c>
      <c r="CL19" s="4">
        <v>11.2189833333333</v>
      </c>
      <c r="CM19" s="4">
        <v>211.39965159789</v>
      </c>
      <c r="CN19" s="4"/>
      <c r="CO19" s="4">
        <v>1347459.29933289</v>
      </c>
      <c r="CP19" s="4">
        <v>11.218116666666701</v>
      </c>
      <c r="CQ19" s="4">
        <v>497897.48220014502</v>
      </c>
    </row>
    <row r="20" spans="1:95">
      <c r="A20" s="2"/>
      <c r="B20" s="2"/>
      <c r="C20" s="2" t="s">
        <v>179</v>
      </c>
      <c r="D20" s="2" t="s">
        <v>38</v>
      </c>
      <c r="E20" s="2" t="s">
        <v>129</v>
      </c>
      <c r="F20" s="2" t="s">
        <v>33</v>
      </c>
      <c r="G20" s="2" t="s">
        <v>164</v>
      </c>
      <c r="H20" s="1">
        <v>43866.2054166667</v>
      </c>
      <c r="I20" s="23" t="s">
        <v>171</v>
      </c>
      <c r="J20" s="24">
        <v>3.67466638308954E-2</v>
      </c>
      <c r="K20" s="24">
        <v>5.1662833333333298</v>
      </c>
      <c r="L20" s="24">
        <v>327.10443005622102</v>
      </c>
      <c r="M20" s="24"/>
      <c r="N20" s="24"/>
      <c r="O20" s="24"/>
      <c r="P20" s="24"/>
      <c r="Q20" s="24"/>
      <c r="R20" s="24"/>
      <c r="S20" s="24"/>
      <c r="T20" s="24"/>
      <c r="U20" s="24">
        <v>10032684.8645611</v>
      </c>
      <c r="V20" s="24">
        <v>5.65283333333333</v>
      </c>
      <c r="W20" s="24">
        <v>46946.471981039998</v>
      </c>
      <c r="BD20" s="2" t="s">
        <v>113</v>
      </c>
      <c r="BE20" s="4">
        <v>0.98761920069369402</v>
      </c>
      <c r="BF20" s="4">
        <v>8.2269500000000004</v>
      </c>
      <c r="BG20" s="4">
        <v>0</v>
      </c>
      <c r="BH20" s="4"/>
      <c r="BI20" s="4">
        <v>159.91966448195299</v>
      </c>
      <c r="BJ20" s="4">
        <v>7.1135666666666699</v>
      </c>
      <c r="BK20" s="4">
        <v>18071.574300735701</v>
      </c>
      <c r="CJ20" s="2" t="s">
        <v>138</v>
      </c>
      <c r="CK20" s="4">
        <v>0.99954382717040502</v>
      </c>
      <c r="CL20" s="4">
        <v>11.2189333333333</v>
      </c>
      <c r="CM20" s="4">
        <v>182.88371604386199</v>
      </c>
      <c r="CN20" s="4"/>
      <c r="CO20" s="4">
        <v>1335265.8359561099</v>
      </c>
      <c r="CP20" s="4">
        <v>11.218083333333301</v>
      </c>
      <c r="CQ20" s="4">
        <v>570323.46599033801</v>
      </c>
    </row>
    <row r="21" spans="1:95">
      <c r="A21" s="2"/>
      <c r="B21" s="2"/>
      <c r="C21" s="2" t="s">
        <v>118</v>
      </c>
      <c r="D21" s="2" t="s">
        <v>38</v>
      </c>
      <c r="E21" s="2" t="s">
        <v>93</v>
      </c>
      <c r="F21" s="2" t="s">
        <v>33</v>
      </c>
      <c r="G21" s="2" t="s">
        <v>164</v>
      </c>
      <c r="H21" s="1">
        <v>43866.516585648104</v>
      </c>
      <c r="I21" s="23" t="s">
        <v>171</v>
      </c>
      <c r="J21" s="24">
        <v>3.67466638308954E-2</v>
      </c>
      <c r="K21" s="24">
        <v>5.1663166666666704</v>
      </c>
      <c r="L21" s="24">
        <v>0</v>
      </c>
      <c r="M21" s="24"/>
      <c r="N21" s="24"/>
      <c r="O21" s="24"/>
      <c r="P21" s="24"/>
      <c r="Q21" s="24"/>
      <c r="R21" s="24"/>
      <c r="S21" s="24"/>
      <c r="T21" s="24"/>
      <c r="U21" s="24">
        <v>8864967.8543836698</v>
      </c>
      <c r="V21" s="24">
        <v>5.6528666666666698</v>
      </c>
      <c r="W21" s="24">
        <v>44216.1553324591</v>
      </c>
      <c r="BD21" s="2" t="s">
        <v>113</v>
      </c>
      <c r="BE21" s="4">
        <v>0.98761920069369402</v>
      </c>
      <c r="BF21" s="4">
        <v>8.2295666666666705</v>
      </c>
      <c r="BG21" s="4">
        <v>0</v>
      </c>
      <c r="BH21" s="4"/>
      <c r="BI21" s="4">
        <v>288.74195325944601</v>
      </c>
      <c r="BJ21" s="4">
        <v>7.1170666666666698</v>
      </c>
      <c r="BK21" s="4">
        <v>17483.301938509001</v>
      </c>
      <c r="CJ21" s="2" t="s">
        <v>138</v>
      </c>
      <c r="CK21" s="4">
        <v>0.99954382717040502</v>
      </c>
      <c r="CL21" s="4">
        <v>11.218966666666701</v>
      </c>
      <c r="CM21" s="4">
        <v>188.26811374338999</v>
      </c>
      <c r="CN21" s="4"/>
      <c r="CO21" s="4">
        <v>1211653.6671208299</v>
      </c>
      <c r="CP21" s="4">
        <v>11.2181</v>
      </c>
      <c r="CQ21" s="4">
        <v>502724.75481943699</v>
      </c>
    </row>
    <row r="22" spans="1:95">
      <c r="A22" s="2"/>
      <c r="B22" s="2"/>
      <c r="C22" s="2" t="s">
        <v>134</v>
      </c>
      <c r="D22" s="2" t="s">
        <v>38</v>
      </c>
      <c r="E22" s="2" t="s">
        <v>117</v>
      </c>
      <c r="F22" s="2" t="s">
        <v>33</v>
      </c>
      <c r="G22" s="2" t="s">
        <v>164</v>
      </c>
      <c r="H22" s="1">
        <v>43866.309131944399</v>
      </c>
      <c r="I22" s="23" t="s">
        <v>171</v>
      </c>
      <c r="J22" s="24">
        <v>3.67466638308954E-2</v>
      </c>
      <c r="K22" s="24">
        <v>5.2752166666666698</v>
      </c>
      <c r="L22" s="24">
        <v>0</v>
      </c>
      <c r="M22" s="24"/>
      <c r="N22" s="24"/>
      <c r="O22" s="24"/>
      <c r="P22" s="24"/>
      <c r="Q22" s="24"/>
      <c r="R22" s="24"/>
      <c r="S22" s="24"/>
      <c r="T22" s="24"/>
      <c r="U22" s="24">
        <v>9269022.7122271601</v>
      </c>
      <c r="V22" s="24">
        <v>5.6839833333333303</v>
      </c>
      <c r="W22" s="24">
        <v>48159.587805548697</v>
      </c>
      <c r="BD22" s="2" t="s">
        <v>113</v>
      </c>
      <c r="BE22" s="4">
        <v>0.98761920069369402</v>
      </c>
      <c r="BF22" s="4">
        <v>8.2295666666666705</v>
      </c>
      <c r="BG22" s="4">
        <v>0</v>
      </c>
      <c r="BH22" s="4"/>
      <c r="BI22" s="4">
        <v>232.34743816821401</v>
      </c>
      <c r="BJ22" s="4">
        <v>7.11316666666667</v>
      </c>
      <c r="BK22" s="4">
        <v>17572.911159439798</v>
      </c>
      <c r="CJ22" s="2" t="s">
        <v>138</v>
      </c>
      <c r="CK22" s="4">
        <v>0.99954382717040502</v>
      </c>
      <c r="CL22" s="4">
        <v>11.218966666666701</v>
      </c>
      <c r="CM22" s="4">
        <v>166.89466673187701</v>
      </c>
      <c r="CN22" s="4"/>
      <c r="CO22" s="4">
        <v>1046225.11601858</v>
      </c>
      <c r="CP22" s="4">
        <v>11.218116666666701</v>
      </c>
      <c r="CQ22" s="4">
        <v>489678.712207406</v>
      </c>
    </row>
    <row r="23" spans="1:95"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95"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95">
      <c r="A25" s="2"/>
      <c r="B25" s="2"/>
      <c r="C25" s="2" t="s">
        <v>199</v>
      </c>
      <c r="D25" s="2" t="s">
        <v>38</v>
      </c>
      <c r="E25" s="2" t="s">
        <v>87</v>
      </c>
      <c r="F25" s="2" t="s">
        <v>33</v>
      </c>
      <c r="G25" s="2" t="s">
        <v>164</v>
      </c>
      <c r="H25" s="1">
        <v>43866.249849537002</v>
      </c>
      <c r="I25" s="23" t="s">
        <v>171</v>
      </c>
      <c r="J25" s="24">
        <v>3.67466638308954E-2</v>
      </c>
      <c r="K25" s="24">
        <v>5.1702000000000004</v>
      </c>
      <c r="L25" s="24">
        <v>0</v>
      </c>
      <c r="M25" s="24"/>
      <c r="N25" s="24"/>
      <c r="O25" s="24"/>
      <c r="P25" s="24"/>
      <c r="Q25" s="24"/>
      <c r="R25" s="24"/>
      <c r="S25" s="24"/>
      <c r="T25" s="24"/>
      <c r="U25" s="24">
        <v>7905384.76340508</v>
      </c>
      <c r="V25" s="24">
        <v>5.6528666666666698</v>
      </c>
      <c r="W25" s="24">
        <v>43125.265247691503</v>
      </c>
      <c r="BD25" s="2" t="s">
        <v>113</v>
      </c>
      <c r="BE25" s="4">
        <v>0.98761920069369402</v>
      </c>
      <c r="BF25" s="4">
        <v>8.2372999999999994</v>
      </c>
      <c r="BG25" s="4">
        <v>0</v>
      </c>
      <c r="BH25" s="4"/>
      <c r="BI25" s="4">
        <v>397.10583932823903</v>
      </c>
      <c r="BJ25" s="4">
        <v>7.1201166666666698</v>
      </c>
      <c r="BK25" s="4">
        <v>17231.388335265499</v>
      </c>
      <c r="CJ25" s="2" t="s">
        <v>138</v>
      </c>
      <c r="CK25" s="4">
        <v>0.99954382717040502</v>
      </c>
      <c r="CL25" s="4">
        <v>11.218966666666701</v>
      </c>
      <c r="CM25" s="4">
        <v>50.381182816850497</v>
      </c>
      <c r="CN25" s="4"/>
      <c r="CO25" s="4">
        <v>327375.308293387</v>
      </c>
      <c r="CP25" s="4">
        <v>11.218116666666701</v>
      </c>
      <c r="CQ25" s="4">
        <v>507581.87116516999</v>
      </c>
    </row>
    <row r="26" spans="1:95">
      <c r="A26" s="2"/>
      <c r="B26" s="2"/>
      <c r="C26" s="2" t="s">
        <v>149</v>
      </c>
      <c r="D26" s="2" t="s">
        <v>38</v>
      </c>
      <c r="E26" s="2" t="s">
        <v>74</v>
      </c>
      <c r="F26" s="2" t="s">
        <v>33</v>
      </c>
      <c r="G26" s="2" t="s">
        <v>164</v>
      </c>
      <c r="H26" s="1">
        <v>43866.264675925901</v>
      </c>
      <c r="I26" s="23" t="s">
        <v>171</v>
      </c>
      <c r="J26" s="24">
        <v>3.67466638308954E-2</v>
      </c>
      <c r="K26" s="24">
        <v>5.2440666666666704</v>
      </c>
      <c r="L26" s="24">
        <v>2104.65675531019</v>
      </c>
      <c r="M26" s="24"/>
      <c r="N26" s="24"/>
      <c r="O26" s="24"/>
      <c r="P26" s="24"/>
      <c r="Q26" s="24"/>
      <c r="R26" s="24"/>
      <c r="S26" s="24"/>
      <c r="T26" s="24"/>
      <c r="U26" s="24">
        <v>12782881.4177789</v>
      </c>
      <c r="V26" s="24">
        <v>5.67228333333333</v>
      </c>
      <c r="W26" s="24">
        <v>45855.005014843497</v>
      </c>
      <c r="BD26" s="2" t="s">
        <v>113</v>
      </c>
      <c r="BE26" s="4">
        <v>0.98761920069369402</v>
      </c>
      <c r="BF26" s="4">
        <v>8.2321166666666699</v>
      </c>
      <c r="BG26" s="4">
        <v>0</v>
      </c>
      <c r="BH26" s="4"/>
      <c r="BI26" s="4">
        <v>320.14172413685799</v>
      </c>
      <c r="BJ26" s="4">
        <v>7.11703333333333</v>
      </c>
      <c r="BK26" s="4">
        <v>16295.4314689087</v>
      </c>
      <c r="CJ26" s="2" t="s">
        <v>138</v>
      </c>
      <c r="CK26" s="4">
        <v>0.99954382717040502</v>
      </c>
      <c r="CL26" s="4">
        <v>11.2189333333333</v>
      </c>
      <c r="CM26" s="4">
        <v>63.405893501820898</v>
      </c>
      <c r="CN26" s="4"/>
      <c r="CO26" s="4">
        <v>403640.38019334001</v>
      </c>
      <c r="CP26" s="4">
        <v>11.218066666666701</v>
      </c>
      <c r="CQ26" s="4">
        <v>497271.44467683398</v>
      </c>
    </row>
    <row r="27" spans="1:95">
      <c r="A27" s="2"/>
      <c r="B27" s="2"/>
      <c r="C27" s="2" t="s">
        <v>75</v>
      </c>
      <c r="D27" s="2" t="s">
        <v>38</v>
      </c>
      <c r="E27" s="2" t="s">
        <v>185</v>
      </c>
      <c r="F27" s="2" t="s">
        <v>33</v>
      </c>
      <c r="G27" s="2" t="s">
        <v>164</v>
      </c>
      <c r="H27" s="1">
        <v>43866.427719907399</v>
      </c>
      <c r="I27" s="23" t="s">
        <v>171</v>
      </c>
      <c r="J27" s="24">
        <v>3.67466638308954E-2</v>
      </c>
      <c r="K27" s="24">
        <v>5.2441000000000004</v>
      </c>
      <c r="L27" s="24">
        <v>0</v>
      </c>
      <c r="M27" s="24"/>
      <c r="N27" s="24"/>
      <c r="O27" s="24"/>
      <c r="P27" s="24"/>
      <c r="Q27" s="24"/>
      <c r="R27" s="24"/>
      <c r="S27" s="24"/>
      <c r="T27" s="24"/>
      <c r="U27" s="24">
        <v>4818235.5451874901</v>
      </c>
      <c r="V27" s="24">
        <v>5.6722999999999999</v>
      </c>
      <c r="W27" s="24">
        <v>48219.753885280203</v>
      </c>
      <c r="BD27" s="2" t="s">
        <v>113</v>
      </c>
      <c r="BE27" s="4">
        <v>0.98761920069369402</v>
      </c>
      <c r="BF27" s="4">
        <v>8.2347166666666691</v>
      </c>
      <c r="BG27" s="4">
        <v>0</v>
      </c>
      <c r="BH27" s="4"/>
      <c r="BI27" s="4">
        <v>426.69919509424102</v>
      </c>
      <c r="BJ27" s="4">
        <v>7.1170666666666698</v>
      </c>
      <c r="BK27" s="4">
        <v>17456.356957727799</v>
      </c>
      <c r="CJ27" s="2" t="s">
        <v>138</v>
      </c>
      <c r="CK27" s="4">
        <v>0.99954382717040502</v>
      </c>
      <c r="CL27" s="4">
        <v>11.218966666666701</v>
      </c>
      <c r="CM27" s="4">
        <v>52.149164136432503</v>
      </c>
      <c r="CN27" s="4"/>
      <c r="CO27" s="4">
        <v>376158.27992060798</v>
      </c>
      <c r="CP27" s="4">
        <v>11.2181</v>
      </c>
      <c r="CQ27" s="4">
        <v>563445.371168343</v>
      </c>
    </row>
    <row r="28" spans="1:95">
      <c r="A28" s="2"/>
      <c r="B28" s="2"/>
      <c r="C28" s="2" t="s">
        <v>57</v>
      </c>
      <c r="D28" s="2" t="s">
        <v>38</v>
      </c>
      <c r="E28" s="2" t="s">
        <v>180</v>
      </c>
      <c r="F28" s="2" t="s">
        <v>33</v>
      </c>
      <c r="G28" s="2" t="s">
        <v>164</v>
      </c>
      <c r="H28" s="1">
        <v>43866.027800925898</v>
      </c>
      <c r="I28" s="23" t="s">
        <v>171</v>
      </c>
      <c r="J28" s="24">
        <v>3.67466638308954E-2</v>
      </c>
      <c r="K28" s="24">
        <v>5.2362833333333301</v>
      </c>
      <c r="L28" s="24">
        <v>0</v>
      </c>
      <c r="M28" s="24"/>
      <c r="N28" s="24"/>
      <c r="O28" s="24"/>
      <c r="P28" s="24"/>
      <c r="Q28" s="24"/>
      <c r="R28" s="24"/>
      <c r="S28" s="24"/>
      <c r="T28" s="24"/>
      <c r="U28" s="24">
        <v>6192370.4485439304</v>
      </c>
      <c r="V28" s="24">
        <v>5.6683833333333302</v>
      </c>
      <c r="W28" s="24">
        <v>38389.972909869102</v>
      </c>
      <c r="BD28" s="2" t="s">
        <v>113</v>
      </c>
      <c r="BE28" s="4">
        <v>0.98761920069369402</v>
      </c>
      <c r="BF28" s="4">
        <v>8.2295333333333307</v>
      </c>
      <c r="BG28" s="4">
        <v>0</v>
      </c>
      <c r="BH28" s="4"/>
      <c r="BI28" s="4">
        <v>380.62543544044098</v>
      </c>
      <c r="BJ28" s="4">
        <v>7.1135666666666699</v>
      </c>
      <c r="BK28" s="4">
        <v>15375.4789256397</v>
      </c>
      <c r="CJ28" s="2" t="s">
        <v>138</v>
      </c>
      <c r="CK28" s="4">
        <v>0.99954382717040502</v>
      </c>
      <c r="CL28" s="4">
        <v>11.2189333333333</v>
      </c>
      <c r="CM28" s="4">
        <v>227.56746183801599</v>
      </c>
      <c r="CN28" s="4"/>
      <c r="CO28" s="4">
        <v>1251495.9030031799</v>
      </c>
      <c r="CP28" s="4">
        <v>11.218066666666701</v>
      </c>
      <c r="CQ28" s="4">
        <v>429583.713497783</v>
      </c>
    </row>
    <row r="29" spans="1:95">
      <c r="A29" s="2"/>
      <c r="B29" s="2"/>
      <c r="C29" s="2" t="s">
        <v>53</v>
      </c>
      <c r="D29" s="2" t="s">
        <v>38</v>
      </c>
      <c r="E29" s="2" t="s">
        <v>63</v>
      </c>
      <c r="F29" s="2" t="s">
        <v>33</v>
      </c>
      <c r="G29" s="2" t="s">
        <v>164</v>
      </c>
      <c r="H29" s="1">
        <v>43866.057407407403</v>
      </c>
      <c r="I29" s="23" t="s">
        <v>171</v>
      </c>
      <c r="J29" s="24">
        <v>3.67466638308954E-2</v>
      </c>
      <c r="K29" s="24">
        <v>5.2285166666666703</v>
      </c>
      <c r="L29" s="24">
        <v>0</v>
      </c>
      <c r="M29" s="24"/>
      <c r="N29" s="24"/>
      <c r="O29" s="24"/>
      <c r="P29" s="24"/>
      <c r="Q29" s="24"/>
      <c r="R29" s="24"/>
      <c r="S29" s="24"/>
      <c r="T29" s="24"/>
      <c r="U29" s="24">
        <v>8925258.0521926992</v>
      </c>
      <c r="V29" s="24">
        <v>5.6761666666666697</v>
      </c>
      <c r="W29" s="24">
        <v>46610.130458278902</v>
      </c>
      <c r="BD29" s="2" t="s">
        <v>113</v>
      </c>
      <c r="BE29" s="4">
        <v>0.98761920069369402</v>
      </c>
      <c r="BF29" s="4">
        <v>8.2295499999999997</v>
      </c>
      <c r="BG29" s="4">
        <v>0</v>
      </c>
      <c r="BH29" s="4"/>
      <c r="BI29" s="4">
        <v>306.58111435852402</v>
      </c>
      <c r="BJ29" s="4">
        <v>7.1066500000000001</v>
      </c>
      <c r="BK29" s="4">
        <v>16474.9308350674</v>
      </c>
      <c r="CJ29" s="2" t="s">
        <v>138</v>
      </c>
      <c r="CK29" s="4">
        <v>0.99954382717040502</v>
      </c>
      <c r="CL29" s="4">
        <v>11.21895</v>
      </c>
      <c r="CM29" s="4">
        <v>225.757327669863</v>
      </c>
      <c r="CN29" s="4"/>
      <c r="CO29" s="4">
        <v>1438599.7058055601</v>
      </c>
      <c r="CP29" s="4">
        <v>11.218083333333301</v>
      </c>
      <c r="CQ29" s="4">
        <v>497767.632312036</v>
      </c>
    </row>
    <row r="30" spans="1:95">
      <c r="A30" s="2"/>
      <c r="B30" s="2"/>
      <c r="C30" s="2" t="s">
        <v>188</v>
      </c>
      <c r="D30" s="2" t="s">
        <v>38</v>
      </c>
      <c r="E30" s="2" t="s">
        <v>19</v>
      </c>
      <c r="F30" s="2" t="s">
        <v>33</v>
      </c>
      <c r="G30" s="2" t="s">
        <v>164</v>
      </c>
      <c r="H30" s="1">
        <v>43866.368483796301</v>
      </c>
      <c r="I30" s="23" t="s">
        <v>171</v>
      </c>
      <c r="J30" s="24">
        <v>3.67466638308954E-2</v>
      </c>
      <c r="K30" s="24">
        <v>5.1002000000000001</v>
      </c>
      <c r="L30" s="24">
        <v>159.77043550407001</v>
      </c>
      <c r="M30" s="24"/>
      <c r="N30" s="24"/>
      <c r="O30" s="24"/>
      <c r="P30" s="24"/>
      <c r="Q30" s="24"/>
      <c r="R30" s="24"/>
      <c r="S30" s="24"/>
      <c r="T30" s="24"/>
      <c r="U30" s="24">
        <v>9680428.8318437599</v>
      </c>
      <c r="V30" s="24">
        <v>5.6295333333333302</v>
      </c>
      <c r="W30" s="24">
        <v>46634.701988152097</v>
      </c>
      <c r="BD30" s="2" t="s">
        <v>113</v>
      </c>
      <c r="BE30" s="4">
        <v>0.98761920069369402</v>
      </c>
      <c r="BF30" s="4">
        <v>8.23213333333333</v>
      </c>
      <c r="BG30" s="4">
        <v>0</v>
      </c>
      <c r="BH30" s="4">
        <v>0</v>
      </c>
      <c r="BI30" s="4">
        <v>0</v>
      </c>
      <c r="BJ30" s="4">
        <v>7.1205333333333298</v>
      </c>
      <c r="BK30" s="4">
        <v>18208.542871840498</v>
      </c>
      <c r="CJ30" s="2" t="s">
        <v>138</v>
      </c>
      <c r="CK30" s="4">
        <v>0.99954382717040502</v>
      </c>
      <c r="CL30" s="4">
        <v>11.218966666666701</v>
      </c>
      <c r="CM30" s="4">
        <v>211.60656886469499</v>
      </c>
      <c r="CN30" s="4"/>
      <c r="CO30" s="4">
        <v>1420407.57143155</v>
      </c>
      <c r="CP30" s="4">
        <v>11.218116666666701</v>
      </c>
      <c r="CQ30" s="4">
        <v>524339.25743247999</v>
      </c>
    </row>
    <row r="31" spans="1:95">
      <c r="A31" s="2"/>
      <c r="B31" s="2"/>
      <c r="C31" s="2" t="s">
        <v>91</v>
      </c>
      <c r="D31" s="2" t="s">
        <v>38</v>
      </c>
      <c r="E31" s="2" t="s">
        <v>156</v>
      </c>
      <c r="F31" s="2" t="s">
        <v>33</v>
      </c>
      <c r="G31" s="2" t="s">
        <v>164</v>
      </c>
      <c r="H31" s="1">
        <v>43866.323969907397</v>
      </c>
      <c r="I31" s="23" t="s">
        <v>171</v>
      </c>
      <c r="J31" s="24">
        <v>3.67466638308954E-2</v>
      </c>
      <c r="K31" s="24">
        <v>5.2518333333333302</v>
      </c>
      <c r="L31" s="24">
        <v>2357.6608060615399</v>
      </c>
      <c r="M31" s="24"/>
      <c r="N31" s="24"/>
      <c r="O31" s="24"/>
      <c r="P31" s="24"/>
      <c r="Q31" s="24"/>
      <c r="R31" s="24"/>
      <c r="S31" s="24"/>
      <c r="T31" s="24"/>
      <c r="U31" s="24">
        <v>13007030.887796801</v>
      </c>
      <c r="V31" s="24">
        <v>5.6761666666666697</v>
      </c>
      <c r="W31" s="24">
        <v>45158.915819299204</v>
      </c>
      <c r="BD31" s="2" t="s">
        <v>113</v>
      </c>
      <c r="BE31" s="4">
        <v>0.98761920069369402</v>
      </c>
      <c r="BF31" s="4">
        <v>8.2398333333333298</v>
      </c>
      <c r="BG31" s="4">
        <v>0</v>
      </c>
      <c r="BH31" s="4">
        <v>0</v>
      </c>
      <c r="BI31" s="4">
        <v>0</v>
      </c>
      <c r="BJ31" s="4">
        <v>7.1135666666666699</v>
      </c>
      <c r="BK31" s="4">
        <v>15982.435484715699</v>
      </c>
      <c r="CJ31" s="2" t="s">
        <v>138</v>
      </c>
      <c r="CK31" s="4">
        <v>0.99954382717040502</v>
      </c>
      <c r="CL31" s="4">
        <v>11.2189333333333</v>
      </c>
      <c r="CM31" s="4">
        <v>187.69777966036199</v>
      </c>
      <c r="CN31" s="4"/>
      <c r="CO31" s="4">
        <v>1119892.7532830101</v>
      </c>
      <c r="CP31" s="4">
        <v>11.218066666666701</v>
      </c>
      <c r="CQ31" s="4">
        <v>466064.30295923399</v>
      </c>
    </row>
    <row r="32" spans="1:95">
      <c r="A32" s="2"/>
      <c r="B32" s="2"/>
      <c r="C32" s="2" t="s">
        <v>90</v>
      </c>
      <c r="D32" s="2" t="s">
        <v>38</v>
      </c>
      <c r="E32" s="2" t="s">
        <v>103</v>
      </c>
      <c r="F32" s="2" t="s">
        <v>33</v>
      </c>
      <c r="G32" s="2" t="s">
        <v>164</v>
      </c>
      <c r="H32" s="1">
        <v>43866.101817129602</v>
      </c>
      <c r="I32" s="23" t="s">
        <v>171</v>
      </c>
      <c r="J32" s="24">
        <v>3.67466638308954E-2</v>
      </c>
      <c r="K32" s="24">
        <v>5.1546500000000002</v>
      </c>
      <c r="L32" s="24">
        <v>0</v>
      </c>
      <c r="M32" s="24"/>
      <c r="N32" s="24"/>
      <c r="O32" s="24"/>
      <c r="P32" s="24"/>
      <c r="Q32" s="24"/>
      <c r="R32" s="24"/>
      <c r="S32" s="24"/>
      <c r="T32" s="24"/>
      <c r="U32" s="24">
        <v>6588931.0592812598</v>
      </c>
      <c r="V32" s="24">
        <v>5.6489833333333301</v>
      </c>
      <c r="W32" s="24">
        <v>44996.095167689302</v>
      </c>
      <c r="BD32" s="2" t="s">
        <v>113</v>
      </c>
      <c r="BE32" s="4">
        <v>0.98761920069369402</v>
      </c>
      <c r="BF32" s="4">
        <v>8.2295666666666705</v>
      </c>
      <c r="BG32" s="4">
        <v>0</v>
      </c>
      <c r="BH32" s="4"/>
      <c r="BI32" s="4">
        <v>311.08053015777801</v>
      </c>
      <c r="BJ32" s="4">
        <v>7.10971666666667</v>
      </c>
      <c r="BK32" s="4">
        <v>16177.7403753297</v>
      </c>
      <c r="CJ32" s="2" t="s">
        <v>138</v>
      </c>
      <c r="CK32" s="4">
        <v>0.99954382717040502</v>
      </c>
      <c r="CL32" s="4">
        <v>11.2189833333333</v>
      </c>
      <c r="CM32" s="4">
        <v>182.216847193055</v>
      </c>
      <c r="CN32" s="4"/>
      <c r="CO32" s="4">
        <v>1154335.3981514</v>
      </c>
      <c r="CP32" s="4">
        <v>11.218116666666701</v>
      </c>
      <c r="CQ32" s="4">
        <v>494848.23666402901</v>
      </c>
    </row>
    <row r="33" spans="1:95">
      <c r="A33" s="2"/>
      <c r="B33" s="2"/>
      <c r="C33" s="2" t="s">
        <v>145</v>
      </c>
      <c r="D33" s="2" t="s">
        <v>38</v>
      </c>
      <c r="E33" s="2" t="s">
        <v>50</v>
      </c>
      <c r="F33" s="2" t="s">
        <v>33</v>
      </c>
      <c r="G33" s="2" t="s">
        <v>164</v>
      </c>
      <c r="H33" s="1">
        <v>43866.190636574102</v>
      </c>
      <c r="I33" s="23" t="s">
        <v>171</v>
      </c>
      <c r="J33" s="24">
        <v>3.67466638308954E-2</v>
      </c>
      <c r="K33" s="24">
        <v>5.1857666666666704</v>
      </c>
      <c r="L33" s="24">
        <v>0</v>
      </c>
      <c r="M33" s="24"/>
      <c r="N33" s="24"/>
      <c r="O33" s="24"/>
      <c r="P33" s="24"/>
      <c r="Q33" s="24"/>
      <c r="R33" s="24"/>
      <c r="S33" s="24"/>
      <c r="T33" s="24"/>
      <c r="U33" s="24">
        <v>6698905.0427547796</v>
      </c>
      <c r="V33" s="24">
        <v>5.6528666666666698</v>
      </c>
      <c r="W33" s="24">
        <v>43830.430522511</v>
      </c>
      <c r="BD33" s="2" t="s">
        <v>113</v>
      </c>
      <c r="BE33" s="4">
        <v>0.98761920069369402</v>
      </c>
      <c r="BF33" s="4">
        <v>8.2295666666666705</v>
      </c>
      <c r="BG33" s="4">
        <v>0</v>
      </c>
      <c r="BH33" s="4"/>
      <c r="BI33" s="4">
        <v>177.58341815914301</v>
      </c>
      <c r="BJ33" s="4">
        <v>7.1170666666666698</v>
      </c>
      <c r="BK33" s="4">
        <v>16527.162961014099</v>
      </c>
      <c r="CJ33" s="2" t="s">
        <v>138</v>
      </c>
      <c r="CK33" s="4">
        <v>0.99954382717040502</v>
      </c>
      <c r="CL33" s="4">
        <v>11.218966666666701</v>
      </c>
      <c r="CM33" s="4">
        <v>183.9699348721</v>
      </c>
      <c r="CN33" s="4"/>
      <c r="CO33" s="4">
        <v>1044674.4161745301</v>
      </c>
      <c r="CP33" s="4">
        <v>11.2181</v>
      </c>
      <c r="CQ33" s="4">
        <v>443570.490267271</v>
      </c>
    </row>
    <row r="36" spans="1:95">
      <c r="A36" s="17" t="s">
        <v>259</v>
      </c>
      <c r="B36" s="17">
        <v>915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8"/>
      <c r="X36" s="16"/>
      <c r="Y36" s="16"/>
      <c r="Z36" s="16"/>
      <c r="AA36" s="16"/>
      <c r="AB36" s="16"/>
      <c r="AC36" s="16"/>
      <c r="AD36" s="16"/>
    </row>
    <row r="37" spans="1:95">
      <c r="A37" s="246" t="s">
        <v>33</v>
      </c>
      <c r="B37" s="247"/>
      <c r="C37" s="247"/>
      <c r="D37" s="247"/>
      <c r="E37" s="247"/>
      <c r="F37" s="247"/>
      <c r="G37" s="247"/>
      <c r="H37" s="248"/>
      <c r="I37" s="246" t="s">
        <v>89</v>
      </c>
      <c r="J37" s="248"/>
      <c r="K37" s="246" t="s">
        <v>187</v>
      </c>
      <c r="L37" s="247"/>
      <c r="M37" s="247"/>
      <c r="N37" s="247"/>
      <c r="O37" s="247"/>
      <c r="P37" s="247"/>
      <c r="Q37" s="247"/>
      <c r="R37" s="247"/>
      <c r="S37" s="247"/>
      <c r="T37" s="247"/>
      <c r="U37" s="248"/>
      <c r="V37" s="246" t="s">
        <v>148</v>
      </c>
      <c r="W37" s="248"/>
    </row>
    <row r="38" spans="1:95">
      <c r="A38" s="12" t="s">
        <v>164</v>
      </c>
      <c r="B38" s="12" t="s">
        <v>164</v>
      </c>
      <c r="C38" s="12" t="s">
        <v>78</v>
      </c>
      <c r="D38" s="12" t="s">
        <v>56</v>
      </c>
      <c r="E38" s="12" t="s">
        <v>67</v>
      </c>
      <c r="F38" s="12" t="s">
        <v>82</v>
      </c>
      <c r="G38" s="12" t="s">
        <v>34</v>
      </c>
      <c r="H38" s="12" t="s">
        <v>86</v>
      </c>
      <c r="I38" s="3" t="s">
        <v>155</v>
      </c>
      <c r="J38" s="3" t="s">
        <v>178</v>
      </c>
      <c r="K38" s="3" t="s">
        <v>4</v>
      </c>
      <c r="L38" s="3" t="s">
        <v>22</v>
      </c>
      <c r="M38" s="12" t="s">
        <v>260</v>
      </c>
      <c r="N38" s="12" t="s">
        <v>0</v>
      </c>
      <c r="O38" s="12" t="s">
        <v>261</v>
      </c>
      <c r="P38" s="12" t="s">
        <v>262</v>
      </c>
      <c r="Q38" s="12" t="s">
        <v>263</v>
      </c>
      <c r="R38" s="12" t="s">
        <v>264</v>
      </c>
      <c r="S38" s="12" t="s">
        <v>265</v>
      </c>
      <c r="T38" s="12" t="s">
        <v>266</v>
      </c>
      <c r="U38" s="3" t="s">
        <v>94</v>
      </c>
      <c r="V38" s="3" t="s">
        <v>4</v>
      </c>
      <c r="W38" s="3" t="s">
        <v>94</v>
      </c>
    </row>
    <row r="39" spans="1:95">
      <c r="A39" s="11"/>
      <c r="B39" s="11"/>
      <c r="C39" s="11" t="s">
        <v>199</v>
      </c>
      <c r="D39" s="11" t="s">
        <v>38</v>
      </c>
      <c r="E39" s="11" t="s">
        <v>87</v>
      </c>
      <c r="F39" s="11" t="s">
        <v>33</v>
      </c>
      <c r="G39" s="11" t="s">
        <v>164</v>
      </c>
      <c r="H39" s="13">
        <v>43866.249849537002</v>
      </c>
      <c r="I39" s="2" t="s">
        <v>142</v>
      </c>
      <c r="J39" s="4">
        <v>0.99952797098005297</v>
      </c>
      <c r="K39" s="4">
        <v>5.5724999999999998</v>
      </c>
      <c r="L39" s="4">
        <v>398.39188088828797</v>
      </c>
      <c r="M39" s="15"/>
      <c r="N39" s="15"/>
      <c r="O39" s="15">
        <f>L39*2</f>
        <v>796.78376177657594</v>
      </c>
      <c r="P39" s="15">
        <f t="shared" ref="P39:P47" si="0">O39*4</f>
        <v>3187.1350471063038</v>
      </c>
      <c r="Q39" s="15">
        <f>P39/P45</f>
        <v>0.48013738972951187</v>
      </c>
      <c r="R39" s="15"/>
      <c r="S39" s="15"/>
      <c r="T39" s="26"/>
      <c r="U39" s="4">
        <v>572966.56536356104</v>
      </c>
      <c r="V39" s="4">
        <v>5.6528666666666698</v>
      </c>
      <c r="W39" s="4">
        <v>43125.265247691503</v>
      </c>
    </row>
    <row r="40" spans="1:95">
      <c r="A40" s="11"/>
      <c r="B40" s="11"/>
      <c r="C40" s="11" t="s">
        <v>149</v>
      </c>
      <c r="D40" s="11" t="s">
        <v>38</v>
      </c>
      <c r="E40" s="11" t="s">
        <v>74</v>
      </c>
      <c r="F40" s="11" t="s">
        <v>33</v>
      </c>
      <c r="G40" s="11" t="s">
        <v>164</v>
      </c>
      <c r="H40" s="13">
        <v>43866.264675925901</v>
      </c>
      <c r="I40" s="2" t="s">
        <v>142</v>
      </c>
      <c r="J40" s="4">
        <v>0.99952797098005297</v>
      </c>
      <c r="K40" s="4">
        <v>5.5996833333333296</v>
      </c>
      <c r="L40" s="4">
        <v>414.22544630306299</v>
      </c>
      <c r="M40" s="15"/>
      <c r="N40" s="15"/>
      <c r="O40" s="15">
        <f>L40*2</f>
        <v>828.45089260612599</v>
      </c>
      <c r="P40" s="15">
        <f t="shared" si="0"/>
        <v>3313.803570424504</v>
      </c>
      <c r="Q40" s="15">
        <f>P40/P46</f>
        <v>0.54216644896640287</v>
      </c>
      <c r="R40" s="15"/>
      <c r="S40" s="15"/>
      <c r="T40" s="26"/>
      <c r="U40" s="4">
        <v>633501.79599894595</v>
      </c>
      <c r="V40" s="4">
        <v>5.67228333333333</v>
      </c>
      <c r="W40" s="4">
        <v>45855.005014843497</v>
      </c>
    </row>
    <row r="41" spans="1:95">
      <c r="A41" s="11"/>
      <c r="B41" s="11"/>
      <c r="C41" s="11" t="s">
        <v>75</v>
      </c>
      <c r="D41" s="11" t="s">
        <v>38</v>
      </c>
      <c r="E41" s="11" t="s">
        <v>185</v>
      </c>
      <c r="F41" s="11" t="s">
        <v>33</v>
      </c>
      <c r="G41" s="11" t="s">
        <v>164</v>
      </c>
      <c r="H41" s="13">
        <v>43866.427719907399</v>
      </c>
      <c r="I41" s="2" t="s">
        <v>142</v>
      </c>
      <c r="J41" s="4">
        <v>0.99952797098005297</v>
      </c>
      <c r="K41" s="4">
        <v>5.5997166666666702</v>
      </c>
      <c r="L41" s="4">
        <v>388.50113197262999</v>
      </c>
      <c r="M41" s="15">
        <f>AVERAGE(L39:L41)</f>
        <v>400.37281972132701</v>
      </c>
      <c r="N41" s="15"/>
      <c r="O41" s="15">
        <f>L41*2</f>
        <v>777.00226394525998</v>
      </c>
      <c r="P41" s="15">
        <f t="shared" si="0"/>
        <v>3108.0090557810399</v>
      </c>
      <c r="Q41" s="15">
        <f>P41/P47</f>
        <v>0.50921783265921294</v>
      </c>
      <c r="R41" s="15">
        <f>AVERAGE(Q39:Q41)</f>
        <v>0.51050722378504254</v>
      </c>
      <c r="S41" s="15">
        <f>STDEV(Q39:Q41)</f>
        <v>3.1034624930228488E-2</v>
      </c>
      <c r="T41" s="26"/>
      <c r="U41" s="4">
        <v>624713.64561392099</v>
      </c>
      <c r="V41" s="4">
        <v>5.6722999999999999</v>
      </c>
      <c r="W41" s="4">
        <v>48219.753885280203</v>
      </c>
    </row>
    <row r="42" spans="1:95">
      <c r="A42" s="11"/>
      <c r="B42" s="11"/>
      <c r="C42" s="11" t="s">
        <v>57</v>
      </c>
      <c r="D42" s="11" t="s">
        <v>38</v>
      </c>
      <c r="E42" s="11" t="s">
        <v>180</v>
      </c>
      <c r="F42" s="11" t="s">
        <v>33</v>
      </c>
      <c r="G42" s="11" t="s">
        <v>164</v>
      </c>
      <c r="H42" s="13">
        <v>43866.027800925898</v>
      </c>
      <c r="I42" s="2" t="s">
        <v>142</v>
      </c>
      <c r="J42" s="4">
        <v>0.99952797098005297</v>
      </c>
      <c r="K42" s="4">
        <v>5.5919166666666698</v>
      </c>
      <c r="L42" s="4">
        <v>205.09178350708299</v>
      </c>
      <c r="M42" s="15"/>
      <c r="N42" s="15"/>
      <c r="O42" s="15">
        <f t="shared" ref="O42:O47" si="1">L42*10</f>
        <v>2050.9178350708298</v>
      </c>
      <c r="P42" s="15">
        <f t="shared" si="0"/>
        <v>8203.6713402833193</v>
      </c>
      <c r="Q42" s="26"/>
      <c r="R42" s="15"/>
      <c r="S42" s="15"/>
      <c r="T42" s="26"/>
      <c r="U42" s="4">
        <v>262299.43463055702</v>
      </c>
      <c r="V42" s="4">
        <v>5.6683833333333302</v>
      </c>
      <c r="W42" s="4">
        <v>38389.972909869102</v>
      </c>
    </row>
    <row r="43" spans="1:95">
      <c r="A43" s="11"/>
      <c r="B43" s="11"/>
      <c r="C43" s="11" t="s">
        <v>53</v>
      </c>
      <c r="D43" s="11" t="s">
        <v>38</v>
      </c>
      <c r="E43" s="11" t="s">
        <v>63</v>
      </c>
      <c r="F43" s="11" t="s">
        <v>33</v>
      </c>
      <c r="G43" s="11" t="s">
        <v>164</v>
      </c>
      <c r="H43" s="13">
        <v>43866.057407407403</v>
      </c>
      <c r="I43" s="2" t="s">
        <v>142</v>
      </c>
      <c r="J43" s="4">
        <v>0.99952797098005297</v>
      </c>
      <c r="K43" s="4">
        <v>5.5996833333333296</v>
      </c>
      <c r="L43" s="4">
        <v>192.58213384747901</v>
      </c>
      <c r="M43" s="15"/>
      <c r="N43" s="15"/>
      <c r="O43" s="15">
        <f t="shared" si="1"/>
        <v>1925.8213384747901</v>
      </c>
      <c r="P43" s="15">
        <f t="shared" si="0"/>
        <v>7703.2853538991603</v>
      </c>
      <c r="Q43" s="26"/>
      <c r="R43" s="15"/>
      <c r="S43" s="15"/>
      <c r="T43" s="26"/>
      <c r="U43" s="4">
        <v>299018.521722593</v>
      </c>
      <c r="V43" s="4">
        <v>5.6761666666666697</v>
      </c>
      <c r="W43" s="4">
        <v>46610.130458278902</v>
      </c>
    </row>
    <row r="44" spans="1:95">
      <c r="A44" s="11"/>
      <c r="B44" s="11"/>
      <c r="C44" s="11" t="s">
        <v>188</v>
      </c>
      <c r="D44" s="11" t="s">
        <v>38</v>
      </c>
      <c r="E44" s="11" t="s">
        <v>19</v>
      </c>
      <c r="F44" s="11" t="s">
        <v>33</v>
      </c>
      <c r="G44" s="11" t="s">
        <v>164</v>
      </c>
      <c r="H44" s="13">
        <v>43866.368483796301</v>
      </c>
      <c r="I44" s="2" t="s">
        <v>142</v>
      </c>
      <c r="J44" s="4">
        <v>0.99952797098005297</v>
      </c>
      <c r="K44" s="4">
        <v>5.54915</v>
      </c>
      <c r="L44" s="4">
        <v>181.41071982312801</v>
      </c>
      <c r="M44" s="15">
        <f>AVERAGE(L42:L44)</f>
        <v>193.02821239256335</v>
      </c>
      <c r="N44" s="15"/>
      <c r="O44" s="15">
        <f t="shared" si="1"/>
        <v>1814.1071982312801</v>
      </c>
      <c r="P44" s="15">
        <f t="shared" si="0"/>
        <v>7256.4287929251204</v>
      </c>
      <c r="Q44" s="26"/>
      <c r="R44" s="15">
        <f>AVERAGE(P42:P44)</f>
        <v>7721.1284957025337</v>
      </c>
      <c r="S44" s="15">
        <f>STDEV(P42:P44)</f>
        <v>473.87328914328339</v>
      </c>
      <c r="T44" s="26"/>
      <c r="U44" s="4">
        <v>281804.27349768602</v>
      </c>
      <c r="V44" s="4">
        <v>5.6295333333333302</v>
      </c>
      <c r="W44" s="4">
        <v>46634.701988152097</v>
      </c>
    </row>
    <row r="45" spans="1:95">
      <c r="A45" s="11"/>
      <c r="B45" s="11"/>
      <c r="C45" s="11" t="s">
        <v>91</v>
      </c>
      <c r="D45" s="11" t="s">
        <v>38</v>
      </c>
      <c r="E45" s="11" t="s">
        <v>156</v>
      </c>
      <c r="F45" s="11" t="s">
        <v>33</v>
      </c>
      <c r="G45" s="11" t="s">
        <v>164</v>
      </c>
      <c r="H45" s="13">
        <v>43866.323969907397</v>
      </c>
      <c r="I45" s="2" t="s">
        <v>142</v>
      </c>
      <c r="J45" s="4">
        <v>0.99952797098005297</v>
      </c>
      <c r="K45" s="4">
        <v>5.6035666666666701</v>
      </c>
      <c r="L45" s="4">
        <v>165.949117652647</v>
      </c>
      <c r="M45" s="15"/>
      <c r="N45" s="15"/>
      <c r="O45" s="15">
        <f t="shared" si="1"/>
        <v>1659.4911765264701</v>
      </c>
      <c r="P45" s="15">
        <f t="shared" si="0"/>
        <v>6637.9647061058804</v>
      </c>
      <c r="Q45" s="26"/>
      <c r="R45" s="15"/>
      <c r="S45" s="15"/>
      <c r="T45" s="26"/>
      <c r="U45" s="4">
        <v>249607.36655711799</v>
      </c>
      <c r="V45" s="4">
        <v>5.6761666666666697</v>
      </c>
      <c r="W45" s="4">
        <v>45158.915819299204</v>
      </c>
    </row>
    <row r="46" spans="1:95">
      <c r="A46" s="11"/>
      <c r="B46" s="11"/>
      <c r="C46" s="11" t="s">
        <v>90</v>
      </c>
      <c r="D46" s="11" t="s">
        <v>38</v>
      </c>
      <c r="E46" s="11" t="s">
        <v>103</v>
      </c>
      <c r="F46" s="11" t="s">
        <v>33</v>
      </c>
      <c r="G46" s="11" t="s">
        <v>164</v>
      </c>
      <c r="H46" s="13">
        <v>43866.101817129602</v>
      </c>
      <c r="I46" s="2" t="s">
        <v>142</v>
      </c>
      <c r="J46" s="4">
        <v>0.99952797098005297</v>
      </c>
      <c r="K46" s="4">
        <v>5.5686166666666699</v>
      </c>
      <c r="L46" s="4">
        <v>152.80379193244099</v>
      </c>
      <c r="M46" s="15"/>
      <c r="N46" s="15"/>
      <c r="O46" s="15">
        <f t="shared" si="1"/>
        <v>1528.0379193244098</v>
      </c>
      <c r="P46" s="15">
        <f t="shared" si="0"/>
        <v>6112.1516772976393</v>
      </c>
      <c r="Q46" s="26"/>
      <c r="R46" s="15"/>
      <c r="S46" s="15"/>
      <c r="T46" s="26"/>
      <c r="U46" s="4">
        <v>228990.19461178401</v>
      </c>
      <c r="V46" s="4">
        <v>5.6489833333333301</v>
      </c>
      <c r="W46" s="4">
        <v>44996.095167689302</v>
      </c>
    </row>
    <row r="47" spans="1:95">
      <c r="A47" s="11"/>
      <c r="B47" s="11"/>
      <c r="C47" s="11" t="s">
        <v>145</v>
      </c>
      <c r="D47" s="11" t="s">
        <v>38</v>
      </c>
      <c r="E47" s="11" t="s">
        <v>50</v>
      </c>
      <c r="F47" s="11" t="s">
        <v>33</v>
      </c>
      <c r="G47" s="11" t="s">
        <v>164</v>
      </c>
      <c r="H47" s="13">
        <v>43866.190636574102</v>
      </c>
      <c r="I47" s="2" t="s">
        <v>142</v>
      </c>
      <c r="J47" s="4">
        <v>0.99952797098005297</v>
      </c>
      <c r="K47" s="4">
        <v>5.5763833333333297</v>
      </c>
      <c r="L47" s="4">
        <v>152.58740250466801</v>
      </c>
      <c r="M47" s="15">
        <f>AVERAGE(L45:L47)</f>
        <v>157.11343736325202</v>
      </c>
      <c r="N47" s="15"/>
      <c r="O47" s="15">
        <f t="shared" si="1"/>
        <v>1525.8740250466801</v>
      </c>
      <c r="P47" s="15">
        <f t="shared" si="0"/>
        <v>6103.4961001867205</v>
      </c>
      <c r="Q47" s="26"/>
      <c r="R47" s="15">
        <f>AVERAGE(P45:P47)</f>
        <v>6284.53749453008</v>
      </c>
      <c r="S47" s="15">
        <f>STDEV(P45:P47)</f>
        <v>306.1075385635985</v>
      </c>
      <c r="T47" s="19">
        <f>((R47-R44)/R44)</f>
        <v>-0.18605971937548235</v>
      </c>
      <c r="U47" s="4">
        <v>222741.85588042199</v>
      </c>
      <c r="V47" s="4">
        <v>5.6528666666666698</v>
      </c>
      <c r="W47" s="4">
        <v>43830.430522511</v>
      </c>
    </row>
    <row r="50" spans="1:23">
      <c r="A50" s="246" t="s">
        <v>33</v>
      </c>
      <c r="B50" s="247"/>
      <c r="C50" s="247"/>
      <c r="D50" s="247"/>
      <c r="E50" s="247"/>
      <c r="F50" s="247"/>
      <c r="G50" s="247"/>
      <c r="H50" s="248"/>
      <c r="I50" s="246" t="s">
        <v>36</v>
      </c>
      <c r="J50" s="248"/>
      <c r="K50" s="246" t="s">
        <v>31</v>
      </c>
      <c r="L50" s="247"/>
      <c r="M50" s="247"/>
      <c r="N50" s="247"/>
      <c r="O50" s="247"/>
      <c r="P50" s="247"/>
      <c r="Q50" s="247"/>
      <c r="R50" s="247"/>
      <c r="S50" s="247"/>
      <c r="T50" s="247"/>
      <c r="U50" s="248"/>
      <c r="V50" s="246" t="s">
        <v>49</v>
      </c>
      <c r="W50" s="248"/>
    </row>
    <row r="51" spans="1:23">
      <c r="A51" s="12" t="s">
        <v>164</v>
      </c>
      <c r="B51" s="12" t="s">
        <v>164</v>
      </c>
      <c r="C51" s="12" t="s">
        <v>78</v>
      </c>
      <c r="D51" s="12" t="s">
        <v>56</v>
      </c>
      <c r="E51" s="12" t="s">
        <v>67</v>
      </c>
      <c r="F51" s="12" t="s">
        <v>82</v>
      </c>
      <c r="G51" s="12" t="s">
        <v>34</v>
      </c>
      <c r="H51" s="12" t="s">
        <v>86</v>
      </c>
      <c r="I51" s="3" t="s">
        <v>155</v>
      </c>
      <c r="J51" s="3" t="s">
        <v>178</v>
      </c>
      <c r="K51" s="3" t="s">
        <v>4</v>
      </c>
      <c r="L51" s="3" t="s">
        <v>22</v>
      </c>
      <c r="M51" s="12" t="s">
        <v>260</v>
      </c>
      <c r="N51" s="12" t="s">
        <v>0</v>
      </c>
      <c r="O51" s="12" t="s">
        <v>261</v>
      </c>
      <c r="P51" s="12" t="s">
        <v>262</v>
      </c>
      <c r="Q51" s="12" t="s">
        <v>263</v>
      </c>
      <c r="R51" s="12" t="s">
        <v>264</v>
      </c>
      <c r="S51" s="12" t="s">
        <v>265</v>
      </c>
      <c r="T51" s="12" t="s">
        <v>266</v>
      </c>
      <c r="U51" s="3" t="s">
        <v>94</v>
      </c>
      <c r="V51" s="3" t="s">
        <v>4</v>
      </c>
      <c r="W51" s="3" t="s">
        <v>94</v>
      </c>
    </row>
    <row r="52" spans="1:23">
      <c r="A52" s="11"/>
      <c r="B52" s="11"/>
      <c r="C52" s="11" t="s">
        <v>199</v>
      </c>
      <c r="D52" s="11" t="s">
        <v>38</v>
      </c>
      <c r="E52" s="11" t="s">
        <v>87</v>
      </c>
      <c r="F52" s="11" t="s">
        <v>33</v>
      </c>
      <c r="G52" s="11" t="s">
        <v>164</v>
      </c>
      <c r="H52" s="13">
        <v>43866.249849537002</v>
      </c>
      <c r="I52" s="2" t="s">
        <v>173</v>
      </c>
      <c r="J52" s="4">
        <v>0.99777348220963502</v>
      </c>
      <c r="K52" s="4">
        <v>6.1027166666666703</v>
      </c>
      <c r="L52" s="4">
        <v>175.35270875868301</v>
      </c>
      <c r="M52" s="14"/>
      <c r="N52" s="15"/>
      <c r="O52" s="15">
        <f>L52*2</f>
        <v>350.70541751736602</v>
      </c>
      <c r="P52" s="15">
        <f t="shared" ref="P52:P60" si="2">O52*4</f>
        <v>1402.8216700694641</v>
      </c>
      <c r="Q52" s="15">
        <f>P52/P58</f>
        <v>0.17909280900692887</v>
      </c>
      <c r="R52" s="15"/>
      <c r="S52" s="15"/>
      <c r="T52" s="26"/>
      <c r="U52" s="4">
        <v>581711.09638617095</v>
      </c>
      <c r="V52" s="4">
        <v>6.3008666666666704</v>
      </c>
      <c r="W52" s="4">
        <v>36772.669893074097</v>
      </c>
    </row>
    <row r="53" spans="1:23">
      <c r="A53" s="11"/>
      <c r="B53" s="11"/>
      <c r="C53" s="11" t="s">
        <v>149</v>
      </c>
      <c r="D53" s="11" t="s">
        <v>38</v>
      </c>
      <c r="E53" s="11" t="s">
        <v>74</v>
      </c>
      <c r="F53" s="11" t="s">
        <v>33</v>
      </c>
      <c r="G53" s="11" t="s">
        <v>164</v>
      </c>
      <c r="H53" s="13">
        <v>43866.264675925901</v>
      </c>
      <c r="I53" s="2" t="s">
        <v>173</v>
      </c>
      <c r="J53" s="4">
        <v>0.99777348220963502</v>
      </c>
      <c r="K53" s="4">
        <v>6.1117999999999997</v>
      </c>
      <c r="L53" s="4">
        <v>204.44936213332301</v>
      </c>
      <c r="M53" s="14"/>
      <c r="N53" s="15"/>
      <c r="O53" s="15">
        <f>L53*2</f>
        <v>408.89872426664601</v>
      </c>
      <c r="P53" s="15">
        <f t="shared" si="2"/>
        <v>1635.5948970665841</v>
      </c>
      <c r="Q53" s="15">
        <f>P53/P59</f>
        <v>0.22367922474533539</v>
      </c>
      <c r="R53" s="15"/>
      <c r="S53" s="15"/>
      <c r="T53" s="26"/>
      <c r="U53" s="4">
        <v>660811.081241515</v>
      </c>
      <c r="V53" s="4">
        <v>6.3068999999999997</v>
      </c>
      <c r="W53" s="4">
        <v>35943.960414173103</v>
      </c>
    </row>
    <row r="54" spans="1:23">
      <c r="A54" s="11"/>
      <c r="B54" s="11"/>
      <c r="C54" s="11" t="s">
        <v>75</v>
      </c>
      <c r="D54" s="11" t="s">
        <v>38</v>
      </c>
      <c r="E54" s="11" t="s">
        <v>185</v>
      </c>
      <c r="F54" s="11" t="s">
        <v>33</v>
      </c>
      <c r="G54" s="11" t="s">
        <v>164</v>
      </c>
      <c r="H54" s="13">
        <v>43866.427719907399</v>
      </c>
      <c r="I54" s="2" t="s">
        <v>173</v>
      </c>
      <c r="J54" s="4">
        <v>0.99777348220963502</v>
      </c>
      <c r="K54" s="4">
        <v>6.1118166666666696</v>
      </c>
      <c r="L54" s="4">
        <v>187.03295157390301</v>
      </c>
      <c r="M54" s="14">
        <f>AVERAGE(L52:L54)</f>
        <v>188.94500748863632</v>
      </c>
      <c r="N54" s="15"/>
      <c r="O54" s="15">
        <f>L54*2</f>
        <v>374.06590314780601</v>
      </c>
      <c r="P54" s="15">
        <f t="shared" si="2"/>
        <v>1496.263612591224</v>
      </c>
      <c r="Q54" s="15">
        <f>P54/P60</f>
        <v>0.20711720995958796</v>
      </c>
      <c r="R54" s="15">
        <f>AVERAGE(Q52:Q54)</f>
        <v>0.2032964145706174</v>
      </c>
      <c r="S54" s="15">
        <f>STDEV(Q52:Q54)</f>
        <v>2.2537434972791166E-2</v>
      </c>
      <c r="T54" s="26"/>
      <c r="U54" s="4">
        <v>642376.60850270395</v>
      </c>
      <c r="V54" s="4">
        <v>6.3069333333333297</v>
      </c>
      <c r="W54" s="4">
        <v>38121.060711976497</v>
      </c>
    </row>
    <row r="55" spans="1:23">
      <c r="A55" s="11"/>
      <c r="B55" s="11"/>
      <c r="C55" s="11" t="s">
        <v>57</v>
      </c>
      <c r="D55" s="11" t="s">
        <v>38</v>
      </c>
      <c r="E55" s="11" t="s">
        <v>180</v>
      </c>
      <c r="F55" s="11" t="s">
        <v>33</v>
      </c>
      <c r="G55" s="11" t="s">
        <v>164</v>
      </c>
      <c r="H55" s="13">
        <v>43866.027800925898</v>
      </c>
      <c r="I55" s="2" t="s">
        <v>173</v>
      </c>
      <c r="J55" s="4">
        <v>0.99777348220963502</v>
      </c>
      <c r="K55" s="4">
        <v>6.1117999999999997</v>
      </c>
      <c r="L55" s="4">
        <v>228.149051653025</v>
      </c>
      <c r="M55" s="14"/>
      <c r="N55" s="15"/>
      <c r="O55" s="15">
        <f t="shared" ref="O55:O60" si="3">L55*10</f>
        <v>2281.4905165302498</v>
      </c>
      <c r="P55" s="15">
        <f t="shared" si="2"/>
        <v>9125.9620661209992</v>
      </c>
      <c r="Q55" s="26"/>
      <c r="R55" s="15"/>
      <c r="S55" s="15"/>
      <c r="T55" s="26"/>
      <c r="U55" s="4">
        <v>596959.88308483304</v>
      </c>
      <c r="V55" s="4">
        <v>6.3038666666666696</v>
      </c>
      <c r="W55" s="4">
        <v>29174.797839332699</v>
      </c>
    </row>
    <row r="56" spans="1:23">
      <c r="A56" s="11"/>
      <c r="B56" s="11"/>
      <c r="C56" s="11" t="s">
        <v>53</v>
      </c>
      <c r="D56" s="11" t="s">
        <v>38</v>
      </c>
      <c r="E56" s="11" t="s">
        <v>63</v>
      </c>
      <c r="F56" s="11" t="s">
        <v>33</v>
      </c>
      <c r="G56" s="11" t="s">
        <v>164</v>
      </c>
      <c r="H56" s="13">
        <v>43866.057407407403</v>
      </c>
      <c r="I56" s="2" t="s">
        <v>173</v>
      </c>
      <c r="J56" s="4">
        <v>0.99777348220963502</v>
      </c>
      <c r="K56" s="4">
        <v>6.1148333333333298</v>
      </c>
      <c r="L56" s="4">
        <v>206.01575099802099</v>
      </c>
      <c r="M56" s="14"/>
      <c r="N56" s="15"/>
      <c r="O56" s="15">
        <f t="shared" si="3"/>
        <v>2060.1575099802099</v>
      </c>
      <c r="P56" s="15">
        <f t="shared" si="2"/>
        <v>8240.6300399208394</v>
      </c>
      <c r="Q56" s="26"/>
      <c r="R56" s="15"/>
      <c r="S56" s="15"/>
      <c r="T56" s="26"/>
      <c r="U56" s="4">
        <v>651363.26613741205</v>
      </c>
      <c r="V56" s="4">
        <v>6.3008333333333297</v>
      </c>
      <c r="W56" s="4">
        <v>35166.805787450299</v>
      </c>
    </row>
    <row r="57" spans="1:23">
      <c r="A57" s="11"/>
      <c r="B57" s="11"/>
      <c r="C57" s="11" t="s">
        <v>188</v>
      </c>
      <c r="D57" s="11" t="s">
        <v>38</v>
      </c>
      <c r="E57" s="11" t="s">
        <v>19</v>
      </c>
      <c r="F57" s="11" t="s">
        <v>33</v>
      </c>
      <c r="G57" s="11" t="s">
        <v>164</v>
      </c>
      <c r="H57" s="13">
        <v>43866.368483796301</v>
      </c>
      <c r="I57" s="2" t="s">
        <v>173</v>
      </c>
      <c r="J57" s="4">
        <v>0.99777348220963502</v>
      </c>
      <c r="K57" s="4">
        <v>6.0936166666666702</v>
      </c>
      <c r="L57" s="4">
        <v>194.39200747203299</v>
      </c>
      <c r="M57" s="14">
        <f>AVERAGE(L55:L57)</f>
        <v>209.518936707693</v>
      </c>
      <c r="N57" s="15"/>
      <c r="O57" s="15">
        <f t="shared" si="3"/>
        <v>1943.9200747203299</v>
      </c>
      <c r="P57" s="15">
        <f t="shared" si="2"/>
        <v>7775.6802988813197</v>
      </c>
      <c r="Q57" s="26"/>
      <c r="R57" s="15">
        <f>AVERAGE(P55:P57)</f>
        <v>8380.75746830772</v>
      </c>
      <c r="S57" s="15">
        <f>STDEV(P55:P57)</f>
        <v>685.96062924538035</v>
      </c>
      <c r="T57" s="26"/>
      <c r="U57" s="4">
        <v>623589.86475364305</v>
      </c>
      <c r="V57" s="4">
        <v>6.2917500000000004</v>
      </c>
      <c r="W57" s="4">
        <v>35634.377480120304</v>
      </c>
    </row>
    <row r="58" spans="1:23">
      <c r="A58" s="11"/>
      <c r="B58" s="11"/>
      <c r="C58" s="11" t="s">
        <v>91</v>
      </c>
      <c r="D58" s="11" t="s">
        <v>38</v>
      </c>
      <c r="E58" s="11" t="s">
        <v>156</v>
      </c>
      <c r="F58" s="11" t="s">
        <v>33</v>
      </c>
      <c r="G58" s="11" t="s">
        <v>164</v>
      </c>
      <c r="H58" s="13">
        <v>43866.323969907397</v>
      </c>
      <c r="I58" s="2" t="s">
        <v>173</v>
      </c>
      <c r="J58" s="4">
        <v>0.99777348220963502</v>
      </c>
      <c r="K58" s="4">
        <v>6.1148333333333298</v>
      </c>
      <c r="L58" s="4">
        <v>195.82328261085999</v>
      </c>
      <c r="M58" s="14"/>
      <c r="N58" s="15"/>
      <c r="O58" s="15">
        <f t="shared" si="3"/>
        <v>1958.2328261086</v>
      </c>
      <c r="P58" s="15">
        <f t="shared" si="2"/>
        <v>7832.9313044343999</v>
      </c>
      <c r="Q58" s="26"/>
      <c r="R58" s="15"/>
      <c r="S58" s="15"/>
      <c r="T58" s="26"/>
      <c r="U58" s="4">
        <v>593672.52833623101</v>
      </c>
      <c r="V58" s="4">
        <v>6.3068999999999997</v>
      </c>
      <c r="W58" s="4">
        <v>33682.185729929799</v>
      </c>
    </row>
    <row r="59" spans="1:23">
      <c r="A59" s="11"/>
      <c r="B59" s="11"/>
      <c r="C59" s="11" t="s">
        <v>90</v>
      </c>
      <c r="D59" s="11" t="s">
        <v>38</v>
      </c>
      <c r="E59" s="11" t="s">
        <v>103</v>
      </c>
      <c r="F59" s="11" t="s">
        <v>33</v>
      </c>
      <c r="G59" s="11" t="s">
        <v>164</v>
      </c>
      <c r="H59" s="13">
        <v>43866.101817129602</v>
      </c>
      <c r="I59" s="2" t="s">
        <v>173</v>
      </c>
      <c r="J59" s="4">
        <v>0.99777348220963502</v>
      </c>
      <c r="K59" s="4">
        <v>6.1027166666666703</v>
      </c>
      <c r="L59" s="4">
        <v>182.80585724140801</v>
      </c>
      <c r="M59" s="14"/>
      <c r="N59" s="15"/>
      <c r="O59" s="15">
        <f t="shared" si="3"/>
        <v>1828.0585724140801</v>
      </c>
      <c r="P59" s="15">
        <f t="shared" si="2"/>
        <v>7312.2342896563205</v>
      </c>
      <c r="Q59" s="26"/>
      <c r="R59" s="15"/>
      <c r="S59" s="15"/>
      <c r="T59" s="26"/>
      <c r="U59" s="4">
        <v>595165.701863172</v>
      </c>
      <c r="V59" s="4">
        <v>6.2948000000000004</v>
      </c>
      <c r="W59" s="4">
        <v>36119.1321510669</v>
      </c>
    </row>
    <row r="60" spans="1:23">
      <c r="A60" s="11"/>
      <c r="B60" s="11"/>
      <c r="C60" s="11" t="s">
        <v>145</v>
      </c>
      <c r="D60" s="11" t="s">
        <v>38</v>
      </c>
      <c r="E60" s="11" t="s">
        <v>50</v>
      </c>
      <c r="F60" s="11" t="s">
        <v>33</v>
      </c>
      <c r="G60" s="11" t="s">
        <v>164</v>
      </c>
      <c r="H60" s="13">
        <v>43866.190636574102</v>
      </c>
      <c r="I60" s="2" t="s">
        <v>173</v>
      </c>
      <c r="J60" s="4">
        <v>0.99777348220963502</v>
      </c>
      <c r="K60" s="4">
        <v>6.1027166666666703</v>
      </c>
      <c r="L60" s="4">
        <v>180.60590098755799</v>
      </c>
      <c r="M60" s="14">
        <f>AVERAGE(L58:L60)</f>
        <v>186.41168027994198</v>
      </c>
      <c r="N60" s="15"/>
      <c r="O60" s="15">
        <f t="shared" si="3"/>
        <v>1806.0590098755799</v>
      </c>
      <c r="P60" s="15">
        <f t="shared" si="2"/>
        <v>7224.2360395023197</v>
      </c>
      <c r="Q60" s="26"/>
      <c r="R60" s="15">
        <f>AVERAGE(P58:P60)</f>
        <v>7456.4672111976797</v>
      </c>
      <c r="S60" s="15">
        <f>STDEV(P58:P60)</f>
        <v>328.9830286351422</v>
      </c>
      <c r="T60" s="19">
        <f>((R60-R57)/R57)</f>
        <v>-0.11028719785834312</v>
      </c>
      <c r="U60" s="4">
        <v>531934.46257734497</v>
      </c>
      <c r="V60" s="4">
        <v>6.3008666666666704</v>
      </c>
      <c r="W60" s="4">
        <v>32667.0296111077</v>
      </c>
    </row>
    <row r="63" spans="1:23">
      <c r="A63" s="246" t="s">
        <v>33</v>
      </c>
      <c r="B63" s="247"/>
      <c r="C63" s="247"/>
      <c r="D63" s="247"/>
      <c r="E63" s="247"/>
      <c r="F63" s="247"/>
      <c r="G63" s="247"/>
      <c r="H63" s="248"/>
      <c r="I63" s="246" t="s">
        <v>24</v>
      </c>
      <c r="J63" s="248"/>
      <c r="K63" s="246" t="s">
        <v>71</v>
      </c>
      <c r="L63" s="247"/>
      <c r="M63" s="247"/>
      <c r="N63" s="247"/>
      <c r="O63" s="247"/>
      <c r="P63" s="247"/>
      <c r="Q63" s="247"/>
      <c r="R63" s="247"/>
      <c r="S63" s="247"/>
      <c r="T63" s="247"/>
      <c r="U63" s="248"/>
      <c r="V63" s="246" t="s">
        <v>49</v>
      </c>
      <c r="W63" s="248"/>
    </row>
    <row r="64" spans="1:23">
      <c r="A64" s="12" t="s">
        <v>164</v>
      </c>
      <c r="B64" s="12" t="s">
        <v>164</v>
      </c>
      <c r="C64" s="12" t="s">
        <v>78</v>
      </c>
      <c r="D64" s="12" t="s">
        <v>56</v>
      </c>
      <c r="E64" s="12" t="s">
        <v>67</v>
      </c>
      <c r="F64" s="12" t="s">
        <v>82</v>
      </c>
      <c r="G64" s="12" t="s">
        <v>34</v>
      </c>
      <c r="H64" s="12" t="s">
        <v>86</v>
      </c>
      <c r="I64" s="12" t="s">
        <v>155</v>
      </c>
      <c r="J64" s="12" t="s">
        <v>178</v>
      </c>
      <c r="K64" s="12" t="s">
        <v>4</v>
      </c>
      <c r="L64" s="12" t="s">
        <v>22</v>
      </c>
      <c r="M64" s="12" t="s">
        <v>260</v>
      </c>
      <c r="N64" s="12" t="s">
        <v>0</v>
      </c>
      <c r="O64" s="12" t="s">
        <v>261</v>
      </c>
      <c r="P64" s="12" t="s">
        <v>262</v>
      </c>
      <c r="Q64" s="12" t="s">
        <v>263</v>
      </c>
      <c r="R64" s="12" t="s">
        <v>264</v>
      </c>
      <c r="S64" s="12" t="s">
        <v>265</v>
      </c>
      <c r="T64" s="12" t="s">
        <v>266</v>
      </c>
      <c r="U64" s="12" t="s">
        <v>94</v>
      </c>
      <c r="V64" s="12" t="s">
        <v>4</v>
      </c>
      <c r="W64" s="12" t="s">
        <v>94</v>
      </c>
    </row>
    <row r="65" spans="1:23">
      <c r="A65" s="11"/>
      <c r="B65" s="11"/>
      <c r="C65" s="11" t="s">
        <v>177</v>
      </c>
      <c r="D65" s="11" t="s">
        <v>38</v>
      </c>
      <c r="E65" s="11" t="s">
        <v>46</v>
      </c>
      <c r="F65" s="11" t="s">
        <v>33</v>
      </c>
      <c r="G65" s="11" t="s">
        <v>164</v>
      </c>
      <c r="H65" s="13">
        <v>43866.220208333303</v>
      </c>
      <c r="I65" s="11" t="s">
        <v>110</v>
      </c>
      <c r="J65" s="14">
        <v>0.99928380047649101</v>
      </c>
      <c r="K65" s="14">
        <v>6.92078333333333</v>
      </c>
      <c r="L65" s="14">
        <v>671.14632018176098</v>
      </c>
      <c r="M65" s="14"/>
      <c r="N65" s="15"/>
      <c r="O65" s="15">
        <f>L65*2</f>
        <v>1342.292640363522</v>
      </c>
      <c r="P65" s="15">
        <f t="shared" ref="P65:P73" si="4">O65*4</f>
        <v>5369.1705614540879</v>
      </c>
      <c r="Q65" s="15">
        <f>P65/P71</f>
        <v>0.50741661023093987</v>
      </c>
      <c r="R65" s="15"/>
      <c r="S65" s="15"/>
      <c r="T65" s="26"/>
      <c r="U65" s="14">
        <v>814200.37826962105</v>
      </c>
      <c r="V65" s="14">
        <v>6.3039166666666704</v>
      </c>
      <c r="W65" s="14">
        <v>34951.241202544297</v>
      </c>
    </row>
    <row r="66" spans="1:23">
      <c r="A66" s="11"/>
      <c r="B66" s="11"/>
      <c r="C66" s="11" t="s">
        <v>97</v>
      </c>
      <c r="D66" s="11" t="s">
        <v>38</v>
      </c>
      <c r="E66" s="11" t="s">
        <v>192</v>
      </c>
      <c r="F66" s="11" t="s">
        <v>33</v>
      </c>
      <c r="G66" s="11" t="s">
        <v>164</v>
      </c>
      <c r="H66" s="13">
        <v>43866.235081018502</v>
      </c>
      <c r="I66" s="11" t="s">
        <v>110</v>
      </c>
      <c r="J66" s="14">
        <v>0.99928380047649101</v>
      </c>
      <c r="K66" s="14">
        <v>6.9107833333333302</v>
      </c>
      <c r="L66" s="14">
        <v>653.80386490628996</v>
      </c>
      <c r="M66" s="14"/>
      <c r="N66" s="15"/>
      <c r="O66" s="15">
        <f>L66*2</f>
        <v>1307.6077298125799</v>
      </c>
      <c r="P66" s="15">
        <f t="shared" si="4"/>
        <v>5230.4309192503197</v>
      </c>
      <c r="Q66" s="15">
        <f>P66/P72</f>
        <v>0.52472766144360261</v>
      </c>
      <c r="R66" s="15"/>
      <c r="S66" s="15"/>
      <c r="T66" s="26"/>
      <c r="U66" s="14">
        <v>613019.73170280503</v>
      </c>
      <c r="V66" s="14">
        <v>6.2735166666666702</v>
      </c>
      <c r="W66" s="14">
        <v>27013.7501022666</v>
      </c>
    </row>
    <row r="67" spans="1:23">
      <c r="A67" s="11"/>
      <c r="B67" s="11"/>
      <c r="C67" s="11" t="s">
        <v>141</v>
      </c>
      <c r="D67" s="11" t="s">
        <v>38</v>
      </c>
      <c r="E67" s="11" t="s">
        <v>131</v>
      </c>
      <c r="F67" s="11" t="s">
        <v>33</v>
      </c>
      <c r="G67" s="11" t="s">
        <v>164</v>
      </c>
      <c r="H67" s="13">
        <v>43866.3536342593</v>
      </c>
      <c r="I67" s="11" t="s">
        <v>110</v>
      </c>
      <c r="J67" s="14">
        <v>0.99928380047649101</v>
      </c>
      <c r="K67" s="14">
        <v>6.9211833333333299</v>
      </c>
      <c r="L67" s="14">
        <v>741.694337501272</v>
      </c>
      <c r="M67" s="14">
        <f>AVERAGE(L65:L67)</f>
        <v>688.88150752977435</v>
      </c>
      <c r="N67" s="15"/>
      <c r="O67" s="15">
        <f>L67*2</f>
        <v>1483.388675002544</v>
      </c>
      <c r="P67" s="15">
        <f t="shared" si="4"/>
        <v>5933.554700010176</v>
      </c>
      <c r="Q67" s="15">
        <f>P67/P73</f>
        <v>0.60307700506459538</v>
      </c>
      <c r="R67" s="15">
        <f>AVERAGE(Q65:Q67)</f>
        <v>0.54507375891304599</v>
      </c>
      <c r="S67" s="15">
        <f>STDEV(Q65:Q67)</f>
        <v>5.0972546989627499E-2</v>
      </c>
      <c r="T67" s="26"/>
      <c r="U67" s="14">
        <v>702155.17963920697</v>
      </c>
      <c r="V67" s="14">
        <v>6.2886833333333296</v>
      </c>
      <c r="W67" s="14">
        <v>27272.3764752967</v>
      </c>
    </row>
    <row r="68" spans="1:23">
      <c r="A68" s="11"/>
      <c r="B68" s="11"/>
      <c r="C68" s="11" t="s">
        <v>42</v>
      </c>
      <c r="D68" s="11" t="s">
        <v>38</v>
      </c>
      <c r="E68" s="11" t="s">
        <v>168</v>
      </c>
      <c r="F68" s="11" t="s">
        <v>33</v>
      </c>
      <c r="G68" s="11" t="s">
        <v>164</v>
      </c>
      <c r="H68" s="13">
        <v>43865.939004629603</v>
      </c>
      <c r="I68" s="11" t="s">
        <v>110</v>
      </c>
      <c r="J68" s="14">
        <v>0.99928380047649101</v>
      </c>
      <c r="K68" s="14">
        <v>6.9211833333333299</v>
      </c>
      <c r="L68" s="14">
        <v>270.46070916528902</v>
      </c>
      <c r="M68" s="14"/>
      <c r="N68" s="15"/>
      <c r="O68" s="15">
        <f t="shared" ref="O68:O73" si="5">L68*10</f>
        <v>2704.6070916528902</v>
      </c>
      <c r="P68" s="15">
        <f t="shared" si="4"/>
        <v>10818.428366611561</v>
      </c>
      <c r="Q68" s="26"/>
      <c r="R68" s="15"/>
      <c r="S68" s="15"/>
      <c r="T68" s="26"/>
      <c r="U68" s="14">
        <v>321598.65571838198</v>
      </c>
      <c r="V68" s="14">
        <v>6.2947666666666704</v>
      </c>
      <c r="W68" s="14">
        <v>34299.151823398803</v>
      </c>
    </row>
    <row r="69" spans="1:23">
      <c r="A69" s="11"/>
      <c r="B69" s="11"/>
      <c r="C69" s="11" t="s">
        <v>7</v>
      </c>
      <c r="D69" s="11" t="s">
        <v>38</v>
      </c>
      <c r="E69" s="11" t="s">
        <v>157</v>
      </c>
      <c r="F69" s="11" t="s">
        <v>33</v>
      </c>
      <c r="G69" s="11" t="s">
        <v>164</v>
      </c>
      <c r="H69" s="13">
        <v>43865.953784722202</v>
      </c>
      <c r="I69" s="11" t="s">
        <v>110</v>
      </c>
      <c r="J69" s="14">
        <v>0.99928380047649101</v>
      </c>
      <c r="K69" s="14">
        <v>6.92078333333333</v>
      </c>
      <c r="L69" s="14">
        <v>275.02897237111802</v>
      </c>
      <c r="M69" s="14"/>
      <c r="N69" s="15"/>
      <c r="O69" s="15">
        <f t="shared" si="5"/>
        <v>2750.2897237111802</v>
      </c>
      <c r="P69" s="15">
        <f t="shared" si="4"/>
        <v>11001.158894844721</v>
      </c>
      <c r="Q69" s="26"/>
      <c r="R69" s="15"/>
      <c r="S69" s="15"/>
      <c r="T69" s="26"/>
      <c r="U69" s="14">
        <v>309051.883332306</v>
      </c>
      <c r="V69" s="14">
        <v>6.2978333333333296</v>
      </c>
      <c r="W69" s="14">
        <v>32412.4363247199</v>
      </c>
    </row>
    <row r="70" spans="1:23">
      <c r="A70" s="11"/>
      <c r="B70" s="11"/>
      <c r="C70" s="11" t="s">
        <v>128</v>
      </c>
      <c r="D70" s="11" t="s">
        <v>38</v>
      </c>
      <c r="E70" s="11" t="s">
        <v>99</v>
      </c>
      <c r="F70" s="11" t="s">
        <v>33</v>
      </c>
      <c r="G70" s="11" t="s">
        <v>164</v>
      </c>
      <c r="H70" s="13">
        <v>43866.442523148202</v>
      </c>
      <c r="I70" s="11" t="s">
        <v>110</v>
      </c>
      <c r="J70" s="14">
        <v>0.99928380047649101</v>
      </c>
      <c r="K70" s="14">
        <v>6.9177166666666698</v>
      </c>
      <c r="L70" s="14">
        <v>266.95938412228497</v>
      </c>
      <c r="M70" s="14">
        <f>AVERAGE(L68:L70)</f>
        <v>270.816355219564</v>
      </c>
      <c r="N70" s="15"/>
      <c r="O70" s="15">
        <f t="shared" si="5"/>
        <v>2669.5938412228497</v>
      </c>
      <c r="P70" s="15">
        <f t="shared" si="4"/>
        <v>10678.375364891399</v>
      </c>
      <c r="Q70" s="26"/>
      <c r="R70" s="15">
        <f>AVERAGE(P68:P70)</f>
        <v>10832.65420878256</v>
      </c>
      <c r="S70" s="15">
        <f>STDEV(P68:P70)</f>
        <v>161.86130711626967</v>
      </c>
      <c r="T70" s="26"/>
      <c r="U70" s="14">
        <v>356416.74525700603</v>
      </c>
      <c r="V70" s="14">
        <v>6.3068999999999997</v>
      </c>
      <c r="W70" s="14">
        <v>38512.151665069301</v>
      </c>
    </row>
    <row r="71" spans="1:23">
      <c r="A71" s="11"/>
      <c r="B71" s="11"/>
      <c r="C71" s="11" t="s">
        <v>136</v>
      </c>
      <c r="D71" s="11" t="s">
        <v>38</v>
      </c>
      <c r="E71" s="11" t="s">
        <v>65</v>
      </c>
      <c r="F71" s="11" t="s">
        <v>33</v>
      </c>
      <c r="G71" s="11" t="s">
        <v>164</v>
      </c>
      <c r="H71" s="13">
        <v>43866.383298611101</v>
      </c>
      <c r="I71" s="11" t="s">
        <v>110</v>
      </c>
      <c r="J71" s="14">
        <v>0.99928380047649101</v>
      </c>
      <c r="K71" s="14">
        <v>6.9211666666666698</v>
      </c>
      <c r="L71" s="14">
        <v>264.53462762139497</v>
      </c>
      <c r="M71" s="14"/>
      <c r="N71" s="15"/>
      <c r="O71" s="15">
        <f t="shared" si="5"/>
        <v>2645.3462762139497</v>
      </c>
      <c r="P71" s="15">
        <f t="shared" si="4"/>
        <v>10581.385104855799</v>
      </c>
      <c r="Q71" s="26"/>
      <c r="R71" s="15"/>
      <c r="S71" s="15"/>
      <c r="T71" s="26"/>
      <c r="U71" s="14">
        <v>348808.91089962103</v>
      </c>
      <c r="V71" s="14">
        <v>6.2735166666666702</v>
      </c>
      <c r="W71" s="14">
        <v>38036.284353692303</v>
      </c>
    </row>
    <row r="72" spans="1:23">
      <c r="A72" s="11"/>
      <c r="B72" s="11"/>
      <c r="C72" s="11" t="s">
        <v>11</v>
      </c>
      <c r="D72" s="11" t="s">
        <v>38</v>
      </c>
      <c r="E72" s="11" t="s">
        <v>55</v>
      </c>
      <c r="F72" s="11" t="s">
        <v>33</v>
      </c>
      <c r="G72" s="11" t="s">
        <v>164</v>
      </c>
      <c r="H72" s="13">
        <v>43866.072175925903</v>
      </c>
      <c r="I72" s="11" t="s">
        <v>110</v>
      </c>
      <c r="J72" s="14">
        <v>0.99928380047649101</v>
      </c>
      <c r="K72" s="14">
        <v>6.9211999999999998</v>
      </c>
      <c r="L72" s="14">
        <v>249.197407701961</v>
      </c>
      <c r="M72" s="14"/>
      <c r="N72" s="15"/>
      <c r="O72" s="15">
        <f t="shared" si="5"/>
        <v>2491.9740770196099</v>
      </c>
      <c r="P72" s="15">
        <f t="shared" si="4"/>
        <v>9967.8963080784397</v>
      </c>
      <c r="Q72" s="26"/>
      <c r="R72" s="15"/>
      <c r="S72" s="15"/>
      <c r="T72" s="26"/>
      <c r="U72" s="14">
        <v>306415.82032514299</v>
      </c>
      <c r="V72" s="14">
        <v>6.3008666666666704</v>
      </c>
      <c r="W72" s="14">
        <v>35474.482034409797</v>
      </c>
    </row>
    <row r="73" spans="1:23">
      <c r="A73" s="11"/>
      <c r="B73" s="11"/>
      <c r="C73" s="11" t="s">
        <v>104</v>
      </c>
      <c r="D73" s="11" t="s">
        <v>38</v>
      </c>
      <c r="E73" s="11" t="s">
        <v>193</v>
      </c>
      <c r="F73" s="11" t="s">
        <v>33</v>
      </c>
      <c r="G73" s="11" t="s">
        <v>164</v>
      </c>
      <c r="H73" s="13">
        <v>43866.087002314802</v>
      </c>
      <c r="I73" s="11" t="s">
        <v>110</v>
      </c>
      <c r="J73" s="14">
        <v>0.99928380047649101</v>
      </c>
      <c r="K73" s="14">
        <v>6.9246333333333299</v>
      </c>
      <c r="L73" s="14">
        <v>245.970027466668</v>
      </c>
      <c r="M73" s="14">
        <f>AVERAGE(L71:L73)</f>
        <v>253.234020930008</v>
      </c>
      <c r="N73" s="15"/>
      <c r="O73" s="15">
        <f t="shared" si="5"/>
        <v>2459.7002746666799</v>
      </c>
      <c r="P73" s="15">
        <f t="shared" si="4"/>
        <v>9838.8010986667196</v>
      </c>
      <c r="Q73" s="26"/>
      <c r="R73" s="15">
        <f>AVERAGE(P71:P73)</f>
        <v>10129.36083720032</v>
      </c>
      <c r="S73" s="15">
        <f>STDEV(P71:P73)</f>
        <v>396.7503587715687</v>
      </c>
      <c r="T73" s="19">
        <f>((R73-R70)/R70)</f>
        <v>-6.4923458095066486E-2</v>
      </c>
      <c r="U73" s="14">
        <v>270052.234083538</v>
      </c>
      <c r="V73" s="14">
        <v>6.2826166666666703</v>
      </c>
      <c r="W73" s="14">
        <v>31675.7212336515</v>
      </c>
    </row>
    <row r="74" spans="1:2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N74" s="10"/>
      <c r="U74" s="10"/>
      <c r="V74" s="10"/>
      <c r="W74" s="10"/>
    </row>
    <row r="75" spans="1:2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N75" s="10"/>
      <c r="U75" s="10"/>
      <c r="V75" s="10"/>
      <c r="W75" s="10"/>
    </row>
    <row r="76" spans="1:23">
      <c r="A76" s="20" t="s">
        <v>33</v>
      </c>
      <c r="B76" s="21"/>
      <c r="C76" s="21"/>
      <c r="D76" s="21"/>
      <c r="E76" s="21"/>
      <c r="F76" s="21"/>
      <c r="G76" s="21"/>
      <c r="H76" s="22"/>
      <c r="I76" s="246" t="s">
        <v>158</v>
      </c>
      <c r="J76" s="248"/>
      <c r="K76" s="246" t="s">
        <v>195</v>
      </c>
      <c r="L76" s="247"/>
      <c r="M76" s="247"/>
      <c r="N76" s="247"/>
      <c r="O76" s="247"/>
      <c r="P76" s="247"/>
      <c r="Q76" s="247"/>
      <c r="R76" s="247"/>
      <c r="S76" s="247"/>
      <c r="T76" s="247"/>
      <c r="U76" s="248"/>
      <c r="V76" s="246" t="s">
        <v>2</v>
      </c>
      <c r="W76" s="248"/>
    </row>
    <row r="77" spans="1:23">
      <c r="A77" s="12" t="s">
        <v>164</v>
      </c>
      <c r="B77" s="12" t="s">
        <v>164</v>
      </c>
      <c r="C77" s="12" t="s">
        <v>78</v>
      </c>
      <c r="D77" s="12" t="s">
        <v>56</v>
      </c>
      <c r="E77" s="12" t="s">
        <v>67</v>
      </c>
      <c r="F77" s="12" t="s">
        <v>82</v>
      </c>
      <c r="G77" s="12" t="s">
        <v>34</v>
      </c>
      <c r="H77" s="12" t="s">
        <v>86</v>
      </c>
      <c r="I77" s="3" t="s">
        <v>155</v>
      </c>
      <c r="J77" s="3" t="s">
        <v>178</v>
      </c>
      <c r="K77" s="3" t="s">
        <v>4</v>
      </c>
      <c r="L77" s="3" t="s">
        <v>22</v>
      </c>
      <c r="M77" s="12" t="s">
        <v>260</v>
      </c>
      <c r="N77" s="12" t="s">
        <v>0</v>
      </c>
      <c r="O77" s="12" t="s">
        <v>261</v>
      </c>
      <c r="P77" s="12" t="s">
        <v>262</v>
      </c>
      <c r="Q77" s="12" t="s">
        <v>263</v>
      </c>
      <c r="R77" s="12" t="s">
        <v>264</v>
      </c>
      <c r="S77" s="12" t="s">
        <v>265</v>
      </c>
      <c r="T77" s="12" t="s">
        <v>266</v>
      </c>
      <c r="U77" s="3" t="s">
        <v>94</v>
      </c>
      <c r="V77" s="3" t="s">
        <v>4</v>
      </c>
      <c r="W77" s="3" t="s">
        <v>94</v>
      </c>
    </row>
    <row r="78" spans="1:23">
      <c r="A78" s="11"/>
      <c r="B78" s="11"/>
      <c r="C78" s="11" t="s">
        <v>122</v>
      </c>
      <c r="D78" s="11" t="s">
        <v>38</v>
      </c>
      <c r="E78" s="11" t="s">
        <v>166</v>
      </c>
      <c r="F78" s="11" t="s">
        <v>33</v>
      </c>
      <c r="G78" s="11" t="s">
        <v>164</v>
      </c>
      <c r="H78" s="13">
        <v>43866.531377314801</v>
      </c>
      <c r="I78" s="2" t="s">
        <v>201</v>
      </c>
      <c r="J78" s="4">
        <v>0.99801405805362797</v>
      </c>
      <c r="K78" s="4">
        <v>7.7938666666666698</v>
      </c>
      <c r="L78" s="4">
        <v>37.923981813745698</v>
      </c>
      <c r="M78" s="14"/>
      <c r="N78" s="15"/>
      <c r="O78" s="15">
        <f>L78*2</f>
        <v>75.847963627491396</v>
      </c>
      <c r="P78" s="15">
        <f t="shared" ref="P78:P86" si="6">O78*4</f>
        <v>303.39185450996558</v>
      </c>
      <c r="Q78" s="15">
        <f>P78/P84</f>
        <v>2.7719686610102569E-2</v>
      </c>
      <c r="R78" s="15"/>
      <c r="S78" s="15"/>
      <c r="T78" s="26"/>
      <c r="U78" s="4">
        <v>26629.019874411199</v>
      </c>
      <c r="V78" s="4">
        <v>7.11703333333333</v>
      </c>
      <c r="W78" s="4">
        <v>17384.400065218699</v>
      </c>
    </row>
    <row r="79" spans="1:23">
      <c r="A79" s="11"/>
      <c r="B79" s="11"/>
      <c r="C79" s="11" t="s">
        <v>170</v>
      </c>
      <c r="D79" s="11" t="s">
        <v>38</v>
      </c>
      <c r="E79" s="11" t="s">
        <v>10</v>
      </c>
      <c r="F79" s="11" t="s">
        <v>33</v>
      </c>
      <c r="G79" s="11" t="s">
        <v>164</v>
      </c>
      <c r="H79" s="13">
        <v>43866.486979166701</v>
      </c>
      <c r="I79" s="2" t="s">
        <v>201</v>
      </c>
      <c r="J79" s="4">
        <v>0.99801405805362797</v>
      </c>
      <c r="K79" s="4">
        <v>7.79348333333333</v>
      </c>
      <c r="L79" s="4">
        <v>45.415674361807397</v>
      </c>
      <c r="M79" s="14"/>
      <c r="N79" s="15"/>
      <c r="O79" s="15">
        <f>L79*2</f>
        <v>90.831348723614795</v>
      </c>
      <c r="P79" s="15">
        <f t="shared" si="6"/>
        <v>363.32539489445918</v>
      </c>
      <c r="Q79" s="15">
        <f>P79/P85</f>
        <v>3.4754856162593509E-2</v>
      </c>
      <c r="R79" s="15"/>
      <c r="S79" s="15"/>
      <c r="T79" s="26"/>
      <c r="U79" s="4">
        <v>32217.521073528402</v>
      </c>
      <c r="V79" s="4">
        <v>7.1166499999999999</v>
      </c>
      <c r="W79" s="4">
        <v>17563.2470236562</v>
      </c>
    </row>
    <row r="80" spans="1:23">
      <c r="A80" s="11"/>
      <c r="B80" s="11"/>
      <c r="C80" s="11" t="s">
        <v>120</v>
      </c>
      <c r="D80" s="11" t="s">
        <v>38</v>
      </c>
      <c r="E80" s="11" t="s">
        <v>116</v>
      </c>
      <c r="F80" s="11" t="s">
        <v>33</v>
      </c>
      <c r="G80" s="11" t="s">
        <v>164</v>
      </c>
      <c r="H80" s="13">
        <v>43866.501805555599</v>
      </c>
      <c r="I80" s="2" t="s">
        <v>201</v>
      </c>
      <c r="J80" s="4">
        <v>0.99801405805362797</v>
      </c>
      <c r="K80" s="4">
        <v>7.7938666666666698</v>
      </c>
      <c r="L80" s="4">
        <v>50.856710142467399</v>
      </c>
      <c r="M80" s="14">
        <f>AVERAGE(L78:L80)</f>
        <v>44.732122106006834</v>
      </c>
      <c r="N80" s="15"/>
      <c r="O80" s="15">
        <f>L80*2</f>
        <v>101.7134202849348</v>
      </c>
      <c r="P80" s="15">
        <f t="shared" si="6"/>
        <v>406.85368113973919</v>
      </c>
      <c r="Q80" s="15">
        <f>P80/P86</f>
        <v>4.4770937238141177E-2</v>
      </c>
      <c r="R80" s="15">
        <f>AVERAGE(Q78:Q80)</f>
        <v>3.5748493336945748E-2</v>
      </c>
      <c r="S80" s="15">
        <f>STDEV(Q78:Q80)</f>
        <v>8.5689423571837561E-3</v>
      </c>
      <c r="T80" s="26"/>
      <c r="U80" s="4">
        <v>28252.9583940956</v>
      </c>
      <c r="V80" s="4">
        <v>7.1204999999999998</v>
      </c>
      <c r="W80" s="4">
        <v>13754.1616047432</v>
      </c>
    </row>
    <row r="81" spans="1:23">
      <c r="A81" s="11"/>
      <c r="B81" s="11"/>
      <c r="C81" s="11" t="s">
        <v>109</v>
      </c>
      <c r="D81" s="11" t="s">
        <v>38</v>
      </c>
      <c r="E81" s="11" t="s">
        <v>6</v>
      </c>
      <c r="F81" s="11" t="s">
        <v>33</v>
      </c>
      <c r="G81" s="11" t="s">
        <v>164</v>
      </c>
      <c r="H81" s="13">
        <v>43866.472175925897</v>
      </c>
      <c r="I81" s="2" t="s">
        <v>201</v>
      </c>
      <c r="J81" s="4">
        <v>0.99801405805362797</v>
      </c>
      <c r="K81" s="4">
        <v>7.7938833333333299</v>
      </c>
      <c r="L81" s="4">
        <v>298.857326471921</v>
      </c>
      <c r="M81" s="14"/>
      <c r="N81" s="15"/>
      <c r="O81" s="15">
        <f t="shared" ref="O81:O86" si="7">L81*10</f>
        <v>2988.5732647192099</v>
      </c>
      <c r="P81" s="15">
        <f t="shared" si="6"/>
        <v>11954.293058876839</v>
      </c>
      <c r="Q81" s="26"/>
      <c r="R81" s="15"/>
      <c r="S81" s="15"/>
      <c r="T81" s="26"/>
      <c r="U81" s="4">
        <v>182057.73613292901</v>
      </c>
      <c r="V81" s="4">
        <v>7.1204999999999998</v>
      </c>
      <c r="W81" s="4">
        <v>15082.164964105799</v>
      </c>
    </row>
    <row r="82" spans="1:23">
      <c r="A82" s="11"/>
      <c r="B82" s="11"/>
      <c r="C82" s="11" t="s">
        <v>101</v>
      </c>
      <c r="D82" s="11" t="s">
        <v>38</v>
      </c>
      <c r="E82" s="11" t="s">
        <v>77</v>
      </c>
      <c r="F82" s="11" t="s">
        <v>33</v>
      </c>
      <c r="G82" s="11" t="s">
        <v>164</v>
      </c>
      <c r="H82" s="13">
        <v>43865.968622685199</v>
      </c>
      <c r="I82" s="2" t="s">
        <v>201</v>
      </c>
      <c r="J82" s="4">
        <v>0.99801405805362797</v>
      </c>
      <c r="K82" s="4">
        <v>7.7834666666666701</v>
      </c>
      <c r="L82" s="4">
        <v>276.48686945959503</v>
      </c>
      <c r="M82" s="14"/>
      <c r="N82" s="15"/>
      <c r="O82" s="15">
        <f t="shared" si="7"/>
        <v>2764.8686945959503</v>
      </c>
      <c r="P82" s="15">
        <f t="shared" si="6"/>
        <v>11059.474778383801</v>
      </c>
      <c r="Q82" s="26"/>
      <c r="R82" s="15"/>
      <c r="S82" s="15"/>
      <c r="T82" s="26"/>
      <c r="U82" s="4">
        <v>183688.80767327599</v>
      </c>
      <c r="V82" s="4">
        <v>7.1066333333333302</v>
      </c>
      <c r="W82" s="4">
        <v>16448.5128933698</v>
      </c>
    </row>
    <row r="83" spans="1:23">
      <c r="A83" s="11"/>
      <c r="B83" s="11"/>
      <c r="C83" s="11" t="s">
        <v>39</v>
      </c>
      <c r="D83" s="11" t="s">
        <v>38</v>
      </c>
      <c r="E83" s="11" t="s">
        <v>54</v>
      </c>
      <c r="F83" s="11" t="s">
        <v>33</v>
      </c>
      <c r="G83" s="11" t="s">
        <v>164</v>
      </c>
      <c r="H83" s="13">
        <v>43866.013043981497</v>
      </c>
      <c r="I83" s="2" t="s">
        <v>201</v>
      </c>
      <c r="J83" s="4">
        <v>0.99801405805362797</v>
      </c>
      <c r="K83" s="4">
        <v>7.7865500000000001</v>
      </c>
      <c r="L83" s="4">
        <v>277.18382565625302</v>
      </c>
      <c r="M83" s="14">
        <f>AVERAGE(L81:L83)</f>
        <v>284.17600719592298</v>
      </c>
      <c r="N83" s="15"/>
      <c r="O83" s="15">
        <f t="shared" si="7"/>
        <v>2771.8382565625302</v>
      </c>
      <c r="P83" s="15">
        <f t="shared" si="6"/>
        <v>11087.353026250121</v>
      </c>
      <c r="Q83" s="26"/>
      <c r="R83" s="15">
        <f>AVERAGE(P81:P83)</f>
        <v>11367.04028783692</v>
      </c>
      <c r="S83" s="15">
        <f>STDEV(P81:P83)</f>
        <v>508.76680512448104</v>
      </c>
      <c r="T83" s="26"/>
      <c r="U83" s="4">
        <v>181926.16086971399</v>
      </c>
      <c r="V83" s="4">
        <v>7.11316666666667</v>
      </c>
      <c r="W83" s="4">
        <v>16249.7141592604</v>
      </c>
    </row>
    <row r="84" spans="1:23">
      <c r="A84" s="11"/>
      <c r="B84" s="11"/>
      <c r="C84" s="11" t="s">
        <v>179</v>
      </c>
      <c r="D84" s="11" t="s">
        <v>38</v>
      </c>
      <c r="E84" s="11" t="s">
        <v>129</v>
      </c>
      <c r="F84" s="11" t="s">
        <v>33</v>
      </c>
      <c r="G84" s="11" t="s">
        <v>164</v>
      </c>
      <c r="H84" s="13">
        <v>43866.2054166667</v>
      </c>
      <c r="I84" s="2" t="s">
        <v>201</v>
      </c>
      <c r="J84" s="4">
        <v>0.99801405805362797</v>
      </c>
      <c r="K84" s="4">
        <v>7.7904166666666699</v>
      </c>
      <c r="L84" s="4">
        <v>273.62489588842698</v>
      </c>
      <c r="M84" s="14"/>
      <c r="N84" s="15"/>
      <c r="O84" s="15">
        <f t="shared" si="7"/>
        <v>2736.24895888427</v>
      </c>
      <c r="P84" s="15">
        <f t="shared" si="6"/>
        <v>10944.99583553708</v>
      </c>
      <c r="Q84" s="26"/>
      <c r="R84" s="15"/>
      <c r="S84" s="15"/>
      <c r="T84" s="26"/>
      <c r="U84" s="4">
        <v>199725.32722025301</v>
      </c>
      <c r="V84" s="4">
        <v>7.1135666666666699</v>
      </c>
      <c r="W84" s="4">
        <v>18071.574300735701</v>
      </c>
    </row>
    <row r="85" spans="1:23">
      <c r="A85" s="11"/>
      <c r="B85" s="11"/>
      <c r="C85" s="11" t="s">
        <v>118</v>
      </c>
      <c r="D85" s="11" t="s">
        <v>38</v>
      </c>
      <c r="E85" s="11" t="s">
        <v>93</v>
      </c>
      <c r="F85" s="11" t="s">
        <v>33</v>
      </c>
      <c r="G85" s="11" t="s">
        <v>164</v>
      </c>
      <c r="H85" s="13">
        <v>43866.516585648104</v>
      </c>
      <c r="I85" s="2" t="s">
        <v>201</v>
      </c>
      <c r="J85" s="4">
        <v>0.99801405805362797</v>
      </c>
      <c r="K85" s="4">
        <v>7.7938999999999998</v>
      </c>
      <c r="L85" s="4">
        <v>261.348653836111</v>
      </c>
      <c r="M85" s="14"/>
      <c r="N85" s="15"/>
      <c r="O85" s="15">
        <f t="shared" si="7"/>
        <v>2613.48653836111</v>
      </c>
      <c r="P85" s="15">
        <f t="shared" si="6"/>
        <v>10453.94615344444</v>
      </c>
      <c r="Q85" s="26"/>
      <c r="R85" s="15"/>
      <c r="S85" s="15"/>
      <c r="T85" s="26"/>
      <c r="U85" s="4">
        <v>184554.768012154</v>
      </c>
      <c r="V85" s="4">
        <v>7.1170666666666698</v>
      </c>
      <c r="W85" s="4">
        <v>17483.301938509001</v>
      </c>
    </row>
    <row r="86" spans="1:23">
      <c r="A86" s="11"/>
      <c r="B86" s="11"/>
      <c r="C86" s="11" t="s">
        <v>134</v>
      </c>
      <c r="D86" s="11" t="s">
        <v>38</v>
      </c>
      <c r="E86" s="11" t="s">
        <v>117</v>
      </c>
      <c r="F86" s="11" t="s">
        <v>33</v>
      </c>
      <c r="G86" s="11" t="s">
        <v>164</v>
      </c>
      <c r="H86" s="13">
        <v>43866.309131944399</v>
      </c>
      <c r="I86" s="2" t="s">
        <v>201</v>
      </c>
      <c r="J86" s="4">
        <v>0.99801405805362797</v>
      </c>
      <c r="K86" s="4">
        <v>7.7900166666666699</v>
      </c>
      <c r="L86" s="4">
        <v>227.186265375484</v>
      </c>
      <c r="M86" s="14">
        <f>AVERAGE(L84:L86)</f>
        <v>254.05327170000734</v>
      </c>
      <c r="N86" s="15"/>
      <c r="O86" s="15">
        <f t="shared" si="7"/>
        <v>2271.8626537548398</v>
      </c>
      <c r="P86" s="15">
        <f t="shared" si="6"/>
        <v>9087.4506150193592</v>
      </c>
      <c r="Q86" s="26"/>
      <c r="R86" s="15">
        <f>AVERAGE(P84:P86)</f>
        <v>10162.130868000293</v>
      </c>
      <c r="S86" s="15">
        <f>STDEV(P84:P86)</f>
        <v>962.54126258628185</v>
      </c>
      <c r="T86" s="19">
        <f>((R86-R83)/R83)</f>
        <v>-0.10600027705768908</v>
      </c>
      <c r="U86" s="4">
        <v>161252.82440755199</v>
      </c>
      <c r="V86" s="4">
        <v>7.11316666666667</v>
      </c>
      <c r="W86" s="4">
        <v>17572.911159439798</v>
      </c>
    </row>
    <row r="89" spans="1:23">
      <c r="A89" s="20" t="s">
        <v>33</v>
      </c>
      <c r="B89" s="21"/>
      <c r="C89" s="21"/>
      <c r="D89" s="21"/>
      <c r="E89" s="21"/>
      <c r="F89" s="21"/>
      <c r="G89" s="21"/>
      <c r="H89" s="22"/>
      <c r="I89" s="246" t="s">
        <v>159</v>
      </c>
      <c r="J89" s="248"/>
      <c r="K89" s="246" t="s">
        <v>3</v>
      </c>
      <c r="L89" s="247"/>
      <c r="M89" s="247"/>
      <c r="N89" s="247"/>
      <c r="O89" s="247"/>
      <c r="P89" s="247"/>
      <c r="Q89" s="247"/>
      <c r="R89" s="247"/>
      <c r="S89" s="247"/>
      <c r="T89" s="247"/>
      <c r="U89" s="248"/>
      <c r="V89" s="246" t="s">
        <v>2</v>
      </c>
      <c r="W89" s="248"/>
    </row>
    <row r="90" spans="1:23">
      <c r="A90" s="12" t="s">
        <v>164</v>
      </c>
      <c r="B90" s="12" t="s">
        <v>164</v>
      </c>
      <c r="C90" s="12" t="s">
        <v>78</v>
      </c>
      <c r="D90" s="12" t="s">
        <v>56</v>
      </c>
      <c r="E90" s="12" t="s">
        <v>67</v>
      </c>
      <c r="F90" s="12" t="s">
        <v>82</v>
      </c>
      <c r="G90" s="12" t="s">
        <v>34</v>
      </c>
      <c r="H90" s="12" t="s">
        <v>86</v>
      </c>
      <c r="I90" s="3" t="s">
        <v>155</v>
      </c>
      <c r="J90" s="3" t="s">
        <v>178</v>
      </c>
      <c r="K90" s="3" t="s">
        <v>4</v>
      </c>
      <c r="L90" s="3" t="s">
        <v>22</v>
      </c>
      <c r="M90" s="12" t="s">
        <v>260</v>
      </c>
      <c r="N90" s="12" t="s">
        <v>0</v>
      </c>
      <c r="O90" s="12" t="s">
        <v>261</v>
      </c>
      <c r="P90" s="12" t="s">
        <v>262</v>
      </c>
      <c r="Q90" s="12" t="s">
        <v>263</v>
      </c>
      <c r="R90" s="12" t="s">
        <v>264</v>
      </c>
      <c r="S90" s="12" t="s">
        <v>265</v>
      </c>
      <c r="T90" s="12" t="s">
        <v>266</v>
      </c>
      <c r="U90" s="3" t="s">
        <v>94</v>
      </c>
      <c r="V90" s="3" t="s">
        <v>4</v>
      </c>
      <c r="W90" s="3" t="s">
        <v>94</v>
      </c>
    </row>
    <row r="91" spans="1:23">
      <c r="A91" s="11"/>
      <c r="B91" s="11"/>
      <c r="C91" s="11" t="s">
        <v>122</v>
      </c>
      <c r="D91" s="11" t="s">
        <v>38</v>
      </c>
      <c r="E91" s="11" t="s">
        <v>166</v>
      </c>
      <c r="F91" s="11" t="s">
        <v>33</v>
      </c>
      <c r="G91" s="11" t="s">
        <v>164</v>
      </c>
      <c r="H91" s="13">
        <v>43866.531377314801</v>
      </c>
      <c r="I91" s="2" t="s">
        <v>106</v>
      </c>
      <c r="J91" s="4">
        <v>0.99932552855460699</v>
      </c>
      <c r="K91" s="4">
        <v>9.3638166666666702</v>
      </c>
      <c r="L91" s="4">
        <v>56.668783354272797</v>
      </c>
      <c r="M91" s="14"/>
      <c r="N91" s="15"/>
      <c r="O91" s="15">
        <f>L91*2</f>
        <v>113.33756670854559</v>
      </c>
      <c r="P91" s="15">
        <f t="shared" ref="P91:P99" si="8">O91*4</f>
        <v>453.35026683418238</v>
      </c>
      <c r="Q91" s="15">
        <f>P91/P97</f>
        <v>5.1529533809908996E-2</v>
      </c>
      <c r="R91" s="15"/>
      <c r="S91" s="15"/>
      <c r="T91" s="26"/>
      <c r="U91" s="4">
        <v>642952.06488675403</v>
      </c>
      <c r="V91" s="4">
        <v>7.11703333333333</v>
      </c>
      <c r="W91" s="4">
        <v>17384.400065218699</v>
      </c>
    </row>
    <row r="92" spans="1:23">
      <c r="A92" s="11"/>
      <c r="B92" s="11"/>
      <c r="C92" s="11" t="s">
        <v>170</v>
      </c>
      <c r="D92" s="11" t="s">
        <v>38</v>
      </c>
      <c r="E92" s="11" t="s">
        <v>10</v>
      </c>
      <c r="F92" s="11" t="s">
        <v>33</v>
      </c>
      <c r="G92" s="11" t="s">
        <v>164</v>
      </c>
      <c r="H92" s="13">
        <v>43866.486979166701</v>
      </c>
      <c r="I92" s="2" t="s">
        <v>106</v>
      </c>
      <c r="J92" s="4">
        <v>0.99932552855460699</v>
      </c>
      <c r="K92" s="4">
        <v>9.3638666666666701</v>
      </c>
      <c r="L92" s="4">
        <v>50.573407037242397</v>
      </c>
      <c r="M92" s="14"/>
      <c r="N92" s="15"/>
      <c r="O92" s="15">
        <f>L92*2</f>
        <v>101.14681407448479</v>
      </c>
      <c r="P92" s="15">
        <f t="shared" si="8"/>
        <v>404.58725629793918</v>
      </c>
      <c r="Q92" s="15">
        <f>P92/P98</f>
        <v>4.5727030895667917E-2</v>
      </c>
      <c r="R92" s="15"/>
      <c r="S92" s="15"/>
      <c r="T92" s="26"/>
      <c r="U92" s="4">
        <v>582772.99372828996</v>
      </c>
      <c r="V92" s="4">
        <v>7.1166499999999999</v>
      </c>
      <c r="W92" s="4">
        <v>17563.2470236562</v>
      </c>
    </row>
    <row r="93" spans="1:23">
      <c r="A93" s="11"/>
      <c r="B93" s="11"/>
      <c r="C93" s="11" t="s">
        <v>120</v>
      </c>
      <c r="D93" s="11" t="s">
        <v>38</v>
      </c>
      <c r="E93" s="11" t="s">
        <v>116</v>
      </c>
      <c r="F93" s="11" t="s">
        <v>33</v>
      </c>
      <c r="G93" s="11" t="s">
        <v>164</v>
      </c>
      <c r="H93" s="13">
        <v>43866.501805555599</v>
      </c>
      <c r="I93" s="2" t="s">
        <v>106</v>
      </c>
      <c r="J93" s="4">
        <v>0.99932552855460699</v>
      </c>
      <c r="K93" s="4">
        <v>9.3663833333333297</v>
      </c>
      <c r="L93" s="4">
        <v>58.613474550152503</v>
      </c>
      <c r="M93" s="14">
        <f>AVERAGE(L91:L93)</f>
        <v>55.285221647222563</v>
      </c>
      <c r="N93" s="15"/>
      <c r="O93" s="15">
        <f>L93*2</f>
        <v>117.22694910030501</v>
      </c>
      <c r="P93" s="15">
        <f t="shared" si="8"/>
        <v>468.90779640122003</v>
      </c>
      <c r="Q93" s="15">
        <f>P93/P99</f>
        <v>6.3792466552811289E-2</v>
      </c>
      <c r="R93" s="15">
        <f>AVERAGE(Q91:Q93)</f>
        <v>5.3683010419462739E-2</v>
      </c>
      <c r="S93" s="15">
        <f>STDEV(Q91:Q93)</f>
        <v>9.223236281344957E-3</v>
      </c>
      <c r="T93" s="26"/>
      <c r="U93" s="4">
        <v>525378.16771727498</v>
      </c>
      <c r="V93" s="4">
        <v>7.1204999999999998</v>
      </c>
      <c r="W93" s="4">
        <v>13754.1616047432</v>
      </c>
    </row>
    <row r="94" spans="1:23">
      <c r="A94" s="11"/>
      <c r="B94" s="11"/>
      <c r="C94" s="11" t="s">
        <v>109</v>
      </c>
      <c r="D94" s="11" t="s">
        <v>38</v>
      </c>
      <c r="E94" s="11" t="s">
        <v>6</v>
      </c>
      <c r="F94" s="11" t="s">
        <v>33</v>
      </c>
      <c r="G94" s="11" t="s">
        <v>164</v>
      </c>
      <c r="H94" s="13">
        <v>43866.472175925897</v>
      </c>
      <c r="I94" s="2" t="s">
        <v>106</v>
      </c>
      <c r="J94" s="4">
        <v>0.99932552855460699</v>
      </c>
      <c r="K94" s="4">
        <v>9.3638333333333303</v>
      </c>
      <c r="L94" s="4">
        <v>268.50564585422399</v>
      </c>
      <c r="M94" s="14"/>
      <c r="N94" s="15"/>
      <c r="O94" s="15">
        <f t="shared" ref="O94:O99" si="9">L94*10</f>
        <v>2685.0564585422399</v>
      </c>
      <c r="P94" s="15">
        <f t="shared" si="8"/>
        <v>10740.225834168959</v>
      </c>
      <c r="Q94" s="26"/>
      <c r="R94" s="15"/>
      <c r="S94" s="15"/>
      <c r="T94" s="26"/>
      <c r="U94" s="4">
        <v>2551207.2325750198</v>
      </c>
      <c r="V94" s="4">
        <v>7.1204999999999998</v>
      </c>
      <c r="W94" s="4">
        <v>15082.164964105799</v>
      </c>
    </row>
    <row r="95" spans="1:23">
      <c r="A95" s="11"/>
      <c r="B95" s="11"/>
      <c r="C95" s="11" t="s">
        <v>101</v>
      </c>
      <c r="D95" s="11" t="s">
        <v>38</v>
      </c>
      <c r="E95" s="11" t="s">
        <v>77</v>
      </c>
      <c r="F95" s="11" t="s">
        <v>33</v>
      </c>
      <c r="G95" s="11" t="s">
        <v>164</v>
      </c>
      <c r="H95" s="13">
        <v>43865.968622685199</v>
      </c>
      <c r="I95" s="2" t="s">
        <v>106</v>
      </c>
      <c r="J95" s="4">
        <v>0.99932552855460699</v>
      </c>
      <c r="K95" s="4">
        <v>9.3663666666666696</v>
      </c>
      <c r="L95" s="4">
        <v>220.73526972667199</v>
      </c>
      <c r="M95" s="14"/>
      <c r="N95" s="15"/>
      <c r="O95" s="15">
        <f t="shared" si="9"/>
        <v>2207.35269726672</v>
      </c>
      <c r="P95" s="15">
        <f t="shared" si="8"/>
        <v>8829.4107890668802</v>
      </c>
      <c r="Q95" s="26"/>
      <c r="R95" s="15"/>
      <c r="S95" s="15"/>
      <c r="T95" s="26"/>
      <c r="U95" s="4">
        <v>2292083.30330932</v>
      </c>
      <c r="V95" s="4">
        <v>7.1066333333333302</v>
      </c>
      <c r="W95" s="4">
        <v>16448.5128933698</v>
      </c>
    </row>
    <row r="96" spans="1:23">
      <c r="A96" s="11"/>
      <c r="B96" s="11"/>
      <c r="C96" s="11" t="s">
        <v>39</v>
      </c>
      <c r="D96" s="11" t="s">
        <v>38</v>
      </c>
      <c r="E96" s="11" t="s">
        <v>54</v>
      </c>
      <c r="F96" s="11" t="s">
        <v>33</v>
      </c>
      <c r="G96" s="11" t="s">
        <v>164</v>
      </c>
      <c r="H96" s="13">
        <v>43866.013043981497</v>
      </c>
      <c r="I96" s="2" t="s">
        <v>106</v>
      </c>
      <c r="J96" s="4">
        <v>0.99932552855460699</v>
      </c>
      <c r="K96" s="4">
        <v>9.3664166666666695</v>
      </c>
      <c r="L96" s="4">
        <v>228.721505968434</v>
      </c>
      <c r="M96" s="14">
        <f>AVERAGE(L94:L96)</f>
        <v>239.32080718310999</v>
      </c>
      <c r="N96" s="15"/>
      <c r="O96" s="15">
        <f t="shared" si="9"/>
        <v>2287.2150596843398</v>
      </c>
      <c r="P96" s="15">
        <f t="shared" si="8"/>
        <v>9148.8602387373594</v>
      </c>
      <c r="Q96" s="26"/>
      <c r="R96" s="15">
        <f>AVERAGE(P94:P96)</f>
        <v>9572.8322873244015</v>
      </c>
      <c r="S96" s="15">
        <f>STDEV(P94:P96)</f>
        <v>1023.5320012752088</v>
      </c>
      <c r="T96" s="26"/>
      <c r="U96" s="4">
        <v>2345349.6761227502</v>
      </c>
      <c r="V96" s="4">
        <v>7.11316666666667</v>
      </c>
      <c r="W96" s="4">
        <v>16249.7141592604</v>
      </c>
    </row>
    <row r="97" spans="1:23">
      <c r="A97" s="11"/>
      <c r="B97" s="11"/>
      <c r="C97" s="11" t="s">
        <v>179</v>
      </c>
      <c r="D97" s="11" t="s">
        <v>38</v>
      </c>
      <c r="E97" s="11" t="s">
        <v>129</v>
      </c>
      <c r="F97" s="11" t="s">
        <v>33</v>
      </c>
      <c r="G97" s="11" t="s">
        <v>164</v>
      </c>
      <c r="H97" s="13">
        <v>43866.2054166667</v>
      </c>
      <c r="I97" s="2" t="s">
        <v>106</v>
      </c>
      <c r="J97" s="4">
        <v>0.99932552855460699</v>
      </c>
      <c r="K97" s="4">
        <v>9.3663666666666696</v>
      </c>
      <c r="L97" s="4">
        <v>219.946811718974</v>
      </c>
      <c r="M97" s="14"/>
      <c r="N97" s="15"/>
      <c r="O97" s="15">
        <f t="shared" si="9"/>
        <v>2199.46811718974</v>
      </c>
      <c r="P97" s="15">
        <f t="shared" si="8"/>
        <v>8797.8724687589602</v>
      </c>
      <c r="Q97" s="26"/>
      <c r="R97" s="15"/>
      <c r="S97" s="15"/>
      <c r="T97" s="26"/>
      <c r="U97" s="4">
        <v>2509365.1856039199</v>
      </c>
      <c r="V97" s="4">
        <v>7.1135666666666699</v>
      </c>
      <c r="W97" s="4">
        <v>18071.574300735701</v>
      </c>
    </row>
    <row r="98" spans="1:23">
      <c r="A98" s="11"/>
      <c r="B98" s="11"/>
      <c r="C98" s="11" t="s">
        <v>118</v>
      </c>
      <c r="D98" s="11" t="s">
        <v>38</v>
      </c>
      <c r="E98" s="11" t="s">
        <v>93</v>
      </c>
      <c r="F98" s="11" t="s">
        <v>33</v>
      </c>
      <c r="G98" s="11" t="s">
        <v>164</v>
      </c>
      <c r="H98" s="13">
        <v>43866.516585648104</v>
      </c>
      <c r="I98" s="2" t="s">
        <v>106</v>
      </c>
      <c r="J98" s="4">
        <v>0.99932552855460699</v>
      </c>
      <c r="K98" s="4">
        <v>9.3638499999999993</v>
      </c>
      <c r="L98" s="4">
        <v>221.196985881861</v>
      </c>
      <c r="M98" s="14"/>
      <c r="N98" s="15"/>
      <c r="O98" s="15">
        <f t="shared" si="9"/>
        <v>2211.9698588186102</v>
      </c>
      <c r="P98" s="15">
        <f t="shared" si="8"/>
        <v>8847.8794352744408</v>
      </c>
      <c r="Q98" s="26"/>
      <c r="R98" s="15"/>
      <c r="S98" s="15"/>
      <c r="T98" s="26"/>
      <c r="U98" s="4">
        <v>2441316.5818374702</v>
      </c>
      <c r="V98" s="4">
        <v>7.1170666666666698</v>
      </c>
      <c r="W98" s="4">
        <v>17483.301938509001</v>
      </c>
    </row>
    <row r="99" spans="1:23">
      <c r="A99" s="11"/>
      <c r="B99" s="11"/>
      <c r="C99" s="11" t="s">
        <v>134</v>
      </c>
      <c r="D99" s="11" t="s">
        <v>38</v>
      </c>
      <c r="E99" s="11" t="s">
        <v>117</v>
      </c>
      <c r="F99" s="11" t="s">
        <v>33</v>
      </c>
      <c r="G99" s="11" t="s">
        <v>164</v>
      </c>
      <c r="H99" s="13">
        <v>43866.309131944399</v>
      </c>
      <c r="I99" s="2" t="s">
        <v>106</v>
      </c>
      <c r="J99" s="4">
        <v>0.99932552855460699</v>
      </c>
      <c r="K99" s="4">
        <v>9.3638666666666701</v>
      </c>
      <c r="L99" s="4">
        <v>183.76299810144101</v>
      </c>
      <c r="M99" s="14">
        <f>AVERAGE(L97:L99)</f>
        <v>208.302265234092</v>
      </c>
      <c r="N99" s="15"/>
      <c r="O99" s="15">
        <f t="shared" si="9"/>
        <v>1837.6299810144101</v>
      </c>
      <c r="P99" s="15">
        <f t="shared" si="8"/>
        <v>7350.5199240576403</v>
      </c>
      <c r="Q99" s="26"/>
      <c r="R99" s="15">
        <f>AVERAGE(P97:P99)</f>
        <v>8332.0906093636804</v>
      </c>
      <c r="S99" s="15">
        <f>STDEV(P97:P99)</f>
        <v>850.43279091539443</v>
      </c>
      <c r="T99" s="19">
        <f>((R99-R96)/R96)</f>
        <v>-0.12961071924383491</v>
      </c>
      <c r="U99" s="4">
        <v>2043398.98909098</v>
      </c>
      <c r="V99" s="4">
        <v>7.11316666666667</v>
      </c>
      <c r="W99" s="4">
        <v>17572.911159439798</v>
      </c>
    </row>
    <row r="102" spans="1:23">
      <c r="A102" s="20" t="s">
        <v>33</v>
      </c>
      <c r="B102" s="21"/>
      <c r="C102" s="21"/>
      <c r="D102" s="21"/>
      <c r="E102" s="21"/>
      <c r="F102" s="21"/>
      <c r="G102" s="21"/>
      <c r="H102" s="22"/>
      <c r="I102" s="246" t="s">
        <v>23</v>
      </c>
      <c r="J102" s="248"/>
      <c r="K102" s="246" t="s">
        <v>14</v>
      </c>
      <c r="L102" s="247"/>
      <c r="M102" s="247"/>
      <c r="N102" s="247"/>
      <c r="O102" s="247"/>
      <c r="P102" s="247"/>
      <c r="Q102" s="247"/>
      <c r="R102" s="247"/>
      <c r="S102" s="247"/>
      <c r="T102" s="247"/>
      <c r="U102" s="248"/>
      <c r="V102" s="246" t="s">
        <v>2</v>
      </c>
      <c r="W102" s="248"/>
    </row>
    <row r="103" spans="1:23">
      <c r="A103" s="12" t="s">
        <v>164</v>
      </c>
      <c r="B103" s="12" t="s">
        <v>164</v>
      </c>
      <c r="C103" s="12" t="s">
        <v>78</v>
      </c>
      <c r="D103" s="12" t="s">
        <v>56</v>
      </c>
      <c r="E103" s="12" t="s">
        <v>67</v>
      </c>
      <c r="F103" s="12" t="s">
        <v>82</v>
      </c>
      <c r="G103" s="12" t="s">
        <v>34</v>
      </c>
      <c r="H103" s="12" t="s">
        <v>86</v>
      </c>
      <c r="I103" s="3" t="s">
        <v>155</v>
      </c>
      <c r="J103" s="3" t="s">
        <v>178</v>
      </c>
      <c r="K103" s="3" t="s">
        <v>4</v>
      </c>
      <c r="L103" s="3" t="s">
        <v>22</v>
      </c>
      <c r="M103" s="12" t="s">
        <v>260</v>
      </c>
      <c r="N103" s="12" t="s">
        <v>0</v>
      </c>
      <c r="O103" s="12" t="s">
        <v>261</v>
      </c>
      <c r="P103" s="12" t="s">
        <v>262</v>
      </c>
      <c r="Q103" s="12" t="s">
        <v>263</v>
      </c>
      <c r="R103" s="12" t="s">
        <v>264</v>
      </c>
      <c r="S103" s="12" t="s">
        <v>265</v>
      </c>
      <c r="T103" s="12" t="s">
        <v>266</v>
      </c>
      <c r="U103" s="3" t="s">
        <v>94</v>
      </c>
      <c r="V103" s="3" t="s">
        <v>4</v>
      </c>
      <c r="W103" s="3" t="s">
        <v>94</v>
      </c>
    </row>
    <row r="104" spans="1:23">
      <c r="A104" s="11"/>
      <c r="B104" s="11"/>
      <c r="C104" s="11" t="s">
        <v>177</v>
      </c>
      <c r="D104" s="11" t="s">
        <v>38</v>
      </c>
      <c r="E104" s="11" t="s">
        <v>46</v>
      </c>
      <c r="F104" s="11" t="s">
        <v>33</v>
      </c>
      <c r="G104" s="11" t="s">
        <v>164</v>
      </c>
      <c r="H104" s="13">
        <v>43866.220208333303</v>
      </c>
      <c r="I104" s="2" t="s">
        <v>153</v>
      </c>
      <c r="J104" s="4">
        <v>0.99981166094521201</v>
      </c>
      <c r="K104" s="4">
        <v>9.6631166666666708</v>
      </c>
      <c r="L104" s="4">
        <v>691.56184868448702</v>
      </c>
      <c r="M104" s="14"/>
      <c r="N104" s="15"/>
      <c r="O104" s="15">
        <f>L104*2</f>
        <v>1383.123697368974</v>
      </c>
      <c r="P104" s="15">
        <f t="shared" ref="P104:P112" si="10">O104*4</f>
        <v>5532.4947894758961</v>
      </c>
      <c r="Q104" s="15">
        <f>P104/P110</f>
        <v>0.78790823742971949</v>
      </c>
      <c r="R104" s="15"/>
      <c r="S104" s="15"/>
      <c r="T104" s="26"/>
      <c r="U104" s="4">
        <v>305308.001339329</v>
      </c>
      <c r="V104" s="4">
        <v>7.1201166666666698</v>
      </c>
      <c r="W104" s="4">
        <v>15322.4289026608</v>
      </c>
    </row>
    <row r="105" spans="1:23">
      <c r="A105" s="11"/>
      <c r="B105" s="11"/>
      <c r="C105" s="11" t="s">
        <v>97</v>
      </c>
      <c r="D105" s="11" t="s">
        <v>38</v>
      </c>
      <c r="E105" s="11" t="s">
        <v>192</v>
      </c>
      <c r="F105" s="11" t="s">
        <v>33</v>
      </c>
      <c r="G105" s="11" t="s">
        <v>164</v>
      </c>
      <c r="H105" s="13">
        <v>43866.235081018502</v>
      </c>
      <c r="I105" s="2" t="s">
        <v>153</v>
      </c>
      <c r="J105" s="4">
        <v>0.99981166094521201</v>
      </c>
      <c r="K105" s="4">
        <v>9.6656166666666703</v>
      </c>
      <c r="L105" s="4">
        <v>684.33152092520004</v>
      </c>
      <c r="M105" s="14"/>
      <c r="N105" s="15"/>
      <c r="O105" s="15">
        <f>L105*2</f>
        <v>1368.6630418504001</v>
      </c>
      <c r="P105" s="15">
        <f t="shared" si="10"/>
        <v>5474.6521674016003</v>
      </c>
      <c r="Q105" s="15">
        <f>P105/P111</f>
        <v>0.78704825275649604</v>
      </c>
      <c r="R105" s="15"/>
      <c r="S105" s="15"/>
      <c r="T105" s="26"/>
      <c r="U105" s="4">
        <v>241140.20621193101</v>
      </c>
      <c r="V105" s="4">
        <v>7.11703333333333</v>
      </c>
      <c r="W105" s="4">
        <v>12225.841642658101</v>
      </c>
    </row>
    <row r="106" spans="1:23">
      <c r="A106" s="11"/>
      <c r="B106" s="11"/>
      <c r="C106" s="11" t="s">
        <v>141</v>
      </c>
      <c r="D106" s="11" t="s">
        <v>38</v>
      </c>
      <c r="E106" s="11" t="s">
        <v>131</v>
      </c>
      <c r="F106" s="11" t="s">
        <v>33</v>
      </c>
      <c r="G106" s="11" t="s">
        <v>164</v>
      </c>
      <c r="H106" s="13">
        <v>43866.3536342593</v>
      </c>
      <c r="I106" s="2" t="s">
        <v>153</v>
      </c>
      <c r="J106" s="4">
        <v>0.99981166094521201</v>
      </c>
      <c r="K106" s="4">
        <v>9.6631</v>
      </c>
      <c r="L106" s="4">
        <v>715.57620334234196</v>
      </c>
      <c r="M106" s="14">
        <f>AVERAGE(L104:L106)</f>
        <v>697.15652431734304</v>
      </c>
      <c r="N106" s="15"/>
      <c r="O106" s="15">
        <f>L106*2</f>
        <v>1431.1524066846839</v>
      </c>
      <c r="P106" s="15">
        <f t="shared" si="10"/>
        <v>5724.6096267387356</v>
      </c>
      <c r="Q106" s="15">
        <f>P106/P112</f>
        <v>0.85187255283771812</v>
      </c>
      <c r="R106" s="15">
        <f>AVERAGE(Q104:Q106)</f>
        <v>0.80894301434131111</v>
      </c>
      <c r="S106" s="15">
        <f>STDEV(Q104:Q106)</f>
        <v>3.7180557419777972E-2</v>
      </c>
      <c r="T106" s="26"/>
      <c r="U106" s="4">
        <v>279136.42048273899</v>
      </c>
      <c r="V106" s="4">
        <v>7.1239833333333298</v>
      </c>
      <c r="W106" s="4">
        <v>13553.836916090801</v>
      </c>
    </row>
    <row r="107" spans="1:23">
      <c r="A107" s="11"/>
      <c r="B107" s="11"/>
      <c r="C107" s="11" t="s">
        <v>42</v>
      </c>
      <c r="D107" s="11" t="s">
        <v>38</v>
      </c>
      <c r="E107" s="11" t="s">
        <v>168</v>
      </c>
      <c r="F107" s="11" t="s">
        <v>33</v>
      </c>
      <c r="G107" s="11" t="s">
        <v>164</v>
      </c>
      <c r="H107" s="13">
        <v>43865.939004629603</v>
      </c>
      <c r="I107" s="2" t="s">
        <v>153</v>
      </c>
      <c r="J107" s="4">
        <v>0.99981166094521201</v>
      </c>
      <c r="K107" s="4">
        <v>9.6656166666666703</v>
      </c>
      <c r="L107" s="4">
        <v>251.356985254145</v>
      </c>
      <c r="M107" s="14"/>
      <c r="N107" s="15"/>
      <c r="O107" s="15">
        <f t="shared" ref="O107:O112" si="11">L107*10</f>
        <v>2513.56985254145</v>
      </c>
      <c r="P107" s="15">
        <f t="shared" si="10"/>
        <v>10054.2794101658</v>
      </c>
      <c r="Q107" s="26"/>
      <c r="R107" s="15"/>
      <c r="S107" s="15"/>
      <c r="T107" s="26"/>
      <c r="U107" s="4">
        <v>121087.919300835</v>
      </c>
      <c r="V107" s="4">
        <v>7.1031833333333303</v>
      </c>
      <c r="W107" s="4">
        <v>16387.130826185599</v>
      </c>
    </row>
    <row r="108" spans="1:23">
      <c r="A108" s="11"/>
      <c r="B108" s="11"/>
      <c r="C108" s="11" t="s">
        <v>7</v>
      </c>
      <c r="D108" s="11" t="s">
        <v>38</v>
      </c>
      <c r="E108" s="11" t="s">
        <v>157</v>
      </c>
      <c r="F108" s="11" t="s">
        <v>33</v>
      </c>
      <c r="G108" s="11" t="s">
        <v>164</v>
      </c>
      <c r="H108" s="13">
        <v>43865.953784722202</v>
      </c>
      <c r="I108" s="2" t="s">
        <v>153</v>
      </c>
      <c r="J108" s="4">
        <v>0.99981166094521201</v>
      </c>
      <c r="K108" s="4">
        <v>9.6656499999999994</v>
      </c>
      <c r="L108" s="4">
        <v>236.306855318662</v>
      </c>
      <c r="M108" s="14"/>
      <c r="N108" s="15"/>
      <c r="O108" s="15">
        <f t="shared" si="11"/>
        <v>2363.0685531866202</v>
      </c>
      <c r="P108" s="15">
        <f t="shared" si="10"/>
        <v>9452.2742127464808</v>
      </c>
      <c r="Q108" s="26"/>
      <c r="R108" s="15"/>
      <c r="S108" s="15"/>
      <c r="T108" s="26"/>
      <c r="U108" s="4">
        <v>109422.547348251</v>
      </c>
      <c r="V108" s="4">
        <v>7.1131833333333301</v>
      </c>
      <c r="W108" s="4">
        <v>15740.852943223101</v>
      </c>
    </row>
    <row r="109" spans="1:23">
      <c r="A109" s="11"/>
      <c r="B109" s="11"/>
      <c r="C109" s="11" t="s">
        <v>128</v>
      </c>
      <c r="D109" s="11" t="s">
        <v>38</v>
      </c>
      <c r="E109" s="11" t="s">
        <v>99</v>
      </c>
      <c r="F109" s="11" t="s">
        <v>33</v>
      </c>
      <c r="G109" s="11" t="s">
        <v>164</v>
      </c>
      <c r="H109" s="13">
        <v>43866.442523148202</v>
      </c>
      <c r="I109" s="2" t="s">
        <v>153</v>
      </c>
      <c r="J109" s="4">
        <v>0.99981166094521201</v>
      </c>
      <c r="K109" s="4">
        <v>9.6630833333333293</v>
      </c>
      <c r="L109" s="4">
        <v>240.93892650343699</v>
      </c>
      <c r="M109" s="14">
        <f>AVERAGE(L107:L109)</f>
        <v>242.86758902541465</v>
      </c>
      <c r="N109" s="15"/>
      <c r="O109" s="15">
        <f t="shared" si="11"/>
        <v>2409.3892650343701</v>
      </c>
      <c r="P109" s="15">
        <f t="shared" si="10"/>
        <v>9637.5570601374802</v>
      </c>
      <c r="Q109" s="26"/>
      <c r="R109" s="15">
        <f>AVERAGE(P107:P109)</f>
        <v>9714.7035610165858</v>
      </c>
      <c r="S109" s="15">
        <f>STDEV(P107:P109)</f>
        <v>308.32815534489538</v>
      </c>
      <c r="T109" s="26"/>
      <c r="U109" s="4">
        <v>117724.9479003</v>
      </c>
      <c r="V109" s="4">
        <v>7.1170499999999999</v>
      </c>
      <c r="W109" s="4">
        <v>16613.0802447266</v>
      </c>
    </row>
    <row r="110" spans="1:23">
      <c r="A110" s="11"/>
      <c r="B110" s="11"/>
      <c r="C110" s="11" t="s">
        <v>136</v>
      </c>
      <c r="D110" s="11" t="s">
        <v>38</v>
      </c>
      <c r="E110" s="11" t="s">
        <v>65</v>
      </c>
      <c r="F110" s="11" t="s">
        <v>33</v>
      </c>
      <c r="G110" s="11" t="s">
        <v>164</v>
      </c>
      <c r="H110" s="13">
        <v>43866.383298611101</v>
      </c>
      <c r="I110" s="2" t="s">
        <v>153</v>
      </c>
      <c r="J110" s="4">
        <v>0.99981166094521201</v>
      </c>
      <c r="K110" s="4">
        <v>9.6630666666666691</v>
      </c>
      <c r="L110" s="4">
        <v>175.54375391237701</v>
      </c>
      <c r="M110" s="14"/>
      <c r="N110" s="15"/>
      <c r="O110" s="15">
        <f t="shared" si="11"/>
        <v>1755.4375391237702</v>
      </c>
      <c r="P110" s="15">
        <f t="shared" si="10"/>
        <v>7021.7501564950808</v>
      </c>
      <c r="Q110" s="26"/>
      <c r="R110" s="15"/>
      <c r="S110" s="15"/>
      <c r="T110" s="26"/>
      <c r="U110" s="4">
        <v>97769.343101782302</v>
      </c>
      <c r="V110" s="4">
        <v>7.1204999999999998</v>
      </c>
      <c r="W110" s="4">
        <v>18880.9946867529</v>
      </c>
    </row>
    <row r="111" spans="1:23">
      <c r="A111" s="11"/>
      <c r="B111" s="11"/>
      <c r="C111" s="11" t="s">
        <v>11</v>
      </c>
      <c r="D111" s="11" t="s">
        <v>38</v>
      </c>
      <c r="E111" s="11" t="s">
        <v>55</v>
      </c>
      <c r="F111" s="11" t="s">
        <v>33</v>
      </c>
      <c r="G111" s="11" t="s">
        <v>164</v>
      </c>
      <c r="H111" s="13">
        <v>43866.072175925903</v>
      </c>
      <c r="I111" s="2" t="s">
        <v>153</v>
      </c>
      <c r="J111" s="4">
        <v>0.99981166094521201</v>
      </c>
      <c r="K111" s="4">
        <v>9.6656666666666702</v>
      </c>
      <c r="L111" s="4">
        <v>173.89823775821901</v>
      </c>
      <c r="M111" s="14"/>
      <c r="N111" s="15"/>
      <c r="O111" s="15">
        <f t="shared" si="11"/>
        <v>1738.9823775821901</v>
      </c>
      <c r="P111" s="15">
        <f t="shared" si="10"/>
        <v>6955.9295103287604</v>
      </c>
      <c r="Q111" s="26"/>
      <c r="R111" s="15"/>
      <c r="S111" s="15"/>
      <c r="T111" s="26"/>
      <c r="U111" s="4">
        <v>87787.143975363506</v>
      </c>
      <c r="V111" s="4">
        <v>7.1101333333333301</v>
      </c>
      <c r="W111" s="4">
        <v>17112.407228464799</v>
      </c>
    </row>
    <row r="112" spans="1:23">
      <c r="A112" s="11"/>
      <c r="B112" s="11"/>
      <c r="C112" s="11" t="s">
        <v>104</v>
      </c>
      <c r="D112" s="11" t="s">
        <v>38</v>
      </c>
      <c r="E112" s="11" t="s">
        <v>193</v>
      </c>
      <c r="F112" s="11" t="s">
        <v>33</v>
      </c>
      <c r="G112" s="11" t="s">
        <v>164</v>
      </c>
      <c r="H112" s="13">
        <v>43866.087002314802</v>
      </c>
      <c r="I112" s="2" t="s">
        <v>153</v>
      </c>
      <c r="J112" s="4">
        <v>0.99981166094521201</v>
      </c>
      <c r="K112" s="4">
        <v>9.6656166666666703</v>
      </c>
      <c r="L112" s="4">
        <v>168.00076512822201</v>
      </c>
      <c r="M112" s="14">
        <f>AVERAGE(L110:L112)</f>
        <v>172.48091893293937</v>
      </c>
      <c r="N112" s="15"/>
      <c r="O112" s="15">
        <f t="shared" si="11"/>
        <v>1680.0076512822202</v>
      </c>
      <c r="P112" s="15">
        <f t="shared" si="10"/>
        <v>6720.0306051288808</v>
      </c>
      <c r="Q112" s="26"/>
      <c r="R112" s="15">
        <f>AVERAGE(P110:P112)</f>
        <v>6899.2367573175752</v>
      </c>
      <c r="S112" s="15">
        <f>STDEV(P110:P112)</f>
        <v>158.64811093153864</v>
      </c>
      <c r="T112" s="19">
        <f>((R112-R109)/R109)</f>
        <v>-0.2898149990903468</v>
      </c>
      <c r="U112" s="4">
        <v>78315.415637135695</v>
      </c>
      <c r="V112" s="4">
        <v>7.11703333333333</v>
      </c>
      <c r="W112" s="4">
        <v>15797.778829863</v>
      </c>
    </row>
    <row r="115" spans="1:23">
      <c r="A115" s="20" t="s">
        <v>33</v>
      </c>
      <c r="B115" s="21"/>
      <c r="C115" s="21"/>
      <c r="D115" s="21"/>
      <c r="E115" s="21"/>
      <c r="F115" s="21"/>
      <c r="G115" s="21"/>
      <c r="H115" s="22"/>
      <c r="I115" s="246" t="s">
        <v>197</v>
      </c>
      <c r="J115" s="248"/>
      <c r="K115" s="246" t="s">
        <v>183</v>
      </c>
      <c r="L115" s="247"/>
      <c r="M115" s="247"/>
      <c r="N115" s="247"/>
      <c r="O115" s="247"/>
      <c r="P115" s="247"/>
      <c r="Q115" s="247"/>
      <c r="R115" s="247"/>
      <c r="S115" s="247"/>
      <c r="T115" s="247"/>
      <c r="U115" s="248"/>
      <c r="V115" s="246" t="s">
        <v>2</v>
      </c>
      <c r="W115" s="248"/>
    </row>
    <row r="116" spans="1:23">
      <c r="A116" s="12" t="s">
        <v>164</v>
      </c>
      <c r="B116" s="12" t="s">
        <v>164</v>
      </c>
      <c r="C116" s="12" t="s">
        <v>78</v>
      </c>
      <c r="D116" s="12" t="s">
        <v>56</v>
      </c>
      <c r="E116" s="12" t="s">
        <v>67</v>
      </c>
      <c r="F116" s="12" t="s">
        <v>82</v>
      </c>
      <c r="G116" s="12" t="s">
        <v>34</v>
      </c>
      <c r="H116" s="12" t="s">
        <v>86</v>
      </c>
      <c r="I116" s="3" t="s">
        <v>155</v>
      </c>
      <c r="J116" s="3" t="s">
        <v>178</v>
      </c>
      <c r="K116" s="3" t="s">
        <v>4</v>
      </c>
      <c r="L116" s="3" t="s">
        <v>22</v>
      </c>
      <c r="M116" s="12" t="s">
        <v>260</v>
      </c>
      <c r="N116" s="12" t="s">
        <v>0</v>
      </c>
      <c r="O116" s="12" t="s">
        <v>261</v>
      </c>
      <c r="P116" s="12" t="s">
        <v>262</v>
      </c>
      <c r="Q116" s="12" t="s">
        <v>263</v>
      </c>
      <c r="R116" s="12" t="s">
        <v>264</v>
      </c>
      <c r="S116" s="12" t="s">
        <v>265</v>
      </c>
      <c r="T116" s="12" t="s">
        <v>266</v>
      </c>
      <c r="U116" s="3" t="s">
        <v>94</v>
      </c>
      <c r="V116" s="3" t="s">
        <v>4</v>
      </c>
      <c r="W116" s="3" t="s">
        <v>94</v>
      </c>
    </row>
    <row r="117" spans="1:23">
      <c r="A117" s="11"/>
      <c r="B117" s="11"/>
      <c r="C117" s="11" t="s">
        <v>199</v>
      </c>
      <c r="D117" s="11" t="s">
        <v>38</v>
      </c>
      <c r="E117" s="11" t="s">
        <v>87</v>
      </c>
      <c r="F117" s="11" t="s">
        <v>33</v>
      </c>
      <c r="G117" s="11" t="s">
        <v>164</v>
      </c>
      <c r="H117" s="13">
        <v>43866.249849537002</v>
      </c>
      <c r="I117" s="2" t="s">
        <v>98</v>
      </c>
      <c r="J117" s="4">
        <v>0.99844917884822604</v>
      </c>
      <c r="K117" s="4">
        <v>11.379383333333299</v>
      </c>
      <c r="L117" s="4">
        <v>367.00307616032501</v>
      </c>
      <c r="M117" s="14"/>
      <c r="N117" s="15"/>
      <c r="O117" s="15">
        <f>L117*2</f>
        <v>734.00615232065002</v>
      </c>
      <c r="P117" s="15">
        <f t="shared" ref="P117:P125" si="12">O117*4</f>
        <v>2936.0246092826001</v>
      </c>
      <c r="Q117" s="15">
        <f>P117/P123</f>
        <v>0.34914002313818021</v>
      </c>
      <c r="R117" s="15"/>
      <c r="S117" s="15"/>
      <c r="T117" s="26"/>
      <c r="U117" s="4">
        <v>2614245.7392281499</v>
      </c>
      <c r="V117" s="4">
        <v>7.1201166666666698</v>
      </c>
      <c r="W117" s="4">
        <v>17231.388335265499</v>
      </c>
    </row>
    <row r="118" spans="1:23">
      <c r="A118" s="11"/>
      <c r="B118" s="11"/>
      <c r="C118" s="11" t="s">
        <v>149</v>
      </c>
      <c r="D118" s="11" t="s">
        <v>38</v>
      </c>
      <c r="E118" s="11" t="s">
        <v>74</v>
      </c>
      <c r="F118" s="11" t="s">
        <v>33</v>
      </c>
      <c r="G118" s="11" t="s">
        <v>164</v>
      </c>
      <c r="H118" s="13">
        <v>43866.264675925901</v>
      </c>
      <c r="I118" s="2" t="s">
        <v>98</v>
      </c>
      <c r="J118" s="4">
        <v>0.99844917884822604</v>
      </c>
      <c r="K118" s="4">
        <v>11.379350000000001</v>
      </c>
      <c r="L118" s="4">
        <v>407.36407314624398</v>
      </c>
      <c r="M118" s="14"/>
      <c r="N118" s="15"/>
      <c r="O118" s="15">
        <f>L118*2</f>
        <v>814.72814629248796</v>
      </c>
      <c r="P118" s="15">
        <f t="shared" si="12"/>
        <v>3258.9125851699519</v>
      </c>
      <c r="Q118" s="15">
        <f>P118/P124</f>
        <v>0.3386661743304068</v>
      </c>
      <c r="R118" s="15"/>
      <c r="S118" s="15"/>
      <c r="T118" s="26"/>
      <c r="U118" s="4">
        <v>2744132.1561709</v>
      </c>
      <c r="V118" s="4">
        <v>7.11703333333333</v>
      </c>
      <c r="W118" s="4">
        <v>16295.4314689087</v>
      </c>
    </row>
    <row r="119" spans="1:23">
      <c r="A119" s="11"/>
      <c r="B119" s="11"/>
      <c r="C119" s="11" t="s">
        <v>75</v>
      </c>
      <c r="D119" s="11" t="s">
        <v>38</v>
      </c>
      <c r="E119" s="11" t="s">
        <v>185</v>
      </c>
      <c r="F119" s="11" t="s">
        <v>33</v>
      </c>
      <c r="G119" s="11" t="s">
        <v>164</v>
      </c>
      <c r="H119" s="13">
        <v>43866.427719907399</v>
      </c>
      <c r="I119" s="2" t="s">
        <v>98</v>
      </c>
      <c r="J119" s="4">
        <v>0.99844917884822604</v>
      </c>
      <c r="K119" s="4">
        <v>11.426066666666699</v>
      </c>
      <c r="L119" s="4">
        <v>422.58551597306098</v>
      </c>
      <c r="M119" s="14">
        <f>AVERAGE(L117:L119)</f>
        <v>398.98422175987662</v>
      </c>
      <c r="N119" s="15"/>
      <c r="O119" s="15">
        <f>L119*2</f>
        <v>845.17103194612196</v>
      </c>
      <c r="P119" s="15">
        <f t="shared" si="12"/>
        <v>3380.6841277844878</v>
      </c>
      <c r="Q119" s="15">
        <f>P119/P125</f>
        <v>0.42096220125505768</v>
      </c>
      <c r="R119" s="15">
        <f>AVERAGE(Q117:Q119)</f>
        <v>0.36958946624121491</v>
      </c>
      <c r="S119" s="15">
        <f>STDEV(Q117:Q119)</f>
        <v>4.4797252196020966E-2</v>
      </c>
      <c r="T119" s="26"/>
      <c r="U119" s="4">
        <v>3049472.0421128101</v>
      </c>
      <c r="V119" s="4">
        <v>7.1170666666666698</v>
      </c>
      <c r="W119" s="4">
        <v>17456.356957727799</v>
      </c>
    </row>
    <row r="120" spans="1:23">
      <c r="A120" s="11"/>
      <c r="B120" s="11"/>
      <c r="C120" s="11" t="s">
        <v>57</v>
      </c>
      <c r="D120" s="11" t="s">
        <v>38</v>
      </c>
      <c r="E120" s="11" t="s">
        <v>180</v>
      </c>
      <c r="F120" s="11" t="s">
        <v>33</v>
      </c>
      <c r="G120" s="11" t="s">
        <v>164</v>
      </c>
      <c r="H120" s="13">
        <v>43866.027800925898</v>
      </c>
      <c r="I120" s="2" t="s">
        <v>98</v>
      </c>
      <c r="J120" s="4">
        <v>0.99844917884822604</v>
      </c>
      <c r="K120" s="4">
        <v>11.215916666666701</v>
      </c>
      <c r="L120" s="4">
        <v>238.07292783212301</v>
      </c>
      <c r="M120" s="14"/>
      <c r="N120" s="15"/>
      <c r="O120" s="15">
        <f t="shared" ref="O120:O125" si="13">L120*10</f>
        <v>2380.7292783212301</v>
      </c>
      <c r="P120" s="15">
        <f t="shared" si="12"/>
        <v>9522.9171132849206</v>
      </c>
      <c r="Q120" s="26"/>
      <c r="R120" s="15"/>
      <c r="S120" s="15"/>
      <c r="T120" s="26"/>
      <c r="U120" s="4">
        <v>1513195.7041603499</v>
      </c>
      <c r="V120" s="4">
        <v>7.1135666666666699</v>
      </c>
      <c r="W120" s="4">
        <v>15375.4789256397</v>
      </c>
    </row>
    <row r="121" spans="1:23">
      <c r="A121" s="11"/>
      <c r="B121" s="11"/>
      <c r="C121" s="11" t="s">
        <v>53</v>
      </c>
      <c r="D121" s="11" t="s">
        <v>38</v>
      </c>
      <c r="E121" s="11" t="s">
        <v>63</v>
      </c>
      <c r="F121" s="11" t="s">
        <v>33</v>
      </c>
      <c r="G121" s="11" t="s">
        <v>164</v>
      </c>
      <c r="H121" s="13">
        <v>43866.057407407403</v>
      </c>
      <c r="I121" s="2" t="s">
        <v>98</v>
      </c>
      <c r="J121" s="4">
        <v>0.99844917884822604</v>
      </c>
      <c r="K121" s="4">
        <v>11.3171</v>
      </c>
      <c r="L121" s="4">
        <v>242.02508653438301</v>
      </c>
      <c r="M121" s="14"/>
      <c r="N121" s="15"/>
      <c r="O121" s="15">
        <f t="shared" si="13"/>
        <v>2420.2508653438299</v>
      </c>
      <c r="P121" s="15">
        <f t="shared" si="12"/>
        <v>9681.0034613753196</v>
      </c>
      <c r="Q121" s="26"/>
      <c r="R121" s="15"/>
      <c r="S121" s="15"/>
      <c r="T121" s="26"/>
      <c r="U121" s="4">
        <v>1648315.7881869499</v>
      </c>
      <c r="V121" s="4">
        <v>7.1066500000000001</v>
      </c>
      <c r="W121" s="4">
        <v>16474.9308350674</v>
      </c>
    </row>
    <row r="122" spans="1:23">
      <c r="A122" s="11"/>
      <c r="B122" s="11"/>
      <c r="C122" s="11" t="s">
        <v>188</v>
      </c>
      <c r="D122" s="11" t="s">
        <v>38</v>
      </c>
      <c r="E122" s="11" t="s">
        <v>19</v>
      </c>
      <c r="F122" s="11" t="s">
        <v>33</v>
      </c>
      <c r="G122" s="11" t="s">
        <v>164</v>
      </c>
      <c r="H122" s="13">
        <v>43866.368483796301</v>
      </c>
      <c r="I122" s="2" t="s">
        <v>98</v>
      </c>
      <c r="J122" s="4">
        <v>0.99844917884822604</v>
      </c>
      <c r="K122" s="4">
        <v>11.371600000000001</v>
      </c>
      <c r="L122" s="4">
        <v>197.24183096290099</v>
      </c>
      <c r="M122" s="14">
        <f>AVERAGE(L120:L122)</f>
        <v>225.77994844313568</v>
      </c>
      <c r="N122" s="15"/>
      <c r="O122" s="15">
        <f t="shared" si="13"/>
        <v>1972.4183096290099</v>
      </c>
      <c r="P122" s="15">
        <f t="shared" si="12"/>
        <v>7889.6732385160394</v>
      </c>
      <c r="Q122" s="26"/>
      <c r="R122" s="15">
        <f>AVERAGE(P120:P122)</f>
        <v>9031.1979377254265</v>
      </c>
      <c r="S122" s="15">
        <f>STDEV(P120:P122)</f>
        <v>991.74432317102321</v>
      </c>
      <c r="T122" s="26"/>
      <c r="U122" s="4">
        <v>1484672.4604467801</v>
      </c>
      <c r="V122" s="4">
        <v>7.1205333333333298</v>
      </c>
      <c r="W122" s="4">
        <v>18208.542871840498</v>
      </c>
    </row>
    <row r="123" spans="1:23">
      <c r="A123" s="11"/>
      <c r="B123" s="11"/>
      <c r="C123" s="11" t="s">
        <v>91</v>
      </c>
      <c r="D123" s="11" t="s">
        <v>38</v>
      </c>
      <c r="E123" s="11" t="s">
        <v>156</v>
      </c>
      <c r="F123" s="11" t="s">
        <v>33</v>
      </c>
      <c r="G123" s="11" t="s">
        <v>164</v>
      </c>
      <c r="H123" s="13">
        <v>43866.323969907397</v>
      </c>
      <c r="I123" s="2" t="s">
        <v>98</v>
      </c>
      <c r="J123" s="4">
        <v>0.99844917884822604</v>
      </c>
      <c r="K123" s="4">
        <v>11.348216666666699</v>
      </c>
      <c r="L123" s="4">
        <v>210.23260115617001</v>
      </c>
      <c r="M123" s="14"/>
      <c r="N123" s="15"/>
      <c r="O123" s="15">
        <f t="shared" si="13"/>
        <v>2102.3260115616999</v>
      </c>
      <c r="P123" s="15">
        <f t="shared" si="12"/>
        <v>8409.3040462467998</v>
      </c>
      <c r="Q123" s="26"/>
      <c r="R123" s="15"/>
      <c r="S123" s="15"/>
      <c r="T123" s="26"/>
      <c r="U123" s="4">
        <v>1388991.0845756901</v>
      </c>
      <c r="V123" s="4">
        <v>7.1135666666666699</v>
      </c>
      <c r="W123" s="4">
        <v>15982.435484715699</v>
      </c>
    </row>
    <row r="124" spans="1:23">
      <c r="A124" s="11"/>
      <c r="B124" s="11"/>
      <c r="C124" s="11" t="s">
        <v>90</v>
      </c>
      <c r="D124" s="11" t="s">
        <v>38</v>
      </c>
      <c r="E124" s="11" t="s">
        <v>103</v>
      </c>
      <c r="F124" s="11" t="s">
        <v>33</v>
      </c>
      <c r="G124" s="11" t="s">
        <v>164</v>
      </c>
      <c r="H124" s="13">
        <v>43866.101817129602</v>
      </c>
      <c r="I124" s="2" t="s">
        <v>98</v>
      </c>
      <c r="J124" s="4">
        <v>0.99844917884822604</v>
      </c>
      <c r="K124" s="4">
        <v>11.39495</v>
      </c>
      <c r="L124" s="4">
        <v>240.56968426307299</v>
      </c>
      <c r="M124" s="14"/>
      <c r="N124" s="15"/>
      <c r="O124" s="15">
        <f t="shared" si="13"/>
        <v>2405.6968426307299</v>
      </c>
      <c r="P124" s="15">
        <f t="shared" si="12"/>
        <v>9622.7873705229194</v>
      </c>
      <c r="Q124" s="26"/>
      <c r="R124" s="15"/>
      <c r="S124" s="15"/>
      <c r="T124" s="26"/>
      <c r="U124" s="4">
        <v>1608848.6634573799</v>
      </c>
      <c r="V124" s="4">
        <v>7.10971666666667</v>
      </c>
      <c r="W124" s="4">
        <v>16177.7403753297</v>
      </c>
    </row>
    <row r="125" spans="1:23">
      <c r="A125" s="11"/>
      <c r="B125" s="11"/>
      <c r="C125" s="11" t="s">
        <v>145</v>
      </c>
      <c r="D125" s="11" t="s">
        <v>38</v>
      </c>
      <c r="E125" s="11" t="s">
        <v>50</v>
      </c>
      <c r="F125" s="11" t="s">
        <v>33</v>
      </c>
      <c r="G125" s="11" t="s">
        <v>164</v>
      </c>
      <c r="H125" s="13">
        <v>43866.190636574102</v>
      </c>
      <c r="I125" s="2" t="s">
        <v>98</v>
      </c>
      <c r="J125" s="4">
        <v>0.99844917884822604</v>
      </c>
      <c r="K125" s="4">
        <v>11.317116666666699</v>
      </c>
      <c r="L125" s="4">
        <v>200.77124013185201</v>
      </c>
      <c r="M125" s="14">
        <f>AVERAGE(L123:L125)</f>
        <v>217.19117518369833</v>
      </c>
      <c r="N125" s="15"/>
      <c r="O125" s="15">
        <f t="shared" si="13"/>
        <v>2007.7124013185201</v>
      </c>
      <c r="P125" s="15">
        <f t="shared" si="12"/>
        <v>8030.8496052740802</v>
      </c>
      <c r="Q125" s="26"/>
      <c r="R125" s="15">
        <f>AVERAGE(P123:P125)</f>
        <v>8687.647007347934</v>
      </c>
      <c r="S125" s="15">
        <f>STDEV(P123:P125)</f>
        <v>831.66854281154417</v>
      </c>
      <c r="T125" s="19">
        <f>((R125-R122)/R122)</f>
        <v>-3.8040460716999666E-2</v>
      </c>
      <c r="U125" s="4">
        <v>1371690.86155212</v>
      </c>
      <c r="V125" s="4">
        <v>7.1170666666666698</v>
      </c>
      <c r="W125" s="4">
        <v>16527.162961014099</v>
      </c>
    </row>
    <row r="128" spans="1:23">
      <c r="A128" s="246" t="s">
        <v>33</v>
      </c>
      <c r="B128" s="247"/>
      <c r="C128" s="247"/>
      <c r="D128" s="247"/>
      <c r="E128" s="247"/>
      <c r="F128" s="247"/>
      <c r="G128" s="247"/>
      <c r="H128" s="248"/>
      <c r="I128" s="246" t="s">
        <v>59</v>
      </c>
      <c r="J128" s="248"/>
      <c r="K128" s="246" t="s">
        <v>130</v>
      </c>
      <c r="L128" s="247"/>
      <c r="M128" s="247"/>
      <c r="N128" s="247"/>
      <c r="O128" s="247"/>
      <c r="P128" s="247"/>
      <c r="Q128" s="247"/>
      <c r="R128" s="247"/>
      <c r="S128" s="247"/>
      <c r="T128" s="247"/>
      <c r="U128" s="246" t="s">
        <v>20</v>
      </c>
      <c r="V128" s="248"/>
    </row>
    <row r="129" spans="1:23">
      <c r="A129" s="12" t="s">
        <v>164</v>
      </c>
      <c r="B129" s="12" t="s">
        <v>164</v>
      </c>
      <c r="C129" s="12" t="s">
        <v>78</v>
      </c>
      <c r="D129" s="12" t="s">
        <v>56</v>
      </c>
      <c r="E129" s="12" t="s">
        <v>67</v>
      </c>
      <c r="F129" s="12" t="s">
        <v>82</v>
      </c>
      <c r="G129" s="12" t="s">
        <v>34</v>
      </c>
      <c r="H129" s="12" t="s">
        <v>86</v>
      </c>
      <c r="I129" s="12" t="s">
        <v>155</v>
      </c>
      <c r="J129" s="12" t="s">
        <v>178</v>
      </c>
      <c r="K129" s="12" t="s">
        <v>4</v>
      </c>
      <c r="L129" s="12" t="s">
        <v>22</v>
      </c>
      <c r="M129" s="12" t="s">
        <v>260</v>
      </c>
      <c r="N129" s="12" t="s">
        <v>0</v>
      </c>
      <c r="O129" s="12" t="s">
        <v>261</v>
      </c>
      <c r="P129" s="12" t="s">
        <v>262</v>
      </c>
      <c r="Q129" s="12" t="s">
        <v>263</v>
      </c>
      <c r="R129" s="12" t="s">
        <v>264</v>
      </c>
      <c r="S129" s="12" t="s">
        <v>265</v>
      </c>
      <c r="T129" s="12" t="s">
        <v>266</v>
      </c>
      <c r="U129" s="12" t="s">
        <v>94</v>
      </c>
      <c r="V129" s="12" t="s">
        <v>4</v>
      </c>
      <c r="W129" s="12" t="s">
        <v>94</v>
      </c>
    </row>
    <row r="130" spans="1:23">
      <c r="A130" s="11"/>
      <c r="B130" s="11"/>
      <c r="C130" s="11" t="s">
        <v>177</v>
      </c>
      <c r="D130" s="11" t="s">
        <v>38</v>
      </c>
      <c r="E130" s="11" t="s">
        <v>46</v>
      </c>
      <c r="F130" s="11" t="s">
        <v>33</v>
      </c>
      <c r="G130" s="11" t="s">
        <v>164</v>
      </c>
      <c r="H130" s="13">
        <v>43866.220208333303</v>
      </c>
      <c r="I130" s="11" t="s">
        <v>138</v>
      </c>
      <c r="J130" s="14">
        <v>0.99954382717040502</v>
      </c>
      <c r="K130" s="14">
        <v>11.2189833333333</v>
      </c>
      <c r="L130" s="14">
        <v>55.628376573655302</v>
      </c>
      <c r="M130" s="14"/>
      <c r="N130" s="15"/>
      <c r="O130" s="15">
        <f>L130*2</f>
        <v>111.2567531473106</v>
      </c>
      <c r="P130" s="15">
        <f t="shared" ref="P130:P138" si="14">O130*4</f>
        <v>445.02701258924242</v>
      </c>
      <c r="Q130" s="15">
        <f>P130/P136</f>
        <v>5.5553456516853485E-2</v>
      </c>
      <c r="R130" s="15"/>
      <c r="S130" s="15"/>
      <c r="T130" s="26"/>
      <c r="U130" s="14">
        <v>324929.24713961402</v>
      </c>
      <c r="V130" s="14">
        <v>11.218116666666701</v>
      </c>
      <c r="W130" s="14">
        <v>456268.99679441901</v>
      </c>
    </row>
    <row r="131" spans="1:23">
      <c r="A131" s="11"/>
      <c r="B131" s="11"/>
      <c r="C131" s="11" t="s">
        <v>97</v>
      </c>
      <c r="D131" s="11" t="s">
        <v>38</v>
      </c>
      <c r="E131" s="11" t="s">
        <v>192</v>
      </c>
      <c r="F131" s="11" t="s">
        <v>33</v>
      </c>
      <c r="G131" s="11" t="s">
        <v>164</v>
      </c>
      <c r="H131" s="13">
        <v>43866.235081018502</v>
      </c>
      <c r="I131" s="11" t="s">
        <v>138</v>
      </c>
      <c r="J131" s="14">
        <v>0.99954382717040502</v>
      </c>
      <c r="K131" s="14">
        <v>11.2189333333333</v>
      </c>
      <c r="L131" s="14">
        <v>53.113832162384199</v>
      </c>
      <c r="M131" s="14"/>
      <c r="N131" s="15"/>
      <c r="O131" s="15">
        <f>L131*2</f>
        <v>106.2276643247684</v>
      </c>
      <c r="P131" s="15">
        <f t="shared" si="14"/>
        <v>424.91065729907359</v>
      </c>
      <c r="Q131" s="15">
        <f>P131/P137</f>
        <v>5.3692375891406276E-2</v>
      </c>
      <c r="R131" s="15"/>
      <c r="S131" s="15"/>
      <c r="T131" s="26"/>
      <c r="U131" s="14">
        <v>272083.173702172</v>
      </c>
      <c r="V131" s="14">
        <v>11.218083333333301</v>
      </c>
      <c r="W131" s="14">
        <v>400149.78623786499</v>
      </c>
    </row>
    <row r="132" spans="1:23">
      <c r="A132" s="11"/>
      <c r="B132" s="11"/>
      <c r="C132" s="11" t="s">
        <v>141</v>
      </c>
      <c r="D132" s="11" t="s">
        <v>38</v>
      </c>
      <c r="E132" s="11" t="s">
        <v>131</v>
      </c>
      <c r="F132" s="11" t="s">
        <v>33</v>
      </c>
      <c r="G132" s="11" t="s">
        <v>164</v>
      </c>
      <c r="H132" s="13">
        <v>43866.3536342593</v>
      </c>
      <c r="I132" s="11" t="s">
        <v>138</v>
      </c>
      <c r="J132" s="14">
        <v>0.99954382717040502</v>
      </c>
      <c r="K132" s="14">
        <v>11.218966666666701</v>
      </c>
      <c r="L132" s="14">
        <v>54.268464771497101</v>
      </c>
      <c r="M132" s="14"/>
      <c r="N132" s="15"/>
      <c r="O132" s="15">
        <f>L132*2</f>
        <v>108.5369295429942</v>
      </c>
      <c r="P132" s="15">
        <f t="shared" si="14"/>
        <v>434.14771817197681</v>
      </c>
      <c r="Q132" s="15">
        <f>P132/P138</f>
        <v>5.6430989436517566E-2</v>
      </c>
      <c r="R132" s="15">
        <f>AVERAGE(Q130:Q132)</f>
        <v>5.5225607281592447E-2</v>
      </c>
      <c r="S132" s="15">
        <f>STDEV(Q130:Q132)</f>
        <v>1.398433008106822E-3</v>
      </c>
      <c r="T132" s="26"/>
      <c r="U132" s="14">
        <v>259199.75763989301</v>
      </c>
      <c r="V132" s="14">
        <v>11.2181</v>
      </c>
      <c r="W132" s="14">
        <v>373091.707821113</v>
      </c>
    </row>
    <row r="133" spans="1:23">
      <c r="A133" s="11"/>
      <c r="B133" s="11"/>
      <c r="C133" s="11" t="s">
        <v>42</v>
      </c>
      <c r="D133" s="11" t="s">
        <v>38</v>
      </c>
      <c r="E133" s="11" t="s">
        <v>168</v>
      </c>
      <c r="F133" s="11" t="s">
        <v>33</v>
      </c>
      <c r="G133" s="11" t="s">
        <v>164</v>
      </c>
      <c r="H133" s="13">
        <v>43865.939004629603</v>
      </c>
      <c r="I133" s="11" t="s">
        <v>138</v>
      </c>
      <c r="J133" s="14">
        <v>0.99954382717040502</v>
      </c>
      <c r="K133" s="14">
        <v>11.21895</v>
      </c>
      <c r="L133" s="14">
        <v>236.12426846707299</v>
      </c>
      <c r="M133" s="14"/>
      <c r="N133" s="15"/>
      <c r="O133" s="15">
        <f t="shared" ref="O133:O138" si="15">L133*10</f>
        <v>2361.2426846707299</v>
      </c>
      <c r="P133" s="15">
        <f t="shared" si="14"/>
        <v>9444.9707386829195</v>
      </c>
      <c r="Q133" s="26"/>
      <c r="R133" s="15"/>
      <c r="S133" s="15"/>
      <c r="T133" s="26"/>
      <c r="U133" s="14">
        <v>1559477.0530083801</v>
      </c>
      <c r="V133" s="14">
        <v>11.218083333333301</v>
      </c>
      <c r="W133" s="14">
        <v>515901.63542196498</v>
      </c>
    </row>
    <row r="134" spans="1:23">
      <c r="A134" s="11"/>
      <c r="B134" s="11"/>
      <c r="C134" s="11" t="s">
        <v>7</v>
      </c>
      <c r="D134" s="11" t="s">
        <v>38</v>
      </c>
      <c r="E134" s="11" t="s">
        <v>157</v>
      </c>
      <c r="F134" s="11" t="s">
        <v>33</v>
      </c>
      <c r="G134" s="11" t="s">
        <v>164</v>
      </c>
      <c r="H134" s="13">
        <v>43865.953784722202</v>
      </c>
      <c r="I134" s="11" t="s">
        <v>138</v>
      </c>
      <c r="J134" s="14">
        <v>0.99954382717040502</v>
      </c>
      <c r="K134" s="14">
        <v>11.218966666666701</v>
      </c>
      <c r="L134" s="14">
        <v>239.36485612069799</v>
      </c>
      <c r="M134" s="14"/>
      <c r="N134" s="15"/>
      <c r="O134" s="15">
        <f t="shared" si="15"/>
        <v>2393.64856120698</v>
      </c>
      <c r="P134" s="15">
        <f t="shared" si="14"/>
        <v>9574.5942448279202</v>
      </c>
      <c r="Q134" s="26"/>
      <c r="R134" s="15"/>
      <c r="S134" s="15"/>
      <c r="T134" s="26"/>
      <c r="U134" s="14">
        <v>1494748.7556215201</v>
      </c>
      <c r="V134" s="14">
        <v>11.218116666666701</v>
      </c>
      <c r="W134" s="14">
        <v>487793.88857384602</v>
      </c>
    </row>
    <row r="135" spans="1:23">
      <c r="A135" s="11"/>
      <c r="B135" s="11"/>
      <c r="C135" s="11" t="s">
        <v>128</v>
      </c>
      <c r="D135" s="11" t="s">
        <v>38</v>
      </c>
      <c r="E135" s="11" t="s">
        <v>99</v>
      </c>
      <c r="F135" s="11" t="s">
        <v>33</v>
      </c>
      <c r="G135" s="11" t="s">
        <v>164</v>
      </c>
      <c r="H135" s="13">
        <v>43866.442523148202</v>
      </c>
      <c r="I135" s="11" t="s">
        <v>138</v>
      </c>
      <c r="J135" s="14">
        <v>0.99954382717040502</v>
      </c>
      <c r="K135" s="14">
        <v>11.21895</v>
      </c>
      <c r="L135" s="14">
        <v>229.19371131092799</v>
      </c>
      <c r="M135" s="14"/>
      <c r="N135" s="15"/>
      <c r="O135" s="15">
        <f t="shared" si="15"/>
        <v>2291.9371131092798</v>
      </c>
      <c r="P135" s="15">
        <f t="shared" si="14"/>
        <v>9167.7484524371193</v>
      </c>
      <c r="Q135" s="26"/>
      <c r="R135" s="15">
        <f>AVERAGE(P133:P135)</f>
        <v>9395.7711453159864</v>
      </c>
      <c r="S135" s="15">
        <f>STDEV(P133:P135)</f>
        <v>207.83725529155819</v>
      </c>
      <c r="T135" s="26"/>
      <c r="U135" s="14">
        <v>1583252.38536896</v>
      </c>
      <c r="V135" s="14">
        <v>11.2181</v>
      </c>
      <c r="W135" s="14">
        <v>539605.03729637305</v>
      </c>
    </row>
    <row r="136" spans="1:23">
      <c r="A136" s="11"/>
      <c r="B136" s="11"/>
      <c r="C136" s="11" t="s">
        <v>136</v>
      </c>
      <c r="D136" s="11" t="s">
        <v>38</v>
      </c>
      <c r="E136" s="11" t="s">
        <v>65</v>
      </c>
      <c r="F136" s="11" t="s">
        <v>33</v>
      </c>
      <c r="G136" s="11" t="s">
        <v>164</v>
      </c>
      <c r="H136" s="13">
        <v>43866.383298611101</v>
      </c>
      <c r="I136" s="11" t="s">
        <v>138</v>
      </c>
      <c r="J136" s="14">
        <v>0.99954382717040502</v>
      </c>
      <c r="K136" s="14">
        <v>11.2189333333333</v>
      </c>
      <c r="L136" s="14">
        <v>200.269722395326</v>
      </c>
      <c r="M136" s="14"/>
      <c r="N136" s="15"/>
      <c r="O136" s="15">
        <f t="shared" si="15"/>
        <v>2002.6972239532599</v>
      </c>
      <c r="P136" s="15">
        <f t="shared" si="14"/>
        <v>8010.7888958130397</v>
      </c>
      <c r="Q136" s="26"/>
      <c r="R136" s="15"/>
      <c r="S136" s="15"/>
      <c r="T136" s="26"/>
      <c r="U136" s="14">
        <v>1446510.08729938</v>
      </c>
      <c r="V136" s="14">
        <v>11.218083333333301</v>
      </c>
      <c r="W136" s="14">
        <v>564202.11793266796</v>
      </c>
    </row>
    <row r="137" spans="1:23">
      <c r="A137" s="11"/>
      <c r="B137" s="11"/>
      <c r="C137" s="11" t="s">
        <v>11</v>
      </c>
      <c r="D137" s="11" t="s">
        <v>38</v>
      </c>
      <c r="E137" s="11" t="s">
        <v>55</v>
      </c>
      <c r="F137" s="11" t="s">
        <v>33</v>
      </c>
      <c r="G137" s="11" t="s">
        <v>164</v>
      </c>
      <c r="H137" s="13">
        <v>43866.072175925903</v>
      </c>
      <c r="I137" s="11" t="s">
        <v>138</v>
      </c>
      <c r="J137" s="14">
        <v>0.99954382717040502</v>
      </c>
      <c r="K137" s="14">
        <v>11.218999999999999</v>
      </c>
      <c r="L137" s="14">
        <v>197.84496878963901</v>
      </c>
      <c r="M137" s="14"/>
      <c r="N137" s="15"/>
      <c r="O137" s="15">
        <f t="shared" si="15"/>
        <v>1978.4496878963901</v>
      </c>
      <c r="P137" s="15">
        <f t="shared" si="14"/>
        <v>7913.7987515855602</v>
      </c>
      <c r="Q137" s="26"/>
      <c r="R137" s="15"/>
      <c r="S137" s="15"/>
      <c r="T137" s="26"/>
      <c r="U137" s="14">
        <v>1199756.8571091699</v>
      </c>
      <c r="V137" s="14">
        <v>11.2181333333333</v>
      </c>
      <c r="W137" s="14">
        <v>473692.786817307</v>
      </c>
    </row>
    <row r="138" spans="1:23">
      <c r="A138" s="11"/>
      <c r="B138" s="11"/>
      <c r="C138" s="11" t="s">
        <v>104</v>
      </c>
      <c r="D138" s="11" t="s">
        <v>38</v>
      </c>
      <c r="E138" s="11" t="s">
        <v>193</v>
      </c>
      <c r="F138" s="11" t="s">
        <v>33</v>
      </c>
      <c r="G138" s="11" t="s">
        <v>164</v>
      </c>
      <c r="H138" s="13">
        <v>43866.087002314802</v>
      </c>
      <c r="I138" s="11" t="s">
        <v>138</v>
      </c>
      <c r="J138" s="14">
        <v>0.99954382717040502</v>
      </c>
      <c r="K138" s="14">
        <v>11.2189333333333</v>
      </c>
      <c r="L138" s="14">
        <v>192.33568403951799</v>
      </c>
      <c r="M138" s="14"/>
      <c r="N138" s="15"/>
      <c r="O138" s="15">
        <f t="shared" si="15"/>
        <v>1923.3568403951799</v>
      </c>
      <c r="P138" s="15">
        <f t="shared" si="14"/>
        <v>7693.4273615807197</v>
      </c>
      <c r="Q138" s="26"/>
      <c r="R138" s="15">
        <f>AVERAGE(P136:P138)</f>
        <v>7872.6716696597723</v>
      </c>
      <c r="S138" s="15">
        <f>STDEV(P136:P138)</f>
        <v>162.62891349133099</v>
      </c>
      <c r="T138" s="19">
        <f>((R138-R135)/R135)</f>
        <v>-0.16210478651510313</v>
      </c>
      <c r="U138" s="14">
        <v>1079328.81202751</v>
      </c>
      <c r="V138" s="14">
        <v>11.218083333333301</v>
      </c>
      <c r="W138" s="14">
        <v>438351.44793778198</v>
      </c>
    </row>
    <row r="139" spans="1:23">
      <c r="V139" s="10"/>
      <c r="W139" s="10"/>
    </row>
    <row r="140" spans="1:23">
      <c r="V140" s="10"/>
      <c r="W140" s="10"/>
    </row>
    <row r="141" spans="1:23">
      <c r="A141" s="11"/>
      <c r="B141" s="11"/>
      <c r="C141" s="11" t="s">
        <v>122</v>
      </c>
      <c r="D141" s="11" t="s">
        <v>38</v>
      </c>
      <c r="E141" s="11" t="s">
        <v>166</v>
      </c>
      <c r="F141" s="11" t="s">
        <v>33</v>
      </c>
      <c r="G141" s="11" t="s">
        <v>164</v>
      </c>
      <c r="H141" s="13">
        <v>43866.531377314801</v>
      </c>
      <c r="I141" s="11" t="s">
        <v>138</v>
      </c>
      <c r="J141" s="14">
        <v>0.99954382717040502</v>
      </c>
      <c r="K141" s="14">
        <v>11.218916666666701</v>
      </c>
      <c r="L141" s="14">
        <v>62.9781233124057</v>
      </c>
      <c r="M141" s="14"/>
      <c r="N141" s="15"/>
      <c r="O141" s="15">
        <f>L141*2</f>
        <v>125.9562466248114</v>
      </c>
      <c r="P141" s="15">
        <f t="shared" ref="P141:P149" si="16">O141*4</f>
        <v>503.8249864992456</v>
      </c>
      <c r="Q141" s="15">
        <f>P141/P147</f>
        <v>6.8872313702660448E-2</v>
      </c>
      <c r="R141" s="15"/>
      <c r="S141" s="15"/>
      <c r="T141" s="26"/>
      <c r="U141" s="14">
        <v>406758.023156879</v>
      </c>
      <c r="V141" s="14">
        <v>11.218066666666701</v>
      </c>
      <c r="W141" s="14">
        <v>504516.012315706</v>
      </c>
    </row>
    <row r="142" spans="1:23">
      <c r="A142" s="11"/>
      <c r="B142" s="11"/>
      <c r="C142" s="11" t="s">
        <v>170</v>
      </c>
      <c r="D142" s="11" t="s">
        <v>38</v>
      </c>
      <c r="E142" s="11" t="s">
        <v>10</v>
      </c>
      <c r="F142" s="11" t="s">
        <v>33</v>
      </c>
      <c r="G142" s="11" t="s">
        <v>164</v>
      </c>
      <c r="H142" s="13">
        <v>43866.486979166701</v>
      </c>
      <c r="I142" s="11" t="s">
        <v>138</v>
      </c>
      <c r="J142" s="14">
        <v>0.99954382717040502</v>
      </c>
      <c r="K142" s="14">
        <v>11.2189833333333</v>
      </c>
      <c r="L142" s="14">
        <v>53.454178229096897</v>
      </c>
      <c r="M142" s="14"/>
      <c r="N142" s="15"/>
      <c r="O142" s="15">
        <f>L142*2</f>
        <v>106.90835645819379</v>
      </c>
      <c r="P142" s="15">
        <f t="shared" si="16"/>
        <v>427.63342583277517</v>
      </c>
      <c r="Q142" s="15">
        <f>P142/P148</f>
        <v>5.6785163633131318E-2</v>
      </c>
      <c r="R142" s="15"/>
      <c r="S142" s="15"/>
      <c r="T142" s="26"/>
      <c r="U142" s="14">
        <v>349758.65364006598</v>
      </c>
      <c r="V142" s="14">
        <v>11.218116666666701</v>
      </c>
      <c r="W142" s="14">
        <v>511111.14671287301</v>
      </c>
    </row>
    <row r="143" spans="1:23">
      <c r="A143" s="11"/>
      <c r="B143" s="11"/>
      <c r="C143" s="11" t="s">
        <v>120</v>
      </c>
      <c r="D143" s="11" t="s">
        <v>38</v>
      </c>
      <c r="E143" s="11" t="s">
        <v>116</v>
      </c>
      <c r="F143" s="11" t="s">
        <v>33</v>
      </c>
      <c r="G143" s="11" t="s">
        <v>164</v>
      </c>
      <c r="H143" s="13">
        <v>43866.501805555599</v>
      </c>
      <c r="I143" s="11" t="s">
        <v>138</v>
      </c>
      <c r="J143" s="14">
        <v>0.99954382717040502</v>
      </c>
      <c r="K143" s="14">
        <v>11.21895</v>
      </c>
      <c r="L143" s="14">
        <v>58.745250786972498</v>
      </c>
      <c r="M143" s="14"/>
      <c r="N143" s="15"/>
      <c r="O143" s="15">
        <f>L143*2</f>
        <v>117.490501573945</v>
      </c>
      <c r="P143" s="15">
        <f t="shared" si="16"/>
        <v>469.96200629577999</v>
      </c>
      <c r="Q143" s="15">
        <f>P143/P149</f>
        <v>7.0397996457668838E-2</v>
      </c>
      <c r="R143" s="15">
        <f>AVERAGE(Q141:Q143)</f>
        <v>6.5351824597820199E-2</v>
      </c>
      <c r="S143" s="15">
        <f>STDEV(Q141:Q143)</f>
        <v>7.4580618816268681E-3</v>
      </c>
      <c r="T143" s="26"/>
      <c r="U143" s="14">
        <v>307408.51223976898</v>
      </c>
      <c r="V143" s="14">
        <v>11.218083333333301</v>
      </c>
      <c r="W143" s="14">
        <v>408763.08508097701</v>
      </c>
    </row>
    <row r="144" spans="1:23">
      <c r="A144" s="11"/>
      <c r="B144" s="11"/>
      <c r="C144" s="11" t="s">
        <v>109</v>
      </c>
      <c r="D144" s="11" t="s">
        <v>38</v>
      </c>
      <c r="E144" s="11" t="s">
        <v>6</v>
      </c>
      <c r="F144" s="11" t="s">
        <v>33</v>
      </c>
      <c r="G144" s="11" t="s">
        <v>164</v>
      </c>
      <c r="H144" s="13">
        <v>43866.472175925897</v>
      </c>
      <c r="I144" s="11" t="s">
        <v>138</v>
      </c>
      <c r="J144" s="14">
        <v>0.99954382717040502</v>
      </c>
      <c r="K144" s="14">
        <v>11.2189333333333</v>
      </c>
      <c r="L144" s="14">
        <v>228.357014618211</v>
      </c>
      <c r="M144" s="14"/>
      <c r="N144" s="15"/>
      <c r="O144" s="15">
        <f t="shared" ref="O144:O149" si="17">L144*10</f>
        <v>2283.57014618211</v>
      </c>
      <c r="P144" s="15">
        <f t="shared" si="16"/>
        <v>9134.2805847284399</v>
      </c>
      <c r="Q144" s="26"/>
      <c r="R144" s="15"/>
      <c r="S144" s="15"/>
      <c r="T144" s="26"/>
      <c r="U144" s="14">
        <v>1268681.97731017</v>
      </c>
      <c r="V144" s="14">
        <v>11.218083333333301</v>
      </c>
      <c r="W144" s="14">
        <v>433977.241570746</v>
      </c>
    </row>
    <row r="145" spans="1:23">
      <c r="A145" s="11"/>
      <c r="B145" s="11"/>
      <c r="C145" s="11" t="s">
        <v>101</v>
      </c>
      <c r="D145" s="11" t="s">
        <v>38</v>
      </c>
      <c r="E145" s="11" t="s">
        <v>77</v>
      </c>
      <c r="F145" s="11" t="s">
        <v>33</v>
      </c>
      <c r="G145" s="11" t="s">
        <v>164</v>
      </c>
      <c r="H145" s="13">
        <v>43865.968622685199</v>
      </c>
      <c r="I145" s="11" t="s">
        <v>138</v>
      </c>
      <c r="J145" s="14">
        <v>0.99954382717040502</v>
      </c>
      <c r="K145" s="14">
        <v>11.2189333333333</v>
      </c>
      <c r="L145" s="14">
        <v>216.14662866408801</v>
      </c>
      <c r="M145" s="14"/>
      <c r="N145" s="15"/>
      <c r="O145" s="15">
        <f t="shared" si="17"/>
        <v>2161.4662866408803</v>
      </c>
      <c r="P145" s="15">
        <f t="shared" si="16"/>
        <v>8645.8651465635212</v>
      </c>
      <c r="Q145" s="26"/>
      <c r="R145" s="15"/>
      <c r="S145" s="15"/>
      <c r="T145" s="26"/>
      <c r="U145" s="14">
        <v>1341527.1913423401</v>
      </c>
      <c r="V145" s="14">
        <v>11.218066666666701</v>
      </c>
      <c r="W145" s="14">
        <v>484818.914785815</v>
      </c>
    </row>
    <row r="146" spans="1:23">
      <c r="A146" s="11"/>
      <c r="B146" s="11"/>
      <c r="C146" s="11" t="s">
        <v>39</v>
      </c>
      <c r="D146" s="11" t="s">
        <v>38</v>
      </c>
      <c r="E146" s="11" t="s">
        <v>54</v>
      </c>
      <c r="F146" s="11" t="s">
        <v>33</v>
      </c>
      <c r="G146" s="11" t="s">
        <v>164</v>
      </c>
      <c r="H146" s="13">
        <v>43866.013043981497</v>
      </c>
      <c r="I146" s="11" t="s">
        <v>138</v>
      </c>
      <c r="J146" s="14">
        <v>0.99954382717040502</v>
      </c>
      <c r="K146" s="14">
        <v>11.2189833333333</v>
      </c>
      <c r="L146" s="14">
        <v>211.39965159789</v>
      </c>
      <c r="M146" s="14"/>
      <c r="N146" s="15"/>
      <c r="O146" s="15">
        <f t="shared" si="17"/>
        <v>2113.9965159788999</v>
      </c>
      <c r="P146" s="15">
        <f t="shared" si="16"/>
        <v>8455.9860639155995</v>
      </c>
      <c r="Q146" s="26"/>
      <c r="R146" s="15">
        <f>AVERAGE(P144:P146)</f>
        <v>8745.3772650691863</v>
      </c>
      <c r="S146" s="15">
        <f>STDEV(P144:P146)</f>
        <v>349.92550712729474</v>
      </c>
      <c r="T146" s="26"/>
      <c r="U146" s="14">
        <v>1347459.29933289</v>
      </c>
      <c r="V146" s="14">
        <v>11.218116666666701</v>
      </c>
      <c r="W146" s="14">
        <v>497897.48220014502</v>
      </c>
    </row>
    <row r="147" spans="1:23">
      <c r="A147" s="11"/>
      <c r="B147" s="11"/>
      <c r="C147" s="11" t="s">
        <v>179</v>
      </c>
      <c r="D147" s="11" t="s">
        <v>38</v>
      </c>
      <c r="E147" s="11" t="s">
        <v>129</v>
      </c>
      <c r="F147" s="11" t="s">
        <v>33</v>
      </c>
      <c r="G147" s="11" t="s">
        <v>164</v>
      </c>
      <c r="H147" s="13">
        <v>43866.2054166667</v>
      </c>
      <c r="I147" s="11" t="s">
        <v>138</v>
      </c>
      <c r="J147" s="14">
        <v>0.99954382717040502</v>
      </c>
      <c r="K147" s="14">
        <v>11.2189333333333</v>
      </c>
      <c r="L147" s="14">
        <v>182.88371604386199</v>
      </c>
      <c r="M147" s="14"/>
      <c r="N147" s="15"/>
      <c r="O147" s="15">
        <f t="shared" si="17"/>
        <v>1828.83716043862</v>
      </c>
      <c r="P147" s="15">
        <f t="shared" si="16"/>
        <v>7315.34864175448</v>
      </c>
      <c r="Q147" s="26"/>
      <c r="R147" s="15"/>
      <c r="S147" s="15"/>
      <c r="T147" s="26"/>
      <c r="U147" s="14">
        <v>1335265.8359561099</v>
      </c>
      <c r="V147" s="14">
        <v>11.218083333333301</v>
      </c>
      <c r="W147" s="14">
        <v>570323.46599033801</v>
      </c>
    </row>
    <row r="148" spans="1:23">
      <c r="A148" s="11"/>
      <c r="B148" s="11"/>
      <c r="C148" s="11" t="s">
        <v>118</v>
      </c>
      <c r="D148" s="11" t="s">
        <v>38</v>
      </c>
      <c r="E148" s="11" t="s">
        <v>93</v>
      </c>
      <c r="F148" s="11" t="s">
        <v>33</v>
      </c>
      <c r="G148" s="11" t="s">
        <v>164</v>
      </c>
      <c r="H148" s="13">
        <v>43866.516585648104</v>
      </c>
      <c r="I148" s="11" t="s">
        <v>138</v>
      </c>
      <c r="J148" s="14">
        <v>0.99954382717040502</v>
      </c>
      <c r="K148" s="14">
        <v>11.218966666666701</v>
      </c>
      <c r="L148" s="14">
        <v>188.26811374338999</v>
      </c>
      <c r="M148" s="14"/>
      <c r="N148" s="15"/>
      <c r="O148" s="15">
        <f t="shared" si="17"/>
        <v>1882.6811374338999</v>
      </c>
      <c r="P148" s="15">
        <f t="shared" si="16"/>
        <v>7530.7245497355998</v>
      </c>
      <c r="Q148" s="26"/>
      <c r="R148" s="15"/>
      <c r="S148" s="15"/>
      <c r="T148" s="26"/>
      <c r="U148" s="14">
        <v>1211653.6671208299</v>
      </c>
      <c r="V148" s="14">
        <v>11.2181</v>
      </c>
      <c r="W148" s="14">
        <v>502724.75481943699</v>
      </c>
    </row>
    <row r="149" spans="1:23">
      <c r="A149" s="11"/>
      <c r="B149" s="11"/>
      <c r="C149" s="11" t="s">
        <v>134</v>
      </c>
      <c r="D149" s="11" t="s">
        <v>38</v>
      </c>
      <c r="E149" s="11" t="s">
        <v>117</v>
      </c>
      <c r="F149" s="11" t="s">
        <v>33</v>
      </c>
      <c r="G149" s="11" t="s">
        <v>164</v>
      </c>
      <c r="H149" s="13">
        <v>43866.309131944399</v>
      </c>
      <c r="I149" s="11" t="s">
        <v>138</v>
      </c>
      <c r="J149" s="14">
        <v>0.99954382717040502</v>
      </c>
      <c r="K149" s="14">
        <v>11.218966666666701</v>
      </c>
      <c r="L149" s="14">
        <v>166.89466673187701</v>
      </c>
      <c r="M149" s="14"/>
      <c r="N149" s="15"/>
      <c r="O149" s="15">
        <f t="shared" si="17"/>
        <v>1668.9466673187701</v>
      </c>
      <c r="P149" s="15">
        <f t="shared" si="16"/>
        <v>6675.7866692750804</v>
      </c>
      <c r="Q149" s="26"/>
      <c r="R149" s="15">
        <f>AVERAGE(P147:P149)</f>
        <v>7173.9532869217192</v>
      </c>
      <c r="S149" s="15">
        <f>STDEV(P147:P149)</f>
        <v>444.66187113107969</v>
      </c>
      <c r="T149" s="19">
        <f>((R149-R146)/R146)</f>
        <v>-0.17968624228757446</v>
      </c>
      <c r="U149" s="14">
        <v>1046225.11601858</v>
      </c>
      <c r="V149" s="14">
        <v>11.218116666666701</v>
      </c>
      <c r="W149" s="14">
        <v>489678.712207406</v>
      </c>
    </row>
    <row r="150" spans="1:23">
      <c r="V150" s="10"/>
      <c r="W150" s="10"/>
    </row>
    <row r="151" spans="1:23">
      <c r="V151" s="10"/>
      <c r="W151" s="10"/>
    </row>
    <row r="152" spans="1:23">
      <c r="A152" s="11"/>
      <c r="B152" s="11"/>
      <c r="C152" s="11" t="s">
        <v>199</v>
      </c>
      <c r="D152" s="11" t="s">
        <v>38</v>
      </c>
      <c r="E152" s="11" t="s">
        <v>87</v>
      </c>
      <c r="F152" s="11" t="s">
        <v>33</v>
      </c>
      <c r="G152" s="11" t="s">
        <v>164</v>
      </c>
      <c r="H152" s="13">
        <v>43866.249849537002</v>
      </c>
      <c r="I152" s="11" t="s">
        <v>138</v>
      </c>
      <c r="J152" s="14">
        <v>0.99954382717040502</v>
      </c>
      <c r="K152" s="14">
        <v>11.218966666666701</v>
      </c>
      <c r="L152" s="14">
        <v>50.381182816850497</v>
      </c>
      <c r="M152" s="14"/>
      <c r="N152" s="15"/>
      <c r="O152" s="15">
        <f>L152*2</f>
        <v>100.76236563370099</v>
      </c>
      <c r="P152" s="15">
        <f t="shared" ref="P152:P160" si="18">O152*4</f>
        <v>403.04946253480398</v>
      </c>
      <c r="Q152" s="15">
        <f>P152/P158</f>
        <v>5.3683301856862604E-2</v>
      </c>
      <c r="R152" s="15"/>
      <c r="S152" s="15"/>
      <c r="T152" s="26"/>
      <c r="U152" s="14">
        <v>327375.308293387</v>
      </c>
      <c r="V152" s="14">
        <v>11.218116666666701</v>
      </c>
      <c r="W152" s="14">
        <v>507581.87116516999</v>
      </c>
    </row>
    <row r="153" spans="1:23">
      <c r="A153" s="11"/>
      <c r="B153" s="11"/>
      <c r="C153" s="11" t="s">
        <v>149</v>
      </c>
      <c r="D153" s="11" t="s">
        <v>38</v>
      </c>
      <c r="E153" s="11" t="s">
        <v>74</v>
      </c>
      <c r="F153" s="11" t="s">
        <v>33</v>
      </c>
      <c r="G153" s="11" t="s">
        <v>164</v>
      </c>
      <c r="H153" s="13">
        <v>43866.264675925901</v>
      </c>
      <c r="I153" s="11" t="s">
        <v>138</v>
      </c>
      <c r="J153" s="14">
        <v>0.99954382717040502</v>
      </c>
      <c r="K153" s="14">
        <v>11.2189333333333</v>
      </c>
      <c r="L153" s="14">
        <v>63.405893501820898</v>
      </c>
      <c r="M153" s="14"/>
      <c r="N153" s="15"/>
      <c r="O153" s="15">
        <f>L153*2</f>
        <v>126.8117870036418</v>
      </c>
      <c r="P153" s="15">
        <f t="shared" si="18"/>
        <v>507.24714801456719</v>
      </c>
      <c r="Q153" s="15">
        <f>P153/P159</f>
        <v>6.9593887149900752E-2</v>
      </c>
      <c r="R153" s="15"/>
      <c r="S153" s="15"/>
      <c r="T153" s="26"/>
      <c r="U153" s="14">
        <v>403640.38019334001</v>
      </c>
      <c r="V153" s="14">
        <v>11.218066666666701</v>
      </c>
      <c r="W153" s="14">
        <v>497271.44467683398</v>
      </c>
    </row>
    <row r="154" spans="1:23">
      <c r="A154" s="11"/>
      <c r="B154" s="11"/>
      <c r="C154" s="11" t="s">
        <v>75</v>
      </c>
      <c r="D154" s="11" t="s">
        <v>38</v>
      </c>
      <c r="E154" s="11" t="s">
        <v>185</v>
      </c>
      <c r="F154" s="11" t="s">
        <v>33</v>
      </c>
      <c r="G154" s="11" t="s">
        <v>164</v>
      </c>
      <c r="H154" s="13">
        <v>43866.427719907399</v>
      </c>
      <c r="I154" s="11" t="s">
        <v>138</v>
      </c>
      <c r="J154" s="14">
        <v>0.99954382717040502</v>
      </c>
      <c r="K154" s="14">
        <v>11.218966666666701</v>
      </c>
      <c r="L154" s="14">
        <v>52.149164136432503</v>
      </c>
      <c r="M154" s="14"/>
      <c r="N154" s="15"/>
      <c r="O154" s="15">
        <f>L154*2</f>
        <v>104.29832827286501</v>
      </c>
      <c r="P154" s="15">
        <f t="shared" si="18"/>
        <v>417.19331309146003</v>
      </c>
      <c r="Q154" s="15">
        <f>P154/P160</f>
        <v>5.6693137574558329E-2</v>
      </c>
      <c r="R154" s="15">
        <f>AVERAGE(Q152:Q154)</f>
        <v>5.9990108860440559E-2</v>
      </c>
      <c r="S154" s="15">
        <f>STDEV(Q152:Q154)</f>
        <v>8.452171072376077E-3</v>
      </c>
      <c r="T154" s="26"/>
      <c r="U154" s="14">
        <v>376158.27992060798</v>
      </c>
      <c r="V154" s="14">
        <v>11.2181</v>
      </c>
      <c r="W154" s="14">
        <v>563445.371168343</v>
      </c>
    </row>
    <row r="155" spans="1:23">
      <c r="A155" s="11"/>
      <c r="B155" s="11"/>
      <c r="C155" s="11" t="s">
        <v>57</v>
      </c>
      <c r="D155" s="11" t="s">
        <v>38</v>
      </c>
      <c r="E155" s="11" t="s">
        <v>180</v>
      </c>
      <c r="F155" s="11" t="s">
        <v>33</v>
      </c>
      <c r="G155" s="11" t="s">
        <v>164</v>
      </c>
      <c r="H155" s="13">
        <v>43866.027800925898</v>
      </c>
      <c r="I155" s="11" t="s">
        <v>138</v>
      </c>
      <c r="J155" s="14">
        <v>0.99954382717040502</v>
      </c>
      <c r="K155" s="14">
        <v>11.2189333333333</v>
      </c>
      <c r="L155" s="14">
        <v>227.56746183801599</v>
      </c>
      <c r="M155" s="14"/>
      <c r="N155" s="15"/>
      <c r="O155" s="15">
        <f t="shared" ref="O155:O160" si="19">L155*10</f>
        <v>2275.6746183801597</v>
      </c>
      <c r="P155" s="15">
        <f t="shared" si="18"/>
        <v>9102.6984735206388</v>
      </c>
      <c r="Q155" s="26"/>
      <c r="R155" s="15"/>
      <c r="S155" s="15"/>
      <c r="T155" s="26"/>
      <c r="U155" s="14">
        <v>1251495.9030031799</v>
      </c>
      <c r="V155" s="14">
        <v>11.218066666666701</v>
      </c>
      <c r="W155" s="14">
        <v>429583.713497783</v>
      </c>
    </row>
    <row r="156" spans="1:23">
      <c r="A156" s="11"/>
      <c r="B156" s="11"/>
      <c r="C156" s="11" t="s">
        <v>53</v>
      </c>
      <c r="D156" s="11" t="s">
        <v>38</v>
      </c>
      <c r="E156" s="11" t="s">
        <v>63</v>
      </c>
      <c r="F156" s="11" t="s">
        <v>33</v>
      </c>
      <c r="G156" s="11" t="s">
        <v>164</v>
      </c>
      <c r="H156" s="13">
        <v>43866.057407407403</v>
      </c>
      <c r="I156" s="11" t="s">
        <v>138</v>
      </c>
      <c r="J156" s="14">
        <v>0.99954382717040502</v>
      </c>
      <c r="K156" s="14">
        <v>11.21895</v>
      </c>
      <c r="L156" s="14">
        <v>225.757327669863</v>
      </c>
      <c r="M156" s="14"/>
      <c r="N156" s="15"/>
      <c r="O156" s="15">
        <f t="shared" si="19"/>
        <v>2257.5732766986303</v>
      </c>
      <c r="P156" s="15">
        <f t="shared" si="18"/>
        <v>9030.293106794521</v>
      </c>
      <c r="Q156" s="26"/>
      <c r="R156" s="15"/>
      <c r="S156" s="15"/>
      <c r="T156" s="26"/>
      <c r="U156" s="14">
        <v>1438599.7058055601</v>
      </c>
      <c r="V156" s="14">
        <v>11.218083333333301</v>
      </c>
      <c r="W156" s="14">
        <v>497767.632312036</v>
      </c>
    </row>
    <row r="157" spans="1:23">
      <c r="A157" s="11"/>
      <c r="B157" s="11"/>
      <c r="C157" s="11" t="s">
        <v>188</v>
      </c>
      <c r="D157" s="11" t="s">
        <v>38</v>
      </c>
      <c r="E157" s="11" t="s">
        <v>19</v>
      </c>
      <c r="F157" s="11" t="s">
        <v>33</v>
      </c>
      <c r="G157" s="11" t="s">
        <v>164</v>
      </c>
      <c r="H157" s="13">
        <v>43866.368483796301</v>
      </c>
      <c r="I157" s="11" t="s">
        <v>138</v>
      </c>
      <c r="J157" s="14">
        <v>0.99954382717040502</v>
      </c>
      <c r="K157" s="14">
        <v>11.218966666666701</v>
      </c>
      <c r="L157" s="14">
        <v>211.60656886469499</v>
      </c>
      <c r="M157" s="14"/>
      <c r="N157" s="15"/>
      <c r="O157" s="15">
        <f t="shared" si="19"/>
        <v>2116.0656886469501</v>
      </c>
      <c r="P157" s="15">
        <f t="shared" si="18"/>
        <v>8464.2627545878004</v>
      </c>
      <c r="Q157" s="26"/>
      <c r="R157" s="15">
        <f>AVERAGE(P155:P157)</f>
        <v>8865.7514449676528</v>
      </c>
      <c r="S157" s="15">
        <f>STDEV(P155:P157)</f>
        <v>349.57904779875327</v>
      </c>
      <c r="T157" s="26"/>
      <c r="U157" s="14">
        <v>1420407.57143155</v>
      </c>
      <c r="V157" s="14">
        <v>11.218116666666701</v>
      </c>
      <c r="W157" s="14">
        <v>524339.25743247999</v>
      </c>
    </row>
    <row r="158" spans="1:23">
      <c r="A158" s="11"/>
      <c r="B158" s="11"/>
      <c r="C158" s="11" t="s">
        <v>91</v>
      </c>
      <c r="D158" s="11" t="s">
        <v>38</v>
      </c>
      <c r="E158" s="11" t="s">
        <v>156</v>
      </c>
      <c r="F158" s="11" t="s">
        <v>33</v>
      </c>
      <c r="G158" s="11" t="s">
        <v>164</v>
      </c>
      <c r="H158" s="13">
        <v>43866.323969907397</v>
      </c>
      <c r="I158" s="11" t="s">
        <v>138</v>
      </c>
      <c r="J158" s="14">
        <v>0.99954382717040502</v>
      </c>
      <c r="K158" s="14">
        <v>11.2189333333333</v>
      </c>
      <c r="L158" s="14">
        <v>187.69777966036199</v>
      </c>
      <c r="M158" s="14"/>
      <c r="N158" s="15"/>
      <c r="O158" s="15">
        <f t="shared" si="19"/>
        <v>1876.9777966036199</v>
      </c>
      <c r="P158" s="15">
        <f t="shared" si="18"/>
        <v>7507.9111864144797</v>
      </c>
      <c r="Q158" s="26"/>
      <c r="R158" s="15"/>
      <c r="S158" s="15"/>
      <c r="T158" s="26"/>
      <c r="U158" s="14">
        <v>1119892.7532830101</v>
      </c>
      <c r="V158" s="14">
        <v>11.218066666666701</v>
      </c>
      <c r="W158" s="14">
        <v>466064.30295923399</v>
      </c>
    </row>
    <row r="159" spans="1:23">
      <c r="A159" s="11"/>
      <c r="B159" s="11"/>
      <c r="C159" s="11" t="s">
        <v>90</v>
      </c>
      <c r="D159" s="11" t="s">
        <v>38</v>
      </c>
      <c r="E159" s="11" t="s">
        <v>103</v>
      </c>
      <c r="F159" s="11" t="s">
        <v>33</v>
      </c>
      <c r="G159" s="11" t="s">
        <v>164</v>
      </c>
      <c r="H159" s="13">
        <v>43866.101817129602</v>
      </c>
      <c r="I159" s="11" t="s">
        <v>138</v>
      </c>
      <c r="J159" s="14">
        <v>0.99954382717040502</v>
      </c>
      <c r="K159" s="14">
        <v>11.2189833333333</v>
      </c>
      <c r="L159" s="14">
        <v>182.216847193055</v>
      </c>
      <c r="M159" s="14"/>
      <c r="N159" s="15"/>
      <c r="O159" s="15">
        <f t="shared" si="19"/>
        <v>1822.1684719305499</v>
      </c>
      <c r="P159" s="15">
        <f t="shared" si="18"/>
        <v>7288.6738877221997</v>
      </c>
      <c r="Q159" s="26"/>
      <c r="R159" s="15"/>
      <c r="S159" s="15"/>
      <c r="T159" s="26"/>
      <c r="U159" s="14">
        <v>1154335.3981514</v>
      </c>
      <c r="V159" s="14">
        <v>11.218116666666701</v>
      </c>
      <c r="W159" s="14">
        <v>494848.23666402901</v>
      </c>
    </row>
    <row r="160" spans="1:23">
      <c r="A160" s="11"/>
      <c r="B160" s="11"/>
      <c r="C160" s="11" t="s">
        <v>145</v>
      </c>
      <c r="D160" s="11" t="s">
        <v>38</v>
      </c>
      <c r="E160" s="11" t="s">
        <v>50</v>
      </c>
      <c r="F160" s="11" t="s">
        <v>33</v>
      </c>
      <c r="G160" s="11" t="s">
        <v>164</v>
      </c>
      <c r="H160" s="13">
        <v>43866.190636574102</v>
      </c>
      <c r="I160" s="11" t="s">
        <v>138</v>
      </c>
      <c r="J160" s="14">
        <v>0.99954382717040502</v>
      </c>
      <c r="K160" s="14">
        <v>11.218966666666701</v>
      </c>
      <c r="L160" s="14">
        <v>183.9699348721</v>
      </c>
      <c r="M160" s="14"/>
      <c r="N160" s="15"/>
      <c r="O160" s="15">
        <f t="shared" si="19"/>
        <v>1839.699348721</v>
      </c>
      <c r="P160" s="15">
        <f t="shared" si="18"/>
        <v>7358.7973948839999</v>
      </c>
      <c r="Q160" s="26"/>
      <c r="R160" s="15">
        <f>AVERAGE(P158:P160)</f>
        <v>7385.1274896735595</v>
      </c>
      <c r="S160" s="15">
        <f>STDEV(P158:P160)</f>
        <v>111.96518969390627</v>
      </c>
      <c r="T160" s="19">
        <f>((R160-R157)/R157)</f>
        <v>-0.16700490245917282</v>
      </c>
      <c r="U160" s="14">
        <v>1044674.4161745301</v>
      </c>
      <c r="V160" s="14">
        <v>11.2181</v>
      </c>
      <c r="W160" s="14">
        <v>443570.490267271</v>
      </c>
    </row>
    <row r="163" spans="1:24">
      <c r="A163" s="251"/>
      <c r="B163" s="251"/>
      <c r="C163" s="251"/>
      <c r="D163" s="251"/>
      <c r="E163" s="250"/>
      <c r="F163" s="249" t="s">
        <v>174</v>
      </c>
      <c r="G163" s="250"/>
      <c r="H163" s="252" t="s">
        <v>45</v>
      </c>
      <c r="I163" s="253"/>
      <c r="J163" s="253"/>
      <c r="K163" s="253"/>
      <c r="L163" s="253"/>
      <c r="M163" s="253"/>
      <c r="N163" s="253"/>
      <c r="O163" s="253"/>
      <c r="P163" s="253"/>
      <c r="Q163" s="253"/>
      <c r="R163" s="254"/>
      <c r="S163" s="249" t="s">
        <v>59</v>
      </c>
      <c r="T163" s="250"/>
      <c r="U163" s="249" t="s">
        <v>130</v>
      </c>
      <c r="V163" s="251"/>
      <c r="W163" s="251"/>
      <c r="X163" s="250"/>
    </row>
    <row r="164" spans="1:24">
      <c r="A164" s="30" t="s">
        <v>78</v>
      </c>
      <c r="B164" s="30" t="s">
        <v>67</v>
      </c>
      <c r="C164" s="30" t="s">
        <v>82</v>
      </c>
      <c r="D164" s="30" t="s">
        <v>34</v>
      </c>
      <c r="E164" s="30" t="s">
        <v>86</v>
      </c>
      <c r="F164" s="30" t="s">
        <v>155</v>
      </c>
      <c r="G164" s="30" t="s">
        <v>178</v>
      </c>
      <c r="H164" s="30" t="s">
        <v>4</v>
      </c>
      <c r="I164" s="30" t="s">
        <v>94</v>
      </c>
      <c r="J164" s="30" t="s">
        <v>22</v>
      </c>
      <c r="K164" s="30" t="s">
        <v>260</v>
      </c>
      <c r="L164" s="30" t="s">
        <v>0</v>
      </c>
      <c r="M164" s="30" t="s">
        <v>261</v>
      </c>
      <c r="N164" s="30" t="s">
        <v>262</v>
      </c>
      <c r="O164" s="30" t="s">
        <v>263</v>
      </c>
      <c r="P164" s="30" t="s">
        <v>264</v>
      </c>
      <c r="Q164" s="30" t="s">
        <v>265</v>
      </c>
      <c r="R164" s="30" t="s">
        <v>266</v>
      </c>
      <c r="S164" s="30" t="s">
        <v>155</v>
      </c>
      <c r="T164" s="30" t="s">
        <v>178</v>
      </c>
      <c r="U164" s="30" t="s">
        <v>4</v>
      </c>
      <c r="V164" s="30" t="s">
        <v>94</v>
      </c>
      <c r="W164" s="30" t="s">
        <v>22</v>
      </c>
      <c r="X164" s="30" t="s">
        <v>0</v>
      </c>
    </row>
    <row r="165" spans="1:24">
      <c r="A165" s="28" t="s">
        <v>177</v>
      </c>
      <c r="B165" s="28" t="s">
        <v>310</v>
      </c>
      <c r="C165" s="28" t="s">
        <v>33</v>
      </c>
      <c r="D165" s="28" t="s">
        <v>164</v>
      </c>
      <c r="E165" s="29">
        <v>43893.9318704861</v>
      </c>
      <c r="F165" s="28" t="s">
        <v>268</v>
      </c>
      <c r="G165" s="27">
        <v>0.99041913664041203</v>
      </c>
      <c r="H165" s="27">
        <v>10.357250000000001</v>
      </c>
      <c r="I165" s="27">
        <v>2460.2076013670398</v>
      </c>
      <c r="J165" s="27">
        <v>16.979995803962399</v>
      </c>
      <c r="K165" s="14"/>
      <c r="L165" s="27"/>
      <c r="M165" s="14">
        <f>J165*2</f>
        <v>33.959991607924799</v>
      </c>
      <c r="N165" s="14">
        <f t="shared" ref="N165:N173" si="20">M165*4</f>
        <v>135.8399664316992</v>
      </c>
      <c r="O165" s="32">
        <f>N165/N171</f>
        <v>2.5664548843647241E-2</v>
      </c>
      <c r="S165" s="28" t="s">
        <v>267</v>
      </c>
      <c r="T165" s="27">
        <v>0.99968348152573705</v>
      </c>
      <c r="U165" s="27">
        <v>11.4980166666667</v>
      </c>
      <c r="V165" s="27">
        <v>43377.517868438597</v>
      </c>
      <c r="W165" s="27">
        <v>53.075835028616297</v>
      </c>
      <c r="X165" s="27"/>
    </row>
    <row r="166" spans="1:24">
      <c r="A166" s="28" t="s">
        <v>97</v>
      </c>
      <c r="B166" s="28" t="s">
        <v>309</v>
      </c>
      <c r="C166" s="28" t="s">
        <v>33</v>
      </c>
      <c r="D166" s="28" t="s">
        <v>164</v>
      </c>
      <c r="E166" s="29">
        <v>43893.946117106498</v>
      </c>
      <c r="F166" s="28" t="s">
        <v>268</v>
      </c>
      <c r="G166" s="27">
        <v>0.99041913664041203</v>
      </c>
      <c r="H166" s="27">
        <v>10.3572166666667</v>
      </c>
      <c r="I166" s="27">
        <v>3018.0243891104901</v>
      </c>
      <c r="J166" s="27">
        <v>16.806327067520598</v>
      </c>
      <c r="K166" s="14"/>
      <c r="L166" s="27"/>
      <c r="M166" s="14">
        <f>J166*2</f>
        <v>33.612654135041197</v>
      </c>
      <c r="N166" s="14">
        <f t="shared" si="20"/>
        <v>134.45061654016479</v>
      </c>
      <c r="O166" s="14">
        <f>N166/N172</f>
        <v>2.448980530491373E-2</v>
      </c>
      <c r="S166" s="28" t="s">
        <v>267</v>
      </c>
      <c r="T166" s="27">
        <v>0.99968348152573705</v>
      </c>
      <c r="U166" s="27">
        <v>11.4979833333333</v>
      </c>
      <c r="V166" s="27">
        <v>41931.092884441998</v>
      </c>
      <c r="W166" s="27">
        <v>50.610640587914098</v>
      </c>
      <c r="X166" s="27"/>
    </row>
    <row r="167" spans="1:24">
      <c r="A167" s="28" t="s">
        <v>141</v>
      </c>
      <c r="B167" s="28" t="s">
        <v>299</v>
      </c>
      <c r="C167" s="28" t="s">
        <v>33</v>
      </c>
      <c r="D167" s="28" t="s">
        <v>164</v>
      </c>
      <c r="E167" s="29">
        <v>43894.074684560197</v>
      </c>
      <c r="F167" s="28" t="s">
        <v>268</v>
      </c>
      <c r="G167" s="27">
        <v>0.99041913664041203</v>
      </c>
      <c r="H167" s="27">
        <v>10.357250000000001</v>
      </c>
      <c r="I167" s="27">
        <v>2284.9813244660099</v>
      </c>
      <c r="J167" s="27">
        <v>15.7352257592831</v>
      </c>
      <c r="K167" s="14">
        <f>AVERAGE(J165:J167)</f>
        <v>16.50718287692203</v>
      </c>
      <c r="L167" s="27"/>
      <c r="M167" s="14">
        <f>J167*2</f>
        <v>31.4704515185662</v>
      </c>
      <c r="N167" s="14">
        <f t="shared" si="20"/>
        <v>125.8818060742648</v>
      </c>
      <c r="O167" s="14">
        <f>N167/N173</f>
        <v>2.561862935765221E-2</v>
      </c>
      <c r="P167" s="14">
        <f>AVERAGE(O165:O167)</f>
        <v>2.5257661168737722E-2</v>
      </c>
      <c r="Q167" s="14">
        <f>STDEV(O165:O167)</f>
        <v>6.653789300129551E-4</v>
      </c>
      <c r="S167" s="28" t="s">
        <v>267</v>
      </c>
      <c r="T167" s="27">
        <v>0.99968348152573705</v>
      </c>
      <c r="U167" s="27">
        <v>11.4980166666667</v>
      </c>
      <c r="V167" s="27">
        <v>41590.238994983403</v>
      </c>
      <c r="W167" s="27">
        <v>52.584525216098299</v>
      </c>
      <c r="X167" s="27"/>
    </row>
    <row r="168" spans="1:24">
      <c r="A168" s="28" t="s">
        <v>42</v>
      </c>
      <c r="B168" s="28" t="s">
        <v>324</v>
      </c>
      <c r="C168" s="28" t="s">
        <v>33</v>
      </c>
      <c r="D168" s="28" t="s">
        <v>164</v>
      </c>
      <c r="E168" s="29">
        <v>43893.731924213003</v>
      </c>
      <c r="F168" s="28" t="s">
        <v>268</v>
      </c>
      <c r="G168" s="27">
        <v>0.99041913664041203</v>
      </c>
      <c r="H168" s="27">
        <v>10.357250000000001</v>
      </c>
      <c r="I168" s="27">
        <v>31973.012719810398</v>
      </c>
      <c r="J168" s="27">
        <v>204.482010684654</v>
      </c>
      <c r="K168" s="14"/>
      <c r="L168" s="27"/>
      <c r="M168" s="14">
        <f t="shared" ref="M168:M173" si="21">J168*10</f>
        <v>2044.8201068465401</v>
      </c>
      <c r="N168" s="14">
        <f t="shared" si="20"/>
        <v>8179.2804273861602</v>
      </c>
      <c r="O168" s="32"/>
      <c r="P168" s="11"/>
      <c r="Q168" s="14"/>
      <c r="S168" s="28" t="s">
        <v>267</v>
      </c>
      <c r="T168" s="27">
        <v>0.99968348152573705</v>
      </c>
      <c r="U168" s="27">
        <v>11.4980166666667</v>
      </c>
      <c r="V168" s="27">
        <v>183985.205543288</v>
      </c>
      <c r="W168" s="27">
        <v>235.84475859499901</v>
      </c>
      <c r="X168" s="27"/>
    </row>
    <row r="169" spans="1:24">
      <c r="A169" s="28" t="s">
        <v>7</v>
      </c>
      <c r="B169" s="28" t="s">
        <v>323</v>
      </c>
      <c r="C169" s="28" t="s">
        <v>33</v>
      </c>
      <c r="D169" s="28" t="s">
        <v>164</v>
      </c>
      <c r="E169" s="29">
        <v>43893.746177604196</v>
      </c>
      <c r="F169" s="28" t="s">
        <v>268</v>
      </c>
      <c r="G169" s="27">
        <v>0.99041913664041203</v>
      </c>
      <c r="H169" s="27">
        <v>10.3572166666667</v>
      </c>
      <c r="I169" s="27">
        <v>33892.302917357301</v>
      </c>
      <c r="J169" s="27">
        <v>194.59507425020101</v>
      </c>
      <c r="K169" s="14"/>
      <c r="L169" s="27"/>
      <c r="M169" s="14">
        <f t="shared" si="21"/>
        <v>1945.9507425020101</v>
      </c>
      <c r="N169" s="14">
        <f t="shared" si="20"/>
        <v>7783.8029700080406</v>
      </c>
      <c r="O169" s="14"/>
      <c r="P169" s="11"/>
      <c r="Q169" s="14"/>
      <c r="S169" s="28" t="s">
        <v>267</v>
      </c>
      <c r="T169" s="27">
        <v>0.99968348152573705</v>
      </c>
      <c r="U169" s="27">
        <v>11.4979833333333</v>
      </c>
      <c r="V169" s="27">
        <v>194178.06541088299</v>
      </c>
      <c r="W169" s="27">
        <v>234.844420441057</v>
      </c>
      <c r="X169" s="27"/>
    </row>
    <row r="170" spans="1:24">
      <c r="A170" s="28" t="s">
        <v>128</v>
      </c>
      <c r="B170" s="28" t="s">
        <v>294</v>
      </c>
      <c r="C170" s="28" t="s">
        <v>33</v>
      </c>
      <c r="D170" s="28" t="s">
        <v>164</v>
      </c>
      <c r="E170" s="29">
        <v>43894.1460289815</v>
      </c>
      <c r="F170" s="28" t="s">
        <v>268</v>
      </c>
      <c r="G170" s="27">
        <v>0.99041913664041203</v>
      </c>
      <c r="H170" s="27">
        <v>10.3572166666667</v>
      </c>
      <c r="I170" s="27">
        <v>32317.108035408099</v>
      </c>
      <c r="J170" s="27">
        <v>183.328625295271</v>
      </c>
      <c r="K170" s="14">
        <f>AVERAGE(J168:J170)</f>
        <v>194.13523674337534</v>
      </c>
      <c r="L170" s="27"/>
      <c r="M170" s="14">
        <f t="shared" si="21"/>
        <v>1833.2862529527099</v>
      </c>
      <c r="N170" s="14">
        <f t="shared" si="20"/>
        <v>7333.1450118108396</v>
      </c>
      <c r="P170" s="14">
        <f>AVERAGE(N168:N170)</f>
        <v>7765.4094697350129</v>
      </c>
      <c r="Q170" s="14">
        <f>STDEV(N168:N170)</f>
        <v>423.36748341355354</v>
      </c>
      <c r="S170" s="28" t="s">
        <v>267</v>
      </c>
      <c r="T170" s="27">
        <v>0.99968348152573705</v>
      </c>
      <c r="U170" s="27">
        <v>11.4979833333333</v>
      </c>
      <c r="V170" s="27">
        <v>186786.148007465</v>
      </c>
      <c r="W170" s="27">
        <v>228.840784163113</v>
      </c>
      <c r="X170" s="27"/>
    </row>
    <row r="171" spans="1:24">
      <c r="A171" s="28" t="s">
        <v>136</v>
      </c>
      <c r="B171" s="28" t="s">
        <v>296</v>
      </c>
      <c r="C171" s="28" t="s">
        <v>33</v>
      </c>
      <c r="D171" s="28" t="s">
        <v>164</v>
      </c>
      <c r="E171" s="29">
        <v>43894.1174580324</v>
      </c>
      <c r="F171" s="28" t="s">
        <v>268</v>
      </c>
      <c r="G171" s="27">
        <v>0.99041913664041203</v>
      </c>
      <c r="H171" s="27">
        <v>10.3572166666667</v>
      </c>
      <c r="I171" s="27">
        <v>25828.324021122698</v>
      </c>
      <c r="J171" s="27">
        <v>132.32257389294</v>
      </c>
      <c r="K171" s="14"/>
      <c r="L171" s="27"/>
      <c r="M171" s="14">
        <f t="shared" si="21"/>
        <v>1323.2257389294</v>
      </c>
      <c r="N171" s="14">
        <f t="shared" si="20"/>
        <v>5292.9029557176</v>
      </c>
      <c r="P171" s="14"/>
      <c r="Q171" s="14"/>
      <c r="S171" s="28" t="s">
        <v>267</v>
      </c>
      <c r="T171" s="27">
        <v>0.99968348152573705</v>
      </c>
      <c r="U171" s="27">
        <v>11.4979833333333</v>
      </c>
      <c r="V171" s="27">
        <v>198589.905687839</v>
      </c>
      <c r="W171" s="27">
        <v>199.95044235610001</v>
      </c>
      <c r="X171" s="27"/>
    </row>
    <row r="172" spans="1:24">
      <c r="A172" s="28" t="s">
        <v>11</v>
      </c>
      <c r="B172" s="28" t="s">
        <v>317</v>
      </c>
      <c r="C172" s="28" t="s">
        <v>33</v>
      </c>
      <c r="D172" s="28" t="s">
        <v>164</v>
      </c>
      <c r="E172" s="29">
        <v>43893.831901342601</v>
      </c>
      <c r="F172" s="28" t="s">
        <v>268</v>
      </c>
      <c r="G172" s="27">
        <v>0.99041913664041203</v>
      </c>
      <c r="H172" s="27">
        <v>10.3572166666667</v>
      </c>
      <c r="I172" s="27">
        <v>20779.909031538002</v>
      </c>
      <c r="J172" s="27">
        <v>137.25161844507201</v>
      </c>
      <c r="K172" s="14"/>
      <c r="L172" s="27"/>
      <c r="M172" s="14">
        <f t="shared" si="21"/>
        <v>1372.5161844507202</v>
      </c>
      <c r="N172" s="14">
        <f t="shared" si="20"/>
        <v>5490.0647378028807</v>
      </c>
      <c r="O172" s="14"/>
      <c r="P172" s="14"/>
      <c r="Q172" s="14"/>
      <c r="S172" s="28" t="s">
        <v>267</v>
      </c>
      <c r="T172" s="27">
        <v>0.99968348152573705</v>
      </c>
      <c r="U172" s="27">
        <v>11.4979833333333</v>
      </c>
      <c r="V172" s="27">
        <v>156886.982546977</v>
      </c>
      <c r="W172" s="27">
        <v>196.292691208018</v>
      </c>
      <c r="X172" s="27"/>
    </row>
    <row r="173" spans="1:24">
      <c r="A173" s="28" t="s">
        <v>104</v>
      </c>
      <c r="B173" s="28" t="s">
        <v>316</v>
      </c>
      <c r="C173" s="28" t="s">
        <v>33</v>
      </c>
      <c r="D173" s="28" t="s">
        <v>164</v>
      </c>
      <c r="E173" s="29">
        <v>43893.846195856502</v>
      </c>
      <c r="F173" s="28" t="s">
        <v>268</v>
      </c>
      <c r="G173" s="27">
        <v>0.99041913664041203</v>
      </c>
      <c r="H173" s="27">
        <v>10.357250000000001</v>
      </c>
      <c r="I173" s="27">
        <v>22140.715755686098</v>
      </c>
      <c r="J173" s="27">
        <v>122.84205793845901</v>
      </c>
      <c r="K173" s="14">
        <f>AVERAGE(J171:J173)</f>
        <v>130.80541675882367</v>
      </c>
      <c r="L173" s="27"/>
      <c r="M173" s="14">
        <f t="shared" si="21"/>
        <v>1228.4205793845902</v>
      </c>
      <c r="N173" s="14">
        <f t="shared" si="20"/>
        <v>4913.6823175383606</v>
      </c>
      <c r="P173" s="14">
        <f>AVERAGE(N171:N173)</f>
        <v>5232.2166703529474</v>
      </c>
      <c r="Q173" s="14">
        <f>STDEV(N171:N173)</f>
        <v>292.94417987223528</v>
      </c>
      <c r="R173" s="33">
        <f>((P173-P170)/P170)</f>
        <v>-0.3262149677045309</v>
      </c>
      <c r="S173" s="28" t="s">
        <v>267</v>
      </c>
      <c r="T173" s="27">
        <v>0.99968348152573705</v>
      </c>
      <c r="U173" s="27">
        <v>11.4980166666667</v>
      </c>
      <c r="V173" s="27">
        <v>164350.64874780399</v>
      </c>
      <c r="W173" s="27">
        <v>189.42321018236601</v>
      </c>
      <c r="X173" s="27"/>
    </row>
  </sheetData>
  <mergeCells count="43">
    <mergeCell ref="A163:E163"/>
    <mergeCell ref="F163:G163"/>
    <mergeCell ref="H163:R163"/>
    <mergeCell ref="S163:T163"/>
    <mergeCell ref="U163:X163"/>
    <mergeCell ref="A128:H128"/>
    <mergeCell ref="I128:J128"/>
    <mergeCell ref="U128:V128"/>
    <mergeCell ref="K128:T128"/>
    <mergeCell ref="A1:H1"/>
    <mergeCell ref="I1:J1"/>
    <mergeCell ref="K1:U1"/>
    <mergeCell ref="V1:W1"/>
    <mergeCell ref="I37:J37"/>
    <mergeCell ref="K37:U37"/>
    <mergeCell ref="A37:H37"/>
    <mergeCell ref="A50:H50"/>
    <mergeCell ref="A63:H63"/>
    <mergeCell ref="V63:W63"/>
    <mergeCell ref="K63:U63"/>
    <mergeCell ref="I63:J63"/>
    <mergeCell ref="BD1:BE1"/>
    <mergeCell ref="BF1:BI1"/>
    <mergeCell ref="V37:W37"/>
    <mergeCell ref="I50:J50"/>
    <mergeCell ref="K50:U50"/>
    <mergeCell ref="V50:W50"/>
    <mergeCell ref="CP1:CQ1"/>
    <mergeCell ref="V102:W102"/>
    <mergeCell ref="I115:J115"/>
    <mergeCell ref="K115:U115"/>
    <mergeCell ref="V115:W115"/>
    <mergeCell ref="CJ1:CK1"/>
    <mergeCell ref="CL1:CO1"/>
    <mergeCell ref="BJ1:BK1"/>
    <mergeCell ref="I89:J89"/>
    <mergeCell ref="K89:U89"/>
    <mergeCell ref="V89:W89"/>
    <mergeCell ref="I102:J102"/>
    <mergeCell ref="K102:U102"/>
    <mergeCell ref="I76:J76"/>
    <mergeCell ref="K76:U76"/>
    <mergeCell ref="V76:W7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6B060F2-1096-434D-9973-1537D45156F4}">
          <x14:formula1>
            <xm:f>ValueList_Helper!$A$1:$A$11</xm:f>
          </x14:formula1>
          <xm:sqref>F3:F11 F14:F22 F25:F33 F39:F47 F52:F60 F65:F73 F78:F86 F91:F99 F104:F112 F117:F125 F130:F138 F141:F149 F152:F160</xm:sqref>
        </x14:dataValidation>
        <x14:dataValidation type="list" allowBlank="1" showInputMessage="1" xr:uid="{57E0673D-608F-46BA-8C5C-8CC59444637F}">
          <x14:formula1>
            <xm:f>'https://usepa-my.sharepoint.com/personal/kreutz_anna_epa_gov/Documents/Profile/Documents/PFAS_Data/[Copy of 3125_Data_030520.xlsx]ValueList_Helper'!#REF!</xm:f>
          </x14:formula1>
          <xm:sqref>C165:D173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E43F-98AD-4BBA-AE19-A13C013BAE2A}">
  <dimension ref="A1:Y53"/>
  <sheetViews>
    <sheetView tabSelected="1" zoomScale="80" zoomScaleNormal="80" workbookViewId="0">
      <selection activeCell="G4" sqref="G4"/>
    </sheetView>
  </sheetViews>
  <sheetFormatPr defaultRowHeight="15"/>
  <cols>
    <col min="1" max="1" width="17.140625" style="10" customWidth="1"/>
    <col min="2" max="2" width="50" style="10" bestFit="1" customWidth="1"/>
    <col min="3" max="3" width="25.85546875" style="10" customWidth="1"/>
    <col min="4" max="4" width="14.5703125" style="10" customWidth="1"/>
    <col min="5" max="6" width="9.140625" style="10" customWidth="1"/>
    <col min="7" max="7" width="8.7109375" style="10" customWidth="1"/>
    <col min="8" max="8" width="9.140625" style="10" customWidth="1"/>
    <col min="9" max="9" width="17.85546875" style="10" bestFit="1" customWidth="1"/>
    <col min="10" max="16" width="9.5703125" style="10" bestFit="1" customWidth="1"/>
    <col min="17" max="17" width="9.28515625" style="10" bestFit="1" customWidth="1"/>
    <col min="18" max="18" width="9.5703125" style="10" bestFit="1" customWidth="1"/>
    <col min="19" max="19" width="9.140625" style="10" customWidth="1"/>
    <col min="20" max="21" width="9.140625" style="10"/>
    <col min="22" max="23" width="9.140625" style="10" customWidth="1"/>
    <col min="24" max="16384" width="9.140625" style="10"/>
  </cols>
  <sheetData>
    <row r="1" spans="1:25">
      <c r="A1" s="119" t="s">
        <v>685</v>
      </c>
    </row>
    <row r="3" spans="1:25">
      <c r="A3" s="46"/>
      <c r="B3" s="34"/>
      <c r="D3" s="34"/>
      <c r="E3" s="116" t="s">
        <v>683</v>
      </c>
      <c r="F3" s="116" t="s">
        <v>265</v>
      </c>
      <c r="G3" s="116" t="s">
        <v>684</v>
      </c>
      <c r="H3" s="116" t="s">
        <v>683</v>
      </c>
      <c r="I3" s="34"/>
      <c r="J3" s="244" t="s">
        <v>682</v>
      </c>
      <c r="K3" s="244"/>
      <c r="L3" s="244"/>
      <c r="M3" s="244" t="s">
        <v>681</v>
      </c>
      <c r="N3" s="244"/>
      <c r="O3" s="244"/>
      <c r="P3" s="244" t="s">
        <v>680</v>
      </c>
      <c r="Q3" s="244"/>
      <c r="R3" s="244"/>
      <c r="S3" s="244" t="s">
        <v>679</v>
      </c>
      <c r="T3" s="244"/>
      <c r="U3" s="244"/>
      <c r="V3" s="245" t="s">
        <v>678</v>
      </c>
      <c r="W3" s="245"/>
      <c r="X3" s="245"/>
      <c r="Y3" s="117"/>
    </row>
    <row r="4" spans="1:25" ht="15.75" thickBot="1">
      <c r="A4" s="116" t="s">
        <v>464</v>
      </c>
      <c r="B4" s="116" t="s">
        <v>677</v>
      </c>
      <c r="C4" s="116" t="s">
        <v>676</v>
      </c>
      <c r="D4" s="116" t="s">
        <v>675</v>
      </c>
      <c r="E4" s="116" t="s">
        <v>263</v>
      </c>
      <c r="F4" s="116" t="s">
        <v>263</v>
      </c>
      <c r="G4" s="116" t="s">
        <v>263</v>
      </c>
      <c r="H4" s="116" t="s">
        <v>266</v>
      </c>
      <c r="I4" s="109" t="s">
        <v>674</v>
      </c>
      <c r="J4" s="109">
        <v>43859</v>
      </c>
      <c r="K4" s="109"/>
      <c r="L4" s="109"/>
      <c r="M4" s="109">
        <v>43859</v>
      </c>
      <c r="N4" s="109"/>
      <c r="O4" s="109"/>
      <c r="P4" s="109">
        <v>43859</v>
      </c>
      <c r="Q4" s="109"/>
      <c r="R4" s="109"/>
      <c r="S4" s="109">
        <v>43859</v>
      </c>
      <c r="T4" s="109"/>
      <c r="U4" s="109"/>
      <c r="V4" s="109">
        <v>43859</v>
      </c>
      <c r="W4" s="109"/>
      <c r="X4" s="109"/>
      <c r="Y4" s="116" t="s">
        <v>673</v>
      </c>
    </row>
    <row r="5" spans="1:25">
      <c r="A5" s="237" t="s">
        <v>468</v>
      </c>
      <c r="B5" s="237" t="s">
        <v>469</v>
      </c>
      <c r="C5" s="237">
        <v>267</v>
      </c>
      <c r="D5" s="237" t="s">
        <v>699</v>
      </c>
      <c r="E5" s="227">
        <f>AVERAGE(S7:U7)</f>
        <v>0.17874246668472879</v>
      </c>
      <c r="F5" s="236">
        <f>STDEV(S7:U7)</f>
        <v>4.2844711785918657E-2</v>
      </c>
      <c r="G5" s="236">
        <f>F5/E5*100</f>
        <v>23.970079735717992</v>
      </c>
      <c r="H5" s="236">
        <f>AVERAGE(V5:X5)</f>
        <v>0.89399972294231111</v>
      </c>
      <c r="I5" s="101" t="s">
        <v>668</v>
      </c>
      <c r="J5" s="100">
        <f>AVERAGE(J7:L7)</f>
        <v>284.17600719592298</v>
      </c>
      <c r="K5" s="99"/>
      <c r="L5" s="98"/>
      <c r="M5" s="100">
        <f>AVERAGE(M7:O7)</f>
        <v>254.05327170000734</v>
      </c>
      <c r="N5" s="99"/>
      <c r="O5" s="98"/>
      <c r="P5" s="100">
        <f>AVERAGE(P7:R7)</f>
        <v>44.732122106006834</v>
      </c>
      <c r="Q5" s="99"/>
      <c r="R5" s="98"/>
      <c r="S5" s="137">
        <f>AVERAGE(S7:U7)</f>
        <v>0.17874246668472879</v>
      </c>
      <c r="T5" s="96"/>
      <c r="U5" s="95"/>
      <c r="V5" s="97">
        <f>M5/J5</f>
        <v>0.89399972294231111</v>
      </c>
      <c r="W5" s="96"/>
      <c r="X5" s="95"/>
      <c r="Y5" s="233" t="e">
        <f>_xlfn.T.TEST(J5:K5,M5:N5,2,1)</f>
        <v>#DIV/0!</v>
      </c>
    </row>
    <row r="6" spans="1:25">
      <c r="A6" s="206"/>
      <c r="B6" s="206" t="s">
        <v>469</v>
      </c>
      <c r="C6" s="206"/>
      <c r="D6" s="206"/>
      <c r="E6" s="201"/>
      <c r="F6" s="201"/>
      <c r="G6" s="201"/>
      <c r="H6" s="201"/>
      <c r="I6" s="70"/>
      <c r="J6" s="94" t="s">
        <v>667</v>
      </c>
      <c r="K6" s="44" t="s">
        <v>666</v>
      </c>
      <c r="L6" s="93" t="s">
        <v>665</v>
      </c>
      <c r="M6" s="94" t="s">
        <v>667</v>
      </c>
      <c r="N6" s="44" t="s">
        <v>666</v>
      </c>
      <c r="O6" s="93" t="s">
        <v>665</v>
      </c>
      <c r="P6" s="94" t="s">
        <v>667</v>
      </c>
      <c r="Q6" s="44" t="s">
        <v>666</v>
      </c>
      <c r="R6" s="93" t="s">
        <v>665</v>
      </c>
      <c r="S6" s="94" t="s">
        <v>667</v>
      </c>
      <c r="T6" s="44" t="s">
        <v>666</v>
      </c>
      <c r="U6" s="93" t="s">
        <v>665</v>
      </c>
      <c r="V6" s="44" t="s">
        <v>667</v>
      </c>
      <c r="W6" s="44" t="s">
        <v>666</v>
      </c>
      <c r="X6" s="93" t="s">
        <v>665</v>
      </c>
      <c r="Y6" s="234"/>
    </row>
    <row r="7" spans="1:25" ht="15.75" thickBot="1">
      <c r="A7" s="206"/>
      <c r="B7" s="206" t="s">
        <v>469</v>
      </c>
      <c r="C7" s="206"/>
      <c r="D7" s="206"/>
      <c r="E7" s="201"/>
      <c r="F7" s="201"/>
      <c r="G7" s="201"/>
      <c r="H7" s="201"/>
      <c r="I7" s="120" t="s">
        <v>686</v>
      </c>
      <c r="J7" s="121">
        <f>'UC Data'!AJ64</f>
        <v>298.857326471921</v>
      </c>
      <c r="K7" s="122">
        <f>'UC Data'!AJ65</f>
        <v>276.48686945959503</v>
      </c>
      <c r="L7" s="123">
        <f>'UC Data'!AJ66</f>
        <v>277.18382565625302</v>
      </c>
      <c r="M7" s="121">
        <v>273.62489588842698</v>
      </c>
      <c r="N7" s="122">
        <v>261.348653836111</v>
      </c>
      <c r="O7" s="123">
        <v>227.186265375484</v>
      </c>
      <c r="P7" s="124">
        <v>37.923981813745698</v>
      </c>
      <c r="Q7" s="125">
        <v>45.415674361807397</v>
      </c>
      <c r="R7" s="126">
        <v>50.856710142467399</v>
      </c>
      <c r="S7" s="127">
        <f>P7/M7</f>
        <v>0.13859843305051286</v>
      </c>
      <c r="T7" s="128">
        <f>Q7/N7</f>
        <v>0.17377428081296753</v>
      </c>
      <c r="U7" s="129">
        <f>R7/O7</f>
        <v>0.22385468619070589</v>
      </c>
      <c r="V7" s="113">
        <f>M7/J7</f>
        <v>0.91557031282662993</v>
      </c>
      <c r="W7" s="112">
        <f>N7/K7</f>
        <v>0.94524797632136281</v>
      </c>
      <c r="X7" s="115">
        <f>O7/L7</f>
        <v>0.81962309610816531</v>
      </c>
      <c r="Y7" s="234"/>
    </row>
    <row r="8" spans="1:25" ht="15.75" thickBot="1">
      <c r="A8" s="108"/>
      <c r="B8" s="107"/>
      <c r="C8" s="107"/>
      <c r="D8" s="107"/>
      <c r="E8" s="106"/>
      <c r="F8" s="106"/>
      <c r="G8" s="106"/>
      <c r="H8" s="105"/>
      <c r="I8" s="114"/>
      <c r="J8" s="109">
        <v>43859</v>
      </c>
      <c r="K8" s="109"/>
      <c r="L8" s="109"/>
      <c r="M8" s="109">
        <v>43859</v>
      </c>
      <c r="N8" s="109"/>
      <c r="O8" s="109"/>
      <c r="P8" s="109">
        <v>43859</v>
      </c>
      <c r="Q8" s="109"/>
      <c r="R8" s="109"/>
      <c r="S8" s="109">
        <v>43859</v>
      </c>
      <c r="T8" s="109"/>
      <c r="U8" s="109"/>
      <c r="V8" s="109">
        <v>43859</v>
      </c>
      <c r="W8" s="103"/>
      <c r="X8" s="102"/>
    </row>
    <row r="9" spans="1:25">
      <c r="A9" s="237" t="s">
        <v>437</v>
      </c>
      <c r="B9" s="237" t="s">
        <v>436</v>
      </c>
      <c r="C9" s="237">
        <v>273</v>
      </c>
      <c r="D9" s="237" t="s">
        <v>698</v>
      </c>
      <c r="E9" s="227">
        <f>AVERAGE(S11:U11)</f>
        <v>4.0447150717065563</v>
      </c>
      <c r="F9" s="236">
        <f>STDEV(S11:U11)</f>
        <v>0.18590278709888994</v>
      </c>
      <c r="G9" s="236">
        <f>F9/E9*100</f>
        <v>4.596189936821764</v>
      </c>
      <c r="H9" s="236">
        <f>AVERAGE(V9:X9)</f>
        <v>0.34836881038046807</v>
      </c>
      <c r="I9" s="101" t="s">
        <v>668</v>
      </c>
      <c r="J9" s="100">
        <f>AVERAGE(P11:R11)</f>
        <v>697.15652431734304</v>
      </c>
      <c r="K9" s="99"/>
      <c r="L9" s="98"/>
      <c r="M9" s="100">
        <f>AVERAGE(J11:L11)</f>
        <v>242.86758902541465</v>
      </c>
      <c r="N9" s="99"/>
      <c r="O9" s="98"/>
      <c r="P9" s="100" t="e">
        <f>AVERAGE(#REF!)</f>
        <v>#REF!</v>
      </c>
      <c r="Q9" s="99"/>
      <c r="R9" s="98"/>
      <c r="S9" s="138">
        <f>AVERAGE(S11:U11)</f>
        <v>4.0447150717065563</v>
      </c>
      <c r="T9" s="96"/>
      <c r="U9" s="95"/>
      <c r="V9" s="97">
        <f>M9/J9</f>
        <v>0.34836881038046807</v>
      </c>
      <c r="W9" s="96"/>
      <c r="X9" s="95"/>
      <c r="Y9" s="233" t="e">
        <f>_xlfn.T.TEST(J9:K9,M9:N9,2,1)</f>
        <v>#DIV/0!</v>
      </c>
    </row>
    <row r="10" spans="1:25">
      <c r="A10" s="206" t="s">
        <v>437</v>
      </c>
      <c r="B10" s="206" t="s">
        <v>436</v>
      </c>
      <c r="C10" s="206"/>
      <c r="D10" s="206"/>
      <c r="E10" s="201"/>
      <c r="F10" s="201"/>
      <c r="G10" s="201"/>
      <c r="H10" s="201"/>
      <c r="I10" s="70"/>
      <c r="J10" s="94" t="s">
        <v>667</v>
      </c>
      <c r="K10" s="44" t="s">
        <v>666</v>
      </c>
      <c r="L10" s="93" t="s">
        <v>665</v>
      </c>
      <c r="M10" s="94" t="s">
        <v>667</v>
      </c>
      <c r="N10" s="44" t="s">
        <v>666</v>
      </c>
      <c r="O10" s="93" t="s">
        <v>665</v>
      </c>
      <c r="P10" s="94" t="s">
        <v>667</v>
      </c>
      <c r="Q10" s="44" t="s">
        <v>666</v>
      </c>
      <c r="R10" s="93" t="s">
        <v>665</v>
      </c>
      <c r="S10" s="94" t="s">
        <v>667</v>
      </c>
      <c r="T10" s="44" t="s">
        <v>666</v>
      </c>
      <c r="U10" s="93" t="s">
        <v>665</v>
      </c>
      <c r="V10" s="94" t="s">
        <v>667</v>
      </c>
      <c r="W10" s="44" t="s">
        <v>666</v>
      </c>
      <c r="X10" s="93" t="s">
        <v>665</v>
      </c>
      <c r="Y10" s="234"/>
    </row>
    <row r="11" spans="1:25" ht="15.75" thickBot="1">
      <c r="A11" s="206" t="s">
        <v>437</v>
      </c>
      <c r="B11" s="206" t="s">
        <v>436</v>
      </c>
      <c r="C11" s="206"/>
      <c r="D11" s="206"/>
      <c r="E11" s="201"/>
      <c r="F11" s="201"/>
      <c r="G11" s="201"/>
      <c r="H11" s="201"/>
      <c r="I11" s="120" t="s">
        <v>686</v>
      </c>
      <c r="J11" s="121">
        <v>251.356985254145</v>
      </c>
      <c r="K11" s="122">
        <v>236.306855318662</v>
      </c>
      <c r="L11" s="123">
        <v>240.93892650343699</v>
      </c>
      <c r="M11" s="121">
        <v>175.54375391237701</v>
      </c>
      <c r="N11" s="122">
        <v>173.89823775821901</v>
      </c>
      <c r="O11" s="123">
        <v>168.00076512822201</v>
      </c>
      <c r="P11" s="124">
        <v>691.56184868448702</v>
      </c>
      <c r="Q11" s="125">
        <v>684.33152092520004</v>
      </c>
      <c r="R11" s="126">
        <v>715.57620334234196</v>
      </c>
      <c r="S11" s="136">
        <f>P11/M11</f>
        <v>3.9395411871485977</v>
      </c>
      <c r="T11" s="128">
        <f>Q11/N11</f>
        <v>3.9352412637824803</v>
      </c>
      <c r="U11" s="129">
        <f>R11/O11</f>
        <v>4.2593627641885909</v>
      </c>
      <c r="V11" s="113">
        <f>M11/J11</f>
        <v>0.69838422725704696</v>
      </c>
      <c r="W11" s="112">
        <f>N11/K11</f>
        <v>0.7359000970315297</v>
      </c>
      <c r="X11" s="115">
        <f>O11/L11</f>
        <v>0.69727531190700098</v>
      </c>
      <c r="Y11" s="234"/>
    </row>
    <row r="12" spans="1:25" ht="15.75" thickBot="1">
      <c r="A12" s="108"/>
      <c r="B12" s="107"/>
      <c r="C12" s="107"/>
      <c r="D12" s="107"/>
      <c r="E12" s="106"/>
      <c r="F12" s="106"/>
      <c r="G12" s="106"/>
      <c r="H12" s="105"/>
      <c r="I12" s="104"/>
      <c r="J12" s="109">
        <v>43859</v>
      </c>
      <c r="K12" s="109"/>
      <c r="L12" s="109"/>
      <c r="M12" s="109">
        <v>43859</v>
      </c>
      <c r="N12" s="109"/>
      <c r="O12" s="109"/>
      <c r="P12" s="109">
        <v>43859</v>
      </c>
      <c r="Q12" s="109"/>
      <c r="R12" s="109"/>
      <c r="S12" s="109">
        <v>43859</v>
      </c>
      <c r="T12" s="109"/>
      <c r="U12" s="109"/>
      <c r="V12" s="109">
        <v>43859</v>
      </c>
      <c r="W12" s="109"/>
      <c r="X12" s="109"/>
    </row>
    <row r="13" spans="1:25">
      <c r="A13" s="237" t="s">
        <v>439</v>
      </c>
      <c r="B13" s="237" t="s">
        <v>438</v>
      </c>
      <c r="C13" s="237">
        <v>476</v>
      </c>
      <c r="D13" s="237" t="s">
        <v>697</v>
      </c>
      <c r="E13" s="237">
        <f>AVERAGE(S13:U13)</f>
        <v>2.7253687945652296</v>
      </c>
      <c r="F13" s="237" t="e">
        <f>STDEV(S13:U13)</f>
        <v>#DIV/0!</v>
      </c>
      <c r="G13" s="237" t="e">
        <f>F13/E13*100</f>
        <v>#DIV/0!</v>
      </c>
      <c r="H13" s="237">
        <f>AVERAGE(V13:X13)</f>
        <v>0.9350765419049335</v>
      </c>
      <c r="I13" s="101" t="s">
        <v>668</v>
      </c>
      <c r="J13" s="100">
        <f>AVERAGE(J15:L15)</f>
        <v>270.816355219564</v>
      </c>
      <c r="K13" s="99"/>
      <c r="L13" s="98"/>
      <c r="M13" s="100">
        <f>AVERAGE(M15:O15)</f>
        <v>253.234020930008</v>
      </c>
      <c r="N13" s="99"/>
      <c r="O13" s="98"/>
      <c r="P13" s="100">
        <f>AVERAGE(P15:R15)</f>
        <v>688.88150752977435</v>
      </c>
      <c r="Q13" s="99"/>
      <c r="R13" s="98"/>
      <c r="S13" s="138">
        <f>AVERAGE(S15:U15)</f>
        <v>2.7253687945652296</v>
      </c>
      <c r="T13" s="96"/>
      <c r="U13" s="95"/>
      <c r="V13" s="97">
        <f>M13/J13</f>
        <v>0.9350765419049335</v>
      </c>
      <c r="W13" s="96"/>
      <c r="X13" s="95"/>
      <c r="Y13" s="233" t="e">
        <f>_xlfn.T.TEST(J13:L13,M13:O13,2,1)</f>
        <v>#DIV/0!</v>
      </c>
    </row>
    <row r="14" spans="1:25">
      <c r="A14" s="206" t="s">
        <v>439</v>
      </c>
      <c r="B14" s="206" t="s">
        <v>438</v>
      </c>
      <c r="C14" s="206"/>
      <c r="D14" s="206"/>
      <c r="E14" s="206"/>
      <c r="F14" s="206"/>
      <c r="G14" s="206"/>
      <c r="H14" s="206"/>
      <c r="I14" s="70"/>
      <c r="J14" s="94" t="s">
        <v>667</v>
      </c>
      <c r="K14" s="44" t="s">
        <v>666</v>
      </c>
      <c r="L14" s="93" t="s">
        <v>665</v>
      </c>
      <c r="M14" s="94" t="s">
        <v>667</v>
      </c>
      <c r="N14" s="44" t="s">
        <v>666</v>
      </c>
      <c r="O14" s="93" t="s">
        <v>665</v>
      </c>
      <c r="P14" s="94" t="s">
        <v>667</v>
      </c>
      <c r="Q14" s="44" t="s">
        <v>666</v>
      </c>
      <c r="R14" s="93" t="s">
        <v>665</v>
      </c>
      <c r="S14" s="94" t="s">
        <v>667</v>
      </c>
      <c r="T14" s="44" t="s">
        <v>666</v>
      </c>
      <c r="U14" s="93" t="s">
        <v>665</v>
      </c>
      <c r="V14" s="94" t="s">
        <v>667</v>
      </c>
      <c r="W14" s="44" t="s">
        <v>666</v>
      </c>
      <c r="X14" s="93" t="s">
        <v>665</v>
      </c>
      <c r="Y14" s="234"/>
    </row>
    <row r="15" spans="1:25" ht="15.75" thickBot="1">
      <c r="A15" s="206" t="s">
        <v>439</v>
      </c>
      <c r="B15" s="206" t="s">
        <v>438</v>
      </c>
      <c r="C15" s="206"/>
      <c r="D15" s="206"/>
      <c r="E15" s="206"/>
      <c r="F15" s="206"/>
      <c r="G15" s="206"/>
      <c r="H15" s="206"/>
      <c r="I15" s="120" t="s">
        <v>686</v>
      </c>
      <c r="J15" s="121">
        <v>270.46070916528902</v>
      </c>
      <c r="K15" s="122">
        <v>275.02897237111802</v>
      </c>
      <c r="L15" s="123">
        <v>266.95938412228497</v>
      </c>
      <c r="M15" s="121">
        <v>264.53462762139497</v>
      </c>
      <c r="N15" s="122">
        <v>249.197407701961</v>
      </c>
      <c r="O15" s="123">
        <v>245.970027466668</v>
      </c>
      <c r="P15" s="124">
        <v>671.14632018176098</v>
      </c>
      <c r="Q15" s="125">
        <v>653.80386490628996</v>
      </c>
      <c r="R15" s="126">
        <v>741.694337501272</v>
      </c>
      <c r="S15" s="127">
        <f>P15/M15</f>
        <v>2.5370830511546996</v>
      </c>
      <c r="T15" s="128">
        <f>Q15/N15</f>
        <v>2.6236383072180129</v>
      </c>
      <c r="U15" s="129">
        <f>R15/O15</f>
        <v>3.0153850253229768</v>
      </c>
      <c r="V15" s="113">
        <f>M15/J15</f>
        <v>0.97808893734626579</v>
      </c>
      <c r="W15" s="112">
        <f>N15/K15</f>
        <v>0.90607693274474199</v>
      </c>
      <c r="X15" s="115">
        <f>O15/L15</f>
        <v>0.92137621711772277</v>
      </c>
      <c r="Y15" s="234"/>
    </row>
    <row r="16" spans="1:25" ht="15.75" thickBot="1">
      <c r="A16" s="108"/>
      <c r="B16" s="107"/>
      <c r="C16" s="107"/>
      <c r="D16" s="107"/>
      <c r="E16" s="106"/>
      <c r="F16" s="106"/>
      <c r="G16" s="106"/>
      <c r="H16" s="105"/>
      <c r="I16" s="111"/>
      <c r="J16" s="109">
        <v>43847</v>
      </c>
      <c r="K16" s="109">
        <v>43874</v>
      </c>
      <c r="L16" s="109"/>
      <c r="M16" s="109">
        <v>43847</v>
      </c>
      <c r="N16" s="109">
        <v>43874</v>
      </c>
      <c r="O16" s="109"/>
      <c r="P16" s="109">
        <v>43847</v>
      </c>
      <c r="Q16" s="109">
        <v>43874</v>
      </c>
      <c r="R16" s="109"/>
      <c r="S16" s="109">
        <v>43847</v>
      </c>
      <c r="T16" s="109">
        <v>43874</v>
      </c>
      <c r="U16" s="109"/>
      <c r="V16" s="109">
        <v>43847</v>
      </c>
      <c r="W16" s="109">
        <v>43874</v>
      </c>
      <c r="X16" s="109"/>
    </row>
    <row r="17" spans="1:25">
      <c r="A17" s="237" t="s">
        <v>475</v>
      </c>
      <c r="B17" s="237" t="s">
        <v>476</v>
      </c>
      <c r="C17" s="206">
        <v>899</v>
      </c>
      <c r="D17" s="206" t="s">
        <v>696</v>
      </c>
      <c r="E17" s="206">
        <f>AVERAGE(S17,U17)</f>
        <v>5.7535486751711957</v>
      </c>
      <c r="F17" s="206">
        <f>STDEV(S17:U17)</f>
        <v>0.557835945240307</v>
      </c>
      <c r="G17" s="206">
        <f>F17/E17*100</f>
        <v>9.6955110095372348</v>
      </c>
      <c r="H17" s="206" t="e">
        <f>AVERAGE(V17:X17)</f>
        <v>#REF!</v>
      </c>
      <c r="I17" s="101" t="s">
        <v>668</v>
      </c>
      <c r="J17" s="100" t="e">
        <f>AVERAGE(#REF!)</f>
        <v>#REF!</v>
      </c>
      <c r="K17" s="99" t="s">
        <v>672</v>
      </c>
      <c r="L17" s="98">
        <f>AVERAGE(J20:L20)</f>
        <v>264.2244695571203</v>
      </c>
      <c r="M17" s="100">
        <f>AVERAGE(M19:O19)</f>
        <v>173.22252250269966</v>
      </c>
      <c r="N17" s="99" t="s">
        <v>672</v>
      </c>
      <c r="O17" s="98">
        <f>AVERAGE(M20:O20)</f>
        <v>198.70908052367835</v>
      </c>
      <c r="P17" s="100">
        <f>AVERAGE(P19:R19)</f>
        <v>964.69746708351761</v>
      </c>
      <c r="Q17" s="99" t="s">
        <v>671</v>
      </c>
      <c r="R17" s="98">
        <f>AVERAGE(P20:R20)</f>
        <v>949.99044038026602</v>
      </c>
      <c r="S17" s="138">
        <f>AVERAGE(S19:U19)</f>
        <v>5.7535486751711957</v>
      </c>
      <c r="T17" s="138">
        <f>AVERAGE(S20:U20)</f>
        <v>4.9646495158331385</v>
      </c>
      <c r="U17" s="95"/>
      <c r="V17" s="97" t="e">
        <f>M17/J17</f>
        <v>#REF!</v>
      </c>
      <c r="W17" s="96" t="s">
        <v>671</v>
      </c>
      <c r="X17" s="95">
        <f>O17/L17</f>
        <v>0.75204647342747799</v>
      </c>
      <c r="Y17" s="233" t="e">
        <f>_xlfn.T.TEST(J17:L17,M17:O17,2,1)</f>
        <v>#REF!</v>
      </c>
    </row>
    <row r="18" spans="1:25">
      <c r="A18" s="206"/>
      <c r="B18" s="206"/>
      <c r="C18" s="206"/>
      <c r="D18" s="206"/>
      <c r="E18" s="206"/>
      <c r="F18" s="206"/>
      <c r="G18" s="206"/>
      <c r="H18" s="206"/>
      <c r="I18" s="70"/>
      <c r="J18" s="94" t="s">
        <v>667</v>
      </c>
      <c r="K18" s="44" t="s">
        <v>666</v>
      </c>
      <c r="L18" s="93" t="s">
        <v>665</v>
      </c>
      <c r="M18" s="94" t="s">
        <v>667</v>
      </c>
      <c r="N18" s="44" t="s">
        <v>666</v>
      </c>
      <c r="O18" s="93" t="s">
        <v>665</v>
      </c>
      <c r="P18" s="94" t="s">
        <v>667</v>
      </c>
      <c r="Q18" s="44" t="s">
        <v>666</v>
      </c>
      <c r="R18" s="93" t="s">
        <v>665</v>
      </c>
      <c r="S18" s="94" t="s">
        <v>667</v>
      </c>
      <c r="T18" s="44" t="s">
        <v>666</v>
      </c>
      <c r="U18" s="93" t="s">
        <v>665</v>
      </c>
      <c r="V18" s="94" t="s">
        <v>667</v>
      </c>
      <c r="W18" s="44" t="s">
        <v>666</v>
      </c>
      <c r="X18" s="93" t="s">
        <v>665</v>
      </c>
      <c r="Y18" s="234"/>
    </row>
    <row r="19" spans="1:25" ht="15.75" thickBot="1">
      <c r="A19" s="206"/>
      <c r="B19" s="206"/>
      <c r="C19" s="206"/>
      <c r="D19" s="206"/>
      <c r="E19" s="206"/>
      <c r="F19" s="206"/>
      <c r="G19" s="206"/>
      <c r="H19" s="206"/>
      <c r="I19" s="70" t="s">
        <v>689</v>
      </c>
      <c r="J19" s="130">
        <v>238.867679960679</v>
      </c>
      <c r="K19" s="131">
        <v>223.76211813856401</v>
      </c>
      <c r="L19" s="132">
        <v>217.73154574765701</v>
      </c>
      <c r="M19" s="130">
        <v>143.83777559826299</v>
      </c>
      <c r="N19" s="131">
        <v>174.08116325805301</v>
      </c>
      <c r="O19" s="132">
        <v>201.74862865178301</v>
      </c>
      <c r="P19" s="133">
        <v>1116.38033374982</v>
      </c>
      <c r="Q19" s="134">
        <v>873.00763993138696</v>
      </c>
      <c r="R19" s="135">
        <v>904.70442756934597</v>
      </c>
      <c r="S19" s="89">
        <f t="shared" ref="S19:U20" si="0">P19/M19</f>
        <v>7.7613848594812502</v>
      </c>
      <c r="T19" s="88">
        <f t="shared" si="0"/>
        <v>5.0149460377701232</v>
      </c>
      <c r="U19" s="87">
        <f t="shared" si="0"/>
        <v>4.4843151282622129</v>
      </c>
      <c r="V19" s="113">
        <f t="shared" ref="V19:X20" si="1">M19/J19</f>
        <v>0.60216507993856982</v>
      </c>
      <c r="W19" s="112">
        <f t="shared" si="1"/>
        <v>0.77797423757963258</v>
      </c>
      <c r="X19" s="115">
        <f t="shared" si="1"/>
        <v>0.92659347068431863</v>
      </c>
      <c r="Y19" s="234"/>
    </row>
    <row r="20" spans="1:25" ht="15.75" thickBot="1">
      <c r="A20" s="238"/>
      <c r="B20" s="238"/>
      <c r="C20" s="238"/>
      <c r="D20" s="238"/>
      <c r="E20" s="238"/>
      <c r="F20" s="238"/>
      <c r="G20" s="238"/>
      <c r="H20" s="238"/>
      <c r="I20" s="120" t="s">
        <v>688</v>
      </c>
      <c r="J20" s="121">
        <v>259.00941071216897</v>
      </c>
      <c r="K20" s="122">
        <v>271.538723385727</v>
      </c>
      <c r="L20" s="123">
        <v>262.12527457346499</v>
      </c>
      <c r="M20" s="121">
        <v>157.17812474166399</v>
      </c>
      <c r="N20" s="122">
        <v>209.152374855017</v>
      </c>
      <c r="O20" s="123">
        <v>229.79674197435401</v>
      </c>
      <c r="P20" s="124">
        <v>1068.21906721455</v>
      </c>
      <c r="Q20" s="125">
        <v>801.14075800705598</v>
      </c>
      <c r="R20" s="126">
        <v>980.61149591919195</v>
      </c>
      <c r="S20" s="89">
        <f t="shared" si="0"/>
        <v>6.7962324208299441</v>
      </c>
      <c r="T20" s="88">
        <f t="shared" si="0"/>
        <v>3.8304167407250396</v>
      </c>
      <c r="U20" s="87">
        <f t="shared" si="0"/>
        <v>4.2672993859444324</v>
      </c>
      <c r="V20" s="113">
        <f t="shared" si="1"/>
        <v>0.60684329696550032</v>
      </c>
      <c r="W20" s="112">
        <f t="shared" si="1"/>
        <v>0.77024879636747512</v>
      </c>
      <c r="X20" s="115">
        <f t="shared" si="1"/>
        <v>0.87666762523485553</v>
      </c>
      <c r="Y20" s="235"/>
    </row>
    <row r="21" spans="1:25" ht="15.75" thickBot="1">
      <c r="A21" s="108"/>
      <c r="B21" s="107"/>
      <c r="C21" s="107"/>
      <c r="D21" s="107"/>
      <c r="E21" s="106"/>
      <c r="F21" s="106"/>
      <c r="G21" s="106"/>
      <c r="H21" s="105"/>
      <c r="I21" s="104"/>
      <c r="J21" s="109">
        <v>43847</v>
      </c>
      <c r="K21" s="109"/>
      <c r="L21" s="109"/>
      <c r="M21" s="109">
        <v>43847</v>
      </c>
      <c r="N21" s="109"/>
      <c r="O21" s="109"/>
      <c r="P21" s="109">
        <v>43847</v>
      </c>
      <c r="Q21" s="109"/>
      <c r="R21" s="109"/>
      <c r="S21" s="109">
        <v>43847</v>
      </c>
      <c r="T21" s="109"/>
      <c r="U21" s="109"/>
      <c r="V21" s="109">
        <v>43847</v>
      </c>
      <c r="W21" s="103">
        <v>44113</v>
      </c>
      <c r="X21" s="102">
        <v>44171</v>
      </c>
    </row>
    <row r="22" spans="1:25">
      <c r="A22" s="237" t="s">
        <v>473</v>
      </c>
      <c r="B22" s="237" t="s">
        <v>474</v>
      </c>
      <c r="C22" s="237">
        <v>900</v>
      </c>
      <c r="D22" s="237" t="s">
        <v>694</v>
      </c>
      <c r="E22" s="237">
        <f>AVERAGE(S22:U22)</f>
        <v>1.8080180224478886</v>
      </c>
      <c r="F22" s="237" t="e">
        <f>STDEV(S22:U22)</f>
        <v>#DIV/0!</v>
      </c>
      <c r="G22" s="237" t="e">
        <f>F22/E22*100</f>
        <v>#DIV/0!</v>
      </c>
      <c r="H22" s="237">
        <f>AVERAGE(V22:X22)</f>
        <v>0.99634320794661901</v>
      </c>
      <c r="I22" s="101" t="s">
        <v>668</v>
      </c>
      <c r="J22" s="100">
        <f>AVERAGE(J19:L19)</f>
        <v>226.78711461563333</v>
      </c>
      <c r="K22" s="99"/>
      <c r="L22" s="98"/>
      <c r="M22" s="100">
        <f>AVERAGE(M24:O24)</f>
        <v>225.95780129709769</v>
      </c>
      <c r="N22" s="99"/>
      <c r="O22" s="98"/>
      <c r="P22" s="100">
        <f>AVERAGE(P24:R24)</f>
        <v>400.32891712418132</v>
      </c>
      <c r="Q22" s="99"/>
      <c r="R22" s="98"/>
      <c r="S22" s="138">
        <f>AVERAGE(S24:U24)</f>
        <v>1.8080180224478886</v>
      </c>
      <c r="T22" s="96"/>
      <c r="U22" s="95"/>
      <c r="V22" s="97">
        <f>M22/J22</f>
        <v>0.99634320794661901</v>
      </c>
      <c r="W22" s="96"/>
      <c r="X22" s="95"/>
      <c r="Y22" s="233" t="e">
        <f>_xlfn.T.TEST(J22:L22,M22:O22,2,1)</f>
        <v>#DIV/0!</v>
      </c>
    </row>
    <row r="23" spans="1:25">
      <c r="A23" s="206" t="s">
        <v>473</v>
      </c>
      <c r="B23" s="206" t="s">
        <v>474</v>
      </c>
      <c r="C23" s="206"/>
      <c r="D23" s="206"/>
      <c r="E23" s="206"/>
      <c r="F23" s="206"/>
      <c r="G23" s="206"/>
      <c r="H23" s="206"/>
      <c r="I23" s="70"/>
      <c r="J23" s="94" t="s">
        <v>667</v>
      </c>
      <c r="K23" s="44" t="s">
        <v>666</v>
      </c>
      <c r="L23" s="93" t="s">
        <v>665</v>
      </c>
      <c r="M23" s="94" t="s">
        <v>667</v>
      </c>
      <c r="N23" s="44" t="s">
        <v>666</v>
      </c>
      <c r="O23" s="93" t="s">
        <v>665</v>
      </c>
      <c r="P23" s="94" t="s">
        <v>667</v>
      </c>
      <c r="Q23" s="44" t="s">
        <v>666</v>
      </c>
      <c r="R23" s="93" t="s">
        <v>665</v>
      </c>
      <c r="S23" s="94" t="s">
        <v>667</v>
      </c>
      <c r="T23" s="44" t="s">
        <v>666</v>
      </c>
      <c r="U23" s="93" t="s">
        <v>665</v>
      </c>
      <c r="V23" s="94" t="s">
        <v>667</v>
      </c>
      <c r="W23" s="44" t="s">
        <v>666</v>
      </c>
      <c r="X23" s="93" t="s">
        <v>665</v>
      </c>
      <c r="Y23" s="234"/>
    </row>
    <row r="24" spans="1:25" ht="15.75" thickBot="1">
      <c r="A24" s="206" t="s">
        <v>473</v>
      </c>
      <c r="B24" s="206" t="s">
        <v>474</v>
      </c>
      <c r="C24" s="206"/>
      <c r="D24" s="206"/>
      <c r="E24" s="206"/>
      <c r="F24" s="206"/>
      <c r="G24" s="206"/>
      <c r="H24" s="206"/>
      <c r="I24" s="120" t="s">
        <v>689</v>
      </c>
      <c r="J24" s="121">
        <v>242.36076478442399</v>
      </c>
      <c r="K24" s="122">
        <v>290.93785438142498</v>
      </c>
      <c r="L24" s="123">
        <v>256.61653279568498</v>
      </c>
      <c r="M24" s="121">
        <v>187.890392245887</v>
      </c>
      <c r="N24" s="122">
        <v>262.45982592119299</v>
      </c>
      <c r="O24" s="123">
        <v>227.52318572421299</v>
      </c>
      <c r="P24" s="124">
        <v>418.20419028441</v>
      </c>
      <c r="Q24" s="125">
        <v>413.95779564001901</v>
      </c>
      <c r="R24" s="126">
        <v>368.82476544811499</v>
      </c>
      <c r="S24" s="127">
        <f>P24/M24</f>
        <v>2.2257880527340519</v>
      </c>
      <c r="T24" s="128">
        <f>Q24/N24</f>
        <v>1.5772234633894608</v>
      </c>
      <c r="U24" s="129">
        <f>R24/O24</f>
        <v>1.6210425512201532</v>
      </c>
      <c r="V24" s="113">
        <f>M24/J24</f>
        <v>0.7752508637815716</v>
      </c>
      <c r="W24" s="112">
        <f>N24/K24</f>
        <v>0.90211645534823814</v>
      </c>
      <c r="X24" s="115">
        <f>O24/L24</f>
        <v>0.88662715237199563</v>
      </c>
      <c r="Y24" s="234"/>
    </row>
    <row r="25" spans="1:25" ht="15.75" thickBot="1">
      <c r="A25" s="108"/>
      <c r="B25" s="107"/>
      <c r="C25" s="107"/>
      <c r="D25" s="107"/>
      <c r="E25" s="106"/>
      <c r="F25" s="106"/>
      <c r="G25" s="106"/>
      <c r="H25" s="105"/>
      <c r="I25" s="111"/>
      <c r="J25" s="109">
        <v>43859</v>
      </c>
      <c r="K25" s="109"/>
      <c r="L25" s="109"/>
      <c r="M25" s="109">
        <v>43859</v>
      </c>
      <c r="N25" s="109"/>
      <c r="O25" s="109"/>
      <c r="P25" s="109">
        <v>43859</v>
      </c>
      <c r="Q25" s="109"/>
      <c r="R25" s="109"/>
      <c r="S25" s="109">
        <v>43859</v>
      </c>
      <c r="T25" s="109"/>
      <c r="U25" s="109"/>
      <c r="V25" s="109">
        <v>43859</v>
      </c>
      <c r="W25" s="109"/>
      <c r="X25" s="109"/>
    </row>
    <row r="26" spans="1:25">
      <c r="A26" s="237" t="s">
        <v>441</v>
      </c>
      <c r="B26" s="237" t="s">
        <v>440</v>
      </c>
      <c r="C26" s="237">
        <v>906</v>
      </c>
      <c r="D26" s="237" t="s">
        <v>693</v>
      </c>
      <c r="E26" s="237">
        <f>AVERAGE(S26:U26)</f>
        <v>0.2684150520973137</v>
      </c>
      <c r="F26" s="237" t="e">
        <f>STDEV(S26:U26)</f>
        <v>#DIV/0!</v>
      </c>
      <c r="G26" s="237" t="e">
        <f>F26/E26*100</f>
        <v>#DIV/0!</v>
      </c>
      <c r="H26" s="237">
        <f>AVERAGE(V26:X26)</f>
        <v>0.87038928075616517</v>
      </c>
      <c r="I26" s="101" t="s">
        <v>668</v>
      </c>
      <c r="J26" s="100">
        <f>AVERAGE(J28:L28)</f>
        <v>239.32080718310999</v>
      </c>
      <c r="K26" s="99"/>
      <c r="L26" s="98"/>
      <c r="M26" s="100">
        <f>AVERAGE(M28:O28)</f>
        <v>208.302265234092</v>
      </c>
      <c r="N26" s="99"/>
      <c r="O26" s="98"/>
      <c r="P26" s="100">
        <f>AVERAGE(P28:R28)</f>
        <v>55.285221647222563</v>
      </c>
      <c r="Q26" s="99"/>
      <c r="R26" s="98"/>
      <c r="S26" s="137">
        <f>AVERAGE(S28:U28)</f>
        <v>0.2684150520973137</v>
      </c>
      <c r="T26" s="96"/>
      <c r="U26" s="95"/>
      <c r="V26" s="97">
        <f>M26/J26</f>
        <v>0.87038928075616517</v>
      </c>
      <c r="W26" s="96"/>
      <c r="X26" s="95"/>
      <c r="Y26" s="233" t="e">
        <f>_xlfn.T.TEST(J26:L26,M26:O26,2,1)</f>
        <v>#DIV/0!</v>
      </c>
    </row>
    <row r="27" spans="1:25">
      <c r="A27" s="206" t="s">
        <v>441</v>
      </c>
      <c r="B27" s="206" t="s">
        <v>440</v>
      </c>
      <c r="C27" s="206"/>
      <c r="D27" s="206"/>
      <c r="E27" s="206"/>
      <c r="F27" s="206"/>
      <c r="G27" s="206"/>
      <c r="H27" s="206"/>
      <c r="I27" s="70"/>
      <c r="J27" s="94" t="s">
        <v>667</v>
      </c>
      <c r="K27" s="44" t="s">
        <v>666</v>
      </c>
      <c r="L27" s="93" t="s">
        <v>665</v>
      </c>
      <c r="M27" s="94" t="s">
        <v>667</v>
      </c>
      <c r="N27" s="44" t="s">
        <v>666</v>
      </c>
      <c r="O27" s="93" t="s">
        <v>665</v>
      </c>
      <c r="P27" s="94" t="s">
        <v>667</v>
      </c>
      <c r="Q27" s="44" t="s">
        <v>666</v>
      </c>
      <c r="R27" s="93" t="s">
        <v>665</v>
      </c>
      <c r="S27" s="94" t="s">
        <v>667</v>
      </c>
      <c r="T27" s="44" t="s">
        <v>666</v>
      </c>
      <c r="U27" s="93" t="s">
        <v>665</v>
      </c>
      <c r="V27" s="94" t="s">
        <v>667</v>
      </c>
      <c r="W27" s="44" t="s">
        <v>666</v>
      </c>
      <c r="X27" s="93" t="s">
        <v>665</v>
      </c>
      <c r="Y27" s="234"/>
    </row>
    <row r="28" spans="1:25" ht="15.75" thickBot="1">
      <c r="A28" s="206" t="s">
        <v>441</v>
      </c>
      <c r="B28" s="206" t="s">
        <v>440</v>
      </c>
      <c r="C28" s="206"/>
      <c r="D28" s="206"/>
      <c r="E28" s="206"/>
      <c r="F28" s="206"/>
      <c r="G28" s="206"/>
      <c r="H28" s="206"/>
      <c r="I28" s="120" t="s">
        <v>686</v>
      </c>
      <c r="J28" s="121">
        <v>268.50564585422399</v>
      </c>
      <c r="K28" s="122">
        <v>220.73526972667199</v>
      </c>
      <c r="L28" s="123">
        <v>228.721505968434</v>
      </c>
      <c r="M28" s="121">
        <v>219.946811718974</v>
      </c>
      <c r="N28" s="122">
        <v>221.196985881861</v>
      </c>
      <c r="O28" s="123">
        <v>183.76299810144101</v>
      </c>
      <c r="P28" s="124">
        <v>56.668783354272797</v>
      </c>
      <c r="Q28" s="125">
        <v>50.573407037242397</v>
      </c>
      <c r="R28" s="126">
        <v>58.613474550152503</v>
      </c>
      <c r="S28" s="127">
        <f>P28/M28</f>
        <v>0.257647669049545</v>
      </c>
      <c r="T28" s="128">
        <f>Q28/N28</f>
        <v>0.22863515447833963</v>
      </c>
      <c r="U28" s="129">
        <f>R28/O28</f>
        <v>0.31896233276405644</v>
      </c>
      <c r="V28" s="113">
        <f>M28/J28</f>
        <v>0.81915153411108033</v>
      </c>
      <c r="W28" s="112">
        <f>N28/K28</f>
        <v>1.0020917189888174</v>
      </c>
      <c r="X28" s="115">
        <f>O28/L28</f>
        <v>0.80343559003499332</v>
      </c>
      <c r="Y28" s="234"/>
    </row>
    <row r="29" spans="1:25" ht="15.75" thickBot="1">
      <c r="A29" s="108"/>
      <c r="B29" s="107"/>
      <c r="C29" s="107"/>
      <c r="D29" s="107"/>
      <c r="E29" s="106"/>
      <c r="F29" s="106"/>
      <c r="G29" s="106"/>
      <c r="H29" s="105"/>
      <c r="I29" s="110"/>
      <c r="J29" s="109">
        <v>43859</v>
      </c>
      <c r="K29" s="109"/>
      <c r="L29" s="109"/>
      <c r="M29" s="109">
        <v>43859</v>
      </c>
      <c r="N29" s="109"/>
      <c r="O29" s="109"/>
      <c r="P29" s="109">
        <v>43859</v>
      </c>
      <c r="Q29" s="109"/>
      <c r="R29" s="109"/>
      <c r="S29" s="109">
        <v>43859</v>
      </c>
      <c r="T29" s="109"/>
      <c r="U29" s="109"/>
      <c r="V29" s="109">
        <v>43859</v>
      </c>
      <c r="W29" s="109"/>
      <c r="X29" s="109"/>
    </row>
    <row r="30" spans="1:25">
      <c r="A30" s="237" t="s">
        <v>443</v>
      </c>
      <c r="B30" s="237" t="s">
        <v>442</v>
      </c>
      <c r="C30" s="237">
        <v>913</v>
      </c>
      <c r="D30" s="237" t="s">
        <v>695</v>
      </c>
      <c r="E30" s="237">
        <f>AVERAGE(S30:U30)</f>
        <v>1.8479473312060744</v>
      </c>
      <c r="F30" s="237" t="e">
        <f>STDEV(S30:U30)</f>
        <v>#DIV/0!</v>
      </c>
      <c r="G30" s="237" t="e">
        <f>F30/E30*100</f>
        <v>#DIV/0!</v>
      </c>
      <c r="H30" s="237">
        <f>AVERAGE(V30:X30)</f>
        <v>0.96195953928300015</v>
      </c>
      <c r="I30" s="101" t="s">
        <v>668</v>
      </c>
      <c r="J30" s="100">
        <f>AVERAGE(J32:L32)</f>
        <v>225.77994844313568</v>
      </c>
      <c r="K30" s="99"/>
      <c r="L30" s="98"/>
      <c r="M30" s="100">
        <f>AVERAGE(M32:O32)</f>
        <v>217.19117518369833</v>
      </c>
      <c r="N30" s="99"/>
      <c r="O30" s="98"/>
      <c r="P30" s="100">
        <f>AVERAGE(P32:R32)</f>
        <v>398.98422175987662</v>
      </c>
      <c r="Q30" s="99"/>
      <c r="R30" s="98"/>
      <c r="S30" s="138">
        <f>AVERAGE(S32:U32)</f>
        <v>1.8479473312060744</v>
      </c>
      <c r="T30" s="96"/>
      <c r="U30" s="95"/>
      <c r="V30" s="97">
        <f>M30/J30</f>
        <v>0.96195953928300015</v>
      </c>
      <c r="W30" s="96"/>
      <c r="X30" s="95"/>
      <c r="Y30" s="233" t="e">
        <f>_xlfn.T.TEST(J30:L30,M30:O30,2,1)</f>
        <v>#DIV/0!</v>
      </c>
    </row>
    <row r="31" spans="1:25">
      <c r="A31" s="206" t="s">
        <v>443</v>
      </c>
      <c r="B31" s="206" t="s">
        <v>442</v>
      </c>
      <c r="C31" s="206"/>
      <c r="D31" s="206"/>
      <c r="E31" s="206"/>
      <c r="F31" s="206"/>
      <c r="G31" s="206"/>
      <c r="H31" s="206"/>
      <c r="I31" s="70"/>
      <c r="J31" s="94" t="s">
        <v>667</v>
      </c>
      <c r="K31" s="44" t="s">
        <v>666</v>
      </c>
      <c r="L31" s="93" t="s">
        <v>665</v>
      </c>
      <c r="M31" s="94" t="s">
        <v>667</v>
      </c>
      <c r="N31" s="44" t="s">
        <v>666</v>
      </c>
      <c r="O31" s="93" t="s">
        <v>665</v>
      </c>
      <c r="P31" s="94" t="s">
        <v>667</v>
      </c>
      <c r="Q31" s="44" t="s">
        <v>666</v>
      </c>
      <c r="R31" s="93" t="s">
        <v>665</v>
      </c>
      <c r="S31" s="94" t="s">
        <v>667</v>
      </c>
      <c r="T31" s="44" t="s">
        <v>666</v>
      </c>
      <c r="U31" s="93" t="s">
        <v>665</v>
      </c>
      <c r="V31" s="94" t="s">
        <v>667</v>
      </c>
      <c r="W31" s="44" t="s">
        <v>666</v>
      </c>
      <c r="X31" s="93" t="s">
        <v>665</v>
      </c>
      <c r="Y31" s="234"/>
    </row>
    <row r="32" spans="1:25" ht="15.75" thickBot="1">
      <c r="A32" s="206" t="s">
        <v>443</v>
      </c>
      <c r="B32" s="206" t="s">
        <v>442</v>
      </c>
      <c r="C32" s="206"/>
      <c r="D32" s="206"/>
      <c r="E32" s="206"/>
      <c r="F32" s="238"/>
      <c r="G32" s="238"/>
      <c r="H32" s="206"/>
      <c r="I32" s="120" t="s">
        <v>686</v>
      </c>
      <c r="J32" s="121">
        <v>238.07292783212301</v>
      </c>
      <c r="K32" s="122">
        <v>242.02508653438301</v>
      </c>
      <c r="L32" s="123">
        <v>197.24183096290099</v>
      </c>
      <c r="M32" s="121">
        <v>210.23260115617001</v>
      </c>
      <c r="N32" s="122">
        <v>240.56968426307299</v>
      </c>
      <c r="O32" s="123">
        <v>200.77124013185201</v>
      </c>
      <c r="P32" s="124">
        <v>367.00307616032501</v>
      </c>
      <c r="Q32" s="125">
        <v>407.36407314624398</v>
      </c>
      <c r="R32" s="126">
        <v>422.58551597306098</v>
      </c>
      <c r="S32" s="127">
        <f>P32/M32</f>
        <v>1.7457001156909009</v>
      </c>
      <c r="T32" s="128">
        <f>Q32/N32</f>
        <v>1.6933308716520339</v>
      </c>
      <c r="U32" s="129">
        <f>R32/O32</f>
        <v>2.1048110062752885</v>
      </c>
      <c r="V32" s="113">
        <f>M32/J32</f>
        <v>0.88305967028899401</v>
      </c>
      <c r="W32" s="112">
        <f>N32/K32</f>
        <v>0.99398656440061528</v>
      </c>
      <c r="X32" s="115">
        <f>O32/L32</f>
        <v>1.0178938167006515</v>
      </c>
      <c r="Y32" s="234"/>
    </row>
    <row r="33" spans="1:25" ht="15.75" thickBot="1">
      <c r="A33" s="108"/>
      <c r="B33" s="107"/>
      <c r="C33" s="107"/>
      <c r="D33" s="107"/>
      <c r="E33" s="106"/>
      <c r="F33" s="106"/>
      <c r="G33" s="106"/>
      <c r="H33" s="105"/>
      <c r="I33" s="111"/>
      <c r="J33" s="109">
        <v>43859</v>
      </c>
      <c r="K33" s="109"/>
      <c r="L33" s="109"/>
      <c r="M33" s="109">
        <v>43859</v>
      </c>
      <c r="N33" s="109"/>
      <c r="O33" s="109"/>
      <c r="P33" s="109">
        <v>43859</v>
      </c>
      <c r="Q33" s="109"/>
      <c r="R33" s="109"/>
      <c r="S33" s="109">
        <v>43859</v>
      </c>
      <c r="T33" s="109"/>
      <c r="U33" s="109"/>
      <c r="V33" s="109">
        <v>43859</v>
      </c>
      <c r="W33" s="109"/>
      <c r="X33" s="109"/>
    </row>
    <row r="34" spans="1:25">
      <c r="A34" s="237" t="s">
        <v>445</v>
      </c>
      <c r="B34" s="237" t="s">
        <v>444</v>
      </c>
      <c r="C34" s="237">
        <v>915</v>
      </c>
      <c r="D34" s="237" t="s">
        <v>692</v>
      </c>
      <c r="E34" s="237">
        <f>AVERAGE(S34:U34)</f>
        <v>2.5525361189252127</v>
      </c>
      <c r="F34" s="237" t="e">
        <f>STDEV(S34:U34)</f>
        <v>#DIV/0!</v>
      </c>
      <c r="G34" s="237" t="e">
        <f>F34/E34*100</f>
        <v>#DIV/0!</v>
      </c>
      <c r="H34" s="237">
        <f>AVERAGE(V34:X34)</f>
        <v>0.81394028062451773</v>
      </c>
      <c r="I34" s="101" t="s">
        <v>668</v>
      </c>
      <c r="J34" s="100">
        <f>AVERAGE(J36:L36)</f>
        <v>193.02821239256335</v>
      </c>
      <c r="K34" s="99"/>
      <c r="L34" s="98"/>
      <c r="M34" s="100">
        <f>AVERAGE(M36:O36)</f>
        <v>157.11343736325202</v>
      </c>
      <c r="N34" s="99"/>
      <c r="O34" s="98"/>
      <c r="P34" s="100">
        <f>AVERAGE(P36:R36)</f>
        <v>400.37281972132701</v>
      </c>
      <c r="Q34" s="99"/>
      <c r="R34" s="98"/>
      <c r="S34" s="138">
        <f>AVERAGE(S36:U36)</f>
        <v>2.5525361189252127</v>
      </c>
      <c r="T34" s="96"/>
      <c r="U34" s="95"/>
      <c r="V34" s="97">
        <f>M34/J34</f>
        <v>0.81394028062451773</v>
      </c>
      <c r="W34" s="96"/>
      <c r="X34" s="95"/>
      <c r="Y34" s="233" t="e">
        <f>_xlfn.T.TEST(J34:L34,M34:O34,2,1)</f>
        <v>#DIV/0!</v>
      </c>
    </row>
    <row r="35" spans="1:25">
      <c r="A35" s="206" t="s">
        <v>445</v>
      </c>
      <c r="B35" s="206" t="s">
        <v>444</v>
      </c>
      <c r="C35" s="206"/>
      <c r="D35" s="206"/>
      <c r="E35" s="206"/>
      <c r="F35" s="206"/>
      <c r="G35" s="206"/>
      <c r="H35" s="206"/>
      <c r="I35" s="70"/>
      <c r="J35" s="94" t="s">
        <v>667</v>
      </c>
      <c r="K35" s="44" t="s">
        <v>666</v>
      </c>
      <c r="L35" s="93" t="s">
        <v>665</v>
      </c>
      <c r="M35" s="94" t="s">
        <v>667</v>
      </c>
      <c r="N35" s="44" t="s">
        <v>666</v>
      </c>
      <c r="O35" s="93" t="s">
        <v>665</v>
      </c>
      <c r="P35" s="94" t="s">
        <v>667</v>
      </c>
      <c r="Q35" s="44" t="s">
        <v>666</v>
      </c>
      <c r="R35" s="93" t="s">
        <v>665</v>
      </c>
      <c r="S35" s="94" t="s">
        <v>667</v>
      </c>
      <c r="T35" s="44" t="s">
        <v>666</v>
      </c>
      <c r="U35" s="93" t="s">
        <v>665</v>
      </c>
      <c r="V35" s="94" t="s">
        <v>667</v>
      </c>
      <c r="W35" s="44" t="s">
        <v>666</v>
      </c>
      <c r="X35" s="93" t="s">
        <v>665</v>
      </c>
      <c r="Y35" s="234"/>
    </row>
    <row r="36" spans="1:25" ht="15.75" thickBot="1">
      <c r="A36" s="206" t="s">
        <v>445</v>
      </c>
      <c r="B36" s="206" t="s">
        <v>444</v>
      </c>
      <c r="C36" s="206"/>
      <c r="D36" s="206"/>
      <c r="E36" s="206"/>
      <c r="F36" s="238"/>
      <c r="G36" s="238"/>
      <c r="H36" s="206"/>
      <c r="I36" s="120" t="s">
        <v>686</v>
      </c>
      <c r="J36" s="121">
        <v>205.09178350708299</v>
      </c>
      <c r="K36" s="122">
        <v>192.58213384747901</v>
      </c>
      <c r="L36" s="123">
        <v>181.41071982312801</v>
      </c>
      <c r="M36" s="121">
        <v>165.949117652647</v>
      </c>
      <c r="N36" s="122">
        <v>152.80379193244099</v>
      </c>
      <c r="O36" s="123">
        <v>152.58740250466801</v>
      </c>
      <c r="P36" s="124">
        <v>398.39188088828797</v>
      </c>
      <c r="Q36" s="125">
        <v>414.22544630306299</v>
      </c>
      <c r="R36" s="126">
        <v>388.50113197262999</v>
      </c>
      <c r="S36" s="127">
        <f>P36/M36</f>
        <v>2.4006869486475595</v>
      </c>
      <c r="T36" s="128">
        <f>Q36/N36</f>
        <v>2.7108322448320141</v>
      </c>
      <c r="U36" s="129">
        <f>R36/O36</f>
        <v>2.5460891632960645</v>
      </c>
      <c r="V36" s="113">
        <f>M36/J36</f>
        <v>0.80914561673269481</v>
      </c>
      <c r="W36" s="112">
        <f>N36/K36</f>
        <v>0.79344739244325935</v>
      </c>
      <c r="X36" s="115">
        <f>O36/L36</f>
        <v>0.84111568849645613</v>
      </c>
      <c r="Y36" s="234"/>
    </row>
    <row r="37" spans="1:25" ht="15.75" thickBot="1">
      <c r="A37" s="108"/>
      <c r="B37" s="107"/>
      <c r="C37" s="107"/>
      <c r="D37" s="107"/>
      <c r="E37" s="106"/>
      <c r="F37" s="106"/>
      <c r="G37" s="106"/>
      <c r="H37" s="105"/>
      <c r="I37" s="111"/>
      <c r="J37" s="109">
        <v>43859</v>
      </c>
      <c r="K37" s="109"/>
      <c r="L37" s="109"/>
      <c r="M37" s="109">
        <v>43859</v>
      </c>
      <c r="N37" s="109"/>
      <c r="O37" s="109"/>
      <c r="P37" s="109">
        <v>43859</v>
      </c>
      <c r="Q37" s="109"/>
      <c r="R37" s="109"/>
      <c r="S37" s="109">
        <v>43859</v>
      </c>
      <c r="T37" s="109"/>
      <c r="U37" s="109"/>
      <c r="V37" s="109">
        <v>43859</v>
      </c>
      <c r="W37" s="109"/>
      <c r="X37" s="109"/>
    </row>
    <row r="38" spans="1:25">
      <c r="A38" s="237" t="s">
        <v>447</v>
      </c>
      <c r="B38" s="237" t="s">
        <v>446</v>
      </c>
      <c r="C38" s="237">
        <v>965</v>
      </c>
      <c r="D38" s="237" t="s">
        <v>691</v>
      </c>
      <c r="E38" s="237">
        <f>AVERAGE(S38:U38)</f>
        <v>1.016482072853087</v>
      </c>
      <c r="F38" s="237" t="e">
        <f>STDEV(S38:U38)</f>
        <v>#DIV/0!</v>
      </c>
      <c r="G38" s="237" t="e">
        <f>F38/E38*100</f>
        <v>#DIV/0!</v>
      </c>
      <c r="H38" s="237">
        <f>AVERAGE(V38:X38)</f>
        <v>0.88971280214165682</v>
      </c>
      <c r="I38" s="101" t="s">
        <v>668</v>
      </c>
      <c r="J38" s="100">
        <f>AVERAGE(J40:L40)</f>
        <v>209.518936707693</v>
      </c>
      <c r="K38" s="99"/>
      <c r="L38" s="98"/>
      <c r="M38" s="100">
        <f>AVERAGE(M40:O40)</f>
        <v>186.41168027994198</v>
      </c>
      <c r="N38" s="99"/>
      <c r="O38" s="98"/>
      <c r="P38" s="100">
        <f>AVERAGE(P40:R40)</f>
        <v>188.94500748863632</v>
      </c>
      <c r="Q38" s="99"/>
      <c r="R38" s="98"/>
      <c r="S38" s="137">
        <f>AVERAGE(S40:U40)</f>
        <v>1.016482072853087</v>
      </c>
      <c r="T38" s="96"/>
      <c r="U38" s="95"/>
      <c r="V38" s="97">
        <f>M38/J38</f>
        <v>0.88971280214165682</v>
      </c>
      <c r="W38" s="96"/>
      <c r="X38" s="95"/>
      <c r="Y38" s="233" t="e">
        <f>_xlfn.T.TEST(J38:L38,M38:O38,2,1)</f>
        <v>#DIV/0!</v>
      </c>
    </row>
    <row r="39" spans="1:25">
      <c r="A39" s="206" t="s">
        <v>447</v>
      </c>
      <c r="B39" s="206" t="s">
        <v>446</v>
      </c>
      <c r="C39" s="206"/>
      <c r="D39" s="206"/>
      <c r="E39" s="206"/>
      <c r="F39" s="206"/>
      <c r="G39" s="206"/>
      <c r="H39" s="206"/>
      <c r="I39" s="70"/>
      <c r="J39" s="94" t="s">
        <v>667</v>
      </c>
      <c r="K39" s="44" t="s">
        <v>666</v>
      </c>
      <c r="L39" s="93" t="s">
        <v>665</v>
      </c>
      <c r="M39" s="94" t="s">
        <v>667</v>
      </c>
      <c r="N39" s="44" t="s">
        <v>666</v>
      </c>
      <c r="O39" s="93" t="s">
        <v>665</v>
      </c>
      <c r="P39" s="94" t="s">
        <v>667</v>
      </c>
      <c r="Q39" s="44" t="s">
        <v>666</v>
      </c>
      <c r="R39" s="93" t="s">
        <v>665</v>
      </c>
      <c r="S39" s="94" t="s">
        <v>667</v>
      </c>
      <c r="T39" s="44" t="s">
        <v>666</v>
      </c>
      <c r="U39" s="93" t="s">
        <v>665</v>
      </c>
      <c r="V39" s="94" t="s">
        <v>667</v>
      </c>
      <c r="W39" s="44" t="s">
        <v>666</v>
      </c>
      <c r="X39" s="93" t="s">
        <v>665</v>
      </c>
      <c r="Y39" s="234"/>
    </row>
    <row r="40" spans="1:25" ht="15.75" thickBot="1">
      <c r="A40" s="206" t="s">
        <v>447</v>
      </c>
      <c r="B40" s="206" t="s">
        <v>446</v>
      </c>
      <c r="C40" s="206"/>
      <c r="D40" s="206"/>
      <c r="E40" s="206"/>
      <c r="F40" s="238"/>
      <c r="G40" s="238"/>
      <c r="H40" s="206"/>
      <c r="I40" s="120" t="s">
        <v>686</v>
      </c>
      <c r="J40" s="121">
        <v>228.149051653025</v>
      </c>
      <c r="K40" s="122">
        <v>206.01575099802099</v>
      </c>
      <c r="L40" s="123">
        <v>194.39200747203299</v>
      </c>
      <c r="M40" s="121">
        <v>195.82328261085999</v>
      </c>
      <c r="N40" s="122">
        <v>182.80585724140801</v>
      </c>
      <c r="O40" s="123">
        <v>180.60590098755799</v>
      </c>
      <c r="P40" s="124">
        <v>175.35270875868301</v>
      </c>
      <c r="Q40" s="125">
        <v>204.44936213332301</v>
      </c>
      <c r="R40" s="126">
        <v>187.03295157390301</v>
      </c>
      <c r="S40" s="127">
        <f>P40/M40</f>
        <v>0.89546404503464427</v>
      </c>
      <c r="T40" s="128">
        <f>Q40/N40</f>
        <v>1.1183961237266771</v>
      </c>
      <c r="U40" s="129">
        <f>R40/O40</f>
        <v>1.0355860497979397</v>
      </c>
      <c r="V40" s="113">
        <f>M40/J40</f>
        <v>0.8583129370560485</v>
      </c>
      <c r="W40" s="112">
        <f>N40/K40</f>
        <v>0.88733922700485202</v>
      </c>
      <c r="X40" s="115">
        <f>O40/L40</f>
        <v>0.9290808986246083</v>
      </c>
      <c r="Y40" s="234"/>
    </row>
    <row r="41" spans="1:25" ht="15.75" thickBot="1">
      <c r="A41" s="108"/>
      <c r="B41" s="107"/>
      <c r="C41" s="107"/>
      <c r="D41" s="107"/>
      <c r="E41" s="106"/>
      <c r="F41" s="106"/>
      <c r="G41" s="106"/>
      <c r="H41" s="105"/>
      <c r="I41" s="111"/>
      <c r="J41" s="109">
        <v>43859</v>
      </c>
      <c r="K41" s="109"/>
      <c r="L41" s="109"/>
      <c r="M41" s="109">
        <v>43859</v>
      </c>
      <c r="N41" s="109"/>
      <c r="O41" s="109"/>
      <c r="P41" s="109">
        <v>43859</v>
      </c>
      <c r="Q41" s="109"/>
      <c r="R41" s="109"/>
      <c r="S41" s="109">
        <v>43859</v>
      </c>
      <c r="T41" s="109"/>
      <c r="U41" s="109"/>
      <c r="V41" s="109">
        <v>43859</v>
      </c>
      <c r="W41" s="109"/>
      <c r="X41" s="109"/>
    </row>
    <row r="42" spans="1:25">
      <c r="A42" s="237" t="s">
        <v>449</v>
      </c>
      <c r="B42" s="237" t="s">
        <v>448</v>
      </c>
      <c r="C42" s="237">
        <v>3125</v>
      </c>
      <c r="D42" s="237" t="s">
        <v>690</v>
      </c>
      <c r="E42" s="237">
        <f>AVERAGE(S42:U42)</f>
        <v>0.12628830584368864</v>
      </c>
      <c r="F42" s="237" t="e">
        <f>STDEV(S42:U42)</f>
        <v>#DIV/0!</v>
      </c>
      <c r="G42" s="237" t="e">
        <f>F42/E42*100</f>
        <v>#DIV/0!</v>
      </c>
      <c r="H42" s="237">
        <f>AVERAGE(V42:X42)</f>
        <v>0.67378503229546893</v>
      </c>
      <c r="I42" s="101" t="s">
        <v>668</v>
      </c>
      <c r="J42" s="100">
        <f>AVERAGE(J44:L44)</f>
        <v>194.13523674337534</v>
      </c>
      <c r="K42" s="99"/>
      <c r="L42" s="98"/>
      <c r="M42" s="100">
        <f>AVERAGE(M44:O44)</f>
        <v>130.80541675882367</v>
      </c>
      <c r="N42" s="99"/>
      <c r="O42" s="98"/>
      <c r="P42" s="100">
        <f>AVERAGE(P44:R44)</f>
        <v>16.50718287692203</v>
      </c>
      <c r="Q42" s="99"/>
      <c r="R42" s="98"/>
      <c r="S42" s="137">
        <f>AVERAGE(S44:U44)</f>
        <v>0.12628830584368864</v>
      </c>
      <c r="T42" s="96"/>
      <c r="U42" s="95"/>
      <c r="V42" s="97">
        <f>M42/J42</f>
        <v>0.67378503229546893</v>
      </c>
      <c r="W42" s="96"/>
      <c r="X42" s="95"/>
      <c r="Y42" s="233" t="e">
        <f>_xlfn.T.TEST(J42:L42,M42:O42,2,1)</f>
        <v>#DIV/0!</v>
      </c>
    </row>
    <row r="43" spans="1:25">
      <c r="A43" s="206" t="s">
        <v>449</v>
      </c>
      <c r="B43" s="206" t="s">
        <v>448</v>
      </c>
      <c r="C43" s="206"/>
      <c r="D43" s="206"/>
      <c r="E43" s="206"/>
      <c r="F43" s="206"/>
      <c r="G43" s="206"/>
      <c r="H43" s="206"/>
      <c r="I43" s="70"/>
      <c r="J43" s="94" t="s">
        <v>667</v>
      </c>
      <c r="K43" s="44" t="s">
        <v>666</v>
      </c>
      <c r="L43" s="93" t="s">
        <v>665</v>
      </c>
      <c r="M43" s="94" t="s">
        <v>667</v>
      </c>
      <c r="N43" s="44" t="s">
        <v>666</v>
      </c>
      <c r="O43" s="93" t="s">
        <v>665</v>
      </c>
      <c r="P43" s="94" t="s">
        <v>667</v>
      </c>
      <c r="Q43" s="44" t="s">
        <v>666</v>
      </c>
      <c r="R43" s="93" t="s">
        <v>665</v>
      </c>
      <c r="S43" s="94" t="s">
        <v>667</v>
      </c>
      <c r="T43" s="44" t="s">
        <v>666</v>
      </c>
      <c r="U43" s="93" t="s">
        <v>665</v>
      </c>
      <c r="V43" s="94" t="s">
        <v>667</v>
      </c>
      <c r="W43" s="44" t="s">
        <v>666</v>
      </c>
      <c r="X43" s="93" t="s">
        <v>665</v>
      </c>
      <c r="Y43" s="234"/>
    </row>
    <row r="44" spans="1:25" ht="15.75" thickBot="1">
      <c r="A44" s="206" t="s">
        <v>449</v>
      </c>
      <c r="B44" s="206" t="s">
        <v>448</v>
      </c>
      <c r="C44" s="206"/>
      <c r="D44" s="206"/>
      <c r="E44" s="206"/>
      <c r="F44" s="238"/>
      <c r="G44" s="238"/>
      <c r="H44" s="206"/>
      <c r="I44" s="120" t="s">
        <v>687</v>
      </c>
      <c r="J44" s="121">
        <v>204.482010684654</v>
      </c>
      <c r="K44" s="122">
        <v>194.59507425020101</v>
      </c>
      <c r="L44" s="123">
        <v>183.328625295271</v>
      </c>
      <c r="M44" s="121">
        <v>132.32257389294</v>
      </c>
      <c r="N44" s="122">
        <v>137.25161844507201</v>
      </c>
      <c r="O44" s="123">
        <v>122.84205793845901</v>
      </c>
      <c r="P44" s="124">
        <v>16.979995803962399</v>
      </c>
      <c r="Q44" s="125">
        <v>16.806327067520598</v>
      </c>
      <c r="R44" s="126">
        <v>15.7352257592831</v>
      </c>
      <c r="S44" s="127">
        <f>P44/M44</f>
        <v>0.1283227442182362</v>
      </c>
      <c r="T44" s="128">
        <f>Q44/N44</f>
        <v>0.12244902652456865</v>
      </c>
      <c r="U44" s="129">
        <f>R44/O44</f>
        <v>0.12809314678826106</v>
      </c>
      <c r="V44" s="113">
        <f>M44/J44</f>
        <v>0.64711107568774784</v>
      </c>
      <c r="W44" s="112">
        <f>N44/K44</f>
        <v>0.70531907847061159</v>
      </c>
      <c r="X44" s="115">
        <f>O44/L44</f>
        <v>0.67006479615831027</v>
      </c>
      <c r="Y44" s="234"/>
    </row>
    <row r="45" spans="1:25" ht="15.75" thickBot="1">
      <c r="A45" s="108"/>
      <c r="B45" s="107"/>
      <c r="C45" s="107"/>
      <c r="D45" s="107"/>
      <c r="E45" s="106"/>
      <c r="F45" s="106"/>
      <c r="G45" s="106"/>
      <c r="H45" s="105"/>
      <c r="I45" s="111"/>
      <c r="J45" s="109">
        <v>43847</v>
      </c>
      <c r="K45" s="109">
        <v>43859</v>
      </c>
      <c r="L45" s="109">
        <v>43874</v>
      </c>
      <c r="M45" s="109">
        <v>43847</v>
      </c>
      <c r="N45" s="109">
        <v>43859</v>
      </c>
      <c r="O45" s="109">
        <v>43874</v>
      </c>
      <c r="P45" s="109">
        <v>43847</v>
      </c>
      <c r="Q45" s="109">
        <v>43859</v>
      </c>
      <c r="R45" s="109">
        <v>43874</v>
      </c>
      <c r="S45" s="109">
        <v>43847</v>
      </c>
      <c r="T45" s="109">
        <v>43859</v>
      </c>
      <c r="U45" s="109">
        <v>43874</v>
      </c>
      <c r="V45" s="109">
        <v>43847</v>
      </c>
      <c r="W45" s="109">
        <v>43859</v>
      </c>
      <c r="X45" s="109">
        <v>43874</v>
      </c>
    </row>
    <row r="46" spans="1:25">
      <c r="A46" s="237" t="s">
        <v>670</v>
      </c>
      <c r="B46" s="237" t="s">
        <v>669</v>
      </c>
      <c r="C46" s="237" t="s">
        <v>664</v>
      </c>
      <c r="D46" s="237"/>
      <c r="E46" s="236">
        <f>AVERAGE(S46:U46)</f>
        <v>0.32287579381005443</v>
      </c>
      <c r="F46" s="236">
        <f>STDEV(S46:U46)</f>
        <v>6.0387089429133657E-2</v>
      </c>
      <c r="G46" s="236">
        <f>F46/E46*100</f>
        <v>18.70288531591159</v>
      </c>
      <c r="H46" s="236" t="e">
        <f>AVERAGE(V46:X46)</f>
        <v>#REF!</v>
      </c>
      <c r="I46" s="101" t="s">
        <v>668</v>
      </c>
      <c r="J46" s="100" t="e">
        <f>AVERAGE(#REF!)</f>
        <v>#REF!</v>
      </c>
      <c r="K46" s="99">
        <f>AVERAGE(J48:L49)</f>
        <v>229.63237562106835</v>
      </c>
      <c r="L46" s="98">
        <f>AVERAGE(J53:L53)</f>
        <v>226.23610152015067</v>
      </c>
      <c r="M46" s="100" t="e">
        <f>AVERAGE(#REF!)</f>
        <v>#REF!</v>
      </c>
      <c r="N46" s="99">
        <f>AVERAGE(M48:O49)</f>
        <v>188.08281195726866</v>
      </c>
      <c r="O46" s="98">
        <f>AVERAGE(M53:O53)</f>
        <v>175.34827235014436</v>
      </c>
      <c r="P46" s="100" t="e">
        <f>AVERAGE(#REF!)</f>
        <v>#REF!</v>
      </c>
      <c r="Q46" s="99">
        <f>AVERAGE(P48:R49)</f>
        <v>56.364704306001954</v>
      </c>
      <c r="R46" s="98">
        <f>AVERAGE(P53:R53)</f>
        <v>67.783572218482263</v>
      </c>
      <c r="S46" s="137">
        <f>AVERAGE(S48:U48)</f>
        <v>0.27612803640796219</v>
      </c>
      <c r="T46" s="96">
        <f>AVERAGE(S48:U49)</f>
        <v>0.30144357969853158</v>
      </c>
      <c r="U46" s="95">
        <f>AVERAGE(S53:U53)</f>
        <v>0.39105576532366954</v>
      </c>
      <c r="V46" s="97" t="e">
        <f>AVERAGE(#REF!)</f>
        <v>#REF!</v>
      </c>
      <c r="W46" s="96">
        <f>AVERAGE(V48:X49)</f>
        <v>0.81840850898668716</v>
      </c>
      <c r="X46" s="95">
        <f>AVERAGE(V53:X53)</f>
        <v>0.77613766208917934</v>
      </c>
      <c r="Y46" s="233" t="e">
        <f>_xlfn.T.TEST(J46:L46,M46:O46,2,1)</f>
        <v>#REF!</v>
      </c>
    </row>
    <row r="47" spans="1:25" ht="15.75" thickBot="1">
      <c r="A47" s="206"/>
      <c r="B47" s="206"/>
      <c r="C47" s="206"/>
      <c r="D47" s="206"/>
      <c r="E47" s="201"/>
      <c r="F47" s="201"/>
      <c r="G47" s="201"/>
      <c r="H47" s="201"/>
      <c r="I47" s="70"/>
      <c r="J47" s="94" t="s">
        <v>667</v>
      </c>
      <c r="K47" s="44" t="s">
        <v>666</v>
      </c>
      <c r="L47" s="93" t="s">
        <v>665</v>
      </c>
      <c r="M47" s="94" t="s">
        <v>667</v>
      </c>
      <c r="N47" s="44" t="s">
        <v>666</v>
      </c>
      <c r="O47" s="93" t="s">
        <v>665</v>
      </c>
      <c r="P47" s="94" t="s">
        <v>667</v>
      </c>
      <c r="Q47" s="44" t="s">
        <v>666</v>
      </c>
      <c r="R47" s="93" t="s">
        <v>665</v>
      </c>
      <c r="S47" s="92" t="s">
        <v>667</v>
      </c>
      <c r="T47" s="91" t="s">
        <v>666</v>
      </c>
      <c r="U47" s="90" t="s">
        <v>665</v>
      </c>
      <c r="V47" s="92" t="s">
        <v>667</v>
      </c>
      <c r="W47" s="91" t="s">
        <v>666</v>
      </c>
      <c r="X47" s="90" t="s">
        <v>665</v>
      </c>
      <c r="Y47" s="234"/>
    </row>
    <row r="48" spans="1:25">
      <c r="A48" s="206"/>
      <c r="B48" s="206"/>
      <c r="C48" s="206"/>
      <c r="D48" s="206"/>
      <c r="E48" s="201"/>
      <c r="F48" s="201"/>
      <c r="G48" s="201"/>
      <c r="H48" s="201"/>
      <c r="I48" s="237" t="s">
        <v>686</v>
      </c>
      <c r="J48" s="130">
        <v>236.12426846707299</v>
      </c>
      <c r="K48" s="131">
        <v>239.36485612069799</v>
      </c>
      <c r="L48" s="132">
        <v>229.19371131092799</v>
      </c>
      <c r="M48" s="130">
        <v>200.269722395326</v>
      </c>
      <c r="N48" s="131">
        <v>197.84496878963901</v>
      </c>
      <c r="O48" s="132">
        <v>192.33568403951799</v>
      </c>
      <c r="P48" s="133">
        <v>55.628376573655302</v>
      </c>
      <c r="Q48" s="134">
        <v>53.113832162384199</v>
      </c>
      <c r="R48" s="135">
        <v>54.268464771497101</v>
      </c>
      <c r="S48" s="89">
        <f t="shared" ref="S48:U53" si="2">P48/M48</f>
        <v>0.27776728258426742</v>
      </c>
      <c r="T48" s="88">
        <f t="shared" si="2"/>
        <v>0.26846187945703137</v>
      </c>
      <c r="U48" s="87">
        <f t="shared" si="2"/>
        <v>0.28215494718258782</v>
      </c>
      <c r="V48" s="89">
        <f t="shared" ref="V48:X53" si="3">M48/J48</f>
        <v>0.84815391359593839</v>
      </c>
      <c r="W48" s="88">
        <f t="shared" si="3"/>
        <v>0.82654142298097899</v>
      </c>
      <c r="X48" s="87">
        <f t="shared" si="3"/>
        <v>0.83918395028994575</v>
      </c>
      <c r="Y48" s="234"/>
    </row>
    <row r="49" spans="1:25">
      <c r="A49" s="206"/>
      <c r="B49" s="206"/>
      <c r="C49" s="206"/>
      <c r="D49" s="206"/>
      <c r="E49" s="201"/>
      <c r="F49" s="201"/>
      <c r="G49" s="201"/>
      <c r="H49" s="201"/>
      <c r="I49" s="206"/>
      <c r="J49" s="130">
        <v>228.60777454541201</v>
      </c>
      <c r="K49" s="131">
        <v>228.357014618211</v>
      </c>
      <c r="L49" s="132">
        <v>216.14662866408801</v>
      </c>
      <c r="M49" s="130">
        <v>182.88371604386199</v>
      </c>
      <c r="N49" s="131">
        <v>188.26811374338999</v>
      </c>
      <c r="O49" s="132">
        <v>166.89466673187701</v>
      </c>
      <c r="P49" s="133">
        <v>62.9781233124057</v>
      </c>
      <c r="Q49" s="134">
        <v>53.454178229096897</v>
      </c>
      <c r="R49" s="135">
        <v>58.745250786972498</v>
      </c>
      <c r="S49" s="89">
        <f t="shared" si="2"/>
        <v>0.3443615685133023</v>
      </c>
      <c r="T49" s="88">
        <f t="shared" si="2"/>
        <v>0.2839258181656566</v>
      </c>
      <c r="U49" s="87">
        <f t="shared" si="2"/>
        <v>0.35198998228834422</v>
      </c>
      <c r="V49" s="86">
        <f t="shared" si="3"/>
        <v>0.79998904852438812</v>
      </c>
      <c r="W49" s="85">
        <f t="shared" si="3"/>
        <v>0.82444637865911219</v>
      </c>
      <c r="X49" s="84">
        <f t="shared" si="3"/>
        <v>0.77213633986975971</v>
      </c>
      <c r="Y49" s="234"/>
    </row>
    <row r="50" spans="1:25" ht="15.75" thickBot="1">
      <c r="A50" s="206"/>
      <c r="B50" s="206"/>
      <c r="C50" s="206"/>
      <c r="D50" s="206"/>
      <c r="E50" s="201"/>
      <c r="F50" s="201"/>
      <c r="G50" s="201"/>
      <c r="H50" s="201"/>
      <c r="I50" s="238"/>
      <c r="J50" s="121">
        <v>227.56746183801599</v>
      </c>
      <c r="K50" s="122">
        <v>225.757327669863</v>
      </c>
      <c r="L50" s="123">
        <v>211.60656886469499</v>
      </c>
      <c r="M50" s="121">
        <v>187.69777966036199</v>
      </c>
      <c r="N50" s="122">
        <v>182.216847193055</v>
      </c>
      <c r="O50" s="123">
        <v>183.9699348721</v>
      </c>
      <c r="P50" s="124">
        <v>50.381182816850497</v>
      </c>
      <c r="Q50" s="125">
        <v>63.405893501820898</v>
      </c>
      <c r="R50" s="126">
        <v>52.149164136432503</v>
      </c>
      <c r="S50" s="89">
        <f t="shared" si="2"/>
        <v>0.26841650928431304</v>
      </c>
      <c r="T50" s="88">
        <f t="shared" si="2"/>
        <v>0.34796943574950379</v>
      </c>
      <c r="U50" s="87">
        <f t="shared" si="2"/>
        <v>0.28346568787279164</v>
      </c>
      <c r="V50" s="83">
        <f t="shared" si="3"/>
        <v>0.82480060261851718</v>
      </c>
      <c r="W50" s="82">
        <f t="shared" si="3"/>
        <v>0.80713591480636426</v>
      </c>
      <c r="X50" s="81">
        <f t="shared" si="3"/>
        <v>0.86939614331979287</v>
      </c>
      <c r="Y50" s="234"/>
    </row>
    <row r="51" spans="1:25" ht="15.75" thickBot="1">
      <c r="A51" s="206"/>
      <c r="B51" s="206"/>
      <c r="C51" s="206"/>
      <c r="D51" s="206"/>
      <c r="E51" s="201"/>
      <c r="F51" s="201"/>
      <c r="G51" s="201"/>
      <c r="H51" s="201"/>
      <c r="I51" s="120" t="s">
        <v>687</v>
      </c>
      <c r="J51" s="121">
        <v>235.84475859499901</v>
      </c>
      <c r="K51" s="122">
        <v>234.844420441057</v>
      </c>
      <c r="L51" s="123">
        <v>228.840784163113</v>
      </c>
      <c r="M51" s="121">
        <v>199.95044235610001</v>
      </c>
      <c r="N51" s="122">
        <v>196.292691208018</v>
      </c>
      <c r="O51" s="123">
        <v>189.42321018236601</v>
      </c>
      <c r="P51" s="124">
        <v>53.075835028616297</v>
      </c>
      <c r="Q51" s="125">
        <v>50.610640587914098</v>
      </c>
      <c r="R51" s="126">
        <v>52.584525216098299</v>
      </c>
      <c r="S51" s="80">
        <f t="shared" si="2"/>
        <v>0.26544494927443746</v>
      </c>
      <c r="T51" s="79">
        <f t="shared" si="2"/>
        <v>0.25783252690891223</v>
      </c>
      <c r="U51" s="78">
        <f t="shared" si="2"/>
        <v>0.27760338960295772</v>
      </c>
      <c r="V51" s="80">
        <f t="shared" si="3"/>
        <v>0.84780532561871347</v>
      </c>
      <c r="W51" s="79">
        <f t="shared" si="3"/>
        <v>0.83584140870523682</v>
      </c>
      <c r="X51" s="78">
        <f t="shared" si="3"/>
        <v>0.82775109723164142</v>
      </c>
      <c r="Y51" s="234"/>
    </row>
    <row r="52" spans="1:25" ht="15.75" thickBot="1">
      <c r="A52" s="206"/>
      <c r="B52" s="206"/>
      <c r="C52" s="206"/>
      <c r="D52" s="206"/>
      <c r="E52" s="201"/>
      <c r="F52" s="201"/>
      <c r="G52" s="201"/>
      <c r="H52" s="201"/>
      <c r="I52" s="120" t="s">
        <v>689</v>
      </c>
      <c r="J52" s="121">
        <v>216.78633889727999</v>
      </c>
      <c r="K52" s="122">
        <v>230.55081501487101</v>
      </c>
      <c r="L52" s="123">
        <v>234.32756677500399</v>
      </c>
      <c r="M52" s="121">
        <v>179.54784807779299</v>
      </c>
      <c r="N52" s="122">
        <v>190.36283067852401</v>
      </c>
      <c r="O52" s="123">
        <v>183.33332969351301</v>
      </c>
      <c r="P52" s="124">
        <v>52.676598571488398</v>
      </c>
      <c r="Q52" s="125">
        <v>57.456698692469502</v>
      </c>
      <c r="R52" s="126">
        <v>57.7916373463814</v>
      </c>
      <c r="S52" s="80">
        <f t="shared" si="2"/>
        <v>0.29338473914020469</v>
      </c>
      <c r="T52" s="79">
        <f t="shared" si="2"/>
        <v>0.30182729731257113</v>
      </c>
      <c r="U52" s="78">
        <f t="shared" si="2"/>
        <v>0.31522711905682621</v>
      </c>
      <c r="V52" s="80">
        <f t="shared" si="3"/>
        <v>0.82822491948105759</v>
      </c>
      <c r="W52" s="79">
        <f t="shared" si="3"/>
        <v>0.82568708623409204</v>
      </c>
      <c r="X52" s="78">
        <f t="shared" si="3"/>
        <v>0.78238054624424758</v>
      </c>
      <c r="Y52" s="234"/>
    </row>
    <row r="53" spans="1:25" ht="15.75" thickBot="1">
      <c r="A53" s="238"/>
      <c r="B53" s="238"/>
      <c r="C53" s="238"/>
      <c r="D53" s="238"/>
      <c r="E53" s="229"/>
      <c r="F53" s="229"/>
      <c r="G53" s="229"/>
      <c r="H53" s="229"/>
      <c r="I53" s="120" t="s">
        <v>688</v>
      </c>
      <c r="J53" s="121">
        <v>228.005214566359</v>
      </c>
      <c r="K53" s="122">
        <v>231.06492004552501</v>
      </c>
      <c r="L53" s="123">
        <v>219.63816994856799</v>
      </c>
      <c r="M53" s="121">
        <v>165.482150065263</v>
      </c>
      <c r="N53" s="122">
        <v>173.171990101093</v>
      </c>
      <c r="O53" s="123">
        <v>187.39067688407701</v>
      </c>
      <c r="P53" s="124">
        <v>93.192618828349396</v>
      </c>
      <c r="Q53" s="125">
        <v>50.567139589244299</v>
      </c>
      <c r="R53" s="126">
        <v>59.590958237853101</v>
      </c>
      <c r="S53" s="80">
        <f t="shared" si="2"/>
        <v>0.56315813392318148</v>
      </c>
      <c r="T53" s="79">
        <f t="shared" si="2"/>
        <v>0.29200530385846235</v>
      </c>
      <c r="U53" s="78">
        <f t="shared" si="2"/>
        <v>0.31800385818936477</v>
      </c>
      <c r="V53" s="80">
        <f t="shared" si="3"/>
        <v>0.7257823044968158</v>
      </c>
      <c r="W53" s="79">
        <f t="shared" si="3"/>
        <v>0.74945166954366849</v>
      </c>
      <c r="X53" s="78">
        <f t="shared" si="3"/>
        <v>0.85317901222705383</v>
      </c>
      <c r="Y53" s="235"/>
    </row>
  </sheetData>
  <mergeCells count="105">
    <mergeCell ref="A38:A40"/>
    <mergeCell ref="B38:B40"/>
    <mergeCell ref="A42:A44"/>
    <mergeCell ref="B42:B44"/>
    <mergeCell ref="C42:C44"/>
    <mergeCell ref="D42:D44"/>
    <mergeCell ref="E42:E44"/>
    <mergeCell ref="F42:F44"/>
    <mergeCell ref="G42:G44"/>
    <mergeCell ref="H42:H44"/>
    <mergeCell ref="Y42:Y44"/>
    <mergeCell ref="G22:G24"/>
    <mergeCell ref="H22:H24"/>
    <mergeCell ref="Y22:Y24"/>
    <mergeCell ref="A22:A24"/>
    <mergeCell ref="B22:B24"/>
    <mergeCell ref="C22:C24"/>
    <mergeCell ref="D22:D24"/>
    <mergeCell ref="E22:E24"/>
    <mergeCell ref="F22:F24"/>
    <mergeCell ref="C38:C40"/>
    <mergeCell ref="D38:D40"/>
    <mergeCell ref="E38:E40"/>
    <mergeCell ref="F38:F40"/>
    <mergeCell ref="G38:G40"/>
    <mergeCell ref="H38:H40"/>
    <mergeCell ref="G30:G32"/>
    <mergeCell ref="H30:H32"/>
    <mergeCell ref="Y30:Y32"/>
    <mergeCell ref="Y38:Y40"/>
    <mergeCell ref="H34:H36"/>
    <mergeCell ref="Y34:Y36"/>
    <mergeCell ref="A34:A36"/>
    <mergeCell ref="B34:B36"/>
    <mergeCell ref="C34:C36"/>
    <mergeCell ref="D34:D36"/>
    <mergeCell ref="E34:E36"/>
    <mergeCell ref="F34:F36"/>
    <mergeCell ref="G34:G36"/>
    <mergeCell ref="A30:A32"/>
    <mergeCell ref="B30:B32"/>
    <mergeCell ref="C30:C32"/>
    <mergeCell ref="D30:D32"/>
    <mergeCell ref="E30:E32"/>
    <mergeCell ref="F30:F32"/>
    <mergeCell ref="J3:L3"/>
    <mergeCell ref="M3:O3"/>
    <mergeCell ref="P3:R3"/>
    <mergeCell ref="S3:U3"/>
    <mergeCell ref="V3:X3"/>
    <mergeCell ref="A5:A7"/>
    <mergeCell ref="B5:B7"/>
    <mergeCell ref="C5:C7"/>
    <mergeCell ref="D5:D7"/>
    <mergeCell ref="E5:E7"/>
    <mergeCell ref="F5:F7"/>
    <mergeCell ref="G5:G7"/>
    <mergeCell ref="H5:H7"/>
    <mergeCell ref="Y5:Y7"/>
    <mergeCell ref="A9:A11"/>
    <mergeCell ref="B9:B11"/>
    <mergeCell ref="C9:C11"/>
    <mergeCell ref="D9:D11"/>
    <mergeCell ref="E9:E11"/>
    <mergeCell ref="F9:F11"/>
    <mergeCell ref="G9:G11"/>
    <mergeCell ref="H9:H11"/>
    <mergeCell ref="Y9:Y11"/>
    <mergeCell ref="A13:A15"/>
    <mergeCell ref="B13:B15"/>
    <mergeCell ref="C13:C15"/>
    <mergeCell ref="D13:D15"/>
    <mergeCell ref="E13:E15"/>
    <mergeCell ref="F13:F15"/>
    <mergeCell ref="G13:G15"/>
    <mergeCell ref="H13:H15"/>
    <mergeCell ref="Y13:Y15"/>
    <mergeCell ref="A26:A28"/>
    <mergeCell ref="B26:B28"/>
    <mergeCell ref="C26:C28"/>
    <mergeCell ref="D26:D28"/>
    <mergeCell ref="E26:E28"/>
    <mergeCell ref="F26:F28"/>
    <mergeCell ref="G26:G28"/>
    <mergeCell ref="H26:H28"/>
    <mergeCell ref="Y26:Y28"/>
    <mergeCell ref="A17:A20"/>
    <mergeCell ref="B17:B20"/>
    <mergeCell ref="C17:C20"/>
    <mergeCell ref="D17:D20"/>
    <mergeCell ref="E17:E20"/>
    <mergeCell ref="F17:F20"/>
    <mergeCell ref="G17:G20"/>
    <mergeCell ref="H17:H20"/>
    <mergeCell ref="Y17:Y20"/>
    <mergeCell ref="G46:G53"/>
    <mergeCell ref="H46:H53"/>
    <mergeCell ref="Y46:Y53"/>
    <mergeCell ref="A46:A53"/>
    <mergeCell ref="B46:B53"/>
    <mergeCell ref="C46:C53"/>
    <mergeCell ref="D46:D53"/>
    <mergeCell ref="E46:E53"/>
    <mergeCell ref="F46:F53"/>
    <mergeCell ref="I48:I50"/>
  </mergeCells>
  <hyperlinks>
    <hyperlink ref="A30" location="'Cover Sheet'!A1" display="'Cover Sheet'!A1" xr:uid="{C02375E0-0486-4307-B394-3F24449E714D}"/>
    <hyperlink ref="A31" location="'Cover Sheet'!A1" display="'Cover Sheet'!A1" xr:uid="{61384FA7-1304-477E-A43B-B610E144743E}"/>
    <hyperlink ref="A32" location="'Cover Sheet'!A1" display="'Cover Sheet'!A1" xr:uid="{199A0A13-AF67-4782-ADAB-9F40F5653F20}"/>
    <hyperlink ref="A26" location="'Cover Sheet'!A1" display="'Cover Sheet'!A1" xr:uid="{16F204CB-6A82-46F1-8EC6-40D41EBD0C19}"/>
    <hyperlink ref="A27" location="'Cover Sheet'!A1" display="'Cover Sheet'!A1" xr:uid="{3E3E4E4A-B921-42B4-B4E2-3090099886F2}"/>
    <hyperlink ref="A28" location="'Cover Sheet'!A1" display="'Cover Sheet'!A1" xr:uid="{35D0E111-038E-4561-9522-502CCA20854A}"/>
    <hyperlink ref="A34" location="'Cover Sheet'!A1" display="'Cover Sheet'!A1" xr:uid="{BA996933-B14A-4381-8844-9997A3D02C35}"/>
    <hyperlink ref="A35" location="'Cover Sheet'!A1" display="'Cover Sheet'!A1" xr:uid="{02D52484-D1AE-47E8-B318-B3956160D8DE}"/>
    <hyperlink ref="A36" location="'Cover Sheet'!A1" display="'Cover Sheet'!A1" xr:uid="{120F67CB-3336-4F1F-A7DA-6F1B7F8ED919}"/>
    <hyperlink ref="A38" location="'Cover Sheet'!A1" display="'Cover Sheet'!A1" xr:uid="{7A2DA33D-445F-47D6-812B-082FD85323E6}"/>
    <hyperlink ref="A39" location="'Cover Sheet'!A1" display="'Cover Sheet'!A1" xr:uid="{65442C28-5493-4280-B63B-4B656A42AA2A}"/>
    <hyperlink ref="A40" location="'Cover Sheet'!A1" display="'Cover Sheet'!A1" xr:uid="{7BEF3AB2-EC78-4D22-A3A9-C3F5A0A887BE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B80"/>
  <sheetViews>
    <sheetView zoomScaleNormal="100" workbookViewId="0">
      <selection activeCell="C2" sqref="C1:C1048576"/>
    </sheetView>
  </sheetViews>
  <sheetFormatPr defaultColWidth="9.140625" defaultRowHeight="15"/>
  <cols>
    <col min="1" max="2" width="4" customWidth="1"/>
    <col min="3" max="3" width="27.28515625" customWidth="1"/>
    <col min="4" max="4" width="14.7109375" customWidth="1"/>
    <col min="5" max="5" width="16.5703125" customWidth="1"/>
    <col min="6" max="6" width="12.5703125" customWidth="1"/>
    <col min="7" max="7" width="6" customWidth="1"/>
    <col min="8" max="8" width="17.7109375" customWidth="1"/>
    <col min="9" max="9" width="29.5703125" customWidth="1"/>
    <col min="10" max="10" width="10" customWidth="1"/>
    <col min="11" max="11" width="5.5703125" customWidth="1"/>
    <col min="12" max="12" width="9.140625" customWidth="1"/>
    <col min="13" max="13" width="7.5703125" customWidth="1"/>
    <col min="14" max="14" width="7.7109375" customWidth="1"/>
    <col min="15" max="15" width="5.5703125" customWidth="1"/>
    <col min="16" max="16" width="6" customWidth="1"/>
    <col min="17" max="17" width="32.85546875" customWidth="1"/>
    <col min="18" max="18" width="10" customWidth="1"/>
    <col min="19" max="19" width="5.5703125" customWidth="1"/>
    <col min="20" max="20" width="9.140625" customWidth="1"/>
    <col min="21" max="21" width="7.5703125" customWidth="1"/>
    <col min="22" max="22" width="7.7109375" customWidth="1"/>
    <col min="23" max="23" width="5.5703125" customWidth="1"/>
    <col min="24" max="24" width="6" customWidth="1"/>
    <col min="25" max="25" width="23.42578125" customWidth="1"/>
    <col min="26" max="26" width="10" customWidth="1"/>
    <col min="27" max="27" width="5.5703125" customWidth="1"/>
    <col min="28" max="28" width="9.140625" customWidth="1"/>
    <col min="29" max="29" width="7.5703125" customWidth="1"/>
    <col min="30" max="30" width="7.7109375" customWidth="1"/>
    <col min="31" max="31" width="5.5703125" customWidth="1"/>
    <col min="32" max="32" width="10.42578125" customWidth="1"/>
    <col min="33" max="33" width="14.85546875" customWidth="1"/>
    <col min="34" max="34" width="10" customWidth="1"/>
    <col min="35" max="35" width="5.5703125" customWidth="1"/>
    <col min="36" max="36" width="9.140625" customWidth="1"/>
    <col min="37" max="37" width="7.5703125" customWidth="1"/>
    <col min="38" max="38" width="6.85546875" customWidth="1"/>
    <col min="39" max="39" width="5.5703125" customWidth="1"/>
    <col min="40" max="40" width="6" customWidth="1"/>
    <col min="41" max="41" width="23.85546875" customWidth="1"/>
    <col min="42" max="42" width="10" customWidth="1"/>
    <col min="43" max="43" width="5.5703125" customWidth="1"/>
    <col min="44" max="44" width="9.140625" customWidth="1"/>
    <col min="45" max="45" width="7.5703125" customWidth="1"/>
    <col min="46" max="46" width="6.85546875" customWidth="1"/>
    <col min="47" max="47" width="5.5703125" customWidth="1"/>
    <col min="48" max="48" width="6" customWidth="1"/>
    <col min="49" max="49" width="24.85546875" customWidth="1"/>
    <col min="50" max="50" width="10" customWidth="1"/>
    <col min="51" max="51" width="5.5703125" customWidth="1"/>
    <col min="52" max="52" width="9.140625" customWidth="1"/>
    <col min="53" max="53" width="7.5703125" customWidth="1"/>
    <col min="54" max="54" width="8.7109375" customWidth="1"/>
    <col min="55" max="55" width="5.5703125" customWidth="1"/>
    <col min="56" max="56" width="6" customWidth="1"/>
    <col min="57" max="57" width="31" customWidth="1"/>
    <col min="58" max="58" width="10" customWidth="1"/>
    <col min="59" max="59" width="5.5703125" customWidth="1"/>
    <col min="60" max="60" width="9.140625" customWidth="1"/>
    <col min="61" max="61" width="7.5703125" customWidth="1"/>
    <col min="62" max="62" width="6.85546875" customWidth="1"/>
    <col min="63" max="63" width="5.5703125" customWidth="1"/>
    <col min="64" max="64" width="6" customWidth="1"/>
    <col min="65" max="65" width="15.85546875" customWidth="1"/>
    <col min="66" max="66" width="10" customWidth="1"/>
    <col min="67" max="67" width="6.42578125" customWidth="1"/>
    <col min="68" max="68" width="9.140625" customWidth="1"/>
    <col min="69" max="69" width="7.5703125" customWidth="1"/>
    <col min="70" max="70" width="7.7109375" customWidth="1"/>
    <col min="71" max="71" width="5.5703125" customWidth="1"/>
    <col min="72" max="72" width="6" customWidth="1"/>
    <col min="73" max="73" width="14.85546875" customWidth="1"/>
    <col min="74" max="74" width="10" customWidth="1"/>
    <col min="75" max="75" width="11.85546875" customWidth="1"/>
    <col min="76" max="76" width="9" customWidth="1"/>
    <col min="77" max="77" width="7.5703125" customWidth="1"/>
    <col min="78" max="78" width="10.42578125" bestFit="1" customWidth="1"/>
    <col min="79" max="79" width="3.28515625" customWidth="1"/>
    <col min="80" max="80" width="6.85546875" customWidth="1"/>
  </cols>
  <sheetData>
    <row r="1" spans="1:80" ht="17.25" customHeight="1">
      <c r="A1" s="246" t="s">
        <v>33</v>
      </c>
      <c r="B1" s="247"/>
      <c r="C1" s="247"/>
      <c r="D1" s="247"/>
      <c r="E1" s="247"/>
      <c r="F1" s="247"/>
      <c r="G1" s="247"/>
      <c r="H1" s="248"/>
      <c r="I1" s="246" t="s">
        <v>89</v>
      </c>
      <c r="J1" s="248"/>
      <c r="K1" s="246" t="s">
        <v>187</v>
      </c>
      <c r="L1" s="247"/>
      <c r="M1" s="247"/>
      <c r="N1" s="248"/>
      <c r="O1" s="246" t="s">
        <v>148</v>
      </c>
      <c r="P1" s="248"/>
      <c r="Q1" s="246" t="s">
        <v>36</v>
      </c>
      <c r="R1" s="248"/>
      <c r="S1" s="246" t="s">
        <v>31</v>
      </c>
      <c r="T1" s="247"/>
      <c r="U1" s="247"/>
      <c r="V1" s="248"/>
      <c r="W1" s="246" t="s">
        <v>49</v>
      </c>
      <c r="X1" s="248"/>
      <c r="Y1" s="246" t="s">
        <v>24</v>
      </c>
      <c r="Z1" s="248"/>
      <c r="AA1" s="246" t="s">
        <v>71</v>
      </c>
      <c r="AB1" s="247"/>
      <c r="AC1" s="247"/>
      <c r="AD1" s="248"/>
      <c r="AE1" s="246" t="s">
        <v>49</v>
      </c>
      <c r="AF1" s="248"/>
      <c r="AG1" s="246" t="s">
        <v>158</v>
      </c>
      <c r="AH1" s="248"/>
      <c r="AI1" s="246" t="s">
        <v>195</v>
      </c>
      <c r="AJ1" s="247"/>
      <c r="AK1" s="247"/>
      <c r="AL1" s="248"/>
      <c r="AM1" s="246" t="s">
        <v>2</v>
      </c>
      <c r="AN1" s="248"/>
      <c r="AO1" s="246" t="s">
        <v>174</v>
      </c>
      <c r="AP1" s="248"/>
      <c r="AQ1" s="246" t="s">
        <v>45</v>
      </c>
      <c r="AR1" s="247"/>
      <c r="AS1" s="247"/>
      <c r="AT1" s="248"/>
      <c r="AU1" s="246" t="s">
        <v>2</v>
      </c>
      <c r="AV1" s="248"/>
      <c r="AW1" s="246" t="s">
        <v>159</v>
      </c>
      <c r="AX1" s="248"/>
      <c r="AY1" s="246" t="s">
        <v>3</v>
      </c>
      <c r="AZ1" s="247"/>
      <c r="BA1" s="247"/>
      <c r="BB1" s="248"/>
      <c r="BC1" s="246" t="s">
        <v>2</v>
      </c>
      <c r="BD1" s="248"/>
      <c r="BE1" s="246" t="s">
        <v>23</v>
      </c>
      <c r="BF1" s="248"/>
      <c r="BG1" s="246" t="s">
        <v>14</v>
      </c>
      <c r="BH1" s="247"/>
      <c r="BI1" s="247"/>
      <c r="BJ1" s="248"/>
      <c r="BK1" s="246" t="s">
        <v>2</v>
      </c>
      <c r="BL1" s="248"/>
      <c r="BM1" s="246" t="s">
        <v>197</v>
      </c>
      <c r="BN1" s="248"/>
      <c r="BO1" s="246" t="s">
        <v>183</v>
      </c>
      <c r="BP1" s="247"/>
      <c r="BQ1" s="247"/>
      <c r="BR1" s="248"/>
      <c r="BS1" s="246" t="s">
        <v>2</v>
      </c>
      <c r="BT1" s="248"/>
      <c r="BU1" s="246" t="s">
        <v>59</v>
      </c>
      <c r="BV1" s="248"/>
      <c r="BW1" s="246" t="s">
        <v>130</v>
      </c>
      <c r="BX1" s="247"/>
      <c r="BY1" s="247"/>
      <c r="BZ1" s="248"/>
      <c r="CA1" s="246" t="s">
        <v>20</v>
      </c>
      <c r="CB1" s="248"/>
    </row>
    <row r="2" spans="1:80" ht="15" customHeight="1">
      <c r="A2" s="3" t="s">
        <v>164</v>
      </c>
      <c r="B2" s="3" t="s">
        <v>164</v>
      </c>
      <c r="C2" s="3" t="s">
        <v>78</v>
      </c>
      <c r="D2" s="3" t="s">
        <v>56</v>
      </c>
      <c r="E2" s="3" t="s">
        <v>67</v>
      </c>
      <c r="F2" s="3" t="s">
        <v>82</v>
      </c>
      <c r="G2" s="3" t="s">
        <v>34</v>
      </c>
      <c r="H2" s="3" t="s">
        <v>86</v>
      </c>
      <c r="I2" s="3" t="s">
        <v>155</v>
      </c>
      <c r="J2" s="3" t="s">
        <v>178</v>
      </c>
      <c r="K2" s="3" t="s">
        <v>4</v>
      </c>
      <c r="L2" s="3" t="s">
        <v>22</v>
      </c>
      <c r="M2" s="3" t="s">
        <v>0</v>
      </c>
      <c r="N2" s="3" t="s">
        <v>94</v>
      </c>
      <c r="O2" s="3" t="s">
        <v>4</v>
      </c>
      <c r="P2" s="3" t="s">
        <v>94</v>
      </c>
      <c r="Q2" s="3" t="s">
        <v>155</v>
      </c>
      <c r="R2" s="3" t="s">
        <v>178</v>
      </c>
      <c r="S2" s="3" t="s">
        <v>4</v>
      </c>
      <c r="T2" s="3" t="s">
        <v>22</v>
      </c>
      <c r="U2" s="3" t="s">
        <v>0</v>
      </c>
      <c r="V2" s="3" t="s">
        <v>94</v>
      </c>
      <c r="W2" s="3" t="s">
        <v>4</v>
      </c>
      <c r="X2" s="3" t="s">
        <v>94</v>
      </c>
      <c r="Y2" s="3" t="s">
        <v>155</v>
      </c>
      <c r="Z2" s="3" t="s">
        <v>178</v>
      </c>
      <c r="AA2" s="3" t="s">
        <v>4</v>
      </c>
      <c r="AB2" s="3" t="s">
        <v>22</v>
      </c>
      <c r="AC2" s="3" t="s">
        <v>0</v>
      </c>
      <c r="AD2" s="3" t="s">
        <v>94</v>
      </c>
      <c r="AE2" s="3" t="s">
        <v>4</v>
      </c>
      <c r="AF2" s="3" t="s">
        <v>94</v>
      </c>
      <c r="AG2" s="3" t="s">
        <v>155</v>
      </c>
      <c r="AH2" s="3" t="s">
        <v>178</v>
      </c>
      <c r="AI2" s="3" t="s">
        <v>4</v>
      </c>
      <c r="AJ2" s="3" t="s">
        <v>22</v>
      </c>
      <c r="AK2" s="3" t="s">
        <v>0</v>
      </c>
      <c r="AL2" s="3" t="s">
        <v>94</v>
      </c>
      <c r="AM2" s="3" t="s">
        <v>4</v>
      </c>
      <c r="AN2" s="3" t="s">
        <v>94</v>
      </c>
      <c r="AO2" s="3" t="s">
        <v>155</v>
      </c>
      <c r="AP2" s="3" t="s">
        <v>178</v>
      </c>
      <c r="AQ2" s="3" t="s">
        <v>4</v>
      </c>
      <c r="AR2" s="3" t="s">
        <v>22</v>
      </c>
      <c r="AS2" s="3" t="s">
        <v>0</v>
      </c>
      <c r="AT2" s="3" t="s">
        <v>94</v>
      </c>
      <c r="AU2" s="3" t="s">
        <v>4</v>
      </c>
      <c r="AV2" s="3" t="s">
        <v>94</v>
      </c>
      <c r="AW2" s="3" t="s">
        <v>155</v>
      </c>
      <c r="AX2" s="3" t="s">
        <v>178</v>
      </c>
      <c r="AY2" s="3" t="s">
        <v>4</v>
      </c>
      <c r="AZ2" s="3" t="s">
        <v>22</v>
      </c>
      <c r="BA2" s="3" t="s">
        <v>0</v>
      </c>
      <c r="BB2" s="3" t="s">
        <v>94</v>
      </c>
      <c r="BC2" s="3" t="s">
        <v>4</v>
      </c>
      <c r="BD2" s="3" t="s">
        <v>94</v>
      </c>
      <c r="BE2" s="3" t="s">
        <v>155</v>
      </c>
      <c r="BF2" s="3" t="s">
        <v>178</v>
      </c>
      <c r="BG2" s="3" t="s">
        <v>4</v>
      </c>
      <c r="BH2" s="3" t="s">
        <v>22</v>
      </c>
      <c r="BI2" s="3" t="s">
        <v>0</v>
      </c>
      <c r="BJ2" s="3" t="s">
        <v>94</v>
      </c>
      <c r="BK2" s="3" t="s">
        <v>4</v>
      </c>
      <c r="BL2" s="3" t="s">
        <v>94</v>
      </c>
      <c r="BM2" s="3" t="s">
        <v>155</v>
      </c>
      <c r="BN2" s="3" t="s">
        <v>178</v>
      </c>
      <c r="BO2" s="3" t="s">
        <v>4</v>
      </c>
      <c r="BP2" s="3" t="s">
        <v>22</v>
      </c>
      <c r="BQ2" s="3" t="s">
        <v>0</v>
      </c>
      <c r="BR2" s="3" t="s">
        <v>94</v>
      </c>
      <c r="BS2" s="3" t="s">
        <v>4</v>
      </c>
      <c r="BT2" s="3" t="s">
        <v>94</v>
      </c>
      <c r="BU2" s="3" t="s">
        <v>155</v>
      </c>
      <c r="BV2" s="3" t="s">
        <v>178</v>
      </c>
      <c r="BW2" s="3" t="s">
        <v>4</v>
      </c>
      <c r="BX2" s="3" t="s">
        <v>22</v>
      </c>
      <c r="BY2" s="3" t="s">
        <v>0</v>
      </c>
      <c r="BZ2" s="3" t="s">
        <v>94</v>
      </c>
      <c r="CA2" s="3" t="s">
        <v>4</v>
      </c>
      <c r="CB2" s="3" t="s">
        <v>94</v>
      </c>
    </row>
    <row r="3" spans="1:80">
      <c r="A3" s="2"/>
      <c r="B3" s="2"/>
      <c r="C3" s="2" t="s">
        <v>135</v>
      </c>
      <c r="D3" s="2" t="s">
        <v>38</v>
      </c>
      <c r="E3" s="2" t="s">
        <v>151</v>
      </c>
      <c r="F3" s="2" t="s">
        <v>13</v>
      </c>
      <c r="G3" s="2" t="s">
        <v>164</v>
      </c>
      <c r="H3" s="1">
        <v>43865.658263888901</v>
      </c>
      <c r="I3" s="2" t="s">
        <v>142</v>
      </c>
      <c r="J3" s="4">
        <v>0.99952797098005297</v>
      </c>
      <c r="K3" s="4">
        <v>4.6820500000000003</v>
      </c>
      <c r="L3" s="4"/>
      <c r="M3" s="4"/>
      <c r="N3" s="4">
        <v>40366.6486337889</v>
      </c>
      <c r="O3" s="4">
        <v>5.6374166666666703</v>
      </c>
      <c r="P3" s="4">
        <v>0</v>
      </c>
      <c r="Q3" s="2" t="s">
        <v>173</v>
      </c>
      <c r="R3" s="4">
        <v>0.99777348220963502</v>
      </c>
      <c r="S3" s="4">
        <v>6.1028166666666701</v>
      </c>
      <c r="T3" s="4">
        <v>0</v>
      </c>
      <c r="U3" s="4">
        <v>0</v>
      </c>
      <c r="V3" s="4">
        <v>0</v>
      </c>
      <c r="W3" s="4">
        <v>6.3404166666666697</v>
      </c>
      <c r="X3" s="4">
        <v>0</v>
      </c>
      <c r="Y3" s="2" t="s">
        <v>110</v>
      </c>
      <c r="Z3" s="4">
        <v>0.99928380047649101</v>
      </c>
      <c r="AA3" s="4">
        <v>7.0941999999999998</v>
      </c>
      <c r="AB3" s="4">
        <v>0</v>
      </c>
      <c r="AC3" s="4">
        <v>0</v>
      </c>
      <c r="AD3" s="4">
        <v>0</v>
      </c>
      <c r="AE3" s="4">
        <v>6.3404166666666697</v>
      </c>
      <c r="AF3" s="4">
        <v>0</v>
      </c>
      <c r="AG3" s="2" t="s">
        <v>201</v>
      </c>
      <c r="AH3" s="4">
        <v>0.99801405805362797</v>
      </c>
      <c r="AI3" s="4">
        <v>7.7173166666666697</v>
      </c>
      <c r="AJ3" s="4">
        <v>0</v>
      </c>
      <c r="AK3" s="4">
        <v>0</v>
      </c>
      <c r="AL3" s="4">
        <v>0</v>
      </c>
      <c r="AM3" s="4">
        <v>7.1097999999999999</v>
      </c>
      <c r="AN3" s="4">
        <v>0</v>
      </c>
      <c r="AO3" s="2" t="s">
        <v>113</v>
      </c>
      <c r="AP3" s="4">
        <v>0.98761920069369402</v>
      </c>
      <c r="AQ3" s="4">
        <v>8.2348166666666707</v>
      </c>
      <c r="AR3" s="4">
        <v>0</v>
      </c>
      <c r="AS3" s="4">
        <v>0</v>
      </c>
      <c r="AT3" s="4">
        <v>0</v>
      </c>
      <c r="AU3" s="4">
        <v>7.1097999999999999</v>
      </c>
      <c r="AV3" s="4">
        <v>0</v>
      </c>
      <c r="AW3" s="2" t="s">
        <v>106</v>
      </c>
      <c r="AX3" s="4">
        <v>0.99932552855460699</v>
      </c>
      <c r="AY3" s="4">
        <v>9.3665000000000003</v>
      </c>
      <c r="AZ3" s="4">
        <v>0</v>
      </c>
      <c r="BA3" s="4">
        <v>0</v>
      </c>
      <c r="BB3" s="4">
        <v>0</v>
      </c>
      <c r="BC3" s="4">
        <v>7.1097999999999999</v>
      </c>
      <c r="BD3" s="4">
        <v>0</v>
      </c>
      <c r="BE3" s="2" t="s">
        <v>153</v>
      </c>
      <c r="BF3" s="4">
        <v>0.99981166094521201</v>
      </c>
      <c r="BG3" s="4">
        <v>9.6606500000000004</v>
      </c>
      <c r="BH3" s="4">
        <v>0</v>
      </c>
      <c r="BI3" s="4">
        <v>0</v>
      </c>
      <c r="BJ3" s="4">
        <v>0</v>
      </c>
      <c r="BK3" s="4">
        <v>7.1097999999999999</v>
      </c>
      <c r="BL3" s="4">
        <v>0</v>
      </c>
      <c r="BM3" s="2" t="s">
        <v>98</v>
      </c>
      <c r="BN3" s="4">
        <v>0.99844917884822604</v>
      </c>
      <c r="BO3" s="4">
        <v>11.1927</v>
      </c>
      <c r="BP3" s="4">
        <v>0</v>
      </c>
      <c r="BQ3" s="4">
        <v>0</v>
      </c>
      <c r="BR3" s="4">
        <v>0</v>
      </c>
      <c r="BS3" s="4">
        <v>7.1097999999999999</v>
      </c>
      <c r="BT3" s="4">
        <v>0</v>
      </c>
      <c r="BU3" s="2" t="s">
        <v>138</v>
      </c>
      <c r="BV3" s="4">
        <v>0.99954382717040502</v>
      </c>
      <c r="BW3" s="4">
        <v>11.7093666666667</v>
      </c>
      <c r="BX3" s="4">
        <v>0</v>
      </c>
      <c r="BY3" s="4">
        <v>0</v>
      </c>
      <c r="BZ3" s="4">
        <v>0</v>
      </c>
      <c r="CA3" s="4">
        <v>11.4750333333333</v>
      </c>
      <c r="CB3" s="4">
        <v>0</v>
      </c>
    </row>
    <row r="4" spans="1:80">
      <c r="A4" s="2"/>
      <c r="B4" s="2"/>
      <c r="C4" s="2" t="s">
        <v>135</v>
      </c>
      <c r="D4" s="2" t="s">
        <v>38</v>
      </c>
      <c r="E4" s="2" t="s">
        <v>107</v>
      </c>
      <c r="F4" s="2" t="s">
        <v>13</v>
      </c>
      <c r="G4" s="2" t="s">
        <v>164</v>
      </c>
      <c r="H4" s="1">
        <v>43866.116574074098</v>
      </c>
      <c r="I4" s="2" t="s">
        <v>142</v>
      </c>
      <c r="J4" s="4">
        <v>0.99952797098005297</v>
      </c>
      <c r="K4" s="4">
        <v>4.6896833333333303</v>
      </c>
      <c r="L4" s="4">
        <v>0</v>
      </c>
      <c r="M4" s="4">
        <v>0</v>
      </c>
      <c r="N4" s="4">
        <v>0</v>
      </c>
      <c r="O4" s="4">
        <v>5.9911666666666701</v>
      </c>
      <c r="P4" s="4">
        <v>0</v>
      </c>
      <c r="Q4" s="2" t="s">
        <v>173</v>
      </c>
      <c r="R4" s="4">
        <v>0.99777348220963502</v>
      </c>
      <c r="S4" s="4">
        <v>6.1208999999999998</v>
      </c>
      <c r="T4" s="4">
        <v>0</v>
      </c>
      <c r="U4" s="4">
        <v>0</v>
      </c>
      <c r="V4" s="4">
        <v>0</v>
      </c>
      <c r="W4" s="4">
        <v>6.2613833333333302</v>
      </c>
      <c r="X4" s="4">
        <v>0</v>
      </c>
      <c r="Y4" s="2" t="s">
        <v>110</v>
      </c>
      <c r="Z4" s="4">
        <v>0.99928380047649101</v>
      </c>
      <c r="AA4" s="4">
        <v>6.8899833333333298</v>
      </c>
      <c r="AB4" s="4">
        <v>0</v>
      </c>
      <c r="AC4" s="4">
        <v>0</v>
      </c>
      <c r="AD4" s="4">
        <v>0</v>
      </c>
      <c r="AE4" s="4">
        <v>6.2613833333333302</v>
      </c>
      <c r="AF4" s="4">
        <v>0</v>
      </c>
      <c r="AG4" s="2" t="s">
        <v>201</v>
      </c>
      <c r="AH4" s="4">
        <v>0.99801405805362797</v>
      </c>
      <c r="AI4" s="4">
        <v>7.7349500000000004</v>
      </c>
      <c r="AJ4" s="4">
        <v>0</v>
      </c>
      <c r="AK4" s="4">
        <v>0</v>
      </c>
      <c r="AL4" s="4">
        <v>0</v>
      </c>
      <c r="AM4" s="4">
        <v>7.0893166666666696</v>
      </c>
      <c r="AN4" s="4">
        <v>0</v>
      </c>
      <c r="AO4" s="2" t="s">
        <v>113</v>
      </c>
      <c r="AP4" s="4">
        <v>0.98761920069369402</v>
      </c>
      <c r="AQ4" s="4">
        <v>8.2243833333333303</v>
      </c>
      <c r="AR4" s="4">
        <v>0</v>
      </c>
      <c r="AS4" s="4">
        <v>0</v>
      </c>
      <c r="AT4" s="4">
        <v>0</v>
      </c>
      <c r="AU4" s="4">
        <v>7.0893166666666696</v>
      </c>
      <c r="AV4" s="4">
        <v>0</v>
      </c>
      <c r="AW4" s="2" t="s">
        <v>106</v>
      </c>
      <c r="AX4" s="4">
        <v>0.99932552855460699</v>
      </c>
      <c r="AY4" s="4">
        <v>9.2745833333333305</v>
      </c>
      <c r="AZ4" s="4">
        <v>0</v>
      </c>
      <c r="BA4" s="4">
        <v>0</v>
      </c>
      <c r="BB4" s="4">
        <v>0</v>
      </c>
      <c r="BC4" s="4">
        <v>7.0893166666666696</v>
      </c>
      <c r="BD4" s="4">
        <v>0</v>
      </c>
      <c r="BE4" s="2" t="s">
        <v>153</v>
      </c>
      <c r="BF4" s="4">
        <v>0.99981166094521201</v>
      </c>
      <c r="BG4" s="4">
        <v>9.6401166666666693</v>
      </c>
      <c r="BH4" s="4">
        <v>0</v>
      </c>
      <c r="BI4" s="4">
        <v>0</v>
      </c>
      <c r="BJ4" s="4">
        <v>0</v>
      </c>
      <c r="BK4" s="4">
        <v>7.0893166666666696</v>
      </c>
      <c r="BL4" s="4">
        <v>0</v>
      </c>
      <c r="BM4" s="2" t="s">
        <v>98</v>
      </c>
      <c r="BN4" s="4">
        <v>0.99844917884822604</v>
      </c>
      <c r="BO4" s="4">
        <v>11.42605</v>
      </c>
      <c r="BP4" s="4">
        <v>0</v>
      </c>
      <c r="BQ4" s="4">
        <v>0</v>
      </c>
      <c r="BR4" s="4">
        <v>0</v>
      </c>
      <c r="BS4" s="4">
        <v>7.0893166666666696</v>
      </c>
      <c r="BT4" s="4">
        <v>0</v>
      </c>
      <c r="BU4" s="2" t="s">
        <v>138</v>
      </c>
      <c r="BV4" s="4">
        <v>0.99954382717040502</v>
      </c>
      <c r="BW4" s="4">
        <v>11.467983333333301</v>
      </c>
      <c r="BX4" s="4">
        <v>0</v>
      </c>
      <c r="BY4" s="4">
        <v>0</v>
      </c>
      <c r="BZ4" s="4">
        <v>0</v>
      </c>
      <c r="CA4" s="4">
        <v>11.2258666666667</v>
      </c>
      <c r="CB4" s="4">
        <v>0</v>
      </c>
    </row>
    <row r="5" spans="1:80">
      <c r="A5" s="2"/>
      <c r="B5" s="2"/>
      <c r="C5" s="2" t="s">
        <v>135</v>
      </c>
      <c r="D5" s="2" t="s">
        <v>38</v>
      </c>
      <c r="E5" s="2" t="s">
        <v>161</v>
      </c>
      <c r="F5" s="2" t="s">
        <v>13</v>
      </c>
      <c r="G5" s="2" t="s">
        <v>164</v>
      </c>
      <c r="H5" s="1">
        <v>43866.546192129601</v>
      </c>
      <c r="I5" s="2" t="s">
        <v>142</v>
      </c>
      <c r="J5" s="4">
        <v>0.99952797098005297</v>
      </c>
      <c r="K5" s="4">
        <v>5.5102833333333301</v>
      </c>
      <c r="L5" s="4">
        <v>0</v>
      </c>
      <c r="M5" s="4">
        <v>0</v>
      </c>
      <c r="N5" s="4">
        <v>0</v>
      </c>
      <c r="O5" s="4">
        <v>5.6334166666666698</v>
      </c>
      <c r="P5" s="4">
        <v>0</v>
      </c>
      <c r="Q5" s="2" t="s">
        <v>173</v>
      </c>
      <c r="R5" s="4">
        <v>0.99777348220963502</v>
      </c>
      <c r="S5" s="4">
        <v>6.0814833333333302</v>
      </c>
      <c r="T5" s="4">
        <v>0</v>
      </c>
      <c r="U5" s="4">
        <v>0</v>
      </c>
      <c r="V5" s="4">
        <v>0</v>
      </c>
      <c r="W5" s="4">
        <v>6.2826500000000003</v>
      </c>
      <c r="X5" s="4">
        <v>0</v>
      </c>
      <c r="Y5" s="2" t="s">
        <v>110</v>
      </c>
      <c r="Z5" s="4">
        <v>0.99928380047649101</v>
      </c>
      <c r="AA5" s="4">
        <v>6.91773333333333</v>
      </c>
      <c r="AB5" s="4">
        <v>0</v>
      </c>
      <c r="AC5" s="4">
        <v>0</v>
      </c>
      <c r="AD5" s="4">
        <v>0</v>
      </c>
      <c r="AE5" s="4">
        <v>6.2826500000000003</v>
      </c>
      <c r="AF5" s="4">
        <v>0</v>
      </c>
      <c r="AG5" s="2" t="s">
        <v>201</v>
      </c>
      <c r="AH5" s="4">
        <v>0.99801405805362797</v>
      </c>
      <c r="AI5" s="4">
        <v>7.78698333333333</v>
      </c>
      <c r="AJ5" s="4">
        <v>0</v>
      </c>
      <c r="AK5" s="4">
        <v>0</v>
      </c>
      <c r="AL5" s="4">
        <v>0</v>
      </c>
      <c r="AM5" s="4">
        <v>7.1274666666666704</v>
      </c>
      <c r="AN5" s="4">
        <v>0</v>
      </c>
      <c r="AO5" s="2" t="s">
        <v>113</v>
      </c>
      <c r="AP5" s="4">
        <v>0.98761920069369402</v>
      </c>
      <c r="AQ5" s="4">
        <v>8.1780500000000007</v>
      </c>
      <c r="AR5" s="4">
        <v>0</v>
      </c>
      <c r="AS5" s="4">
        <v>0</v>
      </c>
      <c r="AT5" s="4">
        <v>0</v>
      </c>
      <c r="AU5" s="4">
        <v>7.1274666666666704</v>
      </c>
      <c r="AV5" s="4">
        <v>0</v>
      </c>
      <c r="AW5" s="2" t="s">
        <v>106</v>
      </c>
      <c r="AX5" s="4">
        <v>0.99932552855460699</v>
      </c>
      <c r="AY5" s="4">
        <v>9.3587666666666696</v>
      </c>
      <c r="AZ5" s="4">
        <v>0</v>
      </c>
      <c r="BA5" s="4">
        <v>0</v>
      </c>
      <c r="BB5" s="4">
        <v>0</v>
      </c>
      <c r="BC5" s="4">
        <v>7.1274666666666704</v>
      </c>
      <c r="BD5" s="4">
        <v>0</v>
      </c>
      <c r="BE5" s="2" t="s">
        <v>153</v>
      </c>
      <c r="BF5" s="4">
        <v>0.99981166094521201</v>
      </c>
      <c r="BG5" s="4">
        <v>9.6885999999999992</v>
      </c>
      <c r="BH5" s="4">
        <v>0</v>
      </c>
      <c r="BI5" s="4">
        <v>0</v>
      </c>
      <c r="BJ5" s="4">
        <v>0</v>
      </c>
      <c r="BK5" s="4">
        <v>7.1274666666666704</v>
      </c>
      <c r="BL5" s="4">
        <v>0</v>
      </c>
      <c r="BM5" s="2" t="s">
        <v>98</v>
      </c>
      <c r="BN5" s="4">
        <v>0.99844917884822604</v>
      </c>
      <c r="BO5" s="4">
        <v>11.4494333333333</v>
      </c>
      <c r="BP5" s="4">
        <v>0</v>
      </c>
      <c r="BQ5" s="4">
        <v>0</v>
      </c>
      <c r="BR5" s="4">
        <v>0</v>
      </c>
      <c r="BS5" s="4">
        <v>7.1274666666666704</v>
      </c>
      <c r="BT5" s="4">
        <v>0</v>
      </c>
      <c r="BU5" s="2" t="s">
        <v>138</v>
      </c>
      <c r="BV5" s="4">
        <v>0.99954382717040502</v>
      </c>
      <c r="BW5" s="4">
        <v>11.211183333333301</v>
      </c>
      <c r="BX5" s="4">
        <v>0</v>
      </c>
      <c r="BY5" s="4">
        <v>0</v>
      </c>
      <c r="BZ5" s="4">
        <v>0</v>
      </c>
      <c r="CA5" s="4">
        <v>11.1636333333333</v>
      </c>
      <c r="CB5" s="4">
        <v>0</v>
      </c>
    </row>
    <row r="6" spans="1:80">
      <c r="A6" s="2"/>
      <c r="B6" s="2"/>
      <c r="C6" s="2" t="s">
        <v>135</v>
      </c>
      <c r="D6" s="2" t="s">
        <v>38</v>
      </c>
      <c r="E6" s="2" t="s">
        <v>5</v>
      </c>
      <c r="F6" s="2" t="s">
        <v>13</v>
      </c>
      <c r="G6" s="2" t="s">
        <v>164</v>
      </c>
      <c r="H6" s="1">
        <v>43866.843113425901</v>
      </c>
      <c r="I6" s="2" t="s">
        <v>142</v>
      </c>
      <c r="J6" s="4">
        <v>0.99952797098005297</v>
      </c>
      <c r="K6" s="4">
        <v>4.7052833333333304</v>
      </c>
      <c r="L6" s="4">
        <v>0</v>
      </c>
      <c r="M6" s="4">
        <v>0</v>
      </c>
      <c r="N6" s="4">
        <v>0</v>
      </c>
      <c r="O6" s="4">
        <v>5.6373166666666696</v>
      </c>
      <c r="P6" s="4">
        <v>0</v>
      </c>
      <c r="Q6" s="2" t="s">
        <v>173</v>
      </c>
      <c r="R6" s="4">
        <v>0.99777348220963502</v>
      </c>
      <c r="S6" s="4">
        <v>6.0845166666666701</v>
      </c>
      <c r="T6" s="4">
        <v>0</v>
      </c>
      <c r="U6" s="4">
        <v>0</v>
      </c>
      <c r="V6" s="4">
        <v>0</v>
      </c>
      <c r="W6" s="4">
        <v>6.3160333333333298</v>
      </c>
      <c r="X6" s="4">
        <v>0</v>
      </c>
      <c r="Y6" s="2" t="s">
        <v>110</v>
      </c>
      <c r="Z6" s="4">
        <v>0.99928380047649101</v>
      </c>
      <c r="AA6" s="4">
        <v>7.0876000000000001</v>
      </c>
      <c r="AB6" s="4">
        <v>0</v>
      </c>
      <c r="AC6" s="4">
        <v>0</v>
      </c>
      <c r="AD6" s="4">
        <v>0</v>
      </c>
      <c r="AE6" s="4">
        <v>6.3160333333333298</v>
      </c>
      <c r="AF6" s="4">
        <v>0</v>
      </c>
      <c r="AG6" s="2" t="s">
        <v>201</v>
      </c>
      <c r="AH6" s="4">
        <v>0.99801405805362797</v>
      </c>
      <c r="AI6" s="4">
        <v>7.7003166666666703</v>
      </c>
      <c r="AJ6" s="4">
        <v>0</v>
      </c>
      <c r="AK6" s="4">
        <v>0</v>
      </c>
      <c r="AL6" s="4">
        <v>0</v>
      </c>
      <c r="AM6" s="4">
        <v>7.0754666666666699</v>
      </c>
      <c r="AN6" s="4">
        <v>0</v>
      </c>
      <c r="AO6" s="2" t="s">
        <v>113</v>
      </c>
      <c r="AP6" s="4">
        <v>0.98761920069369402</v>
      </c>
      <c r="AQ6" s="4">
        <v>8.2192666666666696</v>
      </c>
      <c r="AR6" s="4"/>
      <c r="AS6" s="4"/>
      <c r="AT6" s="4">
        <v>434.07655242946799</v>
      </c>
      <c r="AU6" s="4">
        <v>7.0754666666666699</v>
      </c>
      <c r="AV6" s="4">
        <v>0</v>
      </c>
      <c r="AW6" s="2" t="s">
        <v>106</v>
      </c>
      <c r="AX6" s="4">
        <v>0.99932552855460699</v>
      </c>
      <c r="AY6" s="4">
        <v>9.3613</v>
      </c>
      <c r="AZ6" s="4">
        <v>0</v>
      </c>
      <c r="BA6" s="4">
        <v>0</v>
      </c>
      <c r="BB6" s="4">
        <v>0</v>
      </c>
      <c r="BC6" s="4">
        <v>7.0754666666666699</v>
      </c>
      <c r="BD6" s="4">
        <v>0</v>
      </c>
      <c r="BE6" s="2" t="s">
        <v>153</v>
      </c>
      <c r="BF6" s="4">
        <v>0.99981166094521201</v>
      </c>
      <c r="BG6" s="4">
        <v>9.7548999999999992</v>
      </c>
      <c r="BH6" s="4">
        <v>0</v>
      </c>
      <c r="BI6" s="4">
        <v>0</v>
      </c>
      <c r="BJ6" s="4">
        <v>0</v>
      </c>
      <c r="BK6" s="4">
        <v>7.0754666666666699</v>
      </c>
      <c r="BL6" s="4">
        <v>0</v>
      </c>
      <c r="BM6" s="2" t="s">
        <v>98</v>
      </c>
      <c r="BN6" s="4">
        <v>0.99844917884822604</v>
      </c>
      <c r="BO6" s="4">
        <v>10.9202166666667</v>
      </c>
      <c r="BP6" s="4">
        <v>0</v>
      </c>
      <c r="BQ6" s="4">
        <v>0</v>
      </c>
      <c r="BR6" s="4">
        <v>0</v>
      </c>
      <c r="BS6" s="4">
        <v>7.0754666666666699</v>
      </c>
      <c r="BT6" s="4">
        <v>0</v>
      </c>
      <c r="BU6" s="2" t="s">
        <v>138</v>
      </c>
      <c r="BV6" s="4">
        <v>0.99954382717040502</v>
      </c>
      <c r="BW6" s="4">
        <v>12.1840166666667</v>
      </c>
      <c r="BX6" s="4">
        <v>0</v>
      </c>
      <c r="BY6" s="4">
        <v>0</v>
      </c>
      <c r="BZ6" s="4">
        <v>0</v>
      </c>
      <c r="CA6" s="4">
        <v>10.782299999999999</v>
      </c>
      <c r="CB6" s="4">
        <v>0</v>
      </c>
    </row>
    <row r="7" spans="1:80">
      <c r="A7" s="2"/>
      <c r="B7" s="2"/>
      <c r="C7" s="2" t="s">
        <v>85</v>
      </c>
      <c r="D7" s="2" t="s">
        <v>38</v>
      </c>
      <c r="E7" s="2" t="s">
        <v>167</v>
      </c>
      <c r="F7" s="2" t="s">
        <v>35</v>
      </c>
      <c r="G7" s="2" t="s">
        <v>143</v>
      </c>
      <c r="H7" s="1">
        <v>43866.175810185203</v>
      </c>
      <c r="I7" s="2" t="s">
        <v>142</v>
      </c>
      <c r="J7" s="4">
        <v>0.99952797098005297</v>
      </c>
      <c r="K7" s="4">
        <v>5.5841333333333303</v>
      </c>
      <c r="L7" s="4">
        <v>165.65805434339501</v>
      </c>
      <c r="M7" s="4">
        <v>82.829027171697604</v>
      </c>
      <c r="N7" s="4">
        <v>205339.96837188699</v>
      </c>
      <c r="O7" s="4">
        <v>5.6606166666666704</v>
      </c>
      <c r="P7" s="4">
        <v>37215.398806048899</v>
      </c>
      <c r="Q7" s="2" t="s">
        <v>173</v>
      </c>
      <c r="R7" s="4">
        <v>0.99777348220963502</v>
      </c>
      <c r="S7" s="4">
        <v>6.1057333333333297</v>
      </c>
      <c r="T7" s="4">
        <v>162.731165328354</v>
      </c>
      <c r="U7" s="14">
        <v>81.365582664176799</v>
      </c>
      <c r="V7" s="4">
        <v>426276.81476832699</v>
      </c>
      <c r="W7" s="4">
        <v>6.3008333333333297</v>
      </c>
      <c r="X7" s="4">
        <v>28996.3691583935</v>
      </c>
      <c r="Y7" s="2" t="s">
        <v>110</v>
      </c>
      <c r="Z7" s="4">
        <v>0.99928380047649101</v>
      </c>
      <c r="AA7" s="4">
        <v>6.9177166666666698</v>
      </c>
      <c r="AB7" s="4">
        <v>186.10594464616699</v>
      </c>
      <c r="AC7" s="14">
        <v>93.052972323083495</v>
      </c>
      <c r="AD7" s="4">
        <v>186909.61933169299</v>
      </c>
      <c r="AE7" s="4">
        <v>6.3008333333333297</v>
      </c>
      <c r="AF7" s="4">
        <v>28996.3691583935</v>
      </c>
      <c r="AG7" s="2" t="s">
        <v>201</v>
      </c>
      <c r="AH7" s="4">
        <v>0.99801405805362797</v>
      </c>
      <c r="AI7" s="4">
        <v>7.7904166666666699</v>
      </c>
      <c r="AJ7" s="4">
        <v>115.636806437575</v>
      </c>
      <c r="AK7" s="14">
        <v>57.818403218787601</v>
      </c>
      <c r="AL7" s="4">
        <v>61410.793638687697</v>
      </c>
      <c r="AM7" s="4">
        <v>7.11358333333333</v>
      </c>
      <c r="AN7" s="4">
        <v>13148.223458689299</v>
      </c>
      <c r="AO7" s="2" t="s">
        <v>113</v>
      </c>
      <c r="AP7" s="4">
        <v>0.98761920069369402</v>
      </c>
      <c r="AQ7" s="4">
        <v>8.2269666666666694</v>
      </c>
      <c r="AR7" s="4">
        <v>160.03312552480699</v>
      </c>
      <c r="AS7" s="4">
        <v>80.016562762403396</v>
      </c>
      <c r="AT7" s="4">
        <v>41373.278453381099</v>
      </c>
      <c r="AU7" s="4">
        <v>7.11358333333333</v>
      </c>
      <c r="AV7" s="4">
        <v>13148.223458689299</v>
      </c>
      <c r="AW7" s="2" t="s">
        <v>106</v>
      </c>
      <c r="AX7" s="4">
        <v>0.99932552855460699</v>
      </c>
      <c r="AY7" s="4">
        <v>9.3663833333333297</v>
      </c>
      <c r="AZ7" s="4">
        <v>184.10535581498101</v>
      </c>
      <c r="BA7" s="14">
        <v>92.052677907490406</v>
      </c>
      <c r="BB7" s="4">
        <v>1531699.5617515501</v>
      </c>
      <c r="BC7" s="4">
        <v>7.11358333333333</v>
      </c>
      <c r="BD7" s="4">
        <v>13148.223458689299</v>
      </c>
      <c r="BE7" s="2" t="s">
        <v>153</v>
      </c>
      <c r="BF7" s="4">
        <v>0.99981166094521201</v>
      </c>
      <c r="BG7" s="4">
        <v>9.6630833333333293</v>
      </c>
      <c r="BH7" s="4">
        <v>196.992473614848</v>
      </c>
      <c r="BI7" s="14">
        <v>98.496236807423998</v>
      </c>
      <c r="BJ7" s="4">
        <v>76328.969304661106</v>
      </c>
      <c r="BK7" s="4">
        <v>7.11358333333333</v>
      </c>
      <c r="BL7" s="4">
        <v>13148.223458689299</v>
      </c>
      <c r="BM7" s="2" t="s">
        <v>98</v>
      </c>
      <c r="BN7" s="4">
        <v>0.99844917884822604</v>
      </c>
      <c r="BO7" s="4">
        <v>11.3248833333333</v>
      </c>
      <c r="BP7" s="4">
        <v>180.83283020558099</v>
      </c>
      <c r="BQ7" s="14">
        <v>90.416415102790594</v>
      </c>
      <c r="BR7" s="4">
        <v>982880.66163246497</v>
      </c>
      <c r="BS7" s="4">
        <v>7.11358333333333</v>
      </c>
      <c r="BT7" s="4">
        <v>13148.223458689299</v>
      </c>
      <c r="BU7" s="2" t="s">
        <v>138</v>
      </c>
      <c r="BV7" s="4">
        <v>0.99954382717040502</v>
      </c>
      <c r="BW7" s="4">
        <v>11.2189333333333</v>
      </c>
      <c r="BX7" s="4">
        <v>190.98717866116701</v>
      </c>
      <c r="BY7" s="14">
        <v>95.493589330583603</v>
      </c>
      <c r="BZ7" s="4">
        <v>954607.64672978199</v>
      </c>
      <c r="CA7" s="4">
        <v>11.218083333333301</v>
      </c>
      <c r="CB7" s="4">
        <v>390435.44463848002</v>
      </c>
    </row>
    <row r="8" spans="1:80">
      <c r="A8" s="2"/>
      <c r="B8" s="2"/>
      <c r="C8" s="2" t="s">
        <v>146</v>
      </c>
      <c r="D8" s="2" t="s">
        <v>38</v>
      </c>
      <c r="E8" s="2" t="s">
        <v>28</v>
      </c>
      <c r="F8" s="2" t="s">
        <v>35</v>
      </c>
      <c r="G8" s="2" t="s">
        <v>169</v>
      </c>
      <c r="H8" s="1">
        <v>43866.1461458333</v>
      </c>
      <c r="I8" s="2" t="s">
        <v>142</v>
      </c>
      <c r="J8" s="4">
        <v>0.99952797098005297</v>
      </c>
      <c r="K8" s="4">
        <v>5.5957833333333298</v>
      </c>
      <c r="L8" s="4">
        <v>1.7628588439658901</v>
      </c>
      <c r="M8" s="4">
        <v>23.504784586211901</v>
      </c>
      <c r="N8" s="4">
        <v>2194.5169640268</v>
      </c>
      <c r="O8" s="4">
        <v>5.6683833333333302</v>
      </c>
      <c r="P8" s="4">
        <v>37408.475721064497</v>
      </c>
      <c r="Q8" s="2" t="s">
        <v>173</v>
      </c>
      <c r="R8" s="4">
        <v>0.99777348220963502</v>
      </c>
      <c r="S8" s="4">
        <v>6.1117833333333298</v>
      </c>
      <c r="T8" s="4">
        <v>1.5009149946193601</v>
      </c>
      <c r="U8" s="14">
        <v>20.012199928258202</v>
      </c>
      <c r="V8" s="4">
        <v>4031.6267973624399</v>
      </c>
      <c r="W8" s="4">
        <v>6.3038666666666696</v>
      </c>
      <c r="X8" s="4">
        <v>29211.8115530344</v>
      </c>
      <c r="Y8" s="2" t="s">
        <v>110</v>
      </c>
      <c r="Z8" s="4">
        <v>0.99928380047649101</v>
      </c>
      <c r="AA8" s="4">
        <v>6.9211666666666698</v>
      </c>
      <c r="AB8" s="4">
        <v>2.5932384542735401</v>
      </c>
      <c r="AC8" s="14">
        <v>34.576512723647198</v>
      </c>
      <c r="AD8" s="4">
        <v>2076.7738445274799</v>
      </c>
      <c r="AE8" s="4">
        <v>6.3038666666666696</v>
      </c>
      <c r="AF8" s="4">
        <v>29211.8115530344</v>
      </c>
      <c r="AG8" s="2" t="s">
        <v>201</v>
      </c>
      <c r="AH8" s="4">
        <v>0.99801405805362797</v>
      </c>
      <c r="AI8" s="4">
        <v>7.7904</v>
      </c>
      <c r="AJ8" s="4">
        <v>2.7518928487569001</v>
      </c>
      <c r="AK8" s="14">
        <v>36.691904650091999</v>
      </c>
      <c r="AL8" s="4">
        <v>1492.88339361611</v>
      </c>
      <c r="AM8" s="4">
        <v>7.1135666666666699</v>
      </c>
      <c r="AN8" s="4">
        <v>13431.138363612299</v>
      </c>
      <c r="AO8" s="2" t="s">
        <v>113</v>
      </c>
      <c r="AP8" s="4">
        <v>0.98761920069369402</v>
      </c>
      <c r="AQ8" s="4">
        <v>8.2295333333333307</v>
      </c>
      <c r="AR8" s="4">
        <v>0</v>
      </c>
      <c r="AS8" s="4">
        <v>0</v>
      </c>
      <c r="AT8" s="4">
        <v>583.62312145636497</v>
      </c>
      <c r="AU8" s="4">
        <v>7.1135666666666699</v>
      </c>
      <c r="AV8" s="4">
        <v>13431.138363612299</v>
      </c>
      <c r="AW8" s="2" t="s">
        <v>106</v>
      </c>
      <c r="AX8" s="4">
        <v>0.99932552855460699</v>
      </c>
      <c r="AY8" s="4">
        <v>9.3663666666666696</v>
      </c>
      <c r="AZ8" s="4">
        <v>0</v>
      </c>
      <c r="BA8" s="14">
        <v>0</v>
      </c>
      <c r="BB8" s="4">
        <v>18736.300516253701</v>
      </c>
      <c r="BC8" s="4">
        <v>7.1135666666666699</v>
      </c>
      <c r="BD8" s="4">
        <v>13431.138363612299</v>
      </c>
      <c r="BE8" s="2" t="s">
        <v>153</v>
      </c>
      <c r="BF8" s="4">
        <v>0.99981166094521201</v>
      </c>
      <c r="BG8" s="4">
        <v>9.6656166666666703</v>
      </c>
      <c r="BH8" s="4">
        <v>2.0339593035081198</v>
      </c>
      <c r="BI8" s="14">
        <v>27.119457380108301</v>
      </c>
      <c r="BJ8" s="4">
        <v>812.13519962142095</v>
      </c>
      <c r="BK8" s="4">
        <v>7.1135666666666699</v>
      </c>
      <c r="BL8" s="4">
        <v>13431.138363612299</v>
      </c>
      <c r="BM8" s="2" t="s">
        <v>98</v>
      </c>
      <c r="BN8" s="4">
        <v>0.99844917884822604</v>
      </c>
      <c r="BO8" s="4">
        <v>11.348216666666699</v>
      </c>
      <c r="BP8" s="4">
        <v>2.25506416080571</v>
      </c>
      <c r="BQ8" s="14">
        <v>30.067522144076101</v>
      </c>
      <c r="BR8" s="4">
        <v>12520.687041977601</v>
      </c>
      <c r="BS8" s="4">
        <v>7.1135666666666699</v>
      </c>
      <c r="BT8" s="4">
        <v>13431.138363612299</v>
      </c>
      <c r="BU8" s="2" t="s">
        <v>138</v>
      </c>
      <c r="BV8" s="4">
        <v>0.99954382717040502</v>
      </c>
      <c r="BW8" s="4">
        <v>11.2189333333333</v>
      </c>
      <c r="BX8" s="4">
        <v>2.6486142418085898</v>
      </c>
      <c r="BY8" s="14">
        <v>35.314856557447797</v>
      </c>
      <c r="BZ8" s="4">
        <v>13353.4567302176</v>
      </c>
      <c r="CA8" s="4">
        <v>11.218066666666701</v>
      </c>
      <c r="CB8" s="4">
        <v>393825.229618271</v>
      </c>
    </row>
    <row r="9" spans="1:80">
      <c r="A9" s="2"/>
      <c r="B9" s="2"/>
      <c r="C9" s="2" t="s">
        <v>18</v>
      </c>
      <c r="D9" s="2" t="s">
        <v>38</v>
      </c>
      <c r="E9" s="2" t="s">
        <v>73</v>
      </c>
      <c r="F9" s="2" t="s">
        <v>35</v>
      </c>
      <c r="G9" s="2" t="s">
        <v>83</v>
      </c>
      <c r="H9" s="1">
        <v>43866.161030092597</v>
      </c>
      <c r="I9" s="2" t="s">
        <v>142</v>
      </c>
      <c r="J9" s="4">
        <v>0.99952797098005297</v>
      </c>
      <c r="K9" s="4">
        <v>5.58805</v>
      </c>
      <c r="L9" s="4">
        <v>41.340534798103803</v>
      </c>
      <c r="M9" s="4">
        <v>82.681069596207706</v>
      </c>
      <c r="N9" s="4">
        <v>52422.275956855003</v>
      </c>
      <c r="O9" s="4">
        <v>5.6645333333333303</v>
      </c>
      <c r="P9" s="4">
        <v>38097.364926471397</v>
      </c>
      <c r="Q9" s="2" t="s">
        <v>173</v>
      </c>
      <c r="R9" s="4">
        <v>0.99777348220963502</v>
      </c>
      <c r="S9" s="4">
        <v>6.1087999999999996</v>
      </c>
      <c r="T9" s="4">
        <v>41.400498897372302</v>
      </c>
      <c r="U9" s="14">
        <v>82.800997794744603</v>
      </c>
      <c r="V9" s="4">
        <v>106005.536138689</v>
      </c>
      <c r="W9" s="4">
        <v>6.3038999999999996</v>
      </c>
      <c r="X9" s="4">
        <v>27967.087421715802</v>
      </c>
      <c r="Y9" s="2" t="s">
        <v>110</v>
      </c>
      <c r="Z9" s="4">
        <v>0.99928380047649101</v>
      </c>
      <c r="AA9" s="4">
        <v>6.9211999999999998</v>
      </c>
      <c r="AB9" s="4">
        <v>48.729301476371297</v>
      </c>
      <c r="AC9" s="14">
        <v>97.458602952742595</v>
      </c>
      <c r="AD9" s="4">
        <v>46810.479759727103</v>
      </c>
      <c r="AE9" s="4">
        <v>6.3038999999999996</v>
      </c>
      <c r="AF9" s="4">
        <v>27967.087421715802</v>
      </c>
      <c r="AG9" s="2" t="s">
        <v>201</v>
      </c>
      <c r="AH9" s="4">
        <v>0.99801405805362797</v>
      </c>
      <c r="AI9" s="4">
        <v>7.79043333333333</v>
      </c>
      <c r="AJ9" s="4">
        <v>29.2179413860623</v>
      </c>
      <c r="AK9" s="14">
        <v>58.435882772124501</v>
      </c>
      <c r="AL9" s="4">
        <v>15662.895307590101</v>
      </c>
      <c r="AM9" s="4">
        <v>7.1170666666666698</v>
      </c>
      <c r="AN9" s="4">
        <v>13272.1379537791</v>
      </c>
      <c r="AO9" s="2" t="s">
        <v>113</v>
      </c>
      <c r="AP9" s="4">
        <v>0.98761920069369402</v>
      </c>
      <c r="AQ9" s="4">
        <v>8.2269833333333295</v>
      </c>
      <c r="AR9" s="4">
        <v>31.181249280761499</v>
      </c>
      <c r="AS9" s="4">
        <v>62.362498561522997</v>
      </c>
      <c r="AT9" s="4">
        <v>10925.619526733601</v>
      </c>
      <c r="AU9" s="4">
        <v>7.1170666666666698</v>
      </c>
      <c r="AV9" s="4">
        <v>13272.1379537791</v>
      </c>
      <c r="AW9" s="2" t="s">
        <v>106</v>
      </c>
      <c r="AX9" s="4">
        <v>0.99932552855460699</v>
      </c>
      <c r="AY9" s="4">
        <v>9.3664166666666695</v>
      </c>
      <c r="AZ9" s="4">
        <v>43.449623959557499</v>
      </c>
      <c r="BA9" s="14">
        <v>86.899247919115098</v>
      </c>
      <c r="BB9" s="4">
        <v>381397.63244826999</v>
      </c>
      <c r="BC9" s="4">
        <v>7.1170666666666698</v>
      </c>
      <c r="BD9" s="4">
        <v>13272.1379537791</v>
      </c>
      <c r="BE9" s="2" t="s">
        <v>153</v>
      </c>
      <c r="BF9" s="4">
        <v>0.99981166094521201</v>
      </c>
      <c r="BG9" s="4">
        <v>9.6656499999999994</v>
      </c>
      <c r="BH9" s="4">
        <v>46.874427244417298</v>
      </c>
      <c r="BI9" s="14">
        <v>93.748854488834695</v>
      </c>
      <c r="BJ9" s="4">
        <v>18457.756988055498</v>
      </c>
      <c r="BK9" s="4">
        <v>7.1170666666666698</v>
      </c>
      <c r="BL9" s="4">
        <v>13272.1379537791</v>
      </c>
      <c r="BM9" s="2" t="s">
        <v>98</v>
      </c>
      <c r="BN9" s="4">
        <v>0.99844917884822604</v>
      </c>
      <c r="BO9" s="4">
        <v>11.3249166666667</v>
      </c>
      <c r="BP9" s="4">
        <v>39.337821556762101</v>
      </c>
      <c r="BQ9" s="14">
        <v>78.675643113524103</v>
      </c>
      <c r="BR9" s="4">
        <v>215827.921109138</v>
      </c>
      <c r="BS9" s="4">
        <v>7.1170666666666698</v>
      </c>
      <c r="BT9" s="4">
        <v>13272.1379537791</v>
      </c>
      <c r="BU9" s="2" t="s">
        <v>138</v>
      </c>
      <c r="BV9" s="4">
        <v>0.99954382717040502</v>
      </c>
      <c r="BW9" s="4">
        <v>11.2189833333333</v>
      </c>
      <c r="BX9" s="4">
        <v>48.762838326797002</v>
      </c>
      <c r="BY9" s="14">
        <v>97.525676653594005</v>
      </c>
      <c r="BZ9" s="4">
        <v>237554.87588399401</v>
      </c>
      <c r="CA9" s="4">
        <v>11.218116666666701</v>
      </c>
      <c r="CB9" s="4">
        <v>380542.80377998098</v>
      </c>
    </row>
    <row r="10" spans="1:80">
      <c r="A10" s="2"/>
      <c r="B10" s="2"/>
      <c r="C10" s="2" t="s">
        <v>21</v>
      </c>
      <c r="D10" s="2" t="s">
        <v>38</v>
      </c>
      <c r="E10" s="2" t="s">
        <v>52</v>
      </c>
      <c r="F10" s="2" t="s">
        <v>181</v>
      </c>
      <c r="G10" s="2" t="s">
        <v>164</v>
      </c>
      <c r="H10" s="1">
        <v>43865.672824074099</v>
      </c>
      <c r="I10" s="2" t="s">
        <v>142</v>
      </c>
      <c r="J10" s="4">
        <v>0.99952797098005297</v>
      </c>
      <c r="K10" s="4">
        <v>5.1641166666666702</v>
      </c>
      <c r="L10" s="4">
        <v>95.955003238233701</v>
      </c>
      <c r="M10" s="4"/>
      <c r="N10" s="4">
        <v>131536.09586564</v>
      </c>
      <c r="O10" s="4">
        <v>5.6528166666666699</v>
      </c>
      <c r="P10" s="4">
        <v>41172.150727873697</v>
      </c>
      <c r="Q10" s="2" t="s">
        <v>173</v>
      </c>
      <c r="R10" s="4">
        <v>0.99777348220963502</v>
      </c>
      <c r="S10" s="4">
        <v>6.1026833333333297</v>
      </c>
      <c r="T10" s="14">
        <v>0</v>
      </c>
      <c r="U10" s="4">
        <v>0</v>
      </c>
      <c r="V10" s="4">
        <v>0</v>
      </c>
      <c r="W10" s="4">
        <v>6.2977833333333297</v>
      </c>
      <c r="X10" s="4">
        <v>32044.974686557001</v>
      </c>
      <c r="Y10" s="2" t="s">
        <v>110</v>
      </c>
      <c r="Z10" s="4">
        <v>0.99928380047649101</v>
      </c>
      <c r="AA10" s="4">
        <v>7.09795</v>
      </c>
      <c r="AB10" s="14">
        <v>0</v>
      </c>
      <c r="AC10" s="4">
        <v>0</v>
      </c>
      <c r="AD10" s="4">
        <v>0</v>
      </c>
      <c r="AE10" s="4">
        <v>6.2977833333333297</v>
      </c>
      <c r="AF10" s="4">
        <v>32044.974686557001</v>
      </c>
      <c r="AG10" s="2" t="s">
        <v>201</v>
      </c>
      <c r="AH10" s="4">
        <v>0.99801405805362797</v>
      </c>
      <c r="AI10" s="4">
        <v>7.7834666666666701</v>
      </c>
      <c r="AJ10" s="4">
        <v>2.7258969722024702</v>
      </c>
      <c r="AK10" s="4"/>
      <c r="AL10" s="4">
        <v>1604.20792449843</v>
      </c>
      <c r="AM10" s="4">
        <v>7.1066333333333302</v>
      </c>
      <c r="AN10" s="4">
        <v>14570.3396495487</v>
      </c>
      <c r="AO10" s="2" t="s">
        <v>113</v>
      </c>
      <c r="AP10" s="4">
        <v>0.98761920069369402</v>
      </c>
      <c r="AQ10" s="4">
        <v>8.2243833333333303</v>
      </c>
      <c r="AR10" s="14">
        <v>0</v>
      </c>
      <c r="AS10" s="4"/>
      <c r="AT10" s="4">
        <v>1629.3365905303799</v>
      </c>
      <c r="AU10" s="4">
        <v>7.1066333333333302</v>
      </c>
      <c r="AV10" s="4">
        <v>14570.3396495487</v>
      </c>
      <c r="AW10" s="2" t="s">
        <v>106</v>
      </c>
      <c r="AX10" s="4">
        <v>0.99932552855460699</v>
      </c>
      <c r="AY10" s="4">
        <v>9.3663666666666696</v>
      </c>
      <c r="AZ10" s="14">
        <v>0</v>
      </c>
      <c r="BA10" s="4"/>
      <c r="BB10" s="4">
        <v>6089.3436321081899</v>
      </c>
      <c r="BC10" s="4">
        <v>7.1066333333333302</v>
      </c>
      <c r="BD10" s="4">
        <v>14570.3396495487</v>
      </c>
      <c r="BE10" s="2" t="s">
        <v>153</v>
      </c>
      <c r="BF10" s="4">
        <v>0.99981166094521201</v>
      </c>
      <c r="BG10" s="4">
        <v>9.6503166666666704</v>
      </c>
      <c r="BH10" s="4">
        <v>0</v>
      </c>
      <c r="BI10" s="4">
        <v>0</v>
      </c>
      <c r="BJ10" s="4">
        <v>0</v>
      </c>
      <c r="BK10" s="4">
        <v>7.1066333333333302</v>
      </c>
      <c r="BL10" s="4">
        <v>14570.3396495487</v>
      </c>
      <c r="BM10" s="2" t="s">
        <v>98</v>
      </c>
      <c r="BN10" s="4">
        <v>0.99844917884822604</v>
      </c>
      <c r="BO10" s="4">
        <v>11.215916666666701</v>
      </c>
      <c r="BP10" s="4">
        <v>3.5231647333204799</v>
      </c>
      <c r="BQ10" s="4"/>
      <c r="BR10" s="4">
        <v>21220.668456973901</v>
      </c>
      <c r="BS10" s="4">
        <v>7.1066333333333302</v>
      </c>
      <c r="BT10" s="4">
        <v>14570.3396495487</v>
      </c>
      <c r="BU10" s="2" t="s">
        <v>138</v>
      </c>
      <c r="BV10" s="4">
        <v>0.99954382717040502</v>
      </c>
      <c r="BW10" s="4">
        <v>11.234500000000001</v>
      </c>
      <c r="BX10" s="14">
        <v>1.0375411723063499</v>
      </c>
      <c r="BY10" s="4"/>
      <c r="BZ10" s="4">
        <v>5827.2768079878497</v>
      </c>
      <c r="CA10" s="4">
        <v>11.218083333333301</v>
      </c>
      <c r="CB10" s="4">
        <v>438721.43152712</v>
      </c>
    </row>
    <row r="11" spans="1:80">
      <c r="A11" s="2"/>
      <c r="B11" s="2"/>
      <c r="C11" s="2" t="s">
        <v>21</v>
      </c>
      <c r="D11" s="2" t="s">
        <v>38</v>
      </c>
      <c r="E11" s="2" t="s">
        <v>154</v>
      </c>
      <c r="F11" s="2" t="s">
        <v>181</v>
      </c>
      <c r="G11" s="2" t="s">
        <v>164</v>
      </c>
      <c r="H11" s="1">
        <v>43865.687511574099</v>
      </c>
      <c r="I11" s="2" t="s">
        <v>142</v>
      </c>
      <c r="J11" s="4">
        <v>0.99952797098005297</v>
      </c>
      <c r="K11" s="4">
        <v>5.10971666666667</v>
      </c>
      <c r="L11" s="4">
        <v>100.101732223787</v>
      </c>
      <c r="M11" s="4"/>
      <c r="N11" s="4">
        <v>136141.634357868</v>
      </c>
      <c r="O11" s="4">
        <v>5.6372999999999998</v>
      </c>
      <c r="P11" s="4">
        <v>40847.530975419599</v>
      </c>
      <c r="Q11" s="2" t="s">
        <v>173</v>
      </c>
      <c r="R11" s="4">
        <v>0.99777348220963502</v>
      </c>
      <c r="S11" s="4">
        <v>6.0875333333333304</v>
      </c>
      <c r="T11" s="14">
        <v>0</v>
      </c>
      <c r="U11" s="4">
        <v>0</v>
      </c>
      <c r="V11" s="4">
        <v>0</v>
      </c>
      <c r="W11" s="4">
        <v>6.2856833333333304</v>
      </c>
      <c r="X11" s="4">
        <v>31968.784510683101</v>
      </c>
      <c r="Y11" s="2" t="s">
        <v>110</v>
      </c>
      <c r="Z11" s="4">
        <v>0.99928380047649101</v>
      </c>
      <c r="AA11" s="4">
        <v>6.91773333333333</v>
      </c>
      <c r="AB11" s="14">
        <v>0</v>
      </c>
      <c r="AC11" s="4">
        <v>0</v>
      </c>
      <c r="AD11" s="4">
        <v>0</v>
      </c>
      <c r="AE11" s="4">
        <v>6.2856833333333304</v>
      </c>
      <c r="AF11" s="4">
        <v>31968.784510683101</v>
      </c>
      <c r="AG11" s="2" t="s">
        <v>201</v>
      </c>
      <c r="AH11" s="4">
        <v>0.99801405805362797</v>
      </c>
      <c r="AI11" s="4">
        <v>7.7800500000000001</v>
      </c>
      <c r="AJ11" s="4">
        <v>2.86371459495084</v>
      </c>
      <c r="AK11" s="4"/>
      <c r="AL11" s="4">
        <v>1674.8842463800399</v>
      </c>
      <c r="AM11" s="4">
        <v>7.1032000000000002</v>
      </c>
      <c r="AN11" s="4">
        <v>14480.1653269983</v>
      </c>
      <c r="AO11" s="2" t="s">
        <v>113</v>
      </c>
      <c r="AP11" s="4">
        <v>0.98761920069369402</v>
      </c>
      <c r="AQ11" s="4">
        <v>8.2269833333333295</v>
      </c>
      <c r="AR11" s="14">
        <v>0</v>
      </c>
      <c r="AS11" s="4"/>
      <c r="AT11" s="4">
        <v>1201.8004919893999</v>
      </c>
      <c r="AU11" s="4">
        <v>7.1032000000000002</v>
      </c>
      <c r="AV11" s="4">
        <v>14480.1653269983</v>
      </c>
      <c r="AW11" s="2" t="s">
        <v>106</v>
      </c>
      <c r="AX11" s="4">
        <v>0.99932552855460699</v>
      </c>
      <c r="AY11" s="4">
        <v>9.3664000000000005</v>
      </c>
      <c r="AZ11" s="14">
        <v>0</v>
      </c>
      <c r="BA11" s="4"/>
      <c r="BB11" s="4">
        <v>4544.4565306841496</v>
      </c>
      <c r="BC11" s="4">
        <v>7.1032000000000002</v>
      </c>
      <c r="BD11" s="4">
        <v>14480.1653269983</v>
      </c>
      <c r="BE11" s="2" t="s">
        <v>153</v>
      </c>
      <c r="BF11" s="4">
        <v>0.99981166094521201</v>
      </c>
      <c r="BG11" s="4">
        <v>9.6172166666666694</v>
      </c>
      <c r="BH11" s="4">
        <v>0</v>
      </c>
      <c r="BI11" s="4">
        <v>0</v>
      </c>
      <c r="BJ11" s="4">
        <v>0</v>
      </c>
      <c r="BK11" s="4">
        <v>7.1032000000000002</v>
      </c>
      <c r="BL11" s="4">
        <v>14480.1653269983</v>
      </c>
      <c r="BM11" s="2" t="s">
        <v>98</v>
      </c>
      <c r="BN11" s="4">
        <v>0.99844917884822604</v>
      </c>
      <c r="BO11" s="4">
        <v>11.16925</v>
      </c>
      <c r="BP11" s="4">
        <v>0</v>
      </c>
      <c r="BQ11" s="4">
        <v>0</v>
      </c>
      <c r="BR11" s="4">
        <v>0</v>
      </c>
      <c r="BS11" s="4">
        <v>7.1032000000000002</v>
      </c>
      <c r="BT11" s="4">
        <v>14480.1653269983</v>
      </c>
      <c r="BU11" s="2" t="s">
        <v>138</v>
      </c>
      <c r="BV11" s="4">
        <v>0.99954382717040502</v>
      </c>
      <c r="BW11" s="4">
        <v>11.2345333333333</v>
      </c>
      <c r="BX11" s="14">
        <v>1.27612122815364</v>
      </c>
      <c r="BY11" s="4"/>
      <c r="BZ11" s="4">
        <v>7577.7469679548203</v>
      </c>
      <c r="CA11" s="4">
        <v>11.2181</v>
      </c>
      <c r="CB11" s="4">
        <v>463849.08863043401</v>
      </c>
    </row>
    <row r="12" spans="1:80">
      <c r="A12" s="2"/>
      <c r="B12" s="2"/>
      <c r="C12" s="2" t="s">
        <v>21</v>
      </c>
      <c r="D12" s="2" t="s">
        <v>38</v>
      </c>
      <c r="E12" s="2" t="s">
        <v>144</v>
      </c>
      <c r="F12" s="2" t="s">
        <v>181</v>
      </c>
      <c r="G12" s="2" t="s">
        <v>164</v>
      </c>
      <c r="H12" s="1">
        <v>43865.924224536997</v>
      </c>
      <c r="I12" s="2" t="s">
        <v>142</v>
      </c>
      <c r="J12" s="4">
        <v>0.99952797098005297</v>
      </c>
      <c r="K12" s="4">
        <v>5.1991500000000004</v>
      </c>
      <c r="L12" s="4">
        <v>0</v>
      </c>
      <c r="M12" s="4"/>
      <c r="N12" s="4">
        <v>0</v>
      </c>
      <c r="O12" s="4">
        <v>5.6645333333333303</v>
      </c>
      <c r="P12" s="4">
        <v>39337.131720931502</v>
      </c>
      <c r="Q12" s="2" t="s">
        <v>173</v>
      </c>
      <c r="R12" s="4">
        <v>0.99777348220963502</v>
      </c>
      <c r="S12" s="4">
        <v>6.1452</v>
      </c>
      <c r="T12" s="14">
        <v>0</v>
      </c>
      <c r="U12" s="4">
        <v>0</v>
      </c>
      <c r="V12" s="4">
        <v>0</v>
      </c>
      <c r="W12" s="4">
        <v>6.2978166666666704</v>
      </c>
      <c r="X12" s="4">
        <v>29058.286451782798</v>
      </c>
      <c r="Y12" s="2" t="s">
        <v>110</v>
      </c>
      <c r="Z12" s="4">
        <v>0.99928380047649101</v>
      </c>
      <c r="AA12" s="4">
        <v>6.91773333333333</v>
      </c>
      <c r="AB12" s="14">
        <v>0</v>
      </c>
      <c r="AC12" s="4">
        <v>0</v>
      </c>
      <c r="AD12" s="4">
        <v>0</v>
      </c>
      <c r="AE12" s="4">
        <v>6.2978166666666704</v>
      </c>
      <c r="AF12" s="4">
        <v>29058.286451782798</v>
      </c>
      <c r="AG12" s="2" t="s">
        <v>201</v>
      </c>
      <c r="AH12" s="4">
        <v>0.99801405805362797</v>
      </c>
      <c r="AI12" s="4">
        <v>7.7835000000000001</v>
      </c>
      <c r="AJ12" s="4">
        <v>2.2658052568607601</v>
      </c>
      <c r="AK12" s="4"/>
      <c r="AL12" s="4">
        <v>1379.8781305315799</v>
      </c>
      <c r="AM12" s="4">
        <v>7.10666666666667</v>
      </c>
      <c r="AN12" s="4">
        <v>15077.752398811201</v>
      </c>
      <c r="AO12" s="2" t="s">
        <v>113</v>
      </c>
      <c r="AP12" s="4">
        <v>0.98761920069369402</v>
      </c>
      <c r="AQ12" s="4">
        <v>8.2269833333333295</v>
      </c>
      <c r="AR12" s="14">
        <v>0</v>
      </c>
      <c r="AS12" s="4"/>
      <c r="AT12" s="4">
        <v>749.91329786518895</v>
      </c>
      <c r="AU12" s="4">
        <v>7.10666666666667</v>
      </c>
      <c r="AV12" s="4">
        <v>15077.752398811201</v>
      </c>
      <c r="AW12" s="2" t="s">
        <v>106</v>
      </c>
      <c r="AX12" s="4">
        <v>0.99932552855460699</v>
      </c>
      <c r="AY12" s="4">
        <v>9.3664000000000005</v>
      </c>
      <c r="AZ12" s="14">
        <v>0</v>
      </c>
      <c r="BA12" s="4"/>
      <c r="BB12" s="4">
        <v>4244.9425833525002</v>
      </c>
      <c r="BC12" s="4">
        <v>7.10666666666667</v>
      </c>
      <c r="BD12" s="4">
        <v>15077.752398811201</v>
      </c>
      <c r="BE12" s="2" t="s">
        <v>153</v>
      </c>
      <c r="BF12" s="4">
        <v>0.99981166094521201</v>
      </c>
      <c r="BG12" s="4">
        <v>9.6656666666666702</v>
      </c>
      <c r="BH12" s="4">
        <v>0.72280641438265802</v>
      </c>
      <c r="BI12" s="4"/>
      <c r="BJ12" s="4">
        <v>324.00917231644002</v>
      </c>
      <c r="BK12" s="4">
        <v>7.10666666666667</v>
      </c>
      <c r="BL12" s="4">
        <v>15077.752398811201</v>
      </c>
      <c r="BM12" s="2" t="s">
        <v>98</v>
      </c>
      <c r="BN12" s="4">
        <v>0.99844917884822604</v>
      </c>
      <c r="BO12" s="4">
        <v>11.153700000000001</v>
      </c>
      <c r="BP12" s="4">
        <v>3.36482897730941</v>
      </c>
      <c r="BQ12" s="4"/>
      <c r="BR12" s="4">
        <v>20972.781729501399</v>
      </c>
      <c r="BS12" s="4">
        <v>7.10666666666667</v>
      </c>
      <c r="BT12" s="4">
        <v>15077.752398811201</v>
      </c>
      <c r="BU12" s="2" t="s">
        <v>138</v>
      </c>
      <c r="BV12" s="4">
        <v>0.99954382717040502</v>
      </c>
      <c r="BW12" s="4">
        <v>11.2267666666667</v>
      </c>
      <c r="BX12" s="14">
        <v>2.0338825927656301</v>
      </c>
      <c r="BY12" s="4"/>
      <c r="BZ12" s="4">
        <v>12127.271147113801</v>
      </c>
      <c r="CA12" s="4">
        <v>11.218116666666701</v>
      </c>
      <c r="CB12" s="4">
        <v>465763.81979532097</v>
      </c>
    </row>
    <row r="13" spans="1:80">
      <c r="A13" s="2"/>
      <c r="B13" s="2"/>
      <c r="C13" s="2" t="s">
        <v>21</v>
      </c>
      <c r="D13" s="2" t="s">
        <v>38</v>
      </c>
      <c r="E13" s="2" t="s">
        <v>112</v>
      </c>
      <c r="F13" s="2" t="s">
        <v>181</v>
      </c>
      <c r="G13" s="2" t="s">
        <v>164</v>
      </c>
      <c r="H13" s="1">
        <v>43865.983414351896</v>
      </c>
      <c r="I13" s="2" t="s">
        <v>142</v>
      </c>
      <c r="J13" s="4">
        <v>0.99952797098005297</v>
      </c>
      <c r="K13" s="4">
        <v>5.15248333333333</v>
      </c>
      <c r="L13" s="4">
        <v>0</v>
      </c>
      <c r="M13" s="4"/>
      <c r="N13" s="4">
        <v>0</v>
      </c>
      <c r="O13" s="4">
        <v>5.6450833333333303</v>
      </c>
      <c r="P13" s="4">
        <v>38859.651826332098</v>
      </c>
      <c r="Q13" s="2" t="s">
        <v>173</v>
      </c>
      <c r="R13" s="4">
        <v>0.99777348220963502</v>
      </c>
      <c r="S13" s="4">
        <v>6.0966500000000003</v>
      </c>
      <c r="T13" s="14">
        <v>0</v>
      </c>
      <c r="U13" s="4">
        <v>0</v>
      </c>
      <c r="V13" s="4">
        <v>0</v>
      </c>
      <c r="W13" s="4">
        <v>6.2978166666666704</v>
      </c>
      <c r="X13" s="4">
        <v>30314.951764982801</v>
      </c>
      <c r="Y13" s="2" t="s">
        <v>110</v>
      </c>
      <c r="Z13" s="4">
        <v>0.99928380047649101</v>
      </c>
      <c r="AA13" s="4">
        <v>6.9316000000000004</v>
      </c>
      <c r="AB13" s="14">
        <v>0</v>
      </c>
      <c r="AC13" s="4">
        <v>0</v>
      </c>
      <c r="AD13" s="4">
        <v>0</v>
      </c>
      <c r="AE13" s="4">
        <v>6.2978166666666704</v>
      </c>
      <c r="AF13" s="4">
        <v>30314.951764982801</v>
      </c>
      <c r="AG13" s="2" t="s">
        <v>201</v>
      </c>
      <c r="AH13" s="4">
        <v>0.99801405805362797</v>
      </c>
      <c r="AI13" s="4">
        <v>7.7869666666666699</v>
      </c>
      <c r="AJ13" s="4">
        <v>1.3060362936051799</v>
      </c>
      <c r="AK13" s="4"/>
      <c r="AL13" s="4">
        <v>764.91521049037704</v>
      </c>
      <c r="AM13" s="4">
        <v>7.1135999999999999</v>
      </c>
      <c r="AN13" s="4">
        <v>14500.2839524265</v>
      </c>
      <c r="AO13" s="2" t="s">
        <v>113</v>
      </c>
      <c r="AP13" s="4">
        <v>0.98761920069369402</v>
      </c>
      <c r="AQ13" s="4">
        <v>8.2269833333333295</v>
      </c>
      <c r="AR13" s="14">
        <v>0</v>
      </c>
      <c r="AS13" s="4"/>
      <c r="AT13" s="4">
        <v>595.05298289914901</v>
      </c>
      <c r="AU13" s="4">
        <v>7.1135999999999999</v>
      </c>
      <c r="AV13" s="4">
        <v>14500.2839524265</v>
      </c>
      <c r="AW13" s="2" t="s">
        <v>106</v>
      </c>
      <c r="AX13" s="4">
        <v>0.99932552855460699</v>
      </c>
      <c r="AY13" s="4">
        <v>9.3664000000000005</v>
      </c>
      <c r="AZ13" s="14">
        <v>0</v>
      </c>
      <c r="BA13" s="4"/>
      <c r="BB13" s="4">
        <v>2890.9211914221701</v>
      </c>
      <c r="BC13" s="4">
        <v>7.1135999999999999</v>
      </c>
      <c r="BD13" s="4">
        <v>14500.2839524265</v>
      </c>
      <c r="BE13" s="2" t="s">
        <v>153</v>
      </c>
      <c r="BF13" s="4">
        <v>0.99981166094521201</v>
      </c>
      <c r="BG13" s="4">
        <v>9.67075</v>
      </c>
      <c r="BH13" s="4">
        <v>0</v>
      </c>
      <c r="BI13" s="4">
        <v>0</v>
      </c>
      <c r="BJ13" s="4">
        <v>0</v>
      </c>
      <c r="BK13" s="4">
        <v>7.1135999999999999</v>
      </c>
      <c r="BL13" s="4">
        <v>14500.2839524265</v>
      </c>
      <c r="BM13" s="2" t="s">
        <v>98</v>
      </c>
      <c r="BN13" s="4">
        <v>0.99844917884822604</v>
      </c>
      <c r="BO13" s="4">
        <v>11.192600000000001</v>
      </c>
      <c r="BP13" s="4">
        <v>0</v>
      </c>
      <c r="BQ13" s="4">
        <v>0</v>
      </c>
      <c r="BR13" s="4">
        <v>0</v>
      </c>
      <c r="BS13" s="4">
        <v>7.1135999999999999</v>
      </c>
      <c r="BT13" s="4">
        <v>14500.2839524265</v>
      </c>
      <c r="BU13" s="2" t="s">
        <v>138</v>
      </c>
      <c r="BV13" s="4">
        <v>0.99954382717040502</v>
      </c>
      <c r="BW13" s="4">
        <v>11.226749999999999</v>
      </c>
      <c r="BX13" s="14">
        <v>1.5462028076179499</v>
      </c>
      <c r="BY13" s="4"/>
      <c r="BZ13" s="4">
        <v>8529.4496350996797</v>
      </c>
      <c r="CA13" s="4">
        <v>11.2181</v>
      </c>
      <c r="CB13" s="4">
        <v>430906.54731674801</v>
      </c>
    </row>
    <row r="14" spans="1:80">
      <c r="A14" s="2"/>
      <c r="B14" s="2"/>
      <c r="C14" s="2" t="s">
        <v>21</v>
      </c>
      <c r="D14" s="2" t="s">
        <v>38</v>
      </c>
      <c r="E14" s="2" t="s">
        <v>114</v>
      </c>
      <c r="F14" s="2" t="s">
        <v>181</v>
      </c>
      <c r="G14" s="2" t="s">
        <v>164</v>
      </c>
      <c r="H14" s="1">
        <v>43866.279502314799</v>
      </c>
      <c r="I14" s="2" t="s">
        <v>142</v>
      </c>
      <c r="J14" s="4">
        <v>0.99952797098005297</v>
      </c>
      <c r="K14" s="4">
        <v>5.1913833333333299</v>
      </c>
      <c r="L14" s="4">
        <v>0</v>
      </c>
      <c r="M14" s="4"/>
      <c r="N14" s="4">
        <v>0</v>
      </c>
      <c r="O14" s="4">
        <v>5.6567666666666696</v>
      </c>
      <c r="P14" s="4">
        <v>43295.021273400103</v>
      </c>
      <c r="Q14" s="2" t="s">
        <v>173</v>
      </c>
      <c r="R14" s="4">
        <v>0.99777348220963502</v>
      </c>
      <c r="S14" s="4">
        <v>6.1027333333333296</v>
      </c>
      <c r="T14" s="14">
        <v>0</v>
      </c>
      <c r="U14" s="4">
        <v>0</v>
      </c>
      <c r="V14" s="4">
        <v>0</v>
      </c>
      <c r="W14" s="4">
        <v>6.3039166666666704</v>
      </c>
      <c r="X14" s="4">
        <v>33984.107229347901</v>
      </c>
      <c r="Y14" s="2" t="s">
        <v>110</v>
      </c>
      <c r="Z14" s="4">
        <v>0.99928380047649101</v>
      </c>
      <c r="AA14" s="4">
        <v>7.0871833333333303</v>
      </c>
      <c r="AB14" s="14">
        <v>0</v>
      </c>
      <c r="AC14" s="4">
        <v>0</v>
      </c>
      <c r="AD14" s="4">
        <v>0</v>
      </c>
      <c r="AE14" s="4">
        <v>6.3039166666666704</v>
      </c>
      <c r="AF14" s="4">
        <v>33984.107229347901</v>
      </c>
      <c r="AG14" s="2" t="s">
        <v>201</v>
      </c>
      <c r="AH14" s="4">
        <v>0.99801405805362797</v>
      </c>
      <c r="AI14" s="4">
        <v>7.7934999999999999</v>
      </c>
      <c r="AJ14" s="4">
        <v>0.86289277915851104</v>
      </c>
      <c r="AK14" s="4"/>
      <c r="AL14" s="4">
        <v>535.62199299619499</v>
      </c>
      <c r="AM14" s="4">
        <v>7.1166499999999999</v>
      </c>
      <c r="AN14" s="4">
        <v>15368.094486979</v>
      </c>
      <c r="AO14" s="2" t="s">
        <v>113</v>
      </c>
      <c r="AP14" s="4">
        <v>0.98761920069369402</v>
      </c>
      <c r="AQ14" s="4">
        <v>8.2321666666666697</v>
      </c>
      <c r="AR14" s="14">
        <v>0</v>
      </c>
      <c r="AS14" s="4"/>
      <c r="AT14" s="4">
        <v>292.89976558102097</v>
      </c>
      <c r="AU14" s="4">
        <v>7.1166499999999999</v>
      </c>
      <c r="AV14" s="4">
        <v>15368.094486979</v>
      </c>
      <c r="AW14" s="2" t="s">
        <v>106</v>
      </c>
      <c r="AX14" s="4">
        <v>0.99932552855460699</v>
      </c>
      <c r="AY14" s="4">
        <v>9.3664333333333296</v>
      </c>
      <c r="AZ14" s="14">
        <v>0</v>
      </c>
      <c r="BA14" s="4"/>
      <c r="BB14" s="4">
        <v>1403.38440242046</v>
      </c>
      <c r="BC14" s="4">
        <v>7.1166499999999999</v>
      </c>
      <c r="BD14" s="4">
        <v>15368.094486979</v>
      </c>
      <c r="BE14" s="2" t="s">
        <v>153</v>
      </c>
      <c r="BF14" s="4">
        <v>0.99981166094521201</v>
      </c>
      <c r="BG14" s="4">
        <v>9.7957000000000001</v>
      </c>
      <c r="BH14" s="4">
        <v>0</v>
      </c>
      <c r="BI14" s="4">
        <v>0</v>
      </c>
      <c r="BJ14" s="4">
        <v>0</v>
      </c>
      <c r="BK14" s="4">
        <v>7.1166499999999999</v>
      </c>
      <c r="BL14" s="4">
        <v>15368.094486979</v>
      </c>
      <c r="BM14" s="2" t="s">
        <v>98</v>
      </c>
      <c r="BN14" s="4">
        <v>0.99844917884822604</v>
      </c>
      <c r="BO14" s="4">
        <v>11.394966666666701</v>
      </c>
      <c r="BP14" s="4">
        <v>2.3771002796767799</v>
      </c>
      <c r="BQ14" s="4"/>
      <c r="BR14" s="4">
        <v>15101.634659068601</v>
      </c>
      <c r="BS14" s="4">
        <v>7.1166499999999999</v>
      </c>
      <c r="BT14" s="4">
        <v>15368.094486979</v>
      </c>
      <c r="BU14" s="2" t="s">
        <v>138</v>
      </c>
      <c r="BV14" s="4">
        <v>0.99954382717040502</v>
      </c>
      <c r="BW14" s="4">
        <v>11.2267666666667</v>
      </c>
      <c r="BX14" s="14">
        <v>1.7165917215772899</v>
      </c>
      <c r="BY14" s="4"/>
      <c r="BZ14" s="4">
        <v>10873.658608436799</v>
      </c>
      <c r="CA14" s="4">
        <v>11.2181333333333</v>
      </c>
      <c r="CB14" s="4">
        <v>494808.57950458798</v>
      </c>
    </row>
    <row r="15" spans="1:80">
      <c r="A15" s="2"/>
      <c r="B15" s="2"/>
      <c r="C15" s="2" t="s">
        <v>21</v>
      </c>
      <c r="D15" s="2" t="s">
        <v>38</v>
      </c>
      <c r="E15" s="2" t="s">
        <v>69</v>
      </c>
      <c r="F15" s="2" t="s">
        <v>181</v>
      </c>
      <c r="G15" s="2" t="s">
        <v>164</v>
      </c>
      <c r="H15" s="1">
        <v>43866.3980787037</v>
      </c>
      <c r="I15" s="2" t="s">
        <v>142</v>
      </c>
      <c r="J15" s="4">
        <v>0.99952797098005297</v>
      </c>
      <c r="K15" s="4">
        <v>5.2147166666666704</v>
      </c>
      <c r="L15" s="4">
        <v>0</v>
      </c>
      <c r="M15" s="4"/>
      <c r="N15" s="4">
        <v>0</v>
      </c>
      <c r="O15" s="4">
        <v>5.6645333333333303</v>
      </c>
      <c r="P15" s="4">
        <v>41200.174783336101</v>
      </c>
      <c r="Q15" s="2" t="s">
        <v>173</v>
      </c>
      <c r="R15" s="4">
        <v>0.99777348220963502</v>
      </c>
      <c r="S15" s="4">
        <v>6.0996833333333296</v>
      </c>
      <c r="T15" s="14">
        <v>0</v>
      </c>
      <c r="U15" s="4">
        <v>0</v>
      </c>
      <c r="V15" s="4">
        <v>0</v>
      </c>
      <c r="W15" s="4">
        <v>6.3038999999999996</v>
      </c>
      <c r="X15" s="4">
        <v>35888.4279607555</v>
      </c>
      <c r="Y15" s="2" t="s">
        <v>110</v>
      </c>
      <c r="Z15" s="4">
        <v>0.99928380047649101</v>
      </c>
      <c r="AA15" s="4">
        <v>6.9103833333333302</v>
      </c>
      <c r="AB15" s="14">
        <v>0</v>
      </c>
      <c r="AC15" s="4">
        <v>0</v>
      </c>
      <c r="AD15" s="4">
        <v>0</v>
      </c>
      <c r="AE15" s="4">
        <v>6.3038999999999996</v>
      </c>
      <c r="AF15" s="4">
        <v>35888.4279607555</v>
      </c>
      <c r="AG15" s="2" t="s">
        <v>201</v>
      </c>
      <c r="AH15" s="4">
        <v>0.99801405805362797</v>
      </c>
      <c r="AI15" s="4">
        <v>7.7969499999999998</v>
      </c>
      <c r="AJ15" s="4">
        <v>0.646734643441507</v>
      </c>
      <c r="AK15" s="4"/>
      <c r="AL15" s="4">
        <v>431.46479272893299</v>
      </c>
      <c r="AM15" s="4">
        <v>7.1131833333333301</v>
      </c>
      <c r="AN15" s="4">
        <v>16517.248154966401</v>
      </c>
      <c r="AO15" s="2" t="s">
        <v>113</v>
      </c>
      <c r="AP15" s="4">
        <v>0.98761920069369402</v>
      </c>
      <c r="AQ15" s="4">
        <v>8.2244333333333302</v>
      </c>
      <c r="AR15" s="14">
        <v>0</v>
      </c>
      <c r="AS15" s="4"/>
      <c r="AT15" s="4">
        <v>451.86626224453897</v>
      </c>
      <c r="AU15" s="4">
        <v>7.1131833333333301</v>
      </c>
      <c r="AV15" s="4">
        <v>16517.248154966401</v>
      </c>
      <c r="AW15" s="2" t="s">
        <v>106</v>
      </c>
      <c r="AX15" s="4">
        <v>0.99932552855460699</v>
      </c>
      <c r="AY15" s="4">
        <v>9.3638833333333302</v>
      </c>
      <c r="AZ15" s="14">
        <v>0</v>
      </c>
      <c r="BA15" s="4"/>
      <c r="BB15" s="4">
        <v>1439.05207700191</v>
      </c>
      <c r="BC15" s="4">
        <v>7.1131833333333301</v>
      </c>
      <c r="BD15" s="4">
        <v>16517.248154966401</v>
      </c>
      <c r="BE15" s="2" t="s">
        <v>153</v>
      </c>
      <c r="BF15" s="4">
        <v>0.99981166094521201</v>
      </c>
      <c r="BG15" s="4">
        <v>9.6605666666666696</v>
      </c>
      <c r="BH15" s="4">
        <v>0</v>
      </c>
      <c r="BI15" s="4">
        <v>0</v>
      </c>
      <c r="BJ15" s="4">
        <v>0</v>
      </c>
      <c r="BK15" s="4">
        <v>7.1131833333333301</v>
      </c>
      <c r="BL15" s="4">
        <v>16517.248154966401</v>
      </c>
      <c r="BM15" s="2" t="s">
        <v>98</v>
      </c>
      <c r="BN15" s="4">
        <v>0.99844917884822604</v>
      </c>
      <c r="BO15" s="4">
        <v>11.231533333333299</v>
      </c>
      <c r="BP15" s="4">
        <v>0</v>
      </c>
      <c r="BQ15" s="4">
        <v>0</v>
      </c>
      <c r="BR15" s="4">
        <v>0</v>
      </c>
      <c r="BS15" s="4">
        <v>7.1131833333333301</v>
      </c>
      <c r="BT15" s="4">
        <v>16517.248154966401</v>
      </c>
      <c r="BU15" s="2" t="s">
        <v>138</v>
      </c>
      <c r="BV15" s="4">
        <v>0.99954382717040502</v>
      </c>
      <c r="BW15" s="4">
        <v>11.2189833333333</v>
      </c>
      <c r="BX15" s="14">
        <v>1.6474568817251201</v>
      </c>
      <c r="BY15" s="4"/>
      <c r="BZ15" s="4">
        <v>10450.2784942615</v>
      </c>
      <c r="CA15" s="4">
        <v>11.2181333333333</v>
      </c>
      <c r="CB15" s="4">
        <v>495498.50545303</v>
      </c>
    </row>
    <row r="16" spans="1:80">
      <c r="A16" s="2"/>
      <c r="B16" s="2"/>
      <c r="C16" s="2" t="s">
        <v>21</v>
      </c>
      <c r="D16" s="2" t="s">
        <v>38</v>
      </c>
      <c r="E16" s="2" t="s">
        <v>140</v>
      </c>
      <c r="F16" s="2" t="s">
        <v>181</v>
      </c>
      <c r="G16" s="2" t="s">
        <v>164</v>
      </c>
      <c r="H16" s="1">
        <v>43866.828321759298</v>
      </c>
      <c r="I16" s="2" t="s">
        <v>142</v>
      </c>
      <c r="J16" s="4">
        <v>0.99952797098005297</v>
      </c>
      <c r="K16" s="4">
        <v>5.1718999999999999</v>
      </c>
      <c r="L16" s="4">
        <v>0</v>
      </c>
      <c r="M16" s="4"/>
      <c r="N16" s="4">
        <v>0</v>
      </c>
      <c r="O16" s="4">
        <v>5.6450500000000003</v>
      </c>
      <c r="P16" s="4">
        <v>41562.5618969223</v>
      </c>
      <c r="Q16" s="2" t="s">
        <v>173</v>
      </c>
      <c r="R16" s="4">
        <v>0.99777348220963502</v>
      </c>
      <c r="S16" s="4">
        <v>6.0996499999999996</v>
      </c>
      <c r="T16" s="14">
        <v>0</v>
      </c>
      <c r="U16" s="4">
        <v>0</v>
      </c>
      <c r="V16" s="4">
        <v>0</v>
      </c>
      <c r="W16" s="4">
        <v>6.3038499999999997</v>
      </c>
      <c r="X16" s="4">
        <v>33089.502718689102</v>
      </c>
      <c r="Y16" s="2" t="s">
        <v>110</v>
      </c>
      <c r="Z16" s="4">
        <v>0.99928380047649101</v>
      </c>
      <c r="AA16" s="4">
        <v>6.9246499999999997</v>
      </c>
      <c r="AB16" s="14">
        <v>0</v>
      </c>
      <c r="AC16" s="4">
        <v>0</v>
      </c>
      <c r="AD16" s="4">
        <v>0</v>
      </c>
      <c r="AE16" s="4">
        <v>6.3038499999999997</v>
      </c>
      <c r="AF16" s="4">
        <v>33089.502718689102</v>
      </c>
      <c r="AG16" s="2" t="s">
        <v>201</v>
      </c>
      <c r="AH16" s="4">
        <v>0.99801405805362797</v>
      </c>
      <c r="AI16" s="4">
        <v>7.8008166666666696</v>
      </c>
      <c r="AJ16" s="4">
        <v>1.29575450607302</v>
      </c>
      <c r="AK16" s="4"/>
      <c r="AL16" s="4">
        <v>752.915630023414</v>
      </c>
      <c r="AM16" s="4">
        <v>7.1239833333333298</v>
      </c>
      <c r="AN16" s="4">
        <v>14386.065745566601</v>
      </c>
      <c r="AO16" s="2" t="s">
        <v>113</v>
      </c>
      <c r="AP16" s="4">
        <v>0.98761920069369402</v>
      </c>
      <c r="AQ16" s="4">
        <v>8.2243833333333303</v>
      </c>
      <c r="AR16" s="14">
        <v>0</v>
      </c>
      <c r="AS16" s="4"/>
      <c r="AT16" s="4">
        <v>533.70103025697404</v>
      </c>
      <c r="AU16" s="4">
        <v>7.1239833333333298</v>
      </c>
      <c r="AV16" s="4">
        <v>14386.065745566601</v>
      </c>
      <c r="AW16" s="2" t="s">
        <v>106</v>
      </c>
      <c r="AX16" s="4">
        <v>0.99932552855460699</v>
      </c>
      <c r="AY16" s="4">
        <v>9.3638333333333303</v>
      </c>
      <c r="AZ16" s="14">
        <v>0</v>
      </c>
      <c r="BA16" s="4"/>
      <c r="BB16" s="4">
        <v>7614.045320792</v>
      </c>
      <c r="BC16" s="4">
        <v>7.1239833333333298</v>
      </c>
      <c r="BD16" s="4">
        <v>14386.065745566601</v>
      </c>
      <c r="BE16" s="2" t="s">
        <v>153</v>
      </c>
      <c r="BF16" s="4">
        <v>0.99981166094521201</v>
      </c>
      <c r="BG16" s="4">
        <v>9.6630833333333293</v>
      </c>
      <c r="BH16" s="4">
        <v>0</v>
      </c>
      <c r="BI16" s="4">
        <v>0</v>
      </c>
      <c r="BJ16" s="4">
        <v>0</v>
      </c>
      <c r="BK16" s="4">
        <v>7.1239833333333298</v>
      </c>
      <c r="BL16" s="4">
        <v>14386.065745566601</v>
      </c>
      <c r="BM16" s="2" t="s">
        <v>98</v>
      </c>
      <c r="BN16" s="4">
        <v>0.99844917884822604</v>
      </c>
      <c r="BO16" s="4">
        <v>11.7062333333333</v>
      </c>
      <c r="BP16" s="4">
        <v>5.2748910637622597</v>
      </c>
      <c r="BQ16" s="4"/>
      <c r="BR16" s="4">
        <v>31369.815917407101</v>
      </c>
      <c r="BS16" s="4">
        <v>7.1239833333333298</v>
      </c>
      <c r="BT16" s="4">
        <v>14386.065745566601</v>
      </c>
      <c r="BU16" s="2" t="s">
        <v>138</v>
      </c>
      <c r="BV16" s="4">
        <v>0.99954382717040502</v>
      </c>
      <c r="BW16" s="4">
        <v>11.21895</v>
      </c>
      <c r="BX16" s="14">
        <v>2.16161380407013</v>
      </c>
      <c r="BY16" s="4"/>
      <c r="BZ16" s="4">
        <v>13128.197768408199</v>
      </c>
      <c r="CA16" s="4">
        <v>11.2181</v>
      </c>
      <c r="CB16" s="4">
        <v>474411.87000716099</v>
      </c>
    </row>
    <row r="17" spans="1:80">
      <c r="A17" s="2"/>
      <c r="B17" s="2"/>
      <c r="C17" s="2" t="s">
        <v>177</v>
      </c>
      <c r="D17" s="2" t="s">
        <v>38</v>
      </c>
      <c r="E17" s="2" t="s">
        <v>46</v>
      </c>
      <c r="F17" s="2" t="s">
        <v>33</v>
      </c>
      <c r="G17" s="2" t="s">
        <v>164</v>
      </c>
      <c r="H17" s="1">
        <v>43866.220208333303</v>
      </c>
      <c r="I17" s="2" t="s">
        <v>142</v>
      </c>
      <c r="J17" s="4">
        <v>0.99952797098005297</v>
      </c>
      <c r="K17" s="4">
        <v>5.5608333333333304</v>
      </c>
      <c r="L17" s="4">
        <v>58.522696684487499</v>
      </c>
      <c r="M17" s="14"/>
      <c r="N17" s="4">
        <v>86254.294327404205</v>
      </c>
      <c r="O17" s="4">
        <v>5.6450833333333303</v>
      </c>
      <c r="P17" s="4">
        <v>44276.265978940799</v>
      </c>
      <c r="Q17" s="2" t="s">
        <v>173</v>
      </c>
      <c r="R17" s="4">
        <v>0.99777348220963502</v>
      </c>
      <c r="S17" s="4">
        <v>6.0996833333333296</v>
      </c>
      <c r="T17" s="4">
        <v>23.659169392356901</v>
      </c>
      <c r="U17" s="4"/>
      <c r="V17" s="4">
        <v>75854.130464178103</v>
      </c>
      <c r="W17" s="4">
        <v>6.3039166666666704</v>
      </c>
      <c r="X17" s="4">
        <v>34951.241202544297</v>
      </c>
      <c r="Y17" s="2" t="s">
        <v>110</v>
      </c>
      <c r="Z17" s="4">
        <v>0.99928380047649101</v>
      </c>
      <c r="AA17" s="4">
        <v>6.92078333333333</v>
      </c>
      <c r="AB17" s="4">
        <v>671.14632018176098</v>
      </c>
      <c r="AC17" s="14">
        <f>(AB17/AVERAGE(AB$17:AB$19))*100</f>
        <v>97.425509735105379</v>
      </c>
      <c r="AD17" s="4">
        <v>814200.37826962105</v>
      </c>
      <c r="AE17" s="4">
        <v>6.3039166666666704</v>
      </c>
      <c r="AF17" s="4">
        <v>34951.241202544297</v>
      </c>
      <c r="AG17" s="2" t="s">
        <v>201</v>
      </c>
      <c r="AH17" s="4">
        <v>0.99801405805362797</v>
      </c>
      <c r="AI17" s="4">
        <v>7.79348333333333</v>
      </c>
      <c r="AJ17" s="4">
        <v>2.65438973563159</v>
      </c>
      <c r="AK17" s="4"/>
      <c r="AL17" s="4">
        <v>1642.7589747720699</v>
      </c>
      <c r="AM17" s="4">
        <v>7.1201166666666698</v>
      </c>
      <c r="AN17" s="4">
        <v>15322.4289026608</v>
      </c>
      <c r="AO17" s="2" t="s">
        <v>113</v>
      </c>
      <c r="AP17" s="4">
        <v>0.98761920069369402</v>
      </c>
      <c r="AQ17" s="4">
        <v>8.2321500000000007</v>
      </c>
      <c r="AR17" s="4">
        <v>0</v>
      </c>
      <c r="AS17" s="4"/>
      <c r="AT17" s="4">
        <v>1004.31184867587</v>
      </c>
      <c r="AU17" s="4">
        <v>7.1201166666666698</v>
      </c>
      <c r="AV17" s="4">
        <v>15322.4289026608</v>
      </c>
      <c r="AW17" s="2" t="s">
        <v>106</v>
      </c>
      <c r="AX17" s="4">
        <v>0.99932552855460699</v>
      </c>
      <c r="AY17" s="4">
        <v>9.3664166666666695</v>
      </c>
      <c r="AZ17" s="4">
        <v>2.09451962154351</v>
      </c>
      <c r="BA17" s="4"/>
      <c r="BB17" s="4">
        <v>44962.0123528107</v>
      </c>
      <c r="BC17" s="4">
        <v>7.1201166666666698</v>
      </c>
      <c r="BD17" s="4">
        <v>15322.4289026608</v>
      </c>
      <c r="BE17" s="2" t="s">
        <v>153</v>
      </c>
      <c r="BF17" s="4">
        <v>0.99981166094521201</v>
      </c>
      <c r="BG17" s="4">
        <v>9.6631166666666708</v>
      </c>
      <c r="BH17" s="4">
        <v>691.56184868448702</v>
      </c>
      <c r="BI17" s="14">
        <f>(BH17/AVERAGE(BH$17:BH$19))*100</f>
        <v>99.197500785302935</v>
      </c>
      <c r="BJ17" s="4">
        <v>305308.001339329</v>
      </c>
      <c r="BK17" s="4">
        <v>7.1201166666666698</v>
      </c>
      <c r="BL17" s="4">
        <v>15322.4289026608</v>
      </c>
      <c r="BM17" s="2" t="s">
        <v>98</v>
      </c>
      <c r="BN17" s="4">
        <v>0.99844917884822604</v>
      </c>
      <c r="BO17" s="4">
        <v>11.099216666666701</v>
      </c>
      <c r="BP17" s="4">
        <v>0</v>
      </c>
      <c r="BQ17" s="4"/>
      <c r="BR17" s="4">
        <v>0</v>
      </c>
      <c r="BS17" s="4">
        <v>7.1201166666666698</v>
      </c>
      <c r="BT17" s="4">
        <v>15322.4289026608</v>
      </c>
      <c r="BU17" s="2" t="s">
        <v>138</v>
      </c>
      <c r="BV17" s="4">
        <v>0.99954382717040502</v>
      </c>
      <c r="BW17" s="4">
        <v>11.2189833333333</v>
      </c>
      <c r="BX17" s="4">
        <v>55.628376573655302</v>
      </c>
      <c r="BY17" s="14">
        <f>(BX17/AVERAGE(BX$17:BX$19))*100</f>
        <v>102.37681136459457</v>
      </c>
      <c r="BZ17" s="4">
        <v>324929.24713961402</v>
      </c>
      <c r="CA17" s="4">
        <v>11.218116666666701</v>
      </c>
      <c r="CB17" s="4">
        <v>456268.99679441901</v>
      </c>
    </row>
    <row r="18" spans="1:80">
      <c r="A18" s="2"/>
      <c r="B18" s="2"/>
      <c r="C18" s="2" t="s">
        <v>97</v>
      </c>
      <c r="D18" s="2" t="s">
        <v>38</v>
      </c>
      <c r="E18" s="2" t="s">
        <v>192</v>
      </c>
      <c r="F18" s="2" t="s">
        <v>33</v>
      </c>
      <c r="G18" s="2" t="s">
        <v>164</v>
      </c>
      <c r="H18" s="1">
        <v>43866.235081018502</v>
      </c>
      <c r="I18" s="2" t="s">
        <v>142</v>
      </c>
      <c r="J18" s="4">
        <v>0.99952797098005297</v>
      </c>
      <c r="K18" s="4">
        <v>5.4674666666666702</v>
      </c>
      <c r="L18" s="4">
        <v>57.843304496660998</v>
      </c>
      <c r="M18" s="14"/>
      <c r="N18" s="4">
        <v>53199.415621399203</v>
      </c>
      <c r="O18" s="4">
        <v>5.5711666666666702</v>
      </c>
      <c r="P18" s="4">
        <v>27629.305040098701</v>
      </c>
      <c r="Q18" s="2" t="s">
        <v>173</v>
      </c>
      <c r="R18" s="4">
        <v>0.99777348220963502</v>
      </c>
      <c r="S18" s="4">
        <v>6.06626666666667</v>
      </c>
      <c r="T18" s="4">
        <v>20.827468943601499</v>
      </c>
      <c r="U18" s="4"/>
      <c r="V18" s="4">
        <v>51626.496909832102</v>
      </c>
      <c r="W18" s="4">
        <v>6.2735166666666702</v>
      </c>
      <c r="X18" s="4">
        <v>27013.7501022666</v>
      </c>
      <c r="Y18" s="2" t="s">
        <v>110</v>
      </c>
      <c r="Z18" s="4">
        <v>0.99928380047649101</v>
      </c>
      <c r="AA18" s="4">
        <v>6.9107833333333302</v>
      </c>
      <c r="AB18" s="4">
        <v>653.80386490628996</v>
      </c>
      <c r="AC18" s="14">
        <f>(AB18/AVERAGE(AB$17:AB$19))*100</f>
        <v>94.908029575468277</v>
      </c>
      <c r="AD18" s="4">
        <v>613019.73170280503</v>
      </c>
      <c r="AE18" s="4">
        <v>6.2735166666666702</v>
      </c>
      <c r="AF18" s="4">
        <v>27013.7501022666</v>
      </c>
      <c r="AG18" s="2" t="s">
        <v>201</v>
      </c>
      <c r="AH18" s="4">
        <v>0.99801405805362797</v>
      </c>
      <c r="AI18" s="4">
        <v>7.7938833333333299</v>
      </c>
      <c r="AJ18" s="4">
        <v>4.1632784297038201</v>
      </c>
      <c r="AK18" s="4"/>
      <c r="AL18" s="4">
        <v>2055.8705574936698</v>
      </c>
      <c r="AM18" s="4">
        <v>7.11703333333333</v>
      </c>
      <c r="AN18" s="4">
        <v>12225.841642658101</v>
      </c>
      <c r="AO18" s="2" t="s">
        <v>113</v>
      </c>
      <c r="AP18" s="4">
        <v>0.98761920069369402</v>
      </c>
      <c r="AQ18" s="4">
        <v>8.2346833333333294</v>
      </c>
      <c r="AR18" s="4">
        <v>0</v>
      </c>
      <c r="AS18" s="4"/>
      <c r="AT18" s="4">
        <v>1452.84417502367</v>
      </c>
      <c r="AU18" s="4">
        <v>7.11703333333333</v>
      </c>
      <c r="AV18" s="4">
        <v>12225.841642658101</v>
      </c>
      <c r="AW18" s="2" t="s">
        <v>106</v>
      </c>
      <c r="AX18" s="4">
        <v>0.99932552855460699</v>
      </c>
      <c r="AY18" s="4">
        <v>9.3663666666666696</v>
      </c>
      <c r="AZ18" s="4">
        <v>3.1236532920988598</v>
      </c>
      <c r="BA18" s="4"/>
      <c r="BB18" s="4">
        <v>43725.602563803499</v>
      </c>
      <c r="BC18" s="4">
        <v>7.11703333333333</v>
      </c>
      <c r="BD18" s="4">
        <v>12225.841642658101</v>
      </c>
      <c r="BE18" s="2" t="s">
        <v>153</v>
      </c>
      <c r="BF18" s="4">
        <v>0.99981166094521201</v>
      </c>
      <c r="BG18" s="4">
        <v>9.6656166666666703</v>
      </c>
      <c r="BH18" s="4">
        <v>684.33152092520004</v>
      </c>
      <c r="BI18" s="14">
        <f>(BH18/AVERAGE(BH$17:BH$19))*100</f>
        <v>98.160383938929456</v>
      </c>
      <c r="BJ18" s="4">
        <v>241140.20621193101</v>
      </c>
      <c r="BK18" s="4">
        <v>7.11703333333333</v>
      </c>
      <c r="BL18" s="4">
        <v>12225.841642658101</v>
      </c>
      <c r="BM18" s="2" t="s">
        <v>98</v>
      </c>
      <c r="BN18" s="4">
        <v>0.99844917884822604</v>
      </c>
      <c r="BO18" s="4">
        <v>11.464966666666699</v>
      </c>
      <c r="BP18" s="4">
        <v>0</v>
      </c>
      <c r="BQ18" s="4"/>
      <c r="BR18" s="4">
        <v>0</v>
      </c>
      <c r="BS18" s="4">
        <v>7.11703333333333</v>
      </c>
      <c r="BT18" s="4">
        <v>12225.841642658101</v>
      </c>
      <c r="BU18" s="2" t="s">
        <v>138</v>
      </c>
      <c r="BV18" s="4">
        <v>0.99954382717040502</v>
      </c>
      <c r="BW18" s="4">
        <v>11.2189333333333</v>
      </c>
      <c r="BX18" s="4">
        <v>53.113832162384199</v>
      </c>
      <c r="BY18" s="14">
        <f>(BX18/AVERAGE(BX$17:BX$19))*100</f>
        <v>97.749118544550782</v>
      </c>
      <c r="BZ18" s="4">
        <v>272083.173702172</v>
      </c>
      <c r="CA18" s="4">
        <v>11.218083333333301</v>
      </c>
      <c r="CB18" s="4">
        <v>400149.78623786499</v>
      </c>
    </row>
    <row r="19" spans="1:80">
      <c r="A19" s="2"/>
      <c r="B19" s="2"/>
      <c r="C19" s="2" t="s">
        <v>141</v>
      </c>
      <c r="D19" s="2" t="s">
        <v>38</v>
      </c>
      <c r="E19" s="2" t="s">
        <v>131</v>
      </c>
      <c r="F19" s="2" t="s">
        <v>33</v>
      </c>
      <c r="G19" s="2" t="s">
        <v>164</v>
      </c>
      <c r="H19" s="1">
        <v>43866.3536342593</v>
      </c>
      <c r="I19" s="2" t="s">
        <v>142</v>
      </c>
      <c r="J19" s="4">
        <v>0.99952797098005297</v>
      </c>
      <c r="K19" s="4">
        <v>5.4908000000000001</v>
      </c>
      <c r="L19" s="4">
        <v>50.649746867203497</v>
      </c>
      <c r="M19" s="14"/>
      <c r="N19" s="4">
        <v>57926.377593132798</v>
      </c>
      <c r="O19" s="4">
        <v>5.5867166666666703</v>
      </c>
      <c r="P19" s="4">
        <v>34358.347629586198</v>
      </c>
      <c r="Q19" s="2" t="s">
        <v>173</v>
      </c>
      <c r="R19" s="4">
        <v>0.99777348220963502</v>
      </c>
      <c r="S19" s="4">
        <v>6.0784166666666701</v>
      </c>
      <c r="T19" s="4">
        <v>19.1733878459004</v>
      </c>
      <c r="U19" s="4"/>
      <c r="V19" s="4">
        <v>47990.078921711101</v>
      </c>
      <c r="W19" s="4">
        <v>6.2886833333333296</v>
      </c>
      <c r="X19" s="4">
        <v>27272.3764752967</v>
      </c>
      <c r="Y19" s="2" t="s">
        <v>110</v>
      </c>
      <c r="Z19" s="4">
        <v>0.99928380047649101</v>
      </c>
      <c r="AA19" s="4">
        <v>6.9211833333333299</v>
      </c>
      <c r="AB19" s="4">
        <v>741.694337501272</v>
      </c>
      <c r="AC19" s="14">
        <f>(AB19/AVERAGE(AB$17:AB$19))*100</f>
        <v>107.66646068942633</v>
      </c>
      <c r="AD19" s="4">
        <v>702155.17963920697</v>
      </c>
      <c r="AE19" s="4">
        <v>6.2886833333333296</v>
      </c>
      <c r="AF19" s="4">
        <v>27272.3764752967</v>
      </c>
      <c r="AG19" s="2" t="s">
        <v>201</v>
      </c>
      <c r="AH19" s="4">
        <v>0.99801405805362797</v>
      </c>
      <c r="AI19" s="4">
        <v>7.7938999999999998</v>
      </c>
      <c r="AJ19" s="4">
        <v>1.90838334353634</v>
      </c>
      <c r="AK19" s="4"/>
      <c r="AL19" s="4">
        <v>1044.7428737836899</v>
      </c>
      <c r="AM19" s="4">
        <v>7.1239833333333298</v>
      </c>
      <c r="AN19" s="4">
        <v>13553.836916090801</v>
      </c>
      <c r="AO19" s="2" t="s">
        <v>113</v>
      </c>
      <c r="AP19" s="4">
        <v>0.98761920069369402</v>
      </c>
      <c r="AQ19" s="4">
        <v>8.2372833333333304</v>
      </c>
      <c r="AR19" s="4">
        <v>0</v>
      </c>
      <c r="AS19" s="4">
        <v>0</v>
      </c>
      <c r="AT19" s="4">
        <v>0</v>
      </c>
      <c r="AU19" s="4">
        <v>7.1239833333333298</v>
      </c>
      <c r="AV19" s="4">
        <v>13553.836916090801</v>
      </c>
      <c r="AW19" s="2" t="s">
        <v>106</v>
      </c>
      <c r="AX19" s="4">
        <v>0.99932552855460699</v>
      </c>
      <c r="AY19" s="4">
        <v>9.3664000000000005</v>
      </c>
      <c r="AZ19" s="4">
        <v>2.2343862747425201</v>
      </c>
      <c r="BA19" s="4"/>
      <c r="BB19" s="4">
        <v>40955.056045988102</v>
      </c>
      <c r="BC19" s="4">
        <v>7.1239833333333298</v>
      </c>
      <c r="BD19" s="4">
        <v>13553.836916090801</v>
      </c>
      <c r="BE19" s="2" t="s">
        <v>153</v>
      </c>
      <c r="BF19" s="4">
        <v>0.99981166094521201</v>
      </c>
      <c r="BG19" s="4">
        <v>9.6631</v>
      </c>
      <c r="BH19" s="4">
        <v>715.57620334234196</v>
      </c>
      <c r="BI19" s="14">
        <f>(BH19/AVERAGE(BH$17:BH$19))*100</f>
        <v>102.64211527576759</v>
      </c>
      <c r="BJ19" s="4">
        <v>279136.42048273899</v>
      </c>
      <c r="BK19" s="4">
        <v>7.1239833333333298</v>
      </c>
      <c r="BL19" s="4">
        <v>13553.836916090801</v>
      </c>
      <c r="BM19" s="2" t="s">
        <v>98</v>
      </c>
      <c r="BN19" s="4">
        <v>0.99844917884822604</v>
      </c>
      <c r="BO19" s="4">
        <v>11.317116666666699</v>
      </c>
      <c r="BP19" s="4">
        <v>1.2867111171687999</v>
      </c>
      <c r="BQ19" s="4"/>
      <c r="BR19" s="4">
        <v>7209.4103126087703</v>
      </c>
      <c r="BS19" s="4">
        <v>7.1239833333333298</v>
      </c>
      <c r="BT19" s="4">
        <v>13553.836916090801</v>
      </c>
      <c r="BU19" s="2" t="s">
        <v>138</v>
      </c>
      <c r="BV19" s="4">
        <v>0.99954382717040502</v>
      </c>
      <c r="BW19" s="4">
        <v>11.218966666666701</v>
      </c>
      <c r="BX19" s="4">
        <v>54.268464771497101</v>
      </c>
      <c r="BY19" s="14">
        <f>(BX19/AVERAGE(BX$17:BX$19))*100</f>
        <v>99.87407009085463</v>
      </c>
      <c r="BZ19" s="4">
        <v>259199.75763989301</v>
      </c>
      <c r="CA19" s="4">
        <v>11.2181</v>
      </c>
      <c r="CB19" s="4">
        <v>373091.707821113</v>
      </c>
    </row>
    <row r="20" spans="1:80">
      <c r="A20" s="2"/>
      <c r="B20" s="2"/>
      <c r="C20" s="2" t="s">
        <v>122</v>
      </c>
      <c r="D20" s="2" t="s">
        <v>38</v>
      </c>
      <c r="E20" s="2" t="s">
        <v>166</v>
      </c>
      <c r="F20" s="2" t="s">
        <v>33</v>
      </c>
      <c r="G20" s="2" t="s">
        <v>164</v>
      </c>
      <c r="H20" s="1">
        <v>43866.531377314801</v>
      </c>
      <c r="I20" s="2" t="s">
        <v>142</v>
      </c>
      <c r="J20" s="4">
        <v>0.99952797098005297</v>
      </c>
      <c r="K20" s="4">
        <v>5.5918999999999999</v>
      </c>
      <c r="L20" s="4">
        <v>66.030761132382906</v>
      </c>
      <c r="M20" s="14"/>
      <c r="N20" s="4">
        <v>95664.881492538101</v>
      </c>
      <c r="O20" s="4">
        <v>5.6645000000000003</v>
      </c>
      <c r="P20" s="4">
        <v>43521.424435753499</v>
      </c>
      <c r="Q20" s="2" t="s">
        <v>173</v>
      </c>
      <c r="R20" s="4">
        <v>0.99777348220963502</v>
      </c>
      <c r="S20" s="4">
        <v>6.1087499999999997</v>
      </c>
      <c r="T20" s="4">
        <v>22.547044729806601</v>
      </c>
      <c r="U20" s="4"/>
      <c r="V20" s="4">
        <v>74086.720034603102</v>
      </c>
      <c r="W20" s="4">
        <v>6.3068833333333298</v>
      </c>
      <c r="X20" s="4">
        <v>35816.316129707302</v>
      </c>
      <c r="Y20" s="2" t="s">
        <v>110</v>
      </c>
      <c r="Z20" s="4">
        <v>0.99928380047649101</v>
      </c>
      <c r="AA20" s="4">
        <v>6.9142333333333301</v>
      </c>
      <c r="AB20" s="4">
        <v>40.4983882192181</v>
      </c>
      <c r="AC20" s="14"/>
      <c r="AD20" s="4">
        <v>49707.475313225797</v>
      </c>
      <c r="AE20" s="4">
        <v>6.3068833333333298</v>
      </c>
      <c r="AF20" s="4">
        <v>35816.316129707302</v>
      </c>
      <c r="AG20" s="2" t="s">
        <v>201</v>
      </c>
      <c r="AH20" s="4">
        <v>0.99801405805362797</v>
      </c>
      <c r="AI20" s="4">
        <v>7.7938666666666698</v>
      </c>
      <c r="AJ20" s="4">
        <v>37.923981813745698</v>
      </c>
      <c r="AK20" s="14">
        <f>(AJ20/AVERAGE(AJ$20:AJ$22))*100</f>
        <v>84.780198274235445</v>
      </c>
      <c r="AL20" s="4">
        <v>26629.019874411199</v>
      </c>
      <c r="AM20" s="4">
        <v>7.11703333333333</v>
      </c>
      <c r="AN20" s="4">
        <v>17384.400065218699</v>
      </c>
      <c r="AO20" s="2" t="s">
        <v>113</v>
      </c>
      <c r="AP20" s="4">
        <v>0.98761920069369402</v>
      </c>
      <c r="AQ20" s="4">
        <v>8.2372499999999995</v>
      </c>
      <c r="AR20" s="4">
        <v>0</v>
      </c>
      <c r="AS20" s="4">
        <v>0</v>
      </c>
      <c r="AT20" s="4">
        <v>0</v>
      </c>
      <c r="AU20" s="4">
        <v>7.11703333333333</v>
      </c>
      <c r="AV20" s="4">
        <v>17384.400065218699</v>
      </c>
      <c r="AW20" s="2" t="s">
        <v>106</v>
      </c>
      <c r="AX20" s="4">
        <v>0.99932552855460699</v>
      </c>
      <c r="AY20" s="4">
        <v>9.3638166666666702</v>
      </c>
      <c r="AZ20" s="4">
        <v>56.668783354272797</v>
      </c>
      <c r="BA20" s="14">
        <f>(AZ20/AVERAGE(AZ$20:AZ$22))*100</f>
        <v>102.50258869518296</v>
      </c>
      <c r="BB20" s="4">
        <v>642952.06488675403</v>
      </c>
      <c r="BC20" s="4">
        <v>7.11703333333333</v>
      </c>
      <c r="BD20" s="4">
        <v>17384.400065218699</v>
      </c>
      <c r="BE20" s="2" t="s">
        <v>153</v>
      </c>
      <c r="BF20" s="4">
        <v>0.99981166094521201</v>
      </c>
      <c r="BG20" s="4">
        <v>9.6605000000000008</v>
      </c>
      <c r="BH20" s="4">
        <v>4.1676880962623599</v>
      </c>
      <c r="BI20" s="4"/>
      <c r="BJ20" s="4">
        <v>2153.7076634550599</v>
      </c>
      <c r="BK20" s="4">
        <v>7.11703333333333</v>
      </c>
      <c r="BL20" s="4">
        <v>17384.400065218699</v>
      </c>
      <c r="BM20" s="2" t="s">
        <v>98</v>
      </c>
      <c r="BN20" s="4">
        <v>0.99844917884822604</v>
      </c>
      <c r="BO20" s="4">
        <v>11.1536333333333</v>
      </c>
      <c r="BP20" s="4">
        <v>0</v>
      </c>
      <c r="BQ20" s="4"/>
      <c r="BR20" s="4">
        <v>0</v>
      </c>
      <c r="BS20" s="4">
        <v>7.11703333333333</v>
      </c>
      <c r="BT20" s="4">
        <v>17384.400065218699</v>
      </c>
      <c r="BU20" s="2" t="s">
        <v>138</v>
      </c>
      <c r="BV20" s="4">
        <v>0.99954382717040502</v>
      </c>
      <c r="BW20" s="4">
        <v>11.218916666666701</v>
      </c>
      <c r="BX20" s="4">
        <v>62.9781233124057</v>
      </c>
      <c r="BY20" s="14">
        <f>(BX20/AVERAGE(BX$20:BX$22))*100</f>
        <v>107.85307102758613</v>
      </c>
      <c r="BZ20" s="4">
        <v>406758.023156879</v>
      </c>
      <c r="CA20" s="4">
        <v>11.218066666666701</v>
      </c>
      <c r="CB20" s="4">
        <v>504516.012315706</v>
      </c>
    </row>
    <row r="21" spans="1:80">
      <c r="A21" s="2"/>
      <c r="B21" s="2"/>
      <c r="C21" s="2" t="s">
        <v>170</v>
      </c>
      <c r="D21" s="2" t="s">
        <v>38</v>
      </c>
      <c r="E21" s="2" t="s">
        <v>10</v>
      </c>
      <c r="F21" s="2" t="s">
        <v>33</v>
      </c>
      <c r="G21" s="2" t="s">
        <v>164</v>
      </c>
      <c r="H21" s="1">
        <v>43866.486979166701</v>
      </c>
      <c r="I21" s="2" t="s">
        <v>142</v>
      </c>
      <c r="J21" s="4">
        <v>0.99952797098005297</v>
      </c>
      <c r="K21" s="4">
        <v>5.5958333333333297</v>
      </c>
      <c r="L21" s="4">
        <v>54.769390723022497</v>
      </c>
      <c r="M21" s="14"/>
      <c r="N21" s="4">
        <v>86246.464215965607</v>
      </c>
      <c r="O21" s="4">
        <v>5.6723166666666698</v>
      </c>
      <c r="P21" s="4">
        <v>47307.156206681699</v>
      </c>
      <c r="Q21" s="2" t="s">
        <v>173</v>
      </c>
      <c r="R21" s="4">
        <v>0.99777348220963502</v>
      </c>
      <c r="S21" s="4">
        <v>6.1118333333333297</v>
      </c>
      <c r="T21" s="4">
        <v>20.7372145033262</v>
      </c>
      <c r="U21" s="4"/>
      <c r="V21" s="4">
        <v>71781.8794225944</v>
      </c>
      <c r="W21" s="4">
        <v>6.3038999999999996</v>
      </c>
      <c r="X21" s="4">
        <v>37723.2278195037</v>
      </c>
      <c r="Y21" s="2" t="s">
        <v>110</v>
      </c>
      <c r="Z21" s="4">
        <v>0.99928380047649101</v>
      </c>
      <c r="AA21" s="4">
        <v>6.9173166666666699</v>
      </c>
      <c r="AB21" s="4">
        <v>47.016958439707402</v>
      </c>
      <c r="AC21" s="14"/>
      <c r="AD21" s="4">
        <v>60896.109876577902</v>
      </c>
      <c r="AE21" s="4">
        <v>6.3038999999999996</v>
      </c>
      <c r="AF21" s="4">
        <v>37723.2278195037</v>
      </c>
      <c r="AG21" s="2" t="s">
        <v>201</v>
      </c>
      <c r="AH21" s="4">
        <v>0.99801405805362797</v>
      </c>
      <c r="AI21" s="4">
        <v>7.79348333333333</v>
      </c>
      <c r="AJ21" s="4">
        <v>45.415674361807397</v>
      </c>
      <c r="AK21" s="14">
        <f>(AJ21/AVERAGE(AJ$20:AJ$22))*100</f>
        <v>101.5281015601734</v>
      </c>
      <c r="AL21" s="4">
        <v>32217.521073528402</v>
      </c>
      <c r="AM21" s="4">
        <v>7.1166499999999999</v>
      </c>
      <c r="AN21" s="4">
        <v>17563.2470236562</v>
      </c>
      <c r="AO21" s="2" t="s">
        <v>113</v>
      </c>
      <c r="AP21" s="4">
        <v>0.98761920069369402</v>
      </c>
      <c r="AQ21" s="4">
        <v>8.2295666666666705</v>
      </c>
      <c r="AR21" s="4">
        <v>0</v>
      </c>
      <c r="AS21" s="4">
        <v>0</v>
      </c>
      <c r="AT21" s="4">
        <v>0</v>
      </c>
      <c r="AU21" s="4">
        <v>7.1166499999999999</v>
      </c>
      <c r="AV21" s="4">
        <v>17563.2470236562</v>
      </c>
      <c r="AW21" s="2" t="s">
        <v>106</v>
      </c>
      <c r="AX21" s="4">
        <v>0.99932552855460699</v>
      </c>
      <c r="AY21" s="4">
        <v>9.3638666666666701</v>
      </c>
      <c r="AZ21" s="4">
        <v>50.573407037242397</v>
      </c>
      <c r="BA21" s="14">
        <f>(AZ21/AVERAGE(AZ$20:AZ$22))*100</f>
        <v>91.477261970574233</v>
      </c>
      <c r="BB21" s="4">
        <v>582772.99372828996</v>
      </c>
      <c r="BC21" s="4">
        <v>7.1166499999999999</v>
      </c>
      <c r="BD21" s="4">
        <v>17563.2470236562</v>
      </c>
      <c r="BE21" s="2" t="s">
        <v>153</v>
      </c>
      <c r="BF21" s="4">
        <v>0.99981166094521201</v>
      </c>
      <c r="BG21" s="4">
        <v>9.6631166666666708</v>
      </c>
      <c r="BH21" s="4">
        <v>5.5870485222330197</v>
      </c>
      <c r="BI21" s="4"/>
      <c r="BJ21" s="4">
        <v>2916.69848938111</v>
      </c>
      <c r="BK21" s="4">
        <v>7.1166499999999999</v>
      </c>
      <c r="BL21" s="4">
        <v>17563.2470236562</v>
      </c>
      <c r="BM21" s="2" t="s">
        <v>98</v>
      </c>
      <c r="BN21" s="4">
        <v>0.99844917884822604</v>
      </c>
      <c r="BO21" s="4">
        <v>11.4105333333333</v>
      </c>
      <c r="BP21" s="4">
        <v>0</v>
      </c>
      <c r="BQ21" s="4"/>
      <c r="BR21" s="4">
        <v>0</v>
      </c>
      <c r="BS21" s="4">
        <v>7.1166499999999999</v>
      </c>
      <c r="BT21" s="4">
        <v>17563.2470236562</v>
      </c>
      <c r="BU21" s="2" t="s">
        <v>138</v>
      </c>
      <c r="BV21" s="4">
        <v>0.99954382717040502</v>
      </c>
      <c r="BW21" s="4">
        <v>11.2189833333333</v>
      </c>
      <c r="BX21" s="4">
        <v>53.454178229096897</v>
      </c>
      <c r="BY21" s="14">
        <f>(BX21/AVERAGE(BX$20:BX$22))*100</f>
        <v>91.542856122681286</v>
      </c>
      <c r="BZ21" s="4">
        <v>349758.65364006598</v>
      </c>
      <c r="CA21" s="4">
        <v>11.218116666666701</v>
      </c>
      <c r="CB21" s="4">
        <v>511111.14671287301</v>
      </c>
    </row>
    <row r="22" spans="1:80">
      <c r="A22" s="2"/>
      <c r="B22" s="2"/>
      <c r="C22" s="2" t="s">
        <v>120</v>
      </c>
      <c r="D22" s="2" t="s">
        <v>38</v>
      </c>
      <c r="E22" s="2" t="s">
        <v>116</v>
      </c>
      <c r="F22" s="2" t="s">
        <v>33</v>
      </c>
      <c r="G22" s="2" t="s">
        <v>164</v>
      </c>
      <c r="H22" s="1">
        <v>43866.501805555599</v>
      </c>
      <c r="I22" s="2" t="s">
        <v>142</v>
      </c>
      <c r="J22" s="4">
        <v>0.99952797098005297</v>
      </c>
      <c r="K22" s="4">
        <v>5.4713500000000002</v>
      </c>
      <c r="L22" s="4">
        <v>50.552648536535301</v>
      </c>
      <c r="N22" s="4">
        <v>59336.705287892997</v>
      </c>
      <c r="O22" s="4">
        <v>5.5750500000000001</v>
      </c>
      <c r="P22" s="4">
        <v>35262.485554577201</v>
      </c>
      <c r="Q22" s="2" t="s">
        <v>173</v>
      </c>
      <c r="R22" s="4">
        <v>0.99777348220963502</v>
      </c>
      <c r="S22" s="4">
        <v>6.06626666666667</v>
      </c>
      <c r="T22" s="4">
        <v>18.2397375600336</v>
      </c>
      <c r="U22" s="4"/>
      <c r="V22" s="4">
        <v>45605.122079991801</v>
      </c>
      <c r="W22" s="4">
        <v>6.2704833333333303</v>
      </c>
      <c r="X22" s="4">
        <v>27240.8842739832</v>
      </c>
      <c r="Y22" s="2" t="s">
        <v>110</v>
      </c>
      <c r="Z22" s="4">
        <v>0.99928380047649101</v>
      </c>
      <c r="AA22" s="4">
        <v>6.9073000000000002</v>
      </c>
      <c r="AB22" s="4">
        <v>38.567644161513897</v>
      </c>
      <c r="AC22" s="14"/>
      <c r="AD22" s="4">
        <v>35979.056279053497</v>
      </c>
      <c r="AE22" s="4">
        <v>6.2704833333333303</v>
      </c>
      <c r="AF22" s="4">
        <v>27240.8842739832</v>
      </c>
      <c r="AG22" s="2" t="s">
        <v>201</v>
      </c>
      <c r="AH22" s="4">
        <v>0.99801405805362797</v>
      </c>
      <c r="AI22" s="4">
        <v>7.7938666666666698</v>
      </c>
      <c r="AJ22" s="4">
        <v>50.856710142467399</v>
      </c>
      <c r="AK22" s="14">
        <f>(AJ22/AVERAGE(AJ$20:AJ$22))*100</f>
        <v>113.69170016559113</v>
      </c>
      <c r="AL22" s="4">
        <v>28252.9583940956</v>
      </c>
      <c r="AM22" s="4">
        <v>7.1204999999999998</v>
      </c>
      <c r="AN22" s="4">
        <v>13754.1616047432</v>
      </c>
      <c r="AO22" s="2" t="s">
        <v>113</v>
      </c>
      <c r="AP22" s="4">
        <v>0.98761920069369402</v>
      </c>
      <c r="AQ22" s="4">
        <v>8.2449833333333302</v>
      </c>
      <c r="AR22" s="4">
        <v>0</v>
      </c>
      <c r="AS22" s="4">
        <v>0</v>
      </c>
      <c r="AT22" s="4">
        <v>0</v>
      </c>
      <c r="AU22" s="4">
        <v>7.1204999999999998</v>
      </c>
      <c r="AV22" s="4">
        <v>13754.1616047432</v>
      </c>
      <c r="AW22" s="2" t="s">
        <v>106</v>
      </c>
      <c r="AX22" s="4">
        <v>0.99932552855460699</v>
      </c>
      <c r="AY22" s="4">
        <v>9.3663833333333297</v>
      </c>
      <c r="AZ22" s="4">
        <v>58.613474550152503</v>
      </c>
      <c r="BA22" s="14">
        <f>(AZ22/AVERAGE(AZ$20:AZ$22))*100</f>
        <v>106.02014933424282</v>
      </c>
      <c r="BB22" s="4">
        <v>525378.16771727498</v>
      </c>
      <c r="BC22" s="4">
        <v>7.1204999999999998</v>
      </c>
      <c r="BD22" s="4">
        <v>13754.1616047432</v>
      </c>
      <c r="BE22" s="2" t="s">
        <v>153</v>
      </c>
      <c r="BF22" s="4">
        <v>0.99981166094521201</v>
      </c>
      <c r="BG22" s="4">
        <v>9.6630666666666691</v>
      </c>
      <c r="BH22" s="4">
        <v>4.3202637508367303</v>
      </c>
      <c r="BI22" s="4"/>
      <c r="BJ22" s="4">
        <v>1766.33574742784</v>
      </c>
      <c r="BK22" s="4">
        <v>7.1204999999999998</v>
      </c>
      <c r="BL22" s="4">
        <v>13754.1616047432</v>
      </c>
      <c r="BM22" s="2" t="s">
        <v>98</v>
      </c>
      <c r="BN22" s="4">
        <v>0.99844917884822604</v>
      </c>
      <c r="BO22" s="4">
        <v>11.3715833333333</v>
      </c>
      <c r="BP22" s="4">
        <v>0</v>
      </c>
      <c r="BQ22" s="4"/>
      <c r="BR22" s="4">
        <v>0</v>
      </c>
      <c r="BS22" s="4">
        <v>7.1204999999999998</v>
      </c>
      <c r="BT22" s="4">
        <v>13754.1616047432</v>
      </c>
      <c r="BU22" s="2" t="s">
        <v>138</v>
      </c>
      <c r="BV22" s="4">
        <v>0.99954382717040502</v>
      </c>
      <c r="BW22" s="4">
        <v>11.21895</v>
      </c>
      <c r="BX22" s="4">
        <v>58.745250786972498</v>
      </c>
      <c r="BY22" s="14">
        <f>(BX22/AVERAGE(BX$20:BX$22))*100</f>
        <v>100.60407284973259</v>
      </c>
      <c r="BZ22" s="4">
        <v>307408.51223976898</v>
      </c>
      <c r="CA22" s="4">
        <v>11.218083333333301</v>
      </c>
      <c r="CB22" s="4">
        <v>408763.08508097701</v>
      </c>
    </row>
    <row r="23" spans="1:80">
      <c r="A23" s="2"/>
      <c r="B23" s="2"/>
      <c r="C23" s="2" t="s">
        <v>199</v>
      </c>
      <c r="D23" s="2" t="s">
        <v>38</v>
      </c>
      <c r="E23" s="2" t="s">
        <v>87</v>
      </c>
      <c r="F23" s="2" t="s">
        <v>33</v>
      </c>
      <c r="G23" s="2" t="s">
        <v>164</v>
      </c>
      <c r="H23" s="1">
        <v>43866.249849537002</v>
      </c>
      <c r="I23" s="2" t="s">
        <v>142</v>
      </c>
      <c r="J23" s="4">
        <v>0.99952797098005297</v>
      </c>
      <c r="K23" s="4">
        <v>5.5724999999999998</v>
      </c>
      <c r="L23" s="4">
        <v>398.39188088828797</v>
      </c>
      <c r="M23" s="14">
        <f>(L23/AVERAGE(L$23:L$25))*100</f>
        <v>99.505226445087402</v>
      </c>
      <c r="N23" s="4">
        <v>572966.56536356104</v>
      </c>
      <c r="O23" s="4">
        <v>5.6528666666666698</v>
      </c>
      <c r="P23" s="4">
        <v>43125.265247691503</v>
      </c>
      <c r="Q23" s="2" t="s">
        <v>173</v>
      </c>
      <c r="R23" s="4">
        <v>0.99777348220963502</v>
      </c>
      <c r="S23" s="4">
        <v>6.1027166666666703</v>
      </c>
      <c r="T23" s="4">
        <v>175.35270875868301</v>
      </c>
      <c r="U23" s="14">
        <f>(T23/AVERAGE(T$23:T$25))*100</f>
        <v>92.806214405654103</v>
      </c>
      <c r="V23" s="4">
        <v>581711.09638617095</v>
      </c>
      <c r="W23" s="4">
        <v>6.3008666666666704</v>
      </c>
      <c r="X23" s="4">
        <v>36772.669893074097</v>
      </c>
      <c r="Y23" s="2" t="s">
        <v>110</v>
      </c>
      <c r="Z23" s="4">
        <v>0.99928380047649101</v>
      </c>
      <c r="AA23" s="4">
        <v>6.92078333333333</v>
      </c>
      <c r="AB23" s="4">
        <v>33.537666875709803</v>
      </c>
      <c r="AC23" s="4"/>
      <c r="AD23" s="4">
        <v>42143.045841380699</v>
      </c>
      <c r="AE23" s="4">
        <v>6.3008666666666704</v>
      </c>
      <c r="AF23" s="4">
        <v>36772.669893074097</v>
      </c>
      <c r="AG23" s="2" t="s">
        <v>201</v>
      </c>
      <c r="AH23" s="4">
        <v>0.99801405805362797</v>
      </c>
      <c r="AI23" s="4">
        <v>7.7900166666666699</v>
      </c>
      <c r="AJ23" s="4">
        <v>3.3015838247768601</v>
      </c>
      <c r="AK23" s="4"/>
      <c r="AL23" s="4">
        <v>2297.8630546458498</v>
      </c>
      <c r="AM23" s="4">
        <v>7.1201166666666698</v>
      </c>
      <c r="AN23" s="4">
        <v>17231.388335265499</v>
      </c>
      <c r="AO23" s="2" t="s">
        <v>113</v>
      </c>
      <c r="AP23" s="4">
        <v>0.98761920069369402</v>
      </c>
      <c r="AQ23" s="4">
        <v>8.2372999999999994</v>
      </c>
      <c r="AR23" s="4">
        <v>0</v>
      </c>
      <c r="AS23" s="4"/>
      <c r="AT23" s="4">
        <v>397.10583932823903</v>
      </c>
      <c r="AU23" s="4">
        <v>7.1201166666666698</v>
      </c>
      <c r="AV23" s="4">
        <v>17231.388335265499</v>
      </c>
      <c r="AW23" s="2" t="s">
        <v>106</v>
      </c>
      <c r="AX23" s="4">
        <v>0.99932552855460699</v>
      </c>
      <c r="AY23" s="4">
        <v>9.3664166666666695</v>
      </c>
      <c r="AZ23" s="4">
        <v>2.4938472935782698</v>
      </c>
      <c r="BA23" s="4"/>
      <c r="BB23" s="4">
        <v>54856.830047372001</v>
      </c>
      <c r="BC23" s="4">
        <v>7.1201166666666698</v>
      </c>
      <c r="BD23" s="4">
        <v>17231.388335265499</v>
      </c>
      <c r="BE23" s="2" t="s">
        <v>153</v>
      </c>
      <c r="BF23" s="4">
        <v>0.99981166094521201</v>
      </c>
      <c r="BG23" s="4">
        <v>9.6631</v>
      </c>
      <c r="BH23" s="4">
        <v>3.64506749915116</v>
      </c>
      <c r="BI23" s="4"/>
      <c r="BJ23" s="4">
        <v>1867.10106007588</v>
      </c>
      <c r="BK23" s="4">
        <v>7.1201166666666698</v>
      </c>
      <c r="BL23" s="4">
        <v>17231.388335265499</v>
      </c>
      <c r="BM23" s="2" t="s">
        <v>98</v>
      </c>
      <c r="BN23" s="4">
        <v>0.99844917884822604</v>
      </c>
      <c r="BO23" s="4">
        <v>11.379383333333299</v>
      </c>
      <c r="BP23" s="4">
        <v>367.00307616032501</v>
      </c>
      <c r="BQ23" s="14">
        <f>(BP23/AVERAGE(BP$23:BP$25))*100</f>
        <v>91.984358314099197</v>
      </c>
      <c r="BR23" s="4">
        <v>2614245.7392281499</v>
      </c>
      <c r="BS23" s="4">
        <v>7.1201166666666698</v>
      </c>
      <c r="BT23" s="4">
        <v>17231.388335265499</v>
      </c>
      <c r="BU23" s="2" t="s">
        <v>138</v>
      </c>
      <c r="BV23" s="4">
        <v>0.99954382717040502</v>
      </c>
      <c r="BW23" s="4">
        <v>11.218966666666701</v>
      </c>
      <c r="BX23" s="4">
        <v>50.381182816850497</v>
      </c>
      <c r="BY23" s="14">
        <f>(BX23/AVERAGE(BX$23:BX$25))*100</f>
        <v>91.085315682709606</v>
      </c>
      <c r="BZ23" s="4">
        <v>327375.308293387</v>
      </c>
      <c r="CA23" s="4">
        <v>11.218116666666701</v>
      </c>
      <c r="CB23" s="4">
        <v>507581.87116516999</v>
      </c>
    </row>
    <row r="24" spans="1:80">
      <c r="A24" s="2"/>
      <c r="B24" s="2"/>
      <c r="C24" s="2" t="s">
        <v>149</v>
      </c>
      <c r="D24" s="2" t="s">
        <v>38</v>
      </c>
      <c r="E24" s="2" t="s">
        <v>74</v>
      </c>
      <c r="F24" s="2" t="s">
        <v>33</v>
      </c>
      <c r="G24" s="2" t="s">
        <v>164</v>
      </c>
      <c r="H24" s="1">
        <v>43866.264675925901</v>
      </c>
      <c r="I24" s="2" t="s">
        <v>142</v>
      </c>
      <c r="J24" s="4">
        <v>0.99952797098005297</v>
      </c>
      <c r="K24" s="4">
        <v>5.5996833333333296</v>
      </c>
      <c r="L24" s="4">
        <v>414.22544630306299</v>
      </c>
      <c r="M24" s="14">
        <f>(L24/AVERAGE(L$23:L$25))*100</f>
        <v>103.45993181839314</v>
      </c>
      <c r="N24" s="4">
        <v>633501.79599894595</v>
      </c>
      <c r="O24" s="4">
        <v>5.67228333333333</v>
      </c>
      <c r="P24" s="4">
        <v>45855.005014843497</v>
      </c>
      <c r="Q24" s="2" t="s">
        <v>173</v>
      </c>
      <c r="R24" s="4">
        <v>0.99777348220963502</v>
      </c>
      <c r="S24" s="4">
        <v>6.1117999999999997</v>
      </c>
      <c r="T24" s="4">
        <v>204.44936213332301</v>
      </c>
      <c r="U24" s="14">
        <f>(T24/AVERAGE(T$23:T$25))*100</f>
        <v>108.20574983735369</v>
      </c>
      <c r="V24" s="4">
        <v>660811.081241515</v>
      </c>
      <c r="W24" s="4">
        <v>6.3068999999999997</v>
      </c>
      <c r="X24" s="4">
        <v>35943.960414173103</v>
      </c>
      <c r="Y24" s="2" t="s">
        <v>110</v>
      </c>
      <c r="Z24" s="4">
        <v>0.99928380047649101</v>
      </c>
      <c r="AA24" s="4">
        <v>6.9177166666666698</v>
      </c>
      <c r="AB24" s="4">
        <v>38.909010909995501</v>
      </c>
      <c r="AC24" s="4"/>
      <c r="AD24" s="4">
        <v>47900.092780223102</v>
      </c>
      <c r="AE24" s="4">
        <v>6.3068999999999997</v>
      </c>
      <c r="AF24" s="4">
        <v>35943.960414173103</v>
      </c>
      <c r="AG24" s="2" t="s">
        <v>201</v>
      </c>
      <c r="AH24" s="4">
        <v>0.99801405805362797</v>
      </c>
      <c r="AI24" s="4">
        <v>7.7938833333333299</v>
      </c>
      <c r="AJ24" s="4">
        <v>2.5203276523267002</v>
      </c>
      <c r="AK24" s="4"/>
      <c r="AL24" s="4">
        <v>1658.8396710213999</v>
      </c>
      <c r="AM24" s="4">
        <v>7.11703333333333</v>
      </c>
      <c r="AN24" s="4">
        <v>16295.4314689087</v>
      </c>
      <c r="AO24" s="2" t="s">
        <v>113</v>
      </c>
      <c r="AP24" s="4">
        <v>0.98761920069369402</v>
      </c>
      <c r="AQ24" s="4">
        <v>8.2321166666666699</v>
      </c>
      <c r="AR24" s="4">
        <v>0</v>
      </c>
      <c r="AS24" s="4"/>
      <c r="AT24" s="4">
        <v>320.14172413685799</v>
      </c>
      <c r="AU24" s="4">
        <v>7.11703333333333</v>
      </c>
      <c r="AV24" s="4">
        <v>16295.4314689087</v>
      </c>
      <c r="AW24" s="2" t="s">
        <v>106</v>
      </c>
      <c r="AX24" s="4">
        <v>0.99932552855460699</v>
      </c>
      <c r="AY24" s="4">
        <v>9.3663666666666696</v>
      </c>
      <c r="AZ24" s="4">
        <v>2.5259929579373699</v>
      </c>
      <c r="BA24" s="4"/>
      <c r="BB24" s="4">
        <v>52204.0000640703</v>
      </c>
      <c r="BC24" s="4">
        <v>7.11703333333333</v>
      </c>
      <c r="BD24" s="4">
        <v>16295.4314689087</v>
      </c>
      <c r="BE24" s="2" t="s">
        <v>153</v>
      </c>
      <c r="BF24" s="4">
        <v>0.99981166094521201</v>
      </c>
      <c r="BG24" s="4">
        <v>9.6630666666666691</v>
      </c>
      <c r="BH24" s="4">
        <v>4.1388188644799797</v>
      </c>
      <c r="BI24" s="4"/>
      <c r="BJ24" s="4">
        <v>2004.81674243407</v>
      </c>
      <c r="BK24" s="4">
        <v>7.11703333333333</v>
      </c>
      <c r="BL24" s="4">
        <v>16295.4314689087</v>
      </c>
      <c r="BM24" s="2" t="s">
        <v>98</v>
      </c>
      <c r="BN24" s="4">
        <v>0.99844917884822604</v>
      </c>
      <c r="BO24" s="4">
        <v>11.379350000000001</v>
      </c>
      <c r="BP24" s="4">
        <v>407.36407314624398</v>
      </c>
      <c r="BQ24" s="14">
        <f>(BP24/AVERAGE(BP$23:BP$25))*100</f>
        <v>102.10029643513339</v>
      </c>
      <c r="BR24" s="4">
        <v>2744132.1561709</v>
      </c>
      <c r="BS24" s="4">
        <v>7.11703333333333</v>
      </c>
      <c r="BT24" s="4">
        <v>16295.4314689087</v>
      </c>
      <c r="BU24" s="2" t="s">
        <v>138</v>
      </c>
      <c r="BV24" s="4">
        <v>0.99954382717040502</v>
      </c>
      <c r="BW24" s="4">
        <v>11.2189333333333</v>
      </c>
      <c r="BX24" s="4">
        <v>63.405893501820898</v>
      </c>
      <c r="BY24" s="14">
        <f>(BX24/AVERAGE(BX$23:BX$25))*100</f>
        <v>114.63299396428619</v>
      </c>
      <c r="BZ24" s="4">
        <v>403640.38019334001</v>
      </c>
      <c r="CA24" s="4">
        <v>11.218066666666701</v>
      </c>
      <c r="CB24" s="4">
        <v>497271.44467683398</v>
      </c>
    </row>
    <row r="25" spans="1:80">
      <c r="A25" s="2"/>
      <c r="B25" s="2"/>
      <c r="C25" s="2" t="s">
        <v>75</v>
      </c>
      <c r="D25" s="2" t="s">
        <v>38</v>
      </c>
      <c r="E25" s="2" t="s">
        <v>185</v>
      </c>
      <c r="F25" s="2" t="s">
        <v>33</v>
      </c>
      <c r="G25" s="2" t="s">
        <v>164</v>
      </c>
      <c r="H25" s="1">
        <v>43866.427719907399</v>
      </c>
      <c r="I25" s="2" t="s">
        <v>142</v>
      </c>
      <c r="J25" s="4">
        <v>0.99952797098005297</v>
      </c>
      <c r="K25" s="4">
        <v>5.5997166666666702</v>
      </c>
      <c r="L25" s="4">
        <v>388.50113197262999</v>
      </c>
      <c r="M25" s="14">
        <f>(L25/AVERAGE(L$23:L$25))*100</f>
        <v>97.034841736519454</v>
      </c>
      <c r="N25" s="4">
        <v>624713.64561392099</v>
      </c>
      <c r="O25" s="4">
        <v>5.6722999999999999</v>
      </c>
      <c r="P25" s="4">
        <v>48219.753885280203</v>
      </c>
      <c r="Q25" s="2" t="s">
        <v>173</v>
      </c>
      <c r="R25" s="4">
        <v>0.99777348220963502</v>
      </c>
      <c r="S25" s="4">
        <v>6.1118166666666696</v>
      </c>
      <c r="T25" s="4">
        <v>187.03295157390301</v>
      </c>
      <c r="U25" s="14">
        <f>(T25/AVERAGE(T$23:T$25))*100</f>
        <v>98.988035756992261</v>
      </c>
      <c r="V25" s="4">
        <v>642376.60850270395</v>
      </c>
      <c r="W25" s="4">
        <v>6.3069333333333297</v>
      </c>
      <c r="X25" s="4">
        <v>38121.060711976497</v>
      </c>
      <c r="Y25" s="2" t="s">
        <v>110</v>
      </c>
      <c r="Z25" s="4">
        <v>0.99928380047649101</v>
      </c>
      <c r="AA25" s="4">
        <v>6.91773333333333</v>
      </c>
      <c r="AB25" s="4">
        <v>38.624734928024303</v>
      </c>
      <c r="AC25" s="4"/>
      <c r="AD25" s="4">
        <v>50424.914780472303</v>
      </c>
      <c r="AE25" s="4">
        <v>6.3069333333333297</v>
      </c>
      <c r="AF25" s="4">
        <v>38121.060711976497</v>
      </c>
      <c r="AG25" s="2" t="s">
        <v>201</v>
      </c>
      <c r="AH25" s="4">
        <v>0.99801405805362797</v>
      </c>
      <c r="AI25" s="4">
        <v>7.79043333333333</v>
      </c>
      <c r="AJ25" s="4">
        <v>2.3389534990845302</v>
      </c>
      <c r="AK25" s="4"/>
      <c r="AL25" s="4">
        <v>1649.1370396408599</v>
      </c>
      <c r="AM25" s="4">
        <v>7.1170666666666698</v>
      </c>
      <c r="AN25" s="4">
        <v>17456.356957727799</v>
      </c>
      <c r="AO25" s="2" t="s">
        <v>113</v>
      </c>
      <c r="AP25" s="4">
        <v>0.98761920069369402</v>
      </c>
      <c r="AQ25" s="4">
        <v>8.2347166666666691</v>
      </c>
      <c r="AR25" s="4">
        <v>0</v>
      </c>
      <c r="AS25" s="4"/>
      <c r="AT25" s="4">
        <v>426.69919509424102</v>
      </c>
      <c r="AU25" s="4">
        <v>7.1170666666666698</v>
      </c>
      <c r="AV25" s="4">
        <v>17456.356957727799</v>
      </c>
      <c r="AW25" s="2" t="s">
        <v>106</v>
      </c>
      <c r="AX25" s="4">
        <v>0.99932552855460699</v>
      </c>
      <c r="AY25" s="4">
        <v>9.3664000000000005</v>
      </c>
      <c r="AZ25" s="4">
        <v>2.2937617483058999</v>
      </c>
      <c r="BA25" s="4"/>
      <c r="BB25" s="4">
        <v>53393.817285254998</v>
      </c>
      <c r="BC25" s="4">
        <v>7.1170666666666698</v>
      </c>
      <c r="BD25" s="4">
        <v>17456.356957727799</v>
      </c>
      <c r="BE25" s="2" t="s">
        <v>153</v>
      </c>
      <c r="BF25" s="4">
        <v>0.99981166094521201</v>
      </c>
      <c r="BG25" s="4">
        <v>9.6631</v>
      </c>
      <c r="BH25" s="4">
        <v>4.1528517565935399</v>
      </c>
      <c r="BI25" s="4"/>
      <c r="BJ25" s="4">
        <v>2154.9250346430299</v>
      </c>
      <c r="BK25" s="4">
        <v>7.1170666666666698</v>
      </c>
      <c r="BL25" s="4">
        <v>17456.356957727799</v>
      </c>
      <c r="BM25" s="2" t="s">
        <v>98</v>
      </c>
      <c r="BN25" s="4">
        <v>0.99844917884822604</v>
      </c>
      <c r="BO25" s="4">
        <v>11.426066666666699</v>
      </c>
      <c r="BP25" s="4">
        <v>422.58551597306098</v>
      </c>
      <c r="BQ25" s="14">
        <f>(BP25/AVERAGE(BP$23:BP$25))*100</f>
        <v>105.91534525076747</v>
      </c>
      <c r="BR25" s="4">
        <v>3049472.0421128101</v>
      </c>
      <c r="BS25" s="4">
        <v>7.1170666666666698</v>
      </c>
      <c r="BT25" s="4">
        <v>17456.356957727799</v>
      </c>
      <c r="BU25" s="2" t="s">
        <v>138</v>
      </c>
      <c r="BV25" s="4">
        <v>0.99954382717040502</v>
      </c>
      <c r="BW25" s="4">
        <v>11.218966666666701</v>
      </c>
      <c r="BX25" s="4">
        <v>52.149164136432503</v>
      </c>
      <c r="BY25" s="14">
        <f>(BX25/AVERAGE(BX$23:BX$25))*100</f>
        <v>94.28169035300418</v>
      </c>
      <c r="BZ25" s="4">
        <v>376158.27992060798</v>
      </c>
      <c r="CA25" s="4">
        <v>11.2181</v>
      </c>
      <c r="CB25" s="4">
        <v>563445.371168343</v>
      </c>
    </row>
    <row r="26" spans="1:80">
      <c r="A26" s="2"/>
      <c r="B26" s="2"/>
      <c r="C26" s="2" t="s">
        <v>26</v>
      </c>
      <c r="D26" s="2" t="s">
        <v>38</v>
      </c>
      <c r="E26" s="2" t="s">
        <v>194</v>
      </c>
      <c r="F26" s="2" t="s">
        <v>60</v>
      </c>
      <c r="G26" s="2" t="s">
        <v>123</v>
      </c>
      <c r="H26" s="1">
        <v>43865.702291666697</v>
      </c>
      <c r="I26" s="2" t="s">
        <v>142</v>
      </c>
      <c r="J26" s="4">
        <v>0.99952797098005297</v>
      </c>
      <c r="K26" s="4">
        <v>5.5802500000000004</v>
      </c>
      <c r="L26" s="4">
        <v>1.3764329154580599</v>
      </c>
      <c r="M26" s="14">
        <v>78.653309454746207</v>
      </c>
      <c r="N26" s="4">
        <v>1924.87779760742</v>
      </c>
      <c r="O26" s="4">
        <v>5.6606166666666704</v>
      </c>
      <c r="P26" s="4">
        <v>42024.023912990502</v>
      </c>
      <c r="Q26" s="2" t="s">
        <v>173</v>
      </c>
      <c r="R26" s="4">
        <v>0.99777348220963502</v>
      </c>
      <c r="S26" s="4">
        <v>6.1087666666666696</v>
      </c>
      <c r="T26" s="4">
        <v>1.4239841565859399</v>
      </c>
      <c r="U26" s="4">
        <v>81.370523233482103</v>
      </c>
      <c r="V26" s="4">
        <v>4298.4320464919001</v>
      </c>
      <c r="W26" s="4">
        <v>6.3008333333333297</v>
      </c>
      <c r="X26" s="4">
        <v>32827.328065098802</v>
      </c>
      <c r="Y26" s="2" t="s">
        <v>110</v>
      </c>
      <c r="Z26" s="4">
        <v>0.99928380047649101</v>
      </c>
      <c r="AA26" s="4">
        <v>6.9177</v>
      </c>
      <c r="AB26" s="4">
        <v>2.2357779708235901</v>
      </c>
      <c r="AC26" s="4">
        <v>127.75874118992</v>
      </c>
      <c r="AD26" s="4">
        <v>1926.1814136810201</v>
      </c>
      <c r="AE26" s="4">
        <v>6.3008333333333297</v>
      </c>
      <c r="AF26" s="4">
        <v>32827.328065098802</v>
      </c>
      <c r="AG26" s="2" t="s">
        <v>201</v>
      </c>
      <c r="AH26" s="4">
        <v>0.99801405805362797</v>
      </c>
      <c r="AI26" s="4">
        <v>7.7800166666666701</v>
      </c>
      <c r="AJ26" s="4">
        <v>3.3556152490193099</v>
      </c>
      <c r="AK26" s="4">
        <v>191.74944280110299</v>
      </c>
      <c r="AL26" s="4">
        <v>1991.1675487861401</v>
      </c>
      <c r="AM26" s="4">
        <v>7.1031666666666702</v>
      </c>
      <c r="AN26" s="4">
        <v>14691.0927987874</v>
      </c>
      <c r="AO26" s="2" t="s">
        <v>113</v>
      </c>
      <c r="AP26" s="4">
        <v>0.98761920069369402</v>
      </c>
      <c r="AQ26" s="4">
        <v>8.2243833333333303</v>
      </c>
      <c r="AR26" s="4">
        <v>0</v>
      </c>
      <c r="AS26" s="4">
        <v>0</v>
      </c>
      <c r="AT26" s="4">
        <v>1333.94433148657</v>
      </c>
      <c r="AU26" s="4">
        <v>7.1031666666666702</v>
      </c>
      <c r="AV26" s="4">
        <v>14691.0927987874</v>
      </c>
      <c r="AW26" s="2" t="s">
        <v>106</v>
      </c>
      <c r="AX26" s="4">
        <v>0.99932552855460699</v>
      </c>
      <c r="AY26" s="4">
        <v>9.3663833333333297</v>
      </c>
      <c r="AZ26" s="4">
        <v>0</v>
      </c>
      <c r="BA26" s="4">
        <v>0</v>
      </c>
      <c r="BB26" s="4">
        <v>17574.932616566301</v>
      </c>
      <c r="BC26" s="4">
        <v>7.1031666666666702</v>
      </c>
      <c r="BD26" s="4">
        <v>14691.0927987874</v>
      </c>
      <c r="BE26" s="2" t="s">
        <v>153</v>
      </c>
      <c r="BF26" s="4">
        <v>0.99981166094521201</v>
      </c>
      <c r="BG26" s="4">
        <v>9.6681833333333298</v>
      </c>
      <c r="BH26" s="4">
        <v>1.73034853568793</v>
      </c>
      <c r="BI26" s="4">
        <v>98.8770591821675</v>
      </c>
      <c r="BJ26" s="4">
        <v>755.73030262048599</v>
      </c>
      <c r="BK26" s="4">
        <v>7.1031666666666702</v>
      </c>
      <c r="BL26" s="4">
        <v>14691.0927987874</v>
      </c>
      <c r="BM26" s="2" t="s">
        <v>98</v>
      </c>
      <c r="BN26" s="4">
        <v>0.99844917884822604</v>
      </c>
      <c r="BO26" s="4">
        <v>11.130316666666699</v>
      </c>
      <c r="BP26" s="4">
        <v>1.98516490974716</v>
      </c>
      <c r="BQ26" s="4">
        <v>113.43799484269501</v>
      </c>
      <c r="BR26" s="4">
        <v>12056.107904155901</v>
      </c>
      <c r="BS26" s="4">
        <v>7.1031666666666702</v>
      </c>
      <c r="BT26" s="4">
        <v>14691.0927987874</v>
      </c>
      <c r="BU26" s="2" t="s">
        <v>138</v>
      </c>
      <c r="BV26" s="4">
        <v>0.99954382717040502</v>
      </c>
      <c r="BW26" s="4">
        <v>11.2267333333333</v>
      </c>
      <c r="BX26" s="4">
        <v>2.3385799282091901</v>
      </c>
      <c r="BY26" s="4">
        <v>133.633138754811</v>
      </c>
      <c r="BZ26" s="4">
        <v>13303.6892420941</v>
      </c>
      <c r="CA26" s="4">
        <v>11.218083333333301</v>
      </c>
      <c r="CB26" s="4">
        <v>444373.76925017399</v>
      </c>
    </row>
    <row r="27" spans="1:80">
      <c r="A27" s="2"/>
      <c r="B27" s="2"/>
      <c r="C27" s="2" t="s">
        <v>26</v>
      </c>
      <c r="D27" s="2" t="s">
        <v>38</v>
      </c>
      <c r="E27" s="2" t="s">
        <v>125</v>
      </c>
      <c r="F27" s="2" t="s">
        <v>35</v>
      </c>
      <c r="G27" s="2" t="s">
        <v>123</v>
      </c>
      <c r="H27" s="1">
        <v>43866.605555555601</v>
      </c>
      <c r="I27" s="2" t="s">
        <v>142</v>
      </c>
      <c r="J27" s="4">
        <v>0.99952797098005297</v>
      </c>
      <c r="K27" s="4">
        <v>5.5530499999999998</v>
      </c>
      <c r="L27" s="4">
        <v>1.50046583462408</v>
      </c>
      <c r="M27" s="14">
        <v>85.740904835661496</v>
      </c>
      <c r="N27" s="4">
        <v>1363.0422749023601</v>
      </c>
      <c r="O27" s="4">
        <v>5.5867500000000003</v>
      </c>
      <c r="P27" s="4">
        <v>27298.101430431299</v>
      </c>
      <c r="Q27" s="2" t="s">
        <v>173</v>
      </c>
      <c r="R27" s="4">
        <v>0.99777348220963502</v>
      </c>
      <c r="S27" s="4">
        <v>6.0784333333333302</v>
      </c>
      <c r="T27" s="4">
        <v>1.4550919644531899</v>
      </c>
      <c r="U27" s="4">
        <v>83.148112254467904</v>
      </c>
      <c r="V27" s="4">
        <v>2704.5327477861601</v>
      </c>
      <c r="W27" s="4">
        <v>6.2978166666666704</v>
      </c>
      <c r="X27" s="4">
        <v>20213.145383530398</v>
      </c>
      <c r="Y27" s="2" t="s">
        <v>110</v>
      </c>
      <c r="Z27" s="4">
        <v>0.99928380047649101</v>
      </c>
      <c r="AA27" s="4">
        <v>6.9246666666666696</v>
      </c>
      <c r="AB27" s="4">
        <v>2.5057996259253099</v>
      </c>
      <c r="AC27" s="4">
        <v>143.188550052875</v>
      </c>
      <c r="AD27" s="4">
        <v>1375.6294648277101</v>
      </c>
      <c r="AE27" s="4">
        <v>6.2978166666666704</v>
      </c>
      <c r="AF27" s="4">
        <v>20213.145383530398</v>
      </c>
      <c r="AG27" s="2" t="s">
        <v>201</v>
      </c>
      <c r="AH27" s="4">
        <v>0.99801405805362797</v>
      </c>
      <c r="AI27" s="4">
        <v>7.8008333333333297</v>
      </c>
      <c r="AJ27" s="4">
        <v>1.4934640166201001</v>
      </c>
      <c r="AK27" s="4">
        <v>85.340800949720105</v>
      </c>
      <c r="AL27" s="4">
        <v>700.56090675063797</v>
      </c>
      <c r="AM27" s="4">
        <v>7.1274666666666704</v>
      </c>
      <c r="AN27" s="4">
        <v>11613.6729349534</v>
      </c>
      <c r="AO27" s="2" t="s">
        <v>113</v>
      </c>
      <c r="AP27" s="4">
        <v>0.98761920069369402</v>
      </c>
      <c r="AQ27" s="4">
        <v>8.2347166666666691</v>
      </c>
      <c r="AR27" s="4">
        <v>0</v>
      </c>
      <c r="AS27" s="4">
        <v>0</v>
      </c>
      <c r="AT27" s="4">
        <v>0</v>
      </c>
      <c r="AU27" s="4">
        <v>7.1274666666666704</v>
      </c>
      <c r="AV27" s="4">
        <v>11613.6729349534</v>
      </c>
      <c r="AW27" s="2" t="s">
        <v>106</v>
      </c>
      <c r="AX27" s="4">
        <v>0.99932552855460699</v>
      </c>
      <c r="AY27" s="4">
        <v>9.3664166666666695</v>
      </c>
      <c r="AZ27" s="4">
        <v>0</v>
      </c>
      <c r="BA27" s="4">
        <v>0</v>
      </c>
      <c r="BB27" s="4">
        <v>11274.4938813153</v>
      </c>
      <c r="BC27" s="4">
        <v>7.1274666666666704</v>
      </c>
      <c r="BD27" s="4">
        <v>11613.6729349534</v>
      </c>
      <c r="BE27" s="2" t="s">
        <v>153</v>
      </c>
      <c r="BF27" s="4">
        <v>0.99981166094521201</v>
      </c>
      <c r="BG27" s="4">
        <v>9.6631166666666708</v>
      </c>
      <c r="BH27" s="4">
        <v>3.1473355540190102</v>
      </c>
      <c r="BI27" s="4">
        <v>179.84774594394301</v>
      </c>
      <c r="BJ27" s="4">
        <v>1086.5864393823599</v>
      </c>
      <c r="BK27" s="4">
        <v>7.1274666666666704</v>
      </c>
      <c r="BL27" s="4">
        <v>11613.6729349534</v>
      </c>
      <c r="BM27" s="2" t="s">
        <v>98</v>
      </c>
      <c r="BN27" s="4">
        <v>0.99844917884822604</v>
      </c>
      <c r="BO27" s="4">
        <v>11.651766666666701</v>
      </c>
      <c r="BP27" s="4">
        <v>1.3377647478833601</v>
      </c>
      <c r="BQ27" s="4">
        <v>76.443699879049007</v>
      </c>
      <c r="BR27" s="4">
        <v>6422.5245508466296</v>
      </c>
      <c r="BS27" s="4">
        <v>7.1274666666666704</v>
      </c>
      <c r="BT27" s="4">
        <v>11613.6729349534</v>
      </c>
      <c r="BU27" s="2" t="s">
        <v>138</v>
      </c>
      <c r="BV27" s="4">
        <v>0.99954382717040502</v>
      </c>
      <c r="BW27" s="4">
        <v>11.226749999999999</v>
      </c>
      <c r="BX27" s="4">
        <v>3.3531677132692299</v>
      </c>
      <c r="BY27" s="4">
        <v>191.60958361538499</v>
      </c>
      <c r="BZ27" s="4">
        <v>14496.395987812501</v>
      </c>
      <c r="CA27" s="4">
        <v>11.218116666666701</v>
      </c>
      <c r="CB27" s="4">
        <v>337701.74857605703</v>
      </c>
    </row>
    <row r="28" spans="1:80">
      <c r="A28" s="2"/>
      <c r="B28" s="2"/>
      <c r="C28" s="2" t="s">
        <v>47</v>
      </c>
      <c r="D28" s="2" t="s">
        <v>38</v>
      </c>
      <c r="E28" s="2" t="s">
        <v>100</v>
      </c>
      <c r="F28" s="2" t="s">
        <v>60</v>
      </c>
      <c r="G28" s="2" t="s">
        <v>58</v>
      </c>
      <c r="H28" s="1">
        <v>43865.835474537002</v>
      </c>
      <c r="I28" s="2" t="s">
        <v>142</v>
      </c>
      <c r="J28" s="4">
        <v>0.99952797098005297</v>
      </c>
      <c r="K28" s="4">
        <v>5.4752833333333299</v>
      </c>
      <c r="L28" s="4">
        <v>114.6274664962</v>
      </c>
      <c r="M28" s="14">
        <v>91.701973196960296</v>
      </c>
      <c r="N28" s="4">
        <v>119699.0691999</v>
      </c>
      <c r="O28" s="4">
        <v>5.5750999999999999</v>
      </c>
      <c r="P28" s="4">
        <v>31360.5911395564</v>
      </c>
      <c r="Q28" s="2" t="s">
        <v>173</v>
      </c>
      <c r="R28" s="4">
        <v>0.99777348220963502</v>
      </c>
      <c r="S28" s="4">
        <v>6.0663166666666699</v>
      </c>
      <c r="T28" s="4">
        <v>111.173074859973</v>
      </c>
      <c r="U28" s="4">
        <v>88.938459887978794</v>
      </c>
      <c r="V28" s="4">
        <v>247909.04944228899</v>
      </c>
      <c r="W28" s="4">
        <v>6.2705166666666701</v>
      </c>
      <c r="X28" s="4">
        <v>24543.8103425712</v>
      </c>
      <c r="Y28" s="2" t="s">
        <v>110</v>
      </c>
      <c r="Z28" s="4">
        <v>0.99928380047649101</v>
      </c>
      <c r="AA28" s="4">
        <v>6.9138500000000001</v>
      </c>
      <c r="AB28" s="4">
        <v>125.463347442074</v>
      </c>
      <c r="AC28" s="4">
        <v>100.370677953659</v>
      </c>
      <c r="AD28" s="4">
        <v>106504.454469313</v>
      </c>
      <c r="AE28" s="4">
        <v>6.2705166666666701</v>
      </c>
      <c r="AF28" s="4">
        <v>24543.8103425712</v>
      </c>
      <c r="AG28" s="2" t="s">
        <v>201</v>
      </c>
      <c r="AH28" s="4">
        <v>0.99801405805362797</v>
      </c>
      <c r="AI28" s="4">
        <v>7.7865500000000001</v>
      </c>
      <c r="AJ28" s="4">
        <v>113.401900594434</v>
      </c>
      <c r="AK28" s="4">
        <v>90.721520475546995</v>
      </c>
      <c r="AL28" s="4">
        <v>53223.0090217998</v>
      </c>
      <c r="AM28" s="4">
        <v>7.1131833333333301</v>
      </c>
      <c r="AN28" s="4">
        <v>11619.770395383301</v>
      </c>
      <c r="AO28" s="2" t="s">
        <v>113</v>
      </c>
      <c r="AP28" s="4">
        <v>0.98761920069369402</v>
      </c>
      <c r="AQ28" s="4">
        <v>8.2295833333333306</v>
      </c>
      <c r="AR28" s="4">
        <v>146.47017096319101</v>
      </c>
      <c r="AS28" s="4">
        <v>117.176136770553</v>
      </c>
      <c r="AT28" s="4">
        <v>33721.877017046201</v>
      </c>
      <c r="AU28" s="4">
        <v>7.1131833333333301</v>
      </c>
      <c r="AV28" s="4">
        <v>11619.770395383301</v>
      </c>
      <c r="AW28" s="2" t="s">
        <v>106</v>
      </c>
      <c r="AX28" s="4">
        <v>0.99932552855460699</v>
      </c>
      <c r="AY28" s="4">
        <v>9.3689666666666707</v>
      </c>
      <c r="AZ28" s="4">
        <v>123.744162958392</v>
      </c>
      <c r="BA28" s="4">
        <v>98.995330366713503</v>
      </c>
      <c r="BB28" s="4">
        <v>916034.96357433498</v>
      </c>
      <c r="BC28" s="4">
        <v>7.1131833333333301</v>
      </c>
      <c r="BD28" s="4">
        <v>11619.770395383301</v>
      </c>
      <c r="BE28" s="2" t="s">
        <v>153</v>
      </c>
      <c r="BF28" s="4">
        <v>0.99981166094521201</v>
      </c>
      <c r="BG28" s="4">
        <v>9.6682166666666696</v>
      </c>
      <c r="BH28" s="4">
        <v>126.17396482701599</v>
      </c>
      <c r="BI28" s="4">
        <v>100.939171861612</v>
      </c>
      <c r="BJ28" s="4">
        <v>43343.540719359902</v>
      </c>
      <c r="BK28" s="4">
        <v>7.1131833333333301</v>
      </c>
      <c r="BL28" s="4">
        <v>11619.770395383301</v>
      </c>
      <c r="BM28" s="2" t="s">
        <v>98</v>
      </c>
      <c r="BN28" s="4">
        <v>0.99844917884822604</v>
      </c>
      <c r="BO28" s="4">
        <v>11.177049999999999</v>
      </c>
      <c r="BP28" s="4">
        <v>110.486910983752</v>
      </c>
      <c r="BQ28" s="4">
        <v>88.389528787001595</v>
      </c>
      <c r="BR28" s="4">
        <v>530719.21597145696</v>
      </c>
      <c r="BS28" s="4">
        <v>7.1131833333333301</v>
      </c>
      <c r="BT28" s="4">
        <v>11619.770395383301</v>
      </c>
      <c r="BU28" s="2" t="s">
        <v>138</v>
      </c>
      <c r="BV28" s="4">
        <v>0.99954382717040502</v>
      </c>
      <c r="BW28" s="4">
        <v>11.2189833333333</v>
      </c>
      <c r="BX28" s="4">
        <v>128.94879787040099</v>
      </c>
      <c r="BY28" s="4">
        <v>103.159038296321</v>
      </c>
      <c r="BZ28" s="4">
        <v>573775.88069943001</v>
      </c>
      <c r="CA28" s="4">
        <v>11.2181333333333</v>
      </c>
      <c r="CB28" s="4">
        <v>347579.00194914499</v>
      </c>
    </row>
    <row r="29" spans="1:80">
      <c r="A29" s="2"/>
      <c r="B29" s="2"/>
      <c r="C29" s="2" t="s">
        <v>47</v>
      </c>
      <c r="D29" s="2" t="s">
        <v>38</v>
      </c>
      <c r="E29" s="2" t="s">
        <v>165</v>
      </c>
      <c r="F29" s="2" t="s">
        <v>35</v>
      </c>
      <c r="G29" s="2" t="s">
        <v>58</v>
      </c>
      <c r="H29" s="1">
        <v>43866.739270833299</v>
      </c>
      <c r="I29" s="2" t="s">
        <v>142</v>
      </c>
      <c r="J29" s="4">
        <v>0.99952797098005297</v>
      </c>
      <c r="K29" s="4">
        <v>5.5296833333333302</v>
      </c>
      <c r="L29" s="4">
        <v>122.610064758672</v>
      </c>
      <c r="M29" s="14">
        <v>98.088051806937898</v>
      </c>
      <c r="N29" s="4">
        <v>140554.922801615</v>
      </c>
      <c r="O29" s="4">
        <v>5.6178333333333299</v>
      </c>
      <c r="P29" s="4">
        <v>34425.7381501903</v>
      </c>
      <c r="Q29" s="2" t="s">
        <v>173</v>
      </c>
      <c r="R29" s="4">
        <v>0.99777348220963502</v>
      </c>
      <c r="S29" s="4">
        <v>6.0844666666666702</v>
      </c>
      <c r="T29" s="4">
        <v>120.81040849440301</v>
      </c>
      <c r="U29" s="4">
        <v>96.648326795522394</v>
      </c>
      <c r="V29" s="4">
        <v>279525.14217229001</v>
      </c>
      <c r="W29" s="4">
        <v>6.3038499999999997</v>
      </c>
      <c r="X29" s="4">
        <v>25493.356250233599</v>
      </c>
      <c r="Y29" s="2" t="s">
        <v>110</v>
      </c>
      <c r="Z29" s="4">
        <v>0.99928380047649101</v>
      </c>
      <c r="AA29" s="4">
        <v>6.9280999999999997</v>
      </c>
      <c r="AB29" s="4">
        <v>129.57238864922201</v>
      </c>
      <c r="AC29" s="4">
        <v>103.657910919377</v>
      </c>
      <c r="AD29" s="4">
        <v>114263.800178826</v>
      </c>
      <c r="AE29" s="4">
        <v>6.3038499999999997</v>
      </c>
      <c r="AF29" s="4">
        <v>25493.356250233599</v>
      </c>
      <c r="AG29" s="2" t="s">
        <v>201</v>
      </c>
      <c r="AH29" s="4">
        <v>0.99801405805362797</v>
      </c>
      <c r="AI29" s="4">
        <v>7.7973333333333299</v>
      </c>
      <c r="AJ29" s="4">
        <v>114.00863008180799</v>
      </c>
      <c r="AK29" s="4">
        <v>91.206904065446594</v>
      </c>
      <c r="AL29" s="4">
        <v>52024.147933308799</v>
      </c>
      <c r="AM29" s="4">
        <v>7.1239666666666697</v>
      </c>
      <c r="AN29" s="4">
        <v>11297.587257724899</v>
      </c>
      <c r="AO29" s="2" t="s">
        <v>113</v>
      </c>
      <c r="AP29" s="4">
        <v>0.98761920069369402</v>
      </c>
      <c r="AQ29" s="4">
        <v>8.2269500000000004</v>
      </c>
      <c r="AR29" s="4">
        <v>2.5166797991915701</v>
      </c>
      <c r="AS29" s="4">
        <v>2.0133438393532499</v>
      </c>
      <c r="AT29" s="4">
        <v>3460.61494984912</v>
      </c>
      <c r="AU29" s="4">
        <v>7.1239666666666697</v>
      </c>
      <c r="AV29" s="4">
        <v>11297.587257724899</v>
      </c>
      <c r="AW29" s="2" t="s">
        <v>106</v>
      </c>
      <c r="AX29" s="4">
        <v>0.99932552855460699</v>
      </c>
      <c r="AY29" s="4">
        <v>9.3638166666666702</v>
      </c>
      <c r="AZ29" s="4">
        <v>137.49772739036101</v>
      </c>
      <c r="BA29" s="4">
        <v>109.998181912289</v>
      </c>
      <c r="BB29" s="4">
        <v>987582.08963281696</v>
      </c>
      <c r="BC29" s="4">
        <v>7.1239666666666697</v>
      </c>
      <c r="BD29" s="4">
        <v>11297.587257724899</v>
      </c>
      <c r="BE29" s="2" t="s">
        <v>153</v>
      </c>
      <c r="BF29" s="4">
        <v>0.99981166094521201</v>
      </c>
      <c r="BG29" s="4">
        <v>9.6605166666666697</v>
      </c>
      <c r="BH29" s="4">
        <v>136.883101114178</v>
      </c>
      <c r="BI29" s="4">
        <v>109.50648089134199</v>
      </c>
      <c r="BJ29" s="4">
        <v>45696.565849229301</v>
      </c>
      <c r="BK29" s="4">
        <v>7.1239666666666697</v>
      </c>
      <c r="BL29" s="4">
        <v>11297.587257724899</v>
      </c>
      <c r="BM29" s="2" t="s">
        <v>98</v>
      </c>
      <c r="BN29" s="4">
        <v>0.99844917884822604</v>
      </c>
      <c r="BO29" s="4">
        <v>11.4961</v>
      </c>
      <c r="BP29" s="4">
        <v>112.607324954972</v>
      </c>
      <c r="BQ29" s="4">
        <v>90.085859963977896</v>
      </c>
      <c r="BR29" s="4">
        <v>525906.792878345</v>
      </c>
      <c r="BS29" s="4">
        <v>7.1239666666666697</v>
      </c>
      <c r="BT29" s="4">
        <v>11297.587257724899</v>
      </c>
      <c r="BU29" s="2" t="s">
        <v>138</v>
      </c>
      <c r="BV29" s="4">
        <v>0.99954382717040502</v>
      </c>
      <c r="BW29" s="4">
        <v>11.21895</v>
      </c>
      <c r="BX29" s="4">
        <v>126.670958402313</v>
      </c>
      <c r="BY29" s="4">
        <v>101.33676672185101</v>
      </c>
      <c r="BZ29" s="4">
        <v>610701.93294522201</v>
      </c>
      <c r="CA29" s="4">
        <v>11.218083333333301</v>
      </c>
      <c r="CB29" s="4">
        <v>376600.40218664397</v>
      </c>
    </row>
    <row r="30" spans="1:80" s="16" customFormat="1">
      <c r="A30" s="11"/>
      <c r="B30" s="11"/>
      <c r="C30" s="11" t="s">
        <v>43</v>
      </c>
      <c r="D30" s="11" t="s">
        <v>38</v>
      </c>
      <c r="E30" s="11" t="s">
        <v>8</v>
      </c>
      <c r="F30" s="11" t="s">
        <v>60</v>
      </c>
      <c r="G30" s="11" t="s">
        <v>143</v>
      </c>
      <c r="H30" s="13">
        <v>43865.850219907399</v>
      </c>
      <c r="I30" s="11" t="s">
        <v>142</v>
      </c>
      <c r="J30" s="14">
        <v>0.99952797098005297</v>
      </c>
      <c r="K30" s="14">
        <v>5.5841333333333303</v>
      </c>
      <c r="L30" s="14">
        <v>176.988614902866</v>
      </c>
      <c r="M30" s="14">
        <v>88.494307451432803</v>
      </c>
      <c r="N30" s="14">
        <v>237248.20170015801</v>
      </c>
      <c r="O30" s="14">
        <v>5.6606166666666704</v>
      </c>
      <c r="P30" s="14">
        <v>40243.209453687799</v>
      </c>
      <c r="Q30" s="11" t="s">
        <v>173</v>
      </c>
      <c r="R30" s="14">
        <v>0.99777348220963502</v>
      </c>
      <c r="S30" s="14">
        <v>6.1087666666666696</v>
      </c>
      <c r="T30" s="14">
        <v>170.079672478551</v>
      </c>
      <c r="U30" s="14">
        <v>85.039836239275601</v>
      </c>
      <c r="V30" s="14">
        <v>474543.57243391901</v>
      </c>
      <c r="W30" s="14">
        <v>6.3038666666666696</v>
      </c>
      <c r="X30" s="14">
        <v>30910.0715320487</v>
      </c>
      <c r="Y30" s="11" t="s">
        <v>110</v>
      </c>
      <c r="Z30" s="14">
        <v>0.99928380047649101</v>
      </c>
      <c r="AA30" s="14">
        <v>6.9211833333333299</v>
      </c>
      <c r="AB30" s="14">
        <v>191.974833831691</v>
      </c>
      <c r="AC30" s="14">
        <v>95.9874169158456</v>
      </c>
      <c r="AD30" s="14">
        <v>205547.032234474</v>
      </c>
      <c r="AE30" s="14">
        <v>6.3038666666666696</v>
      </c>
      <c r="AF30" s="14">
        <v>30910.0715320487</v>
      </c>
      <c r="AG30" s="11" t="s">
        <v>201</v>
      </c>
      <c r="AH30" s="14">
        <v>0.99801405805362797</v>
      </c>
      <c r="AI30" s="14">
        <v>7.7834833333333302</v>
      </c>
      <c r="AJ30" s="14">
        <v>182.91477441078999</v>
      </c>
      <c r="AK30" s="14">
        <v>91.457387205394795</v>
      </c>
      <c r="AL30" s="14">
        <v>105439.511644937</v>
      </c>
      <c r="AM30" s="14">
        <v>7.1135666666666699</v>
      </c>
      <c r="AN30" s="14">
        <v>14271.6128392473</v>
      </c>
      <c r="AO30" s="11" t="s">
        <v>113</v>
      </c>
      <c r="AP30" s="14">
        <v>0.98761920069369402</v>
      </c>
      <c r="AQ30" s="14">
        <v>8.2269500000000004</v>
      </c>
      <c r="AR30" s="14">
        <v>183.69325717369301</v>
      </c>
      <c r="AS30" s="14">
        <v>91.846628586846407</v>
      </c>
      <c r="AT30" s="14">
        <v>50997.127684445601</v>
      </c>
      <c r="AU30" s="14">
        <v>7.1135666666666699</v>
      </c>
      <c r="AV30" s="14">
        <v>14271.6128392473</v>
      </c>
      <c r="AW30" s="11" t="s">
        <v>106</v>
      </c>
      <c r="AX30" s="14">
        <v>0.99932552855460699</v>
      </c>
      <c r="AY30" s="14">
        <v>9.3663666666666696</v>
      </c>
      <c r="AZ30" s="14">
        <v>199.161034352607</v>
      </c>
      <c r="BA30" s="14">
        <v>99.580517176303701</v>
      </c>
      <c r="BB30" s="14">
        <v>1796629.7609953899</v>
      </c>
      <c r="BC30" s="14">
        <v>7.1135666666666699</v>
      </c>
      <c r="BD30" s="14">
        <v>14271.6128392473</v>
      </c>
      <c r="BE30" s="11" t="s">
        <v>153</v>
      </c>
      <c r="BF30" s="14">
        <v>0.99981166094521201</v>
      </c>
      <c r="BG30" s="14">
        <v>9.6656166666666703</v>
      </c>
      <c r="BH30" s="14">
        <v>186.71851446211801</v>
      </c>
      <c r="BI30" s="14">
        <v>93.359257231059203</v>
      </c>
      <c r="BJ30" s="14">
        <v>78565.9275504666</v>
      </c>
      <c r="BK30" s="14">
        <v>7.1135666666666699</v>
      </c>
      <c r="BL30" s="14">
        <v>14271.6128392473</v>
      </c>
      <c r="BM30" s="11" t="s">
        <v>98</v>
      </c>
      <c r="BN30" s="14">
        <v>0.99844917884822604</v>
      </c>
      <c r="BO30" s="14">
        <v>11.1536666666667</v>
      </c>
      <c r="BP30" s="14">
        <v>189.70530582530401</v>
      </c>
      <c r="BQ30" s="14">
        <v>94.852652912652104</v>
      </c>
      <c r="BR30" s="14">
        <v>1119203.263297</v>
      </c>
      <c r="BS30" s="14">
        <v>7.1135666666666699</v>
      </c>
      <c r="BT30" s="14">
        <v>14271.6128392473</v>
      </c>
      <c r="BU30" s="11" t="s">
        <v>138</v>
      </c>
      <c r="BV30" s="14">
        <v>0.99954382717040502</v>
      </c>
      <c r="BW30" s="14">
        <v>11.2189333333333</v>
      </c>
      <c r="BX30" s="14">
        <v>194.55382868891499</v>
      </c>
      <c r="BY30" s="14">
        <v>97.276914344457396</v>
      </c>
      <c r="BZ30" s="14">
        <v>1086407.05776359</v>
      </c>
      <c r="CA30" s="14">
        <v>11.218083333333301</v>
      </c>
      <c r="CB30" s="14">
        <v>436195.65762514301</v>
      </c>
    </row>
    <row r="31" spans="1:80">
      <c r="A31" s="2"/>
      <c r="B31" s="2"/>
      <c r="C31" s="2" t="s">
        <v>43</v>
      </c>
      <c r="D31" s="2" t="s">
        <v>38</v>
      </c>
      <c r="E31" s="2" t="s">
        <v>70</v>
      </c>
      <c r="F31" s="2" t="s">
        <v>35</v>
      </c>
      <c r="G31" s="2" t="s">
        <v>143</v>
      </c>
      <c r="H31" s="1">
        <v>43866.754293981503</v>
      </c>
      <c r="I31" s="2" t="s">
        <v>142</v>
      </c>
      <c r="J31" s="4">
        <v>0.99952797098005297</v>
      </c>
      <c r="K31" s="4">
        <v>5.5997166666666702</v>
      </c>
      <c r="L31" s="4">
        <v>185.62878196172699</v>
      </c>
      <c r="M31" s="14">
        <v>92.814390980863607</v>
      </c>
      <c r="N31" s="4">
        <v>241654.00131052599</v>
      </c>
      <c r="O31" s="4">
        <v>5.6722999999999999</v>
      </c>
      <c r="P31" s="4">
        <v>39080.787110630503</v>
      </c>
      <c r="Q31" s="2" t="s">
        <v>173</v>
      </c>
      <c r="R31" s="4">
        <v>0.99777348220963502</v>
      </c>
      <c r="S31" s="4">
        <v>6.1148499999999997</v>
      </c>
      <c r="T31" s="4">
        <v>189.342580068713</v>
      </c>
      <c r="U31" s="4">
        <v>94.671290034356602</v>
      </c>
      <c r="V31" s="4">
        <v>518216.918304016</v>
      </c>
      <c r="W31" s="4">
        <v>6.3099666666666696</v>
      </c>
      <c r="X31" s="4">
        <v>30385.620783725299</v>
      </c>
      <c r="Y31" s="2" t="s">
        <v>110</v>
      </c>
      <c r="Z31" s="4">
        <v>0.99928380047649101</v>
      </c>
      <c r="AA31" s="4">
        <v>6.91773333333333</v>
      </c>
      <c r="AB31" s="4">
        <v>212.51810473504599</v>
      </c>
      <c r="AC31" s="4">
        <v>106.259052367523</v>
      </c>
      <c r="AD31" s="4">
        <v>223743.70262510801</v>
      </c>
      <c r="AE31" s="4">
        <v>6.3099666666666696</v>
      </c>
      <c r="AF31" s="4">
        <v>30385.620783725299</v>
      </c>
      <c r="AG31" s="2" t="s">
        <v>201</v>
      </c>
      <c r="AH31" s="4">
        <v>0.99801405805362797</v>
      </c>
      <c r="AI31" s="4">
        <v>7.7973666666666697</v>
      </c>
      <c r="AJ31" s="4">
        <v>171.26013482923099</v>
      </c>
      <c r="AK31" s="4">
        <v>85.630067414615695</v>
      </c>
      <c r="AL31" s="4">
        <v>107208.165996394</v>
      </c>
      <c r="AM31" s="4">
        <v>7.1205333333333298</v>
      </c>
      <c r="AN31" s="4">
        <v>15498.513312207</v>
      </c>
      <c r="AO31" s="2" t="s">
        <v>113</v>
      </c>
      <c r="AP31" s="4">
        <v>0.98761920069369402</v>
      </c>
      <c r="AQ31" s="4">
        <v>8.2295499999999997</v>
      </c>
      <c r="AR31" s="4">
        <v>11.017216507994601</v>
      </c>
      <c r="AS31" s="4">
        <v>5.50860825399731</v>
      </c>
      <c r="AT31" s="4">
        <v>7123.0835968068805</v>
      </c>
      <c r="AU31" s="4">
        <v>7.1205333333333298</v>
      </c>
      <c r="AV31" s="4">
        <v>15498.513312207</v>
      </c>
      <c r="AW31" s="2" t="s">
        <v>106</v>
      </c>
      <c r="AX31" s="4">
        <v>0.99932552855460699</v>
      </c>
      <c r="AY31" s="4">
        <v>9.3638499999999993</v>
      </c>
      <c r="AZ31" s="4">
        <v>196.906128361958</v>
      </c>
      <c r="BA31" s="4">
        <v>98.453064180978998</v>
      </c>
      <c r="BB31" s="4">
        <v>1929277.63310435</v>
      </c>
      <c r="BC31" s="4">
        <v>7.1205333333333298</v>
      </c>
      <c r="BD31" s="4">
        <v>15498.513312207</v>
      </c>
      <c r="BE31" s="2" t="s">
        <v>153</v>
      </c>
      <c r="BF31" s="4">
        <v>0.99981166094521201</v>
      </c>
      <c r="BG31" s="4">
        <v>9.6605333333333299</v>
      </c>
      <c r="BH31" s="4">
        <v>193.53847192442001</v>
      </c>
      <c r="BI31" s="4">
        <v>96.769235962209805</v>
      </c>
      <c r="BJ31" s="4">
        <v>88409.240491918594</v>
      </c>
      <c r="BK31" s="4">
        <v>7.1205333333333298</v>
      </c>
      <c r="BL31" s="4">
        <v>15498.513312207</v>
      </c>
      <c r="BM31" s="2" t="s">
        <v>98</v>
      </c>
      <c r="BN31" s="4">
        <v>0.99844917884822604</v>
      </c>
      <c r="BO31" s="4">
        <v>11.589499999999999</v>
      </c>
      <c r="BP31" s="4">
        <v>170.17023071353699</v>
      </c>
      <c r="BQ31" s="4">
        <v>85.085115356768497</v>
      </c>
      <c r="BR31" s="4">
        <v>1090259.9597300701</v>
      </c>
      <c r="BS31" s="4">
        <v>7.1205333333333298</v>
      </c>
      <c r="BT31" s="4">
        <v>15498.513312207</v>
      </c>
      <c r="BU31" s="2" t="s">
        <v>138</v>
      </c>
      <c r="BV31" s="4">
        <v>0.99954382717040502</v>
      </c>
      <c r="BW31" s="4">
        <v>11.218966666666701</v>
      </c>
      <c r="BX31" s="4">
        <v>197.59668206650599</v>
      </c>
      <c r="BY31" s="4">
        <v>98.798341033252996</v>
      </c>
      <c r="BZ31" s="4">
        <v>1215524.7694469399</v>
      </c>
      <c r="CA31" s="4">
        <v>11.210316666666699</v>
      </c>
      <c r="CB31" s="4">
        <v>480521.37000529701</v>
      </c>
    </row>
    <row r="32" spans="1:80">
      <c r="A32" s="2"/>
      <c r="B32" s="2"/>
      <c r="C32" s="2" t="s">
        <v>150</v>
      </c>
      <c r="D32" s="2" t="s">
        <v>38</v>
      </c>
      <c r="E32" s="2" t="s">
        <v>102</v>
      </c>
      <c r="F32" s="2" t="s">
        <v>60</v>
      </c>
      <c r="G32" s="2" t="s">
        <v>200</v>
      </c>
      <c r="H32" s="1">
        <v>43865.865011574097</v>
      </c>
      <c r="I32" s="2" t="s">
        <v>142</v>
      </c>
      <c r="J32" s="4">
        <v>0.99952797098005297</v>
      </c>
      <c r="K32" s="4">
        <v>5.6152666666666704</v>
      </c>
      <c r="L32" s="4">
        <v>381.30882151006199</v>
      </c>
      <c r="M32" s="14">
        <v>101.68235240268299</v>
      </c>
      <c r="N32" s="4">
        <v>505376.69820038398</v>
      </c>
      <c r="O32" s="4">
        <v>5.6917499999999999</v>
      </c>
      <c r="P32" s="4">
        <v>39745.832310334597</v>
      </c>
      <c r="Q32" s="2" t="s">
        <v>173</v>
      </c>
      <c r="R32" s="4">
        <v>0.99777348220963502</v>
      </c>
      <c r="S32" s="4">
        <v>6.1239499999999998</v>
      </c>
      <c r="T32" s="4">
        <v>353.185608632141</v>
      </c>
      <c r="U32" s="4">
        <v>94.182828968570803</v>
      </c>
      <c r="V32" s="4">
        <v>1029604.80178328</v>
      </c>
      <c r="W32" s="4">
        <v>6.3069166666666696</v>
      </c>
      <c r="X32" s="4">
        <v>32964.847097157202</v>
      </c>
      <c r="Y32" s="2" t="s">
        <v>110</v>
      </c>
      <c r="Z32" s="4">
        <v>0.99928380047649101</v>
      </c>
      <c r="AA32" s="4">
        <v>6.9211999999999998</v>
      </c>
      <c r="AB32" s="4">
        <v>390.03546763764598</v>
      </c>
      <c r="AC32" s="4">
        <v>104.00945803670599</v>
      </c>
      <c r="AD32" s="4">
        <v>446016.99650241499</v>
      </c>
      <c r="AE32" s="4">
        <v>6.3069166666666696</v>
      </c>
      <c r="AF32" s="4">
        <v>32964.847097157202</v>
      </c>
      <c r="AG32" s="2" t="s">
        <v>201</v>
      </c>
      <c r="AH32" s="4">
        <v>0.99801405805362797</v>
      </c>
      <c r="AI32" s="4">
        <v>7.7835000000000001</v>
      </c>
      <c r="AJ32" s="4">
        <v>354.46742666612801</v>
      </c>
      <c r="AK32" s="4">
        <v>94.524647110967393</v>
      </c>
      <c r="AL32" s="4">
        <v>221857.59074305801</v>
      </c>
      <c r="AM32" s="4">
        <v>7.10666666666667</v>
      </c>
      <c r="AN32" s="4">
        <v>15495.886106517401</v>
      </c>
      <c r="AO32" s="2" t="s">
        <v>113</v>
      </c>
      <c r="AP32" s="4">
        <v>0.98761920069369402</v>
      </c>
      <c r="AQ32" s="4">
        <v>8.2269833333333295</v>
      </c>
      <c r="AR32" s="4">
        <v>409.555620481814</v>
      </c>
      <c r="AS32" s="4">
        <v>109.21483212848401</v>
      </c>
      <c r="AT32" s="4">
        <v>118483.41564118701</v>
      </c>
      <c r="AU32" s="4">
        <v>7.10666666666667</v>
      </c>
      <c r="AV32" s="4">
        <v>15495.886106517401</v>
      </c>
      <c r="AW32" s="2" t="s">
        <v>106</v>
      </c>
      <c r="AX32" s="4">
        <v>0.99932552855460699</v>
      </c>
      <c r="AY32" s="4">
        <v>9.3664000000000005</v>
      </c>
      <c r="AZ32" s="4">
        <v>386.14363457865801</v>
      </c>
      <c r="BA32" s="4">
        <v>102.97163588764199</v>
      </c>
      <c r="BB32" s="4">
        <v>3758538.5904959501</v>
      </c>
      <c r="BC32" s="4">
        <v>7.10666666666667</v>
      </c>
      <c r="BD32" s="4">
        <v>15495.886106517401</v>
      </c>
      <c r="BE32" s="2" t="s">
        <v>153</v>
      </c>
      <c r="BF32" s="4">
        <v>0.99981166094521201</v>
      </c>
      <c r="BG32" s="4">
        <v>9.6656499999999994</v>
      </c>
      <c r="BH32" s="4">
        <v>377.30242399852398</v>
      </c>
      <c r="BI32" s="4">
        <v>100.61397973294</v>
      </c>
      <c r="BJ32" s="4">
        <v>170896.76600284499</v>
      </c>
      <c r="BK32" s="4">
        <v>7.10666666666667</v>
      </c>
      <c r="BL32" s="4">
        <v>15495.886106517401</v>
      </c>
      <c r="BM32" s="2" t="s">
        <v>98</v>
      </c>
      <c r="BN32" s="4">
        <v>0.99844917884822604</v>
      </c>
      <c r="BO32" s="4">
        <v>11.145899999999999</v>
      </c>
      <c r="BP32" s="4">
        <v>362.71695142158899</v>
      </c>
      <c r="BQ32" s="4">
        <v>96.724520379090507</v>
      </c>
      <c r="BR32" s="4">
        <v>2323489.4384312299</v>
      </c>
      <c r="BS32" s="4">
        <v>7.10666666666667</v>
      </c>
      <c r="BT32" s="4">
        <v>15495.886106517401</v>
      </c>
      <c r="BU32" s="2" t="s">
        <v>138</v>
      </c>
      <c r="BV32" s="4">
        <v>0.99954382717040502</v>
      </c>
      <c r="BW32" s="4">
        <v>11.218966666666701</v>
      </c>
      <c r="BX32" s="4">
        <v>393.27350647850699</v>
      </c>
      <c r="BY32" s="4">
        <v>104.87293506093501</v>
      </c>
      <c r="BZ32" s="4">
        <v>2350939.05949806</v>
      </c>
      <c r="CA32" s="4">
        <v>11.2181</v>
      </c>
      <c r="CB32" s="4">
        <v>466955.20694712701</v>
      </c>
    </row>
    <row r="33" spans="1:80">
      <c r="A33" s="2"/>
      <c r="B33" s="2"/>
      <c r="C33" s="2" t="s">
        <v>150</v>
      </c>
      <c r="D33" s="2" t="s">
        <v>38</v>
      </c>
      <c r="E33" s="2" t="s">
        <v>111</v>
      </c>
      <c r="F33" s="2" t="s">
        <v>35</v>
      </c>
      <c r="G33" s="2" t="s">
        <v>200</v>
      </c>
      <c r="H33" s="1">
        <v>43866.769085648099</v>
      </c>
      <c r="I33" s="2" t="s">
        <v>142</v>
      </c>
      <c r="J33" s="4">
        <v>0.99952797098005297</v>
      </c>
      <c r="K33" s="4">
        <v>5.58801666666667</v>
      </c>
      <c r="L33" s="4">
        <v>412.90697791255701</v>
      </c>
      <c r="M33" s="14">
        <v>110.108527443349</v>
      </c>
      <c r="N33" s="4">
        <v>524999.64352921804</v>
      </c>
      <c r="O33" s="4">
        <v>5.6645000000000003</v>
      </c>
      <c r="P33" s="4">
        <v>38122.867722804702</v>
      </c>
      <c r="Q33" s="2" t="s">
        <v>173</v>
      </c>
      <c r="R33" s="4">
        <v>0.99777348220963502</v>
      </c>
      <c r="S33" s="4">
        <v>6.1087499999999997</v>
      </c>
      <c r="T33" s="4">
        <v>380.35871531217498</v>
      </c>
      <c r="U33" s="4">
        <v>101.428990749913</v>
      </c>
      <c r="V33" s="4">
        <v>1053847.2564034101</v>
      </c>
      <c r="W33" s="4">
        <v>6.3068999999999997</v>
      </c>
      <c r="X33" s="4">
        <v>31427.1749316317</v>
      </c>
      <c r="Y33" s="2" t="s">
        <v>110</v>
      </c>
      <c r="Z33" s="4">
        <v>0.99928380047649101</v>
      </c>
      <c r="AA33" s="4">
        <v>6.9142333333333301</v>
      </c>
      <c r="AB33" s="4">
        <v>419.69834894248902</v>
      </c>
      <c r="AC33" s="4">
        <v>111.919559717997</v>
      </c>
      <c r="AD33" s="4">
        <v>457595.69012739498</v>
      </c>
      <c r="AE33" s="4">
        <v>6.3068999999999997</v>
      </c>
      <c r="AF33" s="4">
        <v>31427.1749316317</v>
      </c>
      <c r="AG33" s="2" t="s">
        <v>201</v>
      </c>
      <c r="AH33" s="4">
        <v>0.99801405805362797</v>
      </c>
      <c r="AI33" s="4">
        <v>7.7973333333333299</v>
      </c>
      <c r="AJ33" s="4">
        <v>313.90967828131801</v>
      </c>
      <c r="AK33" s="4">
        <v>83.709247541684903</v>
      </c>
      <c r="AL33" s="4">
        <v>199197.296499636</v>
      </c>
      <c r="AM33" s="4">
        <v>7.1204999999999998</v>
      </c>
      <c r="AN33" s="4">
        <v>15710.759833190299</v>
      </c>
      <c r="AO33" s="2" t="s">
        <v>113</v>
      </c>
      <c r="AP33" s="4">
        <v>0.98761920069369402</v>
      </c>
      <c r="AQ33" s="4">
        <v>8.2295333333333307</v>
      </c>
      <c r="AR33" s="4">
        <v>34.228902668186898</v>
      </c>
      <c r="AS33" s="4">
        <v>9.1277073781831692</v>
      </c>
      <c r="AT33" s="4">
        <v>13796.4909530798</v>
      </c>
      <c r="AU33" s="4">
        <v>7.1204999999999998</v>
      </c>
      <c r="AV33" s="4">
        <v>15710.759833190299</v>
      </c>
      <c r="AW33" s="2" t="s">
        <v>106</v>
      </c>
      <c r="AX33" s="4">
        <v>0.99932552855460699</v>
      </c>
      <c r="AY33" s="4">
        <v>9.3638333333333303</v>
      </c>
      <c r="AZ33" s="4">
        <v>397.25237198373901</v>
      </c>
      <c r="BA33" s="4">
        <v>105.93396586233</v>
      </c>
      <c r="BB33" s="4">
        <v>3919547.2645088499</v>
      </c>
      <c r="BC33" s="4">
        <v>7.1204999999999998</v>
      </c>
      <c r="BD33" s="4">
        <v>15710.759833190299</v>
      </c>
      <c r="BE33" s="2" t="s">
        <v>153</v>
      </c>
      <c r="BF33" s="4">
        <v>0.99981166094521201</v>
      </c>
      <c r="BG33" s="4">
        <v>9.6605333333333299</v>
      </c>
      <c r="BH33" s="4">
        <v>394.29677058761598</v>
      </c>
      <c r="BI33" s="4">
        <v>105.14580549003099</v>
      </c>
      <c r="BJ33" s="4">
        <v>180930.85730671199</v>
      </c>
      <c r="BK33" s="4">
        <v>7.1204999999999998</v>
      </c>
      <c r="BL33" s="4">
        <v>15710.759833190299</v>
      </c>
      <c r="BM33" s="2" t="s">
        <v>98</v>
      </c>
      <c r="BN33" s="4">
        <v>0.99844917884822604</v>
      </c>
      <c r="BO33" s="4">
        <v>11.581716666666701</v>
      </c>
      <c r="BP33" s="4">
        <v>344.64974142852401</v>
      </c>
      <c r="BQ33" s="4">
        <v>91.906597714273204</v>
      </c>
      <c r="BR33" s="4">
        <v>2238368.47748549</v>
      </c>
      <c r="BS33" s="4">
        <v>7.1204999999999998</v>
      </c>
      <c r="BT33" s="4">
        <v>15710.759833190299</v>
      </c>
      <c r="BU33" s="2" t="s">
        <v>138</v>
      </c>
      <c r="BV33" s="4">
        <v>0.99954382717040502</v>
      </c>
      <c r="BW33" s="4">
        <v>11.211166666666699</v>
      </c>
      <c r="BX33" s="4">
        <v>395.88220144017299</v>
      </c>
      <c r="BY33" s="4">
        <v>105.56858705071301</v>
      </c>
      <c r="BZ33" s="4">
        <v>2409381.8049041699</v>
      </c>
      <c r="CA33" s="4">
        <v>11.210316666666699</v>
      </c>
      <c r="CB33" s="4">
        <v>475409.86688018503</v>
      </c>
    </row>
    <row r="34" spans="1:80">
      <c r="A34" s="2"/>
      <c r="B34" s="2"/>
      <c r="C34" s="2" t="s">
        <v>51</v>
      </c>
      <c r="D34" s="2" t="s">
        <v>38</v>
      </c>
      <c r="E34" s="2" t="s">
        <v>96</v>
      </c>
      <c r="F34" s="2" t="s">
        <v>60</v>
      </c>
      <c r="G34" s="2" t="s">
        <v>61</v>
      </c>
      <c r="H34" s="1">
        <v>43865.879826388897</v>
      </c>
      <c r="I34" s="2" t="s">
        <v>142</v>
      </c>
      <c r="J34" s="4">
        <v>0.99952797098005297</v>
      </c>
      <c r="K34" s="4">
        <v>5.6074666666666699</v>
      </c>
      <c r="L34" s="4">
        <v>629.29679228697603</v>
      </c>
      <c r="M34" s="14">
        <v>100.68748676591601</v>
      </c>
      <c r="N34" s="4">
        <v>915731.65228005103</v>
      </c>
      <c r="O34" s="4">
        <v>5.6800499999999996</v>
      </c>
      <c r="P34" s="4">
        <v>43579.467404314899</v>
      </c>
      <c r="Q34" s="2" t="s">
        <v>173</v>
      </c>
      <c r="R34" s="4">
        <v>0.99777348220963502</v>
      </c>
      <c r="S34" s="4">
        <v>6.1178666666666697</v>
      </c>
      <c r="T34" s="4">
        <v>675.24717049945798</v>
      </c>
      <c r="U34" s="4">
        <v>108.03954727991299</v>
      </c>
      <c r="V34" s="4">
        <v>1871143.81571203</v>
      </c>
      <c r="W34" s="4">
        <v>6.3038666666666696</v>
      </c>
      <c r="X34" s="4">
        <v>32520.108225342901</v>
      </c>
      <c r="Y34" s="2" t="s">
        <v>110</v>
      </c>
      <c r="Z34" s="4">
        <v>0.99928380047649101</v>
      </c>
      <c r="AA34" s="4">
        <v>6.9211666666666698</v>
      </c>
      <c r="AB34" s="4">
        <v>648.80036724125</v>
      </c>
      <c r="AC34" s="4">
        <v>103.8080587586</v>
      </c>
      <c r="AD34" s="4">
        <v>732322.46784175804</v>
      </c>
      <c r="AE34" s="4">
        <v>6.3038666666666696</v>
      </c>
      <c r="AF34" s="4">
        <v>32520.108225342901</v>
      </c>
      <c r="AG34" s="2" t="s">
        <v>201</v>
      </c>
      <c r="AH34" s="4">
        <v>0.99801405805362797</v>
      </c>
      <c r="AI34" s="4">
        <v>7.7834833333333302</v>
      </c>
      <c r="AJ34" s="4">
        <v>612.59124953169601</v>
      </c>
      <c r="AK34" s="4">
        <v>98.014599925071394</v>
      </c>
      <c r="AL34" s="4">
        <v>372776.12313301401</v>
      </c>
      <c r="AM34" s="4">
        <v>7.1031666666666702</v>
      </c>
      <c r="AN34" s="4">
        <v>15065.923368510699</v>
      </c>
      <c r="AO34" s="2" t="s">
        <v>113</v>
      </c>
      <c r="AP34" s="4">
        <v>0.98761920069369402</v>
      </c>
      <c r="AQ34" s="4">
        <v>8.2269500000000004</v>
      </c>
      <c r="AR34" s="4">
        <v>632.93176785809806</v>
      </c>
      <c r="AS34" s="4">
        <v>101.269082857296</v>
      </c>
      <c r="AT34" s="4">
        <v>175880.844516949</v>
      </c>
      <c r="AU34" s="4">
        <v>7.1031666666666702</v>
      </c>
      <c r="AV34" s="4">
        <v>15065.923368510699</v>
      </c>
      <c r="AW34" s="2" t="s">
        <v>106</v>
      </c>
      <c r="AX34" s="4">
        <v>0.99932552855460699</v>
      </c>
      <c r="AY34" s="4">
        <v>9.3663666666666696</v>
      </c>
      <c r="AZ34" s="4">
        <v>646.62771238234404</v>
      </c>
      <c r="BA34" s="4">
        <v>103.460433981175</v>
      </c>
      <c r="BB34" s="4">
        <v>6102787.4466072097</v>
      </c>
      <c r="BC34" s="4">
        <v>7.1031666666666702</v>
      </c>
      <c r="BD34" s="4">
        <v>15065.923368510699</v>
      </c>
      <c r="BE34" s="2" t="s">
        <v>153</v>
      </c>
      <c r="BF34" s="4">
        <v>0.99981166094521201</v>
      </c>
      <c r="BG34" s="4">
        <v>9.6656166666666703</v>
      </c>
      <c r="BH34" s="4">
        <v>623.02281413833396</v>
      </c>
      <c r="BI34" s="4">
        <v>99.683650262133497</v>
      </c>
      <c r="BJ34" s="4">
        <v>271299.92118988902</v>
      </c>
      <c r="BK34" s="4">
        <v>7.1031666666666702</v>
      </c>
      <c r="BL34" s="4">
        <v>15065.923368510699</v>
      </c>
      <c r="BM34" s="2" t="s">
        <v>98</v>
      </c>
      <c r="BN34" s="4">
        <v>0.99844917884822604</v>
      </c>
      <c r="BO34" s="4">
        <v>11.153650000000001</v>
      </c>
      <c r="BP34" s="4">
        <v>637.04703219798103</v>
      </c>
      <c r="BQ34" s="4">
        <v>101.927525151677</v>
      </c>
      <c r="BR34" s="4">
        <v>3967561.6640021601</v>
      </c>
      <c r="BS34" s="4">
        <v>7.1031666666666702</v>
      </c>
      <c r="BT34" s="4">
        <v>15065.923368510699</v>
      </c>
      <c r="BU34" s="2" t="s">
        <v>138</v>
      </c>
      <c r="BV34" s="4">
        <v>0.99954382717040502</v>
      </c>
      <c r="BW34" s="4">
        <v>11.2189333333333</v>
      </c>
      <c r="BX34" s="4">
        <v>638.984942776617</v>
      </c>
      <c r="BY34" s="4">
        <v>102.237590844259</v>
      </c>
      <c r="BZ34" s="4">
        <v>3885213.45444754</v>
      </c>
      <c r="CA34" s="4">
        <v>11.218083333333301</v>
      </c>
      <c r="CB34" s="4">
        <v>474955.36849791999</v>
      </c>
    </row>
    <row r="35" spans="1:80">
      <c r="A35" s="2"/>
      <c r="B35" s="2"/>
      <c r="C35" s="2" t="s">
        <v>51</v>
      </c>
      <c r="D35" s="2" t="s">
        <v>38</v>
      </c>
      <c r="E35" s="2" t="s">
        <v>182</v>
      </c>
      <c r="F35" s="2" t="s">
        <v>35</v>
      </c>
      <c r="G35" s="2" t="s">
        <v>61</v>
      </c>
      <c r="H35" s="1">
        <v>43866.294328703698</v>
      </c>
      <c r="I35" s="2" t="s">
        <v>142</v>
      </c>
      <c r="J35" s="4">
        <v>0.99952797098005297</v>
      </c>
      <c r="K35" s="4">
        <v>5.5957833333333298</v>
      </c>
      <c r="L35" s="4">
        <v>576.96745991723503</v>
      </c>
      <c r="M35" s="14">
        <v>92.314793586757702</v>
      </c>
      <c r="N35" s="4">
        <v>889916.33540463005</v>
      </c>
      <c r="O35" s="4">
        <v>5.6722666666666699</v>
      </c>
      <c r="P35" s="4">
        <v>46205.134832620599</v>
      </c>
      <c r="Q35" s="2" t="s">
        <v>173</v>
      </c>
      <c r="R35" s="4">
        <v>0.99777348220963502</v>
      </c>
      <c r="S35" s="4">
        <v>6.1117833333333298</v>
      </c>
      <c r="T35" s="4">
        <v>630.70578843180999</v>
      </c>
      <c r="U35" s="4">
        <v>100.91292614909</v>
      </c>
      <c r="V35" s="4">
        <v>1782570.59068901</v>
      </c>
      <c r="W35" s="4">
        <v>6.3068999999999997</v>
      </c>
      <c r="X35" s="4">
        <v>32996.018737220598</v>
      </c>
      <c r="Y35" s="2" t="s">
        <v>110</v>
      </c>
      <c r="Z35" s="4">
        <v>0.99928380047649101</v>
      </c>
      <c r="AA35" s="4">
        <v>6.9177</v>
      </c>
      <c r="AB35" s="4">
        <v>696.74507671191304</v>
      </c>
      <c r="AC35" s="4">
        <v>111.479212273906</v>
      </c>
      <c r="AD35" s="4">
        <v>797994.57844114804</v>
      </c>
      <c r="AE35" s="4">
        <v>6.3068999999999997</v>
      </c>
      <c r="AF35" s="4">
        <v>32996.018737220598</v>
      </c>
      <c r="AG35" s="2" t="s">
        <v>201</v>
      </c>
      <c r="AH35" s="4">
        <v>0.99801405805362797</v>
      </c>
      <c r="AI35" s="4">
        <v>7.7904</v>
      </c>
      <c r="AJ35" s="4">
        <v>627.62406158916895</v>
      </c>
      <c r="AK35" s="4">
        <v>100.419849854267</v>
      </c>
      <c r="AL35" s="4">
        <v>379629.56928046502</v>
      </c>
      <c r="AM35" s="4">
        <v>7.11703333333333</v>
      </c>
      <c r="AN35" s="4">
        <v>14975.416253884399</v>
      </c>
      <c r="AO35" s="2" t="s">
        <v>113</v>
      </c>
      <c r="AP35" s="4">
        <v>0.98761920069369402</v>
      </c>
      <c r="AQ35" s="4">
        <v>8.2295333333333307</v>
      </c>
      <c r="AR35" s="4">
        <v>250.32202364914099</v>
      </c>
      <c r="AS35" s="4">
        <v>40.051523783862599</v>
      </c>
      <c r="AT35" s="4">
        <v>71504.455607937707</v>
      </c>
      <c r="AU35" s="4">
        <v>7.11703333333333</v>
      </c>
      <c r="AV35" s="4">
        <v>14975.416253884399</v>
      </c>
      <c r="AW35" s="2" t="s">
        <v>106</v>
      </c>
      <c r="AX35" s="4">
        <v>0.99932552855460699</v>
      </c>
      <c r="AY35" s="4">
        <v>9.3638166666666702</v>
      </c>
      <c r="AZ35" s="4">
        <v>612.63942986859695</v>
      </c>
      <c r="BA35" s="4">
        <v>98.022308778975599</v>
      </c>
      <c r="BB35" s="4">
        <v>5748556.7521809004</v>
      </c>
      <c r="BC35" s="4">
        <v>7.11703333333333</v>
      </c>
      <c r="BD35" s="4">
        <v>14975.416253884399</v>
      </c>
      <c r="BE35" s="2" t="s">
        <v>153</v>
      </c>
      <c r="BF35" s="4">
        <v>0.99981166094521201</v>
      </c>
      <c r="BG35" s="4">
        <v>9.6630666666666691</v>
      </c>
      <c r="BH35" s="4">
        <v>616.14236966295198</v>
      </c>
      <c r="BI35" s="4">
        <v>98.582779146072298</v>
      </c>
      <c r="BJ35" s="4">
        <v>266776.31829220703</v>
      </c>
      <c r="BK35" s="4">
        <v>7.11703333333333</v>
      </c>
      <c r="BL35" s="4">
        <v>14975.416253884399</v>
      </c>
      <c r="BM35" s="2" t="s">
        <v>98</v>
      </c>
      <c r="BN35" s="4">
        <v>0.99844917884822604</v>
      </c>
      <c r="BO35" s="4">
        <v>11.356</v>
      </c>
      <c r="BP35" s="4">
        <v>579.94508125530103</v>
      </c>
      <c r="BQ35" s="4">
        <v>92.791213000848103</v>
      </c>
      <c r="BR35" s="4">
        <v>3590229.4625068898</v>
      </c>
      <c r="BS35" s="4">
        <v>7.11703333333333</v>
      </c>
      <c r="BT35" s="4">
        <v>14975.416253884399</v>
      </c>
      <c r="BU35" s="2" t="s">
        <v>138</v>
      </c>
      <c r="BV35" s="4">
        <v>0.99954382717040502</v>
      </c>
      <c r="BW35" s="4">
        <v>11.2189333333333</v>
      </c>
      <c r="BX35" s="4">
        <v>625.98033947127396</v>
      </c>
      <c r="BY35" s="4">
        <v>100.156854315404</v>
      </c>
      <c r="BZ35" s="4">
        <v>3665112.2413832801</v>
      </c>
      <c r="CA35" s="4">
        <v>11.218083333333301</v>
      </c>
      <c r="CB35" s="4">
        <v>457356.78591498698</v>
      </c>
    </row>
    <row r="36" spans="1:80">
      <c r="A36" s="2"/>
      <c r="B36" s="2"/>
      <c r="C36" s="2" t="s">
        <v>51</v>
      </c>
      <c r="D36" s="2" t="s">
        <v>38</v>
      </c>
      <c r="E36" s="2" t="s">
        <v>127</v>
      </c>
      <c r="F36" s="2" t="s">
        <v>35</v>
      </c>
      <c r="G36" s="2" t="s">
        <v>61</v>
      </c>
      <c r="H36" s="1">
        <v>43866.783912036997</v>
      </c>
      <c r="I36" s="2" t="s">
        <v>142</v>
      </c>
      <c r="J36" s="4">
        <v>0.99952797098005297</v>
      </c>
      <c r="K36" s="4">
        <v>5.58805</v>
      </c>
      <c r="L36" s="4">
        <v>719.743264539964</v>
      </c>
      <c r="M36" s="14">
        <v>115.15892232639401</v>
      </c>
      <c r="N36" s="4">
        <v>851152.79348274297</v>
      </c>
      <c r="O36" s="4">
        <v>5.6645333333333303</v>
      </c>
      <c r="P36" s="4">
        <v>35398.618989692302</v>
      </c>
      <c r="Q36" s="2" t="s">
        <v>173</v>
      </c>
      <c r="R36" s="4">
        <v>0.99777348220963502</v>
      </c>
      <c r="S36" s="4">
        <v>6.1087833333333297</v>
      </c>
      <c r="T36" s="4">
        <v>712.61512043760899</v>
      </c>
      <c r="U36" s="4">
        <v>114.01841927001701</v>
      </c>
      <c r="V36" s="4">
        <v>1651767.1300498401</v>
      </c>
      <c r="W36" s="4">
        <v>6.3099666666666696</v>
      </c>
      <c r="X36" s="4">
        <v>27321.9420202732</v>
      </c>
      <c r="Y36" s="2" t="s">
        <v>110</v>
      </c>
      <c r="Z36" s="4">
        <v>0.99928380047649101</v>
      </c>
      <c r="AA36" s="4">
        <v>6.91773333333333</v>
      </c>
      <c r="AB36" s="4">
        <v>726.95443397252302</v>
      </c>
      <c r="AC36" s="4">
        <v>116.31270943560401</v>
      </c>
      <c r="AD36" s="4">
        <v>689441.49270428903</v>
      </c>
      <c r="AE36" s="4">
        <v>6.3099666666666696</v>
      </c>
      <c r="AF36" s="4">
        <v>27321.9420202732</v>
      </c>
      <c r="AG36" s="2" t="s">
        <v>201</v>
      </c>
      <c r="AH36" s="4">
        <v>0.99801405805362797</v>
      </c>
      <c r="AI36" s="4">
        <v>7.7973666666666697</v>
      </c>
      <c r="AJ36" s="4">
        <v>585.64761806597699</v>
      </c>
      <c r="AK36" s="4">
        <v>93.703618890556399</v>
      </c>
      <c r="AL36" s="4">
        <v>300705.20213310397</v>
      </c>
      <c r="AM36" s="4">
        <v>7.1239999999999997</v>
      </c>
      <c r="AN36" s="4">
        <v>12712.267286935699</v>
      </c>
      <c r="AO36" s="2" t="s">
        <v>113</v>
      </c>
      <c r="AP36" s="4">
        <v>0.98761920069369402</v>
      </c>
      <c r="AQ36" s="4">
        <v>8.2295499999999997</v>
      </c>
      <c r="AR36" s="4">
        <v>62.284996194758101</v>
      </c>
      <c r="AS36" s="4">
        <v>9.9655993911612999</v>
      </c>
      <c r="AT36" s="4">
        <v>17594.6492797748</v>
      </c>
      <c r="AU36" s="4">
        <v>7.1239999999999997</v>
      </c>
      <c r="AV36" s="4">
        <v>12712.267286935699</v>
      </c>
      <c r="AW36" s="2" t="s">
        <v>106</v>
      </c>
      <c r="AX36" s="4">
        <v>0.99932552855460699</v>
      </c>
      <c r="AY36" s="4">
        <v>9.3638499999999993</v>
      </c>
      <c r="AZ36" s="4">
        <v>723.73302329324702</v>
      </c>
      <c r="BA36" s="4">
        <v>115.79728372692</v>
      </c>
      <c r="BB36" s="4">
        <v>5760943.7388973599</v>
      </c>
      <c r="BC36" s="4">
        <v>7.1239999999999997</v>
      </c>
      <c r="BD36" s="4">
        <v>12712.267286935699</v>
      </c>
      <c r="BE36" s="2" t="s">
        <v>153</v>
      </c>
      <c r="BF36" s="4">
        <v>0.99981166094521201</v>
      </c>
      <c r="BG36" s="4">
        <v>9.6605500000000006</v>
      </c>
      <c r="BH36" s="4">
        <v>719.530179229704</v>
      </c>
      <c r="BI36" s="4">
        <v>115.124828676753</v>
      </c>
      <c r="BJ36" s="4">
        <v>263203.16730289801</v>
      </c>
      <c r="BK36" s="4">
        <v>7.1239999999999997</v>
      </c>
      <c r="BL36" s="4">
        <v>12712.267286935699</v>
      </c>
      <c r="BM36" s="2" t="s">
        <v>98</v>
      </c>
      <c r="BN36" s="4">
        <v>0.99844917884822604</v>
      </c>
      <c r="BO36" s="4">
        <v>11.6907</v>
      </c>
      <c r="BP36" s="4">
        <v>528.75224068536795</v>
      </c>
      <c r="BQ36" s="4">
        <v>84.600358509658903</v>
      </c>
      <c r="BR36" s="4">
        <v>2778636.0817590901</v>
      </c>
      <c r="BS36" s="4">
        <v>7.1239999999999997</v>
      </c>
      <c r="BT36" s="4">
        <v>12712.267286935699</v>
      </c>
      <c r="BU36" s="2" t="s">
        <v>138</v>
      </c>
      <c r="BV36" s="4">
        <v>0.99954382717040502</v>
      </c>
      <c r="BW36" s="4">
        <v>11.2189833333333</v>
      </c>
      <c r="BX36" s="4">
        <v>628.36173534387399</v>
      </c>
      <c r="BY36" s="4">
        <v>100.53787765502</v>
      </c>
      <c r="BZ36" s="4">
        <v>3477236.95520283</v>
      </c>
      <c r="CA36" s="4">
        <v>11.210333333333301</v>
      </c>
      <c r="CB36" s="4">
        <v>432268.01073152898</v>
      </c>
    </row>
    <row r="37" spans="1:80">
      <c r="A37" s="2"/>
      <c r="B37" s="2"/>
      <c r="C37" s="2" t="s">
        <v>29</v>
      </c>
      <c r="D37" s="2" t="s">
        <v>38</v>
      </c>
      <c r="E37" s="2" t="s">
        <v>184</v>
      </c>
      <c r="F37" s="2" t="s">
        <v>60</v>
      </c>
      <c r="G37" s="2" t="s">
        <v>198</v>
      </c>
      <c r="H37" s="1">
        <v>43865.894583333298</v>
      </c>
      <c r="I37" s="2" t="s">
        <v>142</v>
      </c>
      <c r="J37" s="4">
        <v>0.99952797098005297</v>
      </c>
      <c r="K37" s="4">
        <v>5.5997166666666702</v>
      </c>
      <c r="L37" s="4">
        <v>886.34514099084004</v>
      </c>
      <c r="M37" s="14">
        <v>101.29658754181</v>
      </c>
      <c r="N37" s="4">
        <v>1227738.0530950699</v>
      </c>
      <c r="O37" s="4">
        <v>5.6761833333333298</v>
      </c>
      <c r="P37" s="4">
        <v>41425.477661133002</v>
      </c>
      <c r="Q37" s="2" t="s">
        <v>173</v>
      </c>
      <c r="R37" s="4">
        <v>0.99777348220963502</v>
      </c>
      <c r="S37" s="4">
        <v>6.1148499999999997</v>
      </c>
      <c r="T37" s="4">
        <v>873.80101216405501</v>
      </c>
      <c r="U37" s="4">
        <v>99.862972818749199</v>
      </c>
      <c r="V37" s="4">
        <v>2317726.6713231602</v>
      </c>
      <c r="W37" s="4">
        <v>6.3069166666666696</v>
      </c>
      <c r="X37" s="4">
        <v>31871.660661346799</v>
      </c>
      <c r="Y37" s="2" t="s">
        <v>110</v>
      </c>
      <c r="Z37" s="4">
        <v>0.99928380047649101</v>
      </c>
      <c r="AA37" s="4">
        <v>6.9211999999999998</v>
      </c>
      <c r="AB37" s="4">
        <v>852.74964929304201</v>
      </c>
      <c r="AC37" s="4">
        <v>97.457102776347696</v>
      </c>
      <c r="AD37" s="4">
        <v>943524.35643282195</v>
      </c>
      <c r="AE37" s="4">
        <v>6.3069166666666696</v>
      </c>
      <c r="AF37" s="4">
        <v>31871.660661346799</v>
      </c>
      <c r="AG37" s="2" t="s">
        <v>201</v>
      </c>
      <c r="AH37" s="4">
        <v>0.99801405805362797</v>
      </c>
      <c r="AI37" s="4">
        <v>7.7869666666666699</v>
      </c>
      <c r="AJ37" s="4">
        <v>926.26377866607004</v>
      </c>
      <c r="AK37" s="4">
        <v>105.858717561837</v>
      </c>
      <c r="AL37" s="4">
        <v>528588.32731621701</v>
      </c>
      <c r="AM37" s="4">
        <v>7.1101333333333301</v>
      </c>
      <c r="AN37" s="4">
        <v>14128.6719907691</v>
      </c>
      <c r="AO37" s="2" t="s">
        <v>113</v>
      </c>
      <c r="AP37" s="4">
        <v>0.98761920069369402</v>
      </c>
      <c r="AQ37" s="4">
        <v>8.2269833333333295</v>
      </c>
      <c r="AR37" s="4">
        <v>990.57030207087905</v>
      </c>
      <c r="AS37" s="4">
        <v>113.208034522386</v>
      </c>
      <c r="AT37" s="4">
        <v>256055.21753881499</v>
      </c>
      <c r="AU37" s="4">
        <v>7.1101333333333301</v>
      </c>
      <c r="AV37" s="4">
        <v>14128.6719907691</v>
      </c>
      <c r="AW37" s="2" t="s">
        <v>106</v>
      </c>
      <c r="AX37" s="4">
        <v>0.99932552855460699</v>
      </c>
      <c r="AY37" s="4">
        <v>9.3663833333333297</v>
      </c>
      <c r="AZ37" s="4">
        <v>888.06240825950999</v>
      </c>
      <c r="BA37" s="4">
        <v>101.49284665822999</v>
      </c>
      <c r="BB37" s="4">
        <v>7851422.3845527098</v>
      </c>
      <c r="BC37" s="4">
        <v>7.1101333333333301</v>
      </c>
      <c r="BD37" s="4">
        <v>14128.6719907691</v>
      </c>
      <c r="BE37" s="2" t="s">
        <v>153</v>
      </c>
      <c r="BF37" s="4">
        <v>0.99981166094521201</v>
      </c>
      <c r="BG37" s="4">
        <v>9.6656333333333304</v>
      </c>
      <c r="BH37" s="4">
        <v>886.08675747959796</v>
      </c>
      <c r="BI37" s="4">
        <v>101.267057997668</v>
      </c>
      <c r="BJ37" s="4">
        <v>357473.57446150703</v>
      </c>
      <c r="BK37" s="4">
        <v>7.1101333333333301</v>
      </c>
      <c r="BL37" s="4">
        <v>14128.6719907691</v>
      </c>
      <c r="BM37" s="2" t="s">
        <v>98</v>
      </c>
      <c r="BN37" s="4">
        <v>0.99844917884822604</v>
      </c>
      <c r="BO37" s="4">
        <v>11.1536666666667</v>
      </c>
      <c r="BP37" s="4">
        <v>914.90392237040498</v>
      </c>
      <c r="BQ37" s="4">
        <v>104.560448270903</v>
      </c>
      <c r="BR37" s="4">
        <v>5343591.7001831001</v>
      </c>
      <c r="BS37" s="4">
        <v>7.1101333333333301</v>
      </c>
      <c r="BT37" s="4">
        <v>14128.6719907691</v>
      </c>
      <c r="BU37" s="2" t="s">
        <v>138</v>
      </c>
      <c r="BV37" s="4">
        <v>0.99954382717040502</v>
      </c>
      <c r="BW37" s="4">
        <v>11.21895</v>
      </c>
      <c r="BX37" s="4">
        <v>881.54640796544197</v>
      </c>
      <c r="BY37" s="4">
        <v>100.748160910336</v>
      </c>
      <c r="BZ37" s="4">
        <v>5120010.8073641201</v>
      </c>
      <c r="CA37" s="4">
        <v>11.218083333333301</v>
      </c>
      <c r="CB37" s="4">
        <v>453684.81017302501</v>
      </c>
    </row>
    <row r="38" spans="1:80">
      <c r="A38" s="2"/>
      <c r="B38" s="2"/>
      <c r="C38" s="2" t="s">
        <v>29</v>
      </c>
      <c r="D38" s="2" t="s">
        <v>38</v>
      </c>
      <c r="E38" s="2" t="s">
        <v>84</v>
      </c>
      <c r="F38" s="2" t="s">
        <v>35</v>
      </c>
      <c r="G38" s="2" t="s">
        <v>198</v>
      </c>
      <c r="H38" s="1">
        <v>43866.798703703702</v>
      </c>
      <c r="I38" s="2" t="s">
        <v>142</v>
      </c>
      <c r="J38" s="4">
        <v>0.99952797098005297</v>
      </c>
      <c r="K38" s="4">
        <v>5.5919166666666698</v>
      </c>
      <c r="L38" s="4">
        <v>955.598365113157</v>
      </c>
      <c r="M38" s="14">
        <v>109.211241727218</v>
      </c>
      <c r="N38" s="4">
        <v>1209272.3539165801</v>
      </c>
      <c r="O38" s="4">
        <v>5.6645000000000003</v>
      </c>
      <c r="P38" s="4">
        <v>37831.248525948497</v>
      </c>
      <c r="Q38" s="2" t="s">
        <v>173</v>
      </c>
      <c r="R38" s="4">
        <v>0.99777348220963502</v>
      </c>
      <c r="S38" s="4">
        <v>6.1117999999999997</v>
      </c>
      <c r="T38" s="4">
        <v>952.91151595299402</v>
      </c>
      <c r="U38" s="4">
        <v>108.904173251771</v>
      </c>
      <c r="V38" s="4">
        <v>2342810.2447023299</v>
      </c>
      <c r="W38" s="4">
        <v>6.3068999999999997</v>
      </c>
      <c r="X38" s="4">
        <v>29825.7109241049</v>
      </c>
      <c r="Y38" s="2" t="s">
        <v>110</v>
      </c>
      <c r="Z38" s="4">
        <v>0.99928380047649101</v>
      </c>
      <c r="AA38" s="4">
        <v>6.9177166666666698</v>
      </c>
      <c r="AB38" s="4">
        <v>956.04285972262005</v>
      </c>
      <c r="AC38" s="4">
        <v>109.262041111157</v>
      </c>
      <c r="AD38" s="4">
        <v>989977.07736664405</v>
      </c>
      <c r="AE38" s="4">
        <v>6.3068999999999997</v>
      </c>
      <c r="AF38" s="4">
        <v>29825.7109241049</v>
      </c>
      <c r="AG38" s="2" t="s">
        <v>201</v>
      </c>
      <c r="AH38" s="4">
        <v>0.99801405805362797</v>
      </c>
      <c r="AI38" s="4">
        <v>7.7973499999999998</v>
      </c>
      <c r="AJ38" s="4">
        <v>874.21594314131198</v>
      </c>
      <c r="AK38" s="4">
        <v>99.910393501864206</v>
      </c>
      <c r="AL38" s="4">
        <v>489085.24952316599</v>
      </c>
      <c r="AM38" s="4">
        <v>7.1239666666666697</v>
      </c>
      <c r="AN38" s="4">
        <v>13851.101065642801</v>
      </c>
      <c r="AO38" s="2" t="s">
        <v>113</v>
      </c>
      <c r="AP38" s="4">
        <v>0.98761920069369402</v>
      </c>
      <c r="AQ38" s="4">
        <v>8.2295333333333307</v>
      </c>
      <c r="AR38" s="4">
        <v>80.958346952008597</v>
      </c>
      <c r="AS38" s="4">
        <v>9.2523825088009897</v>
      </c>
      <c r="AT38" s="4">
        <v>23834.837255886901</v>
      </c>
      <c r="AU38" s="4">
        <v>7.1239666666666697</v>
      </c>
      <c r="AV38" s="4">
        <v>13851.101065642801</v>
      </c>
      <c r="AW38" s="2" t="s">
        <v>106</v>
      </c>
      <c r="AX38" s="4">
        <v>0.99932552855460699</v>
      </c>
      <c r="AY38" s="4">
        <v>9.3638333333333303</v>
      </c>
      <c r="AZ38" s="4">
        <v>947.53141995503199</v>
      </c>
      <c r="BA38" s="4">
        <v>108.289305137718</v>
      </c>
      <c r="BB38" s="4">
        <v>8211104.7281226898</v>
      </c>
      <c r="BC38" s="4">
        <v>7.1239666666666697</v>
      </c>
      <c r="BD38" s="4">
        <v>13851.101065642801</v>
      </c>
      <c r="BE38" s="2" t="s">
        <v>153</v>
      </c>
      <c r="BF38" s="4">
        <v>0.99981166094521201</v>
      </c>
      <c r="BG38" s="4">
        <v>9.6605333333333299</v>
      </c>
      <c r="BH38" s="4">
        <v>987.19405101414998</v>
      </c>
      <c r="BI38" s="4">
        <v>112.82217725875999</v>
      </c>
      <c r="BJ38" s="4">
        <v>388602.17697296903</v>
      </c>
      <c r="BK38" s="4">
        <v>7.1239666666666697</v>
      </c>
      <c r="BL38" s="4">
        <v>13851.101065642801</v>
      </c>
      <c r="BM38" s="2" t="s">
        <v>98</v>
      </c>
      <c r="BN38" s="4">
        <v>0.99844917884822604</v>
      </c>
      <c r="BO38" s="4">
        <v>11.573916666666699</v>
      </c>
      <c r="BP38" s="4">
        <v>780.05291574159298</v>
      </c>
      <c r="BQ38" s="4">
        <v>89.148904656182097</v>
      </c>
      <c r="BR38" s="4">
        <v>4466473.8645176403</v>
      </c>
      <c r="BS38" s="4">
        <v>7.1239666666666697</v>
      </c>
      <c r="BT38" s="4">
        <v>13851.101065642801</v>
      </c>
      <c r="BU38" s="2" t="s">
        <v>138</v>
      </c>
      <c r="BV38" s="4">
        <v>0.99954382717040502</v>
      </c>
      <c r="BW38" s="4">
        <v>11.21895</v>
      </c>
      <c r="BX38" s="4">
        <v>882.67596227922695</v>
      </c>
      <c r="BY38" s="4">
        <v>100.877252831912</v>
      </c>
      <c r="BZ38" s="4">
        <v>4969720.3055824498</v>
      </c>
      <c r="CA38" s="4">
        <v>11.2103</v>
      </c>
      <c r="CB38" s="4">
        <v>439804.014353559</v>
      </c>
    </row>
    <row r="39" spans="1:80">
      <c r="A39" s="2"/>
      <c r="B39" s="2"/>
      <c r="C39" s="2" t="s">
        <v>27</v>
      </c>
      <c r="D39" s="2" t="s">
        <v>38</v>
      </c>
      <c r="E39" s="2" t="s">
        <v>62</v>
      </c>
      <c r="F39" s="2" t="s">
        <v>60</v>
      </c>
      <c r="G39" s="2" t="s">
        <v>191</v>
      </c>
      <c r="H39" s="1">
        <v>43865.909363425897</v>
      </c>
      <c r="I39" s="2" t="s">
        <v>142</v>
      </c>
      <c r="J39" s="4">
        <v>0.99952797098005297</v>
      </c>
      <c r="K39" s="4">
        <v>5.5841333333333303</v>
      </c>
      <c r="L39" s="4">
        <v>1243.5609502949301</v>
      </c>
      <c r="M39" s="14">
        <v>99.484876023594794</v>
      </c>
      <c r="N39" s="4">
        <v>1732896.7351000099</v>
      </c>
      <c r="O39" s="4">
        <v>5.6606166666666704</v>
      </c>
      <c r="P39" s="4">
        <v>41594.084259144998</v>
      </c>
      <c r="Q39" s="2" t="s">
        <v>173</v>
      </c>
      <c r="R39" s="4">
        <v>0.99777348220963502</v>
      </c>
      <c r="S39" s="4">
        <v>6.1087666666666696</v>
      </c>
      <c r="T39" s="4">
        <v>1239.6406842727199</v>
      </c>
      <c r="U39" s="4">
        <v>99.171254741817506</v>
      </c>
      <c r="V39" s="4">
        <v>3243254.49767775</v>
      </c>
      <c r="W39" s="4">
        <v>6.3038666666666696</v>
      </c>
      <c r="X39" s="4">
        <v>32883.5616556858</v>
      </c>
      <c r="Y39" s="2" t="s">
        <v>110</v>
      </c>
      <c r="Z39" s="4">
        <v>0.99928380047649101</v>
      </c>
      <c r="AA39" s="4">
        <v>6.9211833333333299</v>
      </c>
      <c r="AB39" s="4">
        <v>1251.0187540751199</v>
      </c>
      <c r="AC39" s="4">
        <v>100.08150032601</v>
      </c>
      <c r="AD39" s="4">
        <v>1428427.5788698799</v>
      </c>
      <c r="AE39" s="4">
        <v>6.3038666666666696</v>
      </c>
      <c r="AF39" s="4">
        <v>32883.5616556858</v>
      </c>
      <c r="AG39" s="2" t="s">
        <v>201</v>
      </c>
      <c r="AH39" s="4">
        <v>0.99801405805362797</v>
      </c>
      <c r="AI39" s="4">
        <v>7.78695</v>
      </c>
      <c r="AJ39" s="4">
        <v>1230.9184670474799</v>
      </c>
      <c r="AK39" s="4">
        <v>98.473477363798494</v>
      </c>
      <c r="AL39" s="4">
        <v>705806.26591038099</v>
      </c>
      <c r="AM39" s="4">
        <v>7.11358333333333</v>
      </c>
      <c r="AN39" s="4">
        <v>14196.283966253901</v>
      </c>
      <c r="AO39" s="2" t="s">
        <v>113</v>
      </c>
      <c r="AP39" s="4">
        <v>0.98761920069369402</v>
      </c>
      <c r="AQ39" s="4">
        <v>8.2295333333333307</v>
      </c>
      <c r="AR39" s="4">
        <v>1156.70210199753</v>
      </c>
      <c r="AS39" s="4">
        <v>92.536168159802699</v>
      </c>
      <c r="AT39" s="4">
        <v>299808.66546108999</v>
      </c>
      <c r="AU39" s="4">
        <v>7.11358333333333</v>
      </c>
      <c r="AV39" s="4">
        <v>14196.283966253901</v>
      </c>
      <c r="AW39" s="2" t="s">
        <v>106</v>
      </c>
      <c r="AX39" s="4">
        <v>0.99932552855460699</v>
      </c>
      <c r="AY39" s="4">
        <v>9.3663833333333297</v>
      </c>
      <c r="AZ39" s="4">
        <v>1227.4674641557899</v>
      </c>
      <c r="BA39" s="4">
        <v>98.197397132463095</v>
      </c>
      <c r="BB39" s="4">
        <v>10895228.0529585</v>
      </c>
      <c r="BC39" s="4">
        <v>7.11358333333333</v>
      </c>
      <c r="BD39" s="4">
        <v>14196.283966253901</v>
      </c>
      <c r="BE39" s="2" t="s">
        <v>153</v>
      </c>
      <c r="BF39" s="4">
        <v>0.99981166094521201</v>
      </c>
      <c r="BG39" s="4">
        <v>9.6656166666666703</v>
      </c>
      <c r="BH39" s="4">
        <v>1245.0593557902901</v>
      </c>
      <c r="BI39" s="4">
        <v>99.604748463223402</v>
      </c>
      <c r="BJ39" s="4">
        <v>496267.53372433397</v>
      </c>
      <c r="BK39" s="4">
        <v>7.11358333333333</v>
      </c>
      <c r="BL39" s="4">
        <v>14196.283966253901</v>
      </c>
      <c r="BM39" s="2" t="s">
        <v>98</v>
      </c>
      <c r="BN39" s="4">
        <v>0.99844917884822604</v>
      </c>
      <c r="BO39" s="4">
        <v>11.122533333333299</v>
      </c>
      <c r="BP39" s="4">
        <v>1224.0662903724899</v>
      </c>
      <c r="BQ39" s="4">
        <v>97.925303229799198</v>
      </c>
      <c r="BR39" s="4">
        <v>7183499.2428787798</v>
      </c>
      <c r="BS39" s="4">
        <v>7.11358333333333</v>
      </c>
      <c r="BT39" s="4">
        <v>14196.283966253901</v>
      </c>
      <c r="BU39" s="2" t="s">
        <v>138</v>
      </c>
      <c r="BV39" s="4">
        <v>0.99954382717040502</v>
      </c>
      <c r="BW39" s="4">
        <v>11.2189333333333</v>
      </c>
      <c r="BX39" s="4">
        <v>1233.64028978292</v>
      </c>
      <c r="BY39" s="4">
        <v>98.691223182633607</v>
      </c>
      <c r="BZ39" s="4">
        <v>6612093.0517033096</v>
      </c>
      <c r="CA39" s="4">
        <v>11.218083333333301</v>
      </c>
      <c r="CB39" s="4">
        <v>418676.85522924102</v>
      </c>
    </row>
    <row r="40" spans="1:80">
      <c r="A40" s="2"/>
      <c r="B40" s="2"/>
      <c r="C40" s="2" t="s">
        <v>27</v>
      </c>
      <c r="D40" s="2" t="s">
        <v>38</v>
      </c>
      <c r="E40" s="2" t="s">
        <v>163</v>
      </c>
      <c r="F40" s="2" t="s">
        <v>35</v>
      </c>
      <c r="G40" s="2" t="s">
        <v>191</v>
      </c>
      <c r="H40" s="1">
        <v>43866.813495370399</v>
      </c>
      <c r="I40" s="2" t="s">
        <v>142</v>
      </c>
      <c r="J40" s="4">
        <v>0.99952797098005297</v>
      </c>
      <c r="K40" s="4">
        <v>5.5997000000000003</v>
      </c>
      <c r="L40" s="4">
        <v>1276.7089475559401</v>
      </c>
      <c r="M40" s="14">
        <v>102.136715804475</v>
      </c>
      <c r="N40" s="4">
        <v>1811006.9775996599</v>
      </c>
      <c r="O40" s="4">
        <v>5.6722999999999999</v>
      </c>
      <c r="P40" s="4">
        <v>42332.745378326203</v>
      </c>
      <c r="Q40" s="2" t="s">
        <v>173</v>
      </c>
      <c r="R40" s="4">
        <v>0.99777348220963502</v>
      </c>
      <c r="S40" s="4">
        <v>6.1118166666666696</v>
      </c>
      <c r="T40" s="4">
        <v>1410.67787922299</v>
      </c>
      <c r="U40" s="4">
        <v>112.854230337839</v>
      </c>
      <c r="V40" s="4">
        <v>3479023.3044391698</v>
      </c>
      <c r="W40" s="4">
        <v>6.3069166666666696</v>
      </c>
      <c r="X40" s="4">
        <v>31678.775099139701</v>
      </c>
      <c r="Y40" s="2" t="s">
        <v>110</v>
      </c>
      <c r="Z40" s="4">
        <v>0.99928380047649101</v>
      </c>
      <c r="AA40" s="4">
        <v>6.9142666666666699</v>
      </c>
      <c r="AB40" s="4">
        <v>1381.0278010066399</v>
      </c>
      <c r="AC40" s="4">
        <v>110.482224080531</v>
      </c>
      <c r="AD40" s="4">
        <v>1519162.4988552099</v>
      </c>
      <c r="AE40" s="4">
        <v>6.3069166666666696</v>
      </c>
      <c r="AF40" s="4">
        <v>31678.775099139701</v>
      </c>
      <c r="AG40" s="2" t="s">
        <v>201</v>
      </c>
      <c r="AH40" s="4">
        <v>0.99801405805362797</v>
      </c>
      <c r="AI40" s="4">
        <v>7.7973666666666697</v>
      </c>
      <c r="AJ40" s="4">
        <v>1230.89237354382</v>
      </c>
      <c r="AK40" s="4">
        <v>98.471389883505296</v>
      </c>
      <c r="AL40" s="4">
        <v>705547.85654563701</v>
      </c>
      <c r="AM40" s="4">
        <v>7.1239999999999997</v>
      </c>
      <c r="AN40" s="4">
        <v>14191.3872660458</v>
      </c>
      <c r="AO40" s="2" t="s">
        <v>113</v>
      </c>
      <c r="AP40" s="4">
        <v>0.98761920069369402</v>
      </c>
      <c r="AQ40" s="4">
        <v>8.2295499999999997</v>
      </c>
      <c r="AR40" s="4">
        <v>135.844988450183</v>
      </c>
      <c r="AS40" s="4">
        <v>10.867599076014599</v>
      </c>
      <c r="AT40" s="4">
        <v>38465.9933881365</v>
      </c>
      <c r="AU40" s="4">
        <v>7.1239999999999997</v>
      </c>
      <c r="AV40" s="4">
        <v>14191.3872660458</v>
      </c>
      <c r="AW40" s="2" t="s">
        <v>106</v>
      </c>
      <c r="AX40" s="4">
        <v>0.99932552855460699</v>
      </c>
      <c r="AY40" s="4">
        <v>9.3612833333333292</v>
      </c>
      <c r="AZ40" s="4">
        <v>1325.2951486612201</v>
      </c>
      <c r="BA40" s="4">
        <v>106.023611892898</v>
      </c>
      <c r="BB40" s="4">
        <v>11757666.224084601</v>
      </c>
      <c r="BC40" s="4">
        <v>7.1239999999999997</v>
      </c>
      <c r="BD40" s="4">
        <v>14191.3872660458</v>
      </c>
      <c r="BE40" s="2" t="s">
        <v>153</v>
      </c>
      <c r="BF40" s="4">
        <v>0.99981166094521201</v>
      </c>
      <c r="BG40" s="4">
        <v>9.6605333333333299</v>
      </c>
      <c r="BH40" s="4">
        <v>1461.7025752694301</v>
      </c>
      <c r="BI40" s="4">
        <v>116.936206021554</v>
      </c>
      <c r="BJ40" s="4">
        <v>576447.58071549702</v>
      </c>
      <c r="BK40" s="4">
        <v>7.1239999999999997</v>
      </c>
      <c r="BL40" s="4">
        <v>14191.3872660458</v>
      </c>
      <c r="BM40" s="2" t="s">
        <v>98</v>
      </c>
      <c r="BN40" s="4">
        <v>0.99844917884822604</v>
      </c>
      <c r="BO40" s="4">
        <v>11.6673166666667</v>
      </c>
      <c r="BP40" s="4">
        <v>1212.22021357311</v>
      </c>
      <c r="BQ40" s="4">
        <v>96.977617085848806</v>
      </c>
      <c r="BR40" s="4">
        <v>7111526.0872990498</v>
      </c>
      <c r="BS40" s="4">
        <v>7.1239999999999997</v>
      </c>
      <c r="BT40" s="4">
        <v>14191.3872660458</v>
      </c>
      <c r="BU40" s="2" t="s">
        <v>138</v>
      </c>
      <c r="BV40" s="4">
        <v>0.99954382717040502</v>
      </c>
      <c r="BW40" s="4">
        <v>11.211166666666699</v>
      </c>
      <c r="BX40" s="4">
        <v>1245.8138107750799</v>
      </c>
      <c r="BY40" s="4">
        <v>99.6651048620067</v>
      </c>
      <c r="BZ40" s="4">
        <v>7513845.8065498304</v>
      </c>
      <c r="CA40" s="4">
        <v>11.210316666666699</v>
      </c>
      <c r="CB40" s="4">
        <v>471126.65803247498</v>
      </c>
    </row>
    <row r="41" spans="1:80">
      <c r="A41" s="2"/>
      <c r="B41" s="2"/>
      <c r="C41" s="2" t="s">
        <v>79</v>
      </c>
      <c r="D41" s="2" t="s">
        <v>38</v>
      </c>
      <c r="E41" s="2" t="s">
        <v>126</v>
      </c>
      <c r="F41" s="2" t="s">
        <v>60</v>
      </c>
      <c r="G41" s="2" t="s">
        <v>30</v>
      </c>
      <c r="H41" s="1">
        <v>43865.717199074097</v>
      </c>
      <c r="I41" s="2" t="s">
        <v>142</v>
      </c>
      <c r="J41" s="4">
        <v>0.99952797098005297</v>
      </c>
      <c r="K41" s="4">
        <v>5.5841500000000002</v>
      </c>
      <c r="L41" s="4">
        <v>2.1367200971947602</v>
      </c>
      <c r="M41" s="14">
        <v>71.224003239825393</v>
      </c>
      <c r="N41" s="4">
        <v>2485.9949686795098</v>
      </c>
      <c r="O41" s="4">
        <v>5.6022999999999996</v>
      </c>
      <c r="P41" s="4">
        <v>34962.3274850245</v>
      </c>
      <c r="Q41" s="2" t="s">
        <v>173</v>
      </c>
      <c r="R41" s="4">
        <v>0.99777348220963502</v>
      </c>
      <c r="S41" s="4">
        <v>6.0784333333333302</v>
      </c>
      <c r="T41" s="4">
        <v>3.5182370558401299</v>
      </c>
      <c r="U41" s="4">
        <v>117.274568528004</v>
      </c>
      <c r="V41" s="4">
        <v>8077.2132540244402</v>
      </c>
      <c r="W41" s="4">
        <v>6.2826500000000003</v>
      </c>
      <c r="X41" s="4">
        <v>24972.733101985399</v>
      </c>
      <c r="Y41" s="2" t="s">
        <v>110</v>
      </c>
      <c r="Z41" s="4">
        <v>0.99928380047649101</v>
      </c>
      <c r="AA41" s="4">
        <v>6.9246666666666696</v>
      </c>
      <c r="AB41" s="4">
        <v>3.7118780904701598</v>
      </c>
      <c r="AC41" s="4">
        <v>123.72926968233899</v>
      </c>
      <c r="AD41" s="4">
        <v>2745.8266361664801</v>
      </c>
      <c r="AE41" s="4">
        <v>6.2826500000000003</v>
      </c>
      <c r="AF41" s="4">
        <v>24972.733101985399</v>
      </c>
      <c r="AG41" s="2" t="s">
        <v>201</v>
      </c>
      <c r="AH41" s="4">
        <v>0.99801405805362797</v>
      </c>
      <c r="AI41" s="4">
        <v>7.7835000000000001</v>
      </c>
      <c r="AJ41" s="4">
        <v>5.3749443915035497</v>
      </c>
      <c r="AK41" s="4">
        <v>179.164813050118</v>
      </c>
      <c r="AL41" s="4">
        <v>2381.26276742354</v>
      </c>
      <c r="AM41" s="4">
        <v>7.1101333333333301</v>
      </c>
      <c r="AN41" s="4">
        <v>10968.6152217738</v>
      </c>
      <c r="AO41" s="2" t="s">
        <v>113</v>
      </c>
      <c r="AP41" s="4">
        <v>0.98761920069369402</v>
      </c>
      <c r="AQ41" s="4">
        <v>8.2243999999999993</v>
      </c>
      <c r="AR41" s="4">
        <v>0</v>
      </c>
      <c r="AS41" s="4">
        <v>0</v>
      </c>
      <c r="AT41" s="4">
        <v>2421.8270741107099</v>
      </c>
      <c r="AU41" s="4">
        <v>7.1101333333333301</v>
      </c>
      <c r="AV41" s="4">
        <v>10968.6152217738</v>
      </c>
      <c r="AW41" s="2" t="s">
        <v>106</v>
      </c>
      <c r="AX41" s="4">
        <v>0.99932552855460699</v>
      </c>
      <c r="AY41" s="4">
        <v>9.3664000000000005</v>
      </c>
      <c r="AZ41" s="4">
        <v>1.1341534330385299</v>
      </c>
      <c r="BA41" s="4">
        <v>37.805114434617799</v>
      </c>
      <c r="BB41" s="4">
        <v>25613.9020006561</v>
      </c>
      <c r="BC41" s="4">
        <v>7.1101333333333301</v>
      </c>
      <c r="BD41" s="4">
        <v>10968.6152217738</v>
      </c>
      <c r="BE41" s="2" t="s">
        <v>153</v>
      </c>
      <c r="BF41" s="4">
        <v>0.99981166094521201</v>
      </c>
      <c r="BG41" s="4">
        <v>9.6656499999999994</v>
      </c>
      <c r="BH41" s="4">
        <v>3.9828225361390301</v>
      </c>
      <c r="BI41" s="4">
        <v>132.760751204634</v>
      </c>
      <c r="BJ41" s="4">
        <v>1298.6083231002899</v>
      </c>
      <c r="BK41" s="4">
        <v>7.1101333333333301</v>
      </c>
      <c r="BL41" s="4">
        <v>10968.6152217738</v>
      </c>
      <c r="BM41" s="2" t="s">
        <v>98</v>
      </c>
      <c r="BN41" s="4">
        <v>0.99844917884822604</v>
      </c>
      <c r="BO41" s="4">
        <v>11.1770333333333</v>
      </c>
      <c r="BP41" s="4">
        <v>3.3178568962835202</v>
      </c>
      <c r="BQ41" s="4">
        <v>110.595229876117</v>
      </c>
      <c r="BR41" s="4">
        <v>15044.0887394123</v>
      </c>
      <c r="BS41" s="4">
        <v>7.1101333333333301</v>
      </c>
      <c r="BT41" s="4">
        <v>10968.6152217738</v>
      </c>
      <c r="BU41" s="2" t="s">
        <v>138</v>
      </c>
      <c r="BV41" s="4">
        <v>0.99954382717040502</v>
      </c>
      <c r="BW41" s="4">
        <v>11.226749999999999</v>
      </c>
      <c r="BX41" s="4">
        <v>3.4301173664550499</v>
      </c>
      <c r="BY41" s="4">
        <v>114.337245548502</v>
      </c>
      <c r="BZ41" s="4">
        <v>15923.523108294101</v>
      </c>
      <c r="CA41" s="4">
        <v>11.218116666666701</v>
      </c>
      <c r="CB41" s="4">
        <v>362625.81969899399</v>
      </c>
    </row>
    <row r="42" spans="1:80">
      <c r="A42" s="2"/>
      <c r="B42" s="2"/>
      <c r="C42" s="2" t="s">
        <v>79</v>
      </c>
      <c r="D42" s="2" t="s">
        <v>38</v>
      </c>
      <c r="E42" s="2" t="s">
        <v>189</v>
      </c>
      <c r="F42" s="2" t="s">
        <v>35</v>
      </c>
      <c r="G42" s="2" t="s">
        <v>30</v>
      </c>
      <c r="H42" s="1">
        <v>43866.620381944398</v>
      </c>
      <c r="I42" s="2" t="s">
        <v>142</v>
      </c>
      <c r="J42" s="4">
        <v>0.99952797098005297</v>
      </c>
      <c r="K42" s="4">
        <v>5.5607833333333296</v>
      </c>
      <c r="L42" s="4">
        <v>1.9579190361897001</v>
      </c>
      <c r="M42" s="14">
        <v>65.263967872989895</v>
      </c>
      <c r="N42" s="4">
        <v>1964.09346997071</v>
      </c>
      <c r="O42" s="4">
        <v>5.6139333333333301</v>
      </c>
      <c r="P42" s="4">
        <v>30145.019630016101</v>
      </c>
      <c r="Q42" s="2" t="s">
        <v>173</v>
      </c>
      <c r="R42" s="4">
        <v>0.99777348220963502</v>
      </c>
      <c r="S42" s="4">
        <v>6.0844666666666702</v>
      </c>
      <c r="T42" s="4">
        <v>2.96293589451047</v>
      </c>
      <c r="U42" s="4">
        <v>98.764529817015799</v>
      </c>
      <c r="V42" s="4">
        <v>5839.6559018506496</v>
      </c>
      <c r="W42" s="4">
        <v>6.3038499999999997</v>
      </c>
      <c r="X42" s="4">
        <v>21437.215563922298</v>
      </c>
      <c r="Y42" s="2" t="s">
        <v>110</v>
      </c>
      <c r="Z42" s="4">
        <v>0.99928380047649101</v>
      </c>
      <c r="AA42" s="4">
        <v>6.9280999999999997</v>
      </c>
      <c r="AB42" s="4">
        <v>4.0466522231891897</v>
      </c>
      <c r="AC42" s="4">
        <v>134.88840743963999</v>
      </c>
      <c r="AD42" s="4">
        <v>2606.3878497201499</v>
      </c>
      <c r="AE42" s="4">
        <v>6.3038499999999997</v>
      </c>
      <c r="AF42" s="4">
        <v>21437.215563922298</v>
      </c>
      <c r="AG42" s="2" t="s">
        <v>201</v>
      </c>
      <c r="AH42" s="4">
        <v>0.99801405805362797</v>
      </c>
      <c r="AI42" s="4">
        <v>7.7973333333333299</v>
      </c>
      <c r="AJ42" s="4">
        <v>3.1357520949091802</v>
      </c>
      <c r="AK42" s="4">
        <v>104.52506983030599</v>
      </c>
      <c r="AL42" s="4">
        <v>1375.96929599793</v>
      </c>
      <c r="AM42" s="4">
        <v>7.1274333333333297</v>
      </c>
      <c r="AN42" s="4">
        <v>10863.892949712799</v>
      </c>
      <c r="AO42" s="2" t="s">
        <v>113</v>
      </c>
      <c r="AP42" s="4">
        <v>0.98761920069369402</v>
      </c>
      <c r="AQ42" s="4">
        <v>8.2321000000000009</v>
      </c>
      <c r="AR42" s="4">
        <v>0</v>
      </c>
      <c r="AS42" s="4">
        <v>0</v>
      </c>
      <c r="AT42" s="4">
        <v>0</v>
      </c>
      <c r="AU42" s="4">
        <v>7.1274333333333297</v>
      </c>
      <c r="AV42" s="4">
        <v>10863.892949712799</v>
      </c>
      <c r="AW42" s="2" t="s">
        <v>106</v>
      </c>
      <c r="AX42" s="4">
        <v>0.99932552855460699</v>
      </c>
      <c r="AY42" s="4">
        <v>9.3663666666666696</v>
      </c>
      <c r="AZ42" s="4">
        <v>0.58427109776173802</v>
      </c>
      <c r="BA42" s="4">
        <v>19.4757032587246</v>
      </c>
      <c r="BB42" s="4">
        <v>21642.135588837798</v>
      </c>
      <c r="BC42" s="4">
        <v>7.1274333333333297</v>
      </c>
      <c r="BD42" s="4">
        <v>10863.892949712799</v>
      </c>
      <c r="BE42" s="2" t="s">
        <v>153</v>
      </c>
      <c r="BF42" s="4">
        <v>0.99981166094521201</v>
      </c>
      <c r="BG42" s="4">
        <v>9.6630666666666691</v>
      </c>
      <c r="BH42" s="4">
        <v>4.3290150032185801</v>
      </c>
      <c r="BI42" s="4">
        <v>144.30050010728601</v>
      </c>
      <c r="BJ42" s="4">
        <v>1397.98745104824</v>
      </c>
      <c r="BK42" s="4">
        <v>7.1274333333333297</v>
      </c>
      <c r="BL42" s="4">
        <v>10863.892949712799</v>
      </c>
      <c r="BM42" s="2" t="s">
        <v>98</v>
      </c>
      <c r="BN42" s="4">
        <v>0.99844917884822604</v>
      </c>
      <c r="BO42" s="4">
        <v>11.5661166666667</v>
      </c>
      <c r="BP42" s="4">
        <v>2.5699824891488499</v>
      </c>
      <c r="BQ42" s="4">
        <v>85.666082971628398</v>
      </c>
      <c r="BR42" s="4">
        <v>11541.7609784464</v>
      </c>
      <c r="BS42" s="4">
        <v>7.1274333333333297</v>
      </c>
      <c r="BT42" s="4">
        <v>10863.892949712799</v>
      </c>
      <c r="BU42" s="2" t="s">
        <v>138</v>
      </c>
      <c r="BV42" s="4">
        <v>0.99954382717040502</v>
      </c>
      <c r="BW42" s="4">
        <v>11.2189333333333</v>
      </c>
      <c r="BX42" s="4">
        <v>4.0782392828490899</v>
      </c>
      <c r="BY42" s="14">
        <v>135.94130942830299</v>
      </c>
      <c r="BZ42" s="4">
        <v>17406.636300862199</v>
      </c>
      <c r="CA42" s="4">
        <v>11.218066666666701</v>
      </c>
      <c r="CB42" s="4">
        <v>333403.91322270402</v>
      </c>
    </row>
    <row r="43" spans="1:80">
      <c r="A43" s="150"/>
      <c r="B43" s="150"/>
      <c r="C43" s="150" t="s">
        <v>80</v>
      </c>
      <c r="D43" s="150" t="s">
        <v>38</v>
      </c>
      <c r="E43" s="150" t="s">
        <v>64</v>
      </c>
      <c r="F43" s="150" t="s">
        <v>60</v>
      </c>
      <c r="G43" s="150" t="s">
        <v>76</v>
      </c>
      <c r="H43" s="151">
        <v>43865.731979166703</v>
      </c>
      <c r="I43" s="150" t="s">
        <v>142</v>
      </c>
      <c r="J43" s="15">
        <v>0.99952797098005297</v>
      </c>
      <c r="K43" s="15">
        <v>5.5802333333333296</v>
      </c>
      <c r="L43" s="15">
        <v>4.1845963762749401</v>
      </c>
      <c r="M43" s="14">
        <v>83.691927525498798</v>
      </c>
      <c r="N43" s="15">
        <v>5789.2701132812599</v>
      </c>
      <c r="O43" s="15">
        <v>5.6605999999999996</v>
      </c>
      <c r="P43" s="15">
        <v>41573.1687787517</v>
      </c>
      <c r="Q43" s="150" t="s">
        <v>173</v>
      </c>
      <c r="R43" s="15">
        <v>0.99777348220963502</v>
      </c>
      <c r="S43" s="15">
        <v>6.1087499999999997</v>
      </c>
      <c r="T43" s="15">
        <v>5.2490374846141901</v>
      </c>
      <c r="U43" s="15">
        <v>104.98074969228399</v>
      </c>
      <c r="V43" s="15">
        <v>14974.729863611899</v>
      </c>
      <c r="W43" s="15">
        <v>6.3008333333333297</v>
      </c>
      <c r="X43" s="15">
        <v>31037.7893473025</v>
      </c>
      <c r="Y43" s="150" t="s">
        <v>110</v>
      </c>
      <c r="Z43" s="15">
        <v>0.99928380047649101</v>
      </c>
      <c r="AA43" s="15">
        <v>6.9177</v>
      </c>
      <c r="AB43" s="15">
        <v>6.3341931062347996</v>
      </c>
      <c r="AC43" s="15">
        <v>126.68386212469601</v>
      </c>
      <c r="AD43" s="15">
        <v>6240.05711292455</v>
      </c>
      <c r="AE43" s="15">
        <v>6.3008333333333297</v>
      </c>
      <c r="AF43" s="15">
        <v>31037.7893473025</v>
      </c>
      <c r="AG43" s="150" t="s">
        <v>201</v>
      </c>
      <c r="AH43" s="15">
        <v>0.99801405805362797</v>
      </c>
      <c r="AI43" s="15">
        <v>7.7800166666666701</v>
      </c>
      <c r="AJ43" s="15">
        <v>7.4960968437817197</v>
      </c>
      <c r="AK43" s="15">
        <v>149.921936875634</v>
      </c>
      <c r="AL43" s="15">
        <v>4194.0148398133797</v>
      </c>
      <c r="AM43" s="15">
        <v>7.1066500000000001</v>
      </c>
      <c r="AN43" s="15">
        <v>13852.023822884201</v>
      </c>
      <c r="AO43" s="150" t="s">
        <v>113</v>
      </c>
      <c r="AP43" s="15">
        <v>0.98761920069369402</v>
      </c>
      <c r="AQ43" s="15">
        <v>8.2243833333333303</v>
      </c>
      <c r="AR43" s="15">
        <v>0</v>
      </c>
      <c r="AS43" s="15">
        <v>0</v>
      </c>
      <c r="AT43" s="15">
        <v>2955.6073239800098</v>
      </c>
      <c r="AU43" s="15">
        <v>7.1066500000000001</v>
      </c>
      <c r="AV43" s="15">
        <v>13852.023822884201</v>
      </c>
      <c r="AW43" s="150" t="s">
        <v>106</v>
      </c>
      <c r="AX43" s="15">
        <v>0.99932552855460699</v>
      </c>
      <c r="AY43" s="15">
        <v>9.3638166666666702</v>
      </c>
      <c r="AZ43" s="15">
        <v>2.86164061598704</v>
      </c>
      <c r="BA43" s="15">
        <v>57.232812319740901</v>
      </c>
      <c r="BB43" s="15">
        <v>47277.164296551498</v>
      </c>
      <c r="BC43" s="15">
        <v>7.1066500000000001</v>
      </c>
      <c r="BD43" s="15">
        <v>13852.023822884201</v>
      </c>
      <c r="BE43" s="150" t="s">
        <v>153</v>
      </c>
      <c r="BF43" s="15">
        <v>0.99981166094521201</v>
      </c>
      <c r="BG43" s="15">
        <v>9.6656166666666703</v>
      </c>
      <c r="BH43" s="15">
        <v>5.6641992554538403</v>
      </c>
      <c r="BI43" s="15">
        <v>113.28398510907699</v>
      </c>
      <c r="BJ43" s="15">
        <v>2332.1395745186701</v>
      </c>
      <c r="BK43" s="15">
        <v>7.1066500000000001</v>
      </c>
      <c r="BL43" s="15">
        <v>13852.023822884201</v>
      </c>
      <c r="BM43" s="150" t="s">
        <v>98</v>
      </c>
      <c r="BN43" s="15">
        <v>0.99844917884822604</v>
      </c>
      <c r="BO43" s="15">
        <v>11.1303</v>
      </c>
      <c r="BP43" s="15">
        <v>5.4140571258783696</v>
      </c>
      <c r="BQ43" s="15">
        <v>108.28114251756701</v>
      </c>
      <c r="BR43" s="15">
        <v>31002.1988869134</v>
      </c>
      <c r="BS43" s="15">
        <v>7.1066500000000001</v>
      </c>
      <c r="BT43" s="15">
        <v>13852.023822884201</v>
      </c>
      <c r="BU43" s="150" t="s">
        <v>138</v>
      </c>
      <c r="BV43" s="15">
        <v>0.99954382717040502</v>
      </c>
      <c r="BW43" s="15">
        <v>11.2189333333333</v>
      </c>
      <c r="BX43" s="15">
        <v>5.9619797785245696</v>
      </c>
      <c r="BY43" s="15">
        <v>119.23959557049101</v>
      </c>
      <c r="BZ43" s="15">
        <v>33192.093994722498</v>
      </c>
      <c r="CA43" s="15">
        <v>11.218066666666701</v>
      </c>
      <c r="CB43" s="15">
        <v>434883.263699712</v>
      </c>
    </row>
    <row r="44" spans="1:80">
      <c r="A44" s="2"/>
      <c r="B44" s="2"/>
      <c r="C44" s="2" t="s">
        <v>80</v>
      </c>
      <c r="D44" s="2" t="s">
        <v>38</v>
      </c>
      <c r="E44" s="2" t="s">
        <v>15</v>
      </c>
      <c r="F44" s="2" t="s">
        <v>35</v>
      </c>
      <c r="G44" s="2" t="s">
        <v>76</v>
      </c>
      <c r="H44" s="1">
        <v>43865.998182870397</v>
      </c>
      <c r="I44" s="2" t="s">
        <v>142</v>
      </c>
      <c r="J44" s="4">
        <v>0.99952797098005297</v>
      </c>
      <c r="K44" s="4">
        <v>5.5996833333333296</v>
      </c>
      <c r="L44" s="4">
        <v>4.5875398527057101</v>
      </c>
      <c r="M44" s="14">
        <v>91.750797054114301</v>
      </c>
      <c r="N44" s="4">
        <v>6073.5824613763198</v>
      </c>
      <c r="O44" s="4">
        <v>5.6761666666666697</v>
      </c>
      <c r="P44" s="4">
        <v>39783.8694058482</v>
      </c>
      <c r="Q44" s="2" t="s">
        <v>173</v>
      </c>
      <c r="R44" s="4">
        <v>0.99777348220963502</v>
      </c>
      <c r="S44" s="4">
        <v>6.1148333333333298</v>
      </c>
      <c r="T44" s="4">
        <v>4.79943889010611</v>
      </c>
      <c r="U44" s="4">
        <v>95.9887778021222</v>
      </c>
      <c r="V44" s="4">
        <v>13639.501579104101</v>
      </c>
      <c r="W44" s="4">
        <v>6.3038666666666696</v>
      </c>
      <c r="X44" s="4">
        <v>30917.0632153228</v>
      </c>
      <c r="Y44" s="2" t="s">
        <v>110</v>
      </c>
      <c r="Z44" s="4">
        <v>0.99928380047649101</v>
      </c>
      <c r="AA44" s="4">
        <v>6.9211833333333299</v>
      </c>
      <c r="AB44" s="4">
        <v>5.7548191260124799</v>
      </c>
      <c r="AC44" s="4">
        <v>115.09638252025</v>
      </c>
      <c r="AD44" s="4">
        <v>5593.5387817349401</v>
      </c>
      <c r="AE44" s="4">
        <v>6.3038666666666696</v>
      </c>
      <c r="AF44" s="4">
        <v>30917.0632153228</v>
      </c>
      <c r="AG44" s="2" t="s">
        <v>201</v>
      </c>
      <c r="AH44" s="4">
        <v>0.99801405805362797</v>
      </c>
      <c r="AI44" s="4">
        <v>7.78695</v>
      </c>
      <c r="AJ44" s="4">
        <v>6.50281577034478</v>
      </c>
      <c r="AK44" s="4">
        <v>130.056315406896</v>
      </c>
      <c r="AL44" s="4">
        <v>3666.8464754113902</v>
      </c>
      <c r="AM44" s="4">
        <v>7.1066500000000001</v>
      </c>
      <c r="AN44" s="4">
        <v>13960.781580705399</v>
      </c>
      <c r="AO44" s="2" t="s">
        <v>113</v>
      </c>
      <c r="AP44" s="4">
        <v>0.98761920069369402</v>
      </c>
      <c r="AQ44" s="4">
        <v>8.2269666666666694</v>
      </c>
      <c r="AR44" s="4">
        <v>0</v>
      </c>
      <c r="AS44" s="4">
        <v>0</v>
      </c>
      <c r="AT44" s="4">
        <v>1118.1915398951201</v>
      </c>
      <c r="AU44" s="4">
        <v>7.1066500000000001</v>
      </c>
      <c r="AV44" s="4">
        <v>13960.781580705399</v>
      </c>
      <c r="AW44" s="2" t="s">
        <v>106</v>
      </c>
      <c r="AX44" s="4">
        <v>0.99932552855460699</v>
      </c>
      <c r="AY44" s="4">
        <v>9.3663833333333297</v>
      </c>
      <c r="AZ44" s="4">
        <v>2.4453805712231</v>
      </c>
      <c r="BA44" s="4">
        <v>48.907611424461898</v>
      </c>
      <c r="BB44" s="4">
        <v>44022.553772525403</v>
      </c>
      <c r="BC44" s="4">
        <v>7.1066500000000001</v>
      </c>
      <c r="BD44" s="4">
        <v>13960.781580705399</v>
      </c>
      <c r="BE44" s="2" t="s">
        <v>153</v>
      </c>
      <c r="BF44" s="4">
        <v>0.99981166094521201</v>
      </c>
      <c r="BG44" s="4">
        <v>9.6656333333333304</v>
      </c>
      <c r="BH44" s="4">
        <v>5.7429130712828496</v>
      </c>
      <c r="BI44" s="4">
        <v>114.85826142565701</v>
      </c>
      <c r="BJ44" s="4">
        <v>2383.10530436306</v>
      </c>
      <c r="BK44" s="4">
        <v>7.1066500000000001</v>
      </c>
      <c r="BL44" s="4">
        <v>13960.781580705399</v>
      </c>
      <c r="BM44" s="2" t="s">
        <v>98</v>
      </c>
      <c r="BN44" s="4">
        <v>0.99844917884822604</v>
      </c>
      <c r="BO44" s="4">
        <v>11.208133333333301</v>
      </c>
      <c r="BP44" s="4">
        <v>5.5210045376757604</v>
      </c>
      <c r="BQ44" s="4">
        <v>110.420090753515</v>
      </c>
      <c r="BR44" s="4">
        <v>31862.824464531001</v>
      </c>
      <c r="BS44" s="4">
        <v>7.1066500000000001</v>
      </c>
      <c r="BT44" s="4">
        <v>13960.781580705399</v>
      </c>
      <c r="BU44" s="2" t="s">
        <v>138</v>
      </c>
      <c r="BV44" s="4">
        <v>0.99954382717040502</v>
      </c>
      <c r="BW44" s="4">
        <v>11.21895</v>
      </c>
      <c r="BX44" s="4">
        <v>6.3864095756506698</v>
      </c>
      <c r="BY44" s="14">
        <v>127.728191513013</v>
      </c>
      <c r="BZ44" s="4">
        <v>36809.954055923299</v>
      </c>
      <c r="CA44" s="4">
        <v>11.218083333333301</v>
      </c>
      <c r="CB44" s="4">
        <v>450232.71562772698</v>
      </c>
    </row>
    <row r="45" spans="1:80">
      <c r="A45" s="2"/>
      <c r="B45" s="2"/>
      <c r="C45" s="2" t="s">
        <v>80</v>
      </c>
      <c r="D45" s="2" t="s">
        <v>38</v>
      </c>
      <c r="E45" s="2" t="s">
        <v>137</v>
      </c>
      <c r="F45" s="2" t="s">
        <v>35</v>
      </c>
      <c r="G45" s="2" t="s">
        <v>76</v>
      </c>
      <c r="H45" s="1">
        <v>43866.6351967593</v>
      </c>
      <c r="I45" s="2" t="s">
        <v>142</v>
      </c>
      <c r="J45" s="4">
        <v>0.99952797098005297</v>
      </c>
      <c r="K45" s="4">
        <v>5.5530499999999998</v>
      </c>
      <c r="L45" s="4">
        <v>6.0180138943135102</v>
      </c>
      <c r="M45" s="14">
        <v>120.36027788627</v>
      </c>
      <c r="N45" s="4">
        <v>6982.7263394827996</v>
      </c>
      <c r="O45" s="4">
        <v>5.6412000000000004</v>
      </c>
      <c r="P45" s="4">
        <v>34866.663967039698</v>
      </c>
      <c r="Q45" s="2" t="s">
        <v>173</v>
      </c>
      <c r="R45" s="4">
        <v>0.99777348220963502</v>
      </c>
      <c r="S45" s="4">
        <v>6.0966500000000003</v>
      </c>
      <c r="T45" s="4">
        <v>5.7718828343658704</v>
      </c>
      <c r="U45" s="4">
        <v>115.437656687317</v>
      </c>
      <c r="V45" s="4">
        <v>13232.219885566201</v>
      </c>
      <c r="W45" s="4">
        <v>6.3069333333333297</v>
      </c>
      <c r="X45" s="4">
        <v>24943.154967778799</v>
      </c>
      <c r="Y45" s="2" t="s">
        <v>110</v>
      </c>
      <c r="Z45" s="4">
        <v>0.99928380047649101</v>
      </c>
      <c r="AA45" s="4">
        <v>6.9316000000000004</v>
      </c>
      <c r="AB45" s="4">
        <v>8.0407346420941206</v>
      </c>
      <c r="AC45" s="4">
        <v>160.81469284188199</v>
      </c>
      <c r="AD45" s="4">
        <v>6493.4266751412997</v>
      </c>
      <c r="AE45" s="4">
        <v>6.3069333333333297</v>
      </c>
      <c r="AF45" s="4">
        <v>24943.154967778799</v>
      </c>
      <c r="AG45" s="2" t="s">
        <v>201</v>
      </c>
      <c r="AH45" s="4">
        <v>0.99801405805362797</v>
      </c>
      <c r="AI45" s="4">
        <v>7.7973666666666697</v>
      </c>
      <c r="AJ45" s="4">
        <v>4.92024722822085</v>
      </c>
      <c r="AK45" s="4">
        <v>98.404944564416994</v>
      </c>
      <c r="AL45" s="4">
        <v>2480.77139082747</v>
      </c>
      <c r="AM45" s="4">
        <v>7.1239999999999997</v>
      </c>
      <c r="AN45" s="4">
        <v>12482.980011440701</v>
      </c>
      <c r="AO45" s="2" t="s">
        <v>113</v>
      </c>
      <c r="AP45" s="4">
        <v>0.98761920069369402</v>
      </c>
      <c r="AQ45" s="4">
        <v>8.2295666666666705</v>
      </c>
      <c r="AR45" s="4">
        <v>0</v>
      </c>
      <c r="AS45" s="4">
        <v>0</v>
      </c>
      <c r="AT45" s="4">
        <v>338.44667426063398</v>
      </c>
      <c r="AU45" s="4">
        <v>7.1239999999999997</v>
      </c>
      <c r="AV45" s="4">
        <v>12482.980011440701</v>
      </c>
      <c r="AW45" s="2" t="s">
        <v>106</v>
      </c>
      <c r="AX45" s="4">
        <v>0.99932552855460699</v>
      </c>
      <c r="AY45" s="4">
        <v>9.3638499999999993</v>
      </c>
      <c r="AZ45" s="4">
        <v>3.1871562446344299</v>
      </c>
      <c r="BA45" s="4">
        <v>63.743124892688698</v>
      </c>
      <c r="BB45" s="4">
        <v>45139.841465039099</v>
      </c>
      <c r="BC45" s="4">
        <v>7.1239999999999997</v>
      </c>
      <c r="BD45" s="4">
        <v>12482.980011440701</v>
      </c>
      <c r="BE45" s="2" t="s">
        <v>153</v>
      </c>
      <c r="BF45" s="4">
        <v>0.99981166094521201</v>
      </c>
      <c r="BG45" s="4">
        <v>9.6605500000000006</v>
      </c>
      <c r="BH45" s="4">
        <v>6.5626588790928997</v>
      </c>
      <c r="BI45" s="4">
        <v>131.25317758185801</v>
      </c>
      <c r="BJ45" s="4">
        <v>2434.9130115799098</v>
      </c>
      <c r="BK45" s="4">
        <v>7.1239999999999997</v>
      </c>
      <c r="BL45" s="4">
        <v>12482.980011440701</v>
      </c>
      <c r="BM45" s="2" t="s">
        <v>98</v>
      </c>
      <c r="BN45" s="4">
        <v>0.99844917884822604</v>
      </c>
      <c r="BO45" s="4">
        <v>11.43385</v>
      </c>
      <c r="BP45" s="4">
        <v>4.6826492981019801</v>
      </c>
      <c r="BQ45" s="4">
        <v>93.652985962039494</v>
      </c>
      <c r="BR45" s="4">
        <v>24163.861758934901</v>
      </c>
      <c r="BS45" s="4">
        <v>7.1239999999999997</v>
      </c>
      <c r="BT45" s="4">
        <v>12482.980011440701</v>
      </c>
      <c r="BU45" s="2" t="s">
        <v>138</v>
      </c>
      <c r="BV45" s="4">
        <v>0.99954382717040502</v>
      </c>
      <c r="BW45" s="4">
        <v>11.218966666666701</v>
      </c>
      <c r="BX45" s="4">
        <v>6.1035488587026601</v>
      </c>
      <c r="BY45" s="14">
        <v>122.070977174053</v>
      </c>
      <c r="BZ45" s="4">
        <v>32303.827359051302</v>
      </c>
      <c r="CA45" s="4">
        <v>11.2181</v>
      </c>
      <c r="CB45" s="4">
        <v>413428.19994075003</v>
      </c>
    </row>
    <row r="46" spans="1:80">
      <c r="A46" s="2"/>
      <c r="B46" s="2"/>
      <c r="C46" s="2" t="s">
        <v>68</v>
      </c>
      <c r="D46" s="2" t="s">
        <v>38</v>
      </c>
      <c r="E46" s="2" t="s">
        <v>108</v>
      </c>
      <c r="F46" s="2" t="s">
        <v>60</v>
      </c>
      <c r="G46" s="2" t="s">
        <v>169</v>
      </c>
      <c r="H46" s="1">
        <v>43865.746782407397</v>
      </c>
      <c r="I46" s="2" t="s">
        <v>142</v>
      </c>
      <c r="J46" s="4">
        <v>0.99952797098005297</v>
      </c>
      <c r="K46" s="4">
        <v>5.6152666666666704</v>
      </c>
      <c r="L46" s="4">
        <v>7.9141666369271997</v>
      </c>
      <c r="M46" s="14">
        <v>105.52222182569599</v>
      </c>
      <c r="N46" s="4">
        <v>12053.407085484399</v>
      </c>
      <c r="O46" s="4">
        <v>5.68786666666667</v>
      </c>
      <c r="P46" s="4">
        <v>45765.553253763603</v>
      </c>
      <c r="Q46" s="2" t="s">
        <v>173</v>
      </c>
      <c r="R46" s="4">
        <v>0.99777348220963502</v>
      </c>
      <c r="S46" s="4">
        <v>6.1239666666666697</v>
      </c>
      <c r="T46" s="4">
        <v>6.9621768001561302</v>
      </c>
      <c r="U46" s="4">
        <v>92.829024002081795</v>
      </c>
      <c r="V46" s="4">
        <v>21085.976313168201</v>
      </c>
      <c r="W46" s="4">
        <v>6.3069333333333297</v>
      </c>
      <c r="X46" s="4">
        <v>32956.504265826901</v>
      </c>
      <c r="Y46" s="2" t="s">
        <v>110</v>
      </c>
      <c r="Z46" s="4">
        <v>0.99928380047649101</v>
      </c>
      <c r="AA46" s="4">
        <v>6.9211999999999998</v>
      </c>
      <c r="AB46" s="4">
        <v>7.8678833107991704</v>
      </c>
      <c r="AC46" s="4">
        <v>104.905110810656</v>
      </c>
      <c r="AD46" s="4">
        <v>8381.6460096008504</v>
      </c>
      <c r="AE46" s="4">
        <v>6.3069333333333297</v>
      </c>
      <c r="AF46" s="4">
        <v>32956.504265826901</v>
      </c>
      <c r="AG46" s="2" t="s">
        <v>201</v>
      </c>
      <c r="AH46" s="4">
        <v>0.99801405805362797</v>
      </c>
      <c r="AI46" s="4">
        <v>7.7835000000000001</v>
      </c>
      <c r="AJ46" s="4">
        <v>9.4758375140564297</v>
      </c>
      <c r="AK46" s="4">
        <v>126.344500187419</v>
      </c>
      <c r="AL46" s="4">
        <v>5754.8285547960404</v>
      </c>
      <c r="AM46" s="4">
        <v>7.0997333333333303</v>
      </c>
      <c r="AN46" s="4">
        <v>15036.0319682714</v>
      </c>
      <c r="AO46" s="2" t="s">
        <v>113</v>
      </c>
      <c r="AP46" s="4">
        <v>0.98761920069369402</v>
      </c>
      <c r="AQ46" s="4">
        <v>8.22441666666667</v>
      </c>
      <c r="AR46" s="4">
        <v>0</v>
      </c>
      <c r="AS46" s="4">
        <v>0</v>
      </c>
      <c r="AT46" s="4">
        <v>3165.0566187107502</v>
      </c>
      <c r="AU46" s="4">
        <v>7.0997333333333303</v>
      </c>
      <c r="AV46" s="4">
        <v>15036.0319682714</v>
      </c>
      <c r="AW46" s="2" t="s">
        <v>106</v>
      </c>
      <c r="AX46" s="4">
        <v>0.99932552855460699</v>
      </c>
      <c r="AY46" s="4">
        <v>9.3638499999999993</v>
      </c>
      <c r="AZ46" s="4">
        <v>4.9978715385605703</v>
      </c>
      <c r="BA46" s="4">
        <v>66.638287180807595</v>
      </c>
      <c r="BB46" s="4">
        <v>71358.819697115599</v>
      </c>
      <c r="BC46" s="4">
        <v>7.0997333333333303</v>
      </c>
      <c r="BD46" s="4">
        <v>15036.0319682714</v>
      </c>
      <c r="BE46" s="2" t="s">
        <v>153</v>
      </c>
      <c r="BF46" s="4">
        <v>0.99981166094521201</v>
      </c>
      <c r="BG46" s="4">
        <v>9.6656499999999994</v>
      </c>
      <c r="BH46" s="4">
        <v>6.7358978618471097</v>
      </c>
      <c r="BI46" s="4">
        <v>89.811971491294798</v>
      </c>
      <c r="BJ46" s="4">
        <v>3010.3064923209899</v>
      </c>
      <c r="BK46" s="4">
        <v>7.0997333333333303</v>
      </c>
      <c r="BL46" s="4">
        <v>15036.0319682714</v>
      </c>
      <c r="BM46" s="2" t="s">
        <v>98</v>
      </c>
      <c r="BN46" s="4">
        <v>0.99844917884822604</v>
      </c>
      <c r="BO46" s="4">
        <v>11.177049999999999</v>
      </c>
      <c r="BP46" s="4">
        <v>7.3038852703779398</v>
      </c>
      <c r="BQ46" s="4">
        <v>97.385136938372597</v>
      </c>
      <c r="BR46" s="4">
        <v>45398.7209620828</v>
      </c>
      <c r="BS46" s="4">
        <v>7.0997333333333303</v>
      </c>
      <c r="BT46" s="4">
        <v>15036.0319682714</v>
      </c>
      <c r="BU46" s="2" t="s">
        <v>138</v>
      </c>
      <c r="BV46" s="4">
        <v>0.99954382717040502</v>
      </c>
      <c r="BW46" s="4">
        <v>11.2189833333333</v>
      </c>
      <c r="BX46" s="4">
        <v>7.9964123124297997</v>
      </c>
      <c r="BY46" s="14">
        <v>106.61883083239699</v>
      </c>
      <c r="BZ46" s="4">
        <v>47080.189200146</v>
      </c>
      <c r="CA46" s="4">
        <v>11.218116666666701</v>
      </c>
      <c r="CB46" s="4">
        <v>459908.63277140202</v>
      </c>
    </row>
    <row r="47" spans="1:80">
      <c r="A47" s="2"/>
      <c r="B47" s="2"/>
      <c r="C47" s="2" t="s">
        <v>68</v>
      </c>
      <c r="D47" s="2" t="s">
        <v>38</v>
      </c>
      <c r="E47" s="2" t="s">
        <v>115</v>
      </c>
      <c r="F47" s="2" t="s">
        <v>35</v>
      </c>
      <c r="G47" s="2" t="s">
        <v>169</v>
      </c>
      <c r="H47" s="1">
        <v>43866.650069444397</v>
      </c>
      <c r="I47" s="2" t="s">
        <v>142</v>
      </c>
      <c r="J47" s="4">
        <v>0.99952797098005297</v>
      </c>
      <c r="K47" s="4">
        <v>5.5685833333333301</v>
      </c>
      <c r="L47" s="4">
        <v>6.9137199269204404</v>
      </c>
      <c r="M47" s="14">
        <v>92.182932358939198</v>
      </c>
      <c r="N47" s="4">
        <v>9121.8938498527696</v>
      </c>
      <c r="O47" s="4">
        <v>5.65283333333333</v>
      </c>
      <c r="P47" s="4">
        <v>39646.940307838297</v>
      </c>
      <c r="Q47" s="2" t="s">
        <v>173</v>
      </c>
      <c r="R47" s="4">
        <v>0.99777348220963502</v>
      </c>
      <c r="S47" s="4">
        <v>6.1026833333333297</v>
      </c>
      <c r="T47" s="4">
        <v>6.7555644267715298</v>
      </c>
      <c r="U47" s="4">
        <v>90.074192356953702</v>
      </c>
      <c r="V47" s="4">
        <v>18795.930133352002</v>
      </c>
      <c r="W47" s="4">
        <v>6.3099333333333298</v>
      </c>
      <c r="X47" s="4">
        <v>30275.050985266502</v>
      </c>
      <c r="Y47" s="2" t="s">
        <v>110</v>
      </c>
      <c r="Z47" s="4">
        <v>0.99928380047649101</v>
      </c>
      <c r="AA47" s="4">
        <v>6.9142333333333301</v>
      </c>
      <c r="AB47" s="4">
        <v>8.0531670127923807</v>
      </c>
      <c r="AC47" s="4">
        <v>107.375560170565</v>
      </c>
      <c r="AD47" s="4">
        <v>7894.5489274396696</v>
      </c>
      <c r="AE47" s="4">
        <v>6.3099333333333298</v>
      </c>
      <c r="AF47" s="4">
        <v>30275.050985266502</v>
      </c>
      <c r="AG47" s="2" t="s">
        <v>201</v>
      </c>
      <c r="AH47" s="4">
        <v>0.99801405805362797</v>
      </c>
      <c r="AI47" s="4">
        <v>7.7973333333333299</v>
      </c>
      <c r="AJ47" s="4">
        <v>6.9344583917516802</v>
      </c>
      <c r="AK47" s="4">
        <v>92.459445223355701</v>
      </c>
      <c r="AL47" s="4">
        <v>4295.4841074430296</v>
      </c>
      <c r="AM47" s="4">
        <v>7.1239666666666697</v>
      </c>
      <c r="AN47" s="4">
        <v>15336.209251922201</v>
      </c>
      <c r="AO47" s="2" t="s">
        <v>113</v>
      </c>
      <c r="AP47" s="4">
        <v>0.98761920069369402</v>
      </c>
      <c r="AQ47" s="4">
        <v>8.2321000000000009</v>
      </c>
      <c r="AR47" s="4">
        <v>0</v>
      </c>
      <c r="AS47" s="4">
        <v>0</v>
      </c>
      <c r="AT47" s="4">
        <v>382.93841310441798</v>
      </c>
      <c r="AU47" s="4">
        <v>7.1239666666666697</v>
      </c>
      <c r="AV47" s="4">
        <v>15336.209251922201</v>
      </c>
      <c r="AW47" s="2" t="s">
        <v>106</v>
      </c>
      <c r="AX47" s="4">
        <v>0.99932552855460699</v>
      </c>
      <c r="AY47" s="4">
        <v>9.3638166666666702</v>
      </c>
      <c r="AZ47" s="4">
        <v>5.2449463302150097</v>
      </c>
      <c r="BA47" s="4">
        <v>69.9326177362002</v>
      </c>
      <c r="BB47" s="4">
        <v>75147.573421725494</v>
      </c>
      <c r="BC47" s="4">
        <v>7.1239666666666697</v>
      </c>
      <c r="BD47" s="4">
        <v>15336.209251922201</v>
      </c>
      <c r="BE47" s="2" t="s">
        <v>153</v>
      </c>
      <c r="BF47" s="4">
        <v>0.99981166094521201</v>
      </c>
      <c r="BG47" s="4">
        <v>9.6630666666666691</v>
      </c>
      <c r="BH47" s="4">
        <v>7.52620605847234</v>
      </c>
      <c r="BI47" s="4">
        <v>100.34941411296499</v>
      </c>
      <c r="BJ47" s="4">
        <v>3430.5264254916101</v>
      </c>
      <c r="BK47" s="4">
        <v>7.1239666666666697</v>
      </c>
      <c r="BL47" s="4">
        <v>15336.209251922201</v>
      </c>
      <c r="BM47" s="2" t="s">
        <v>98</v>
      </c>
      <c r="BN47" s="4">
        <v>0.99844917884822604</v>
      </c>
      <c r="BO47" s="4">
        <v>11.4104833333333</v>
      </c>
      <c r="BP47" s="4">
        <v>5.5560884215668001</v>
      </c>
      <c r="BQ47" s="4">
        <v>74.081178954224001</v>
      </c>
      <c r="BR47" s="4">
        <v>35224.400353572702</v>
      </c>
      <c r="BS47" s="4">
        <v>7.1239666666666697</v>
      </c>
      <c r="BT47" s="4">
        <v>15336.209251922201</v>
      </c>
      <c r="BU47" s="2" t="s">
        <v>138</v>
      </c>
      <c r="BV47" s="4">
        <v>0.99954382717040502</v>
      </c>
      <c r="BW47" s="4">
        <v>11.2189333333333</v>
      </c>
      <c r="BX47" s="4">
        <v>7.8906469975753701</v>
      </c>
      <c r="BY47" s="14">
        <v>105.208626634338</v>
      </c>
      <c r="BZ47" s="4">
        <v>46554.308997927001</v>
      </c>
      <c r="CA47" s="4">
        <v>11.218066666666701</v>
      </c>
      <c r="CB47" s="4">
        <v>460867.21158241399</v>
      </c>
    </row>
    <row r="48" spans="1:80">
      <c r="A48" s="2"/>
      <c r="B48" s="2"/>
      <c r="C48" s="2" t="s">
        <v>132</v>
      </c>
      <c r="D48" s="2" t="s">
        <v>38</v>
      </c>
      <c r="E48" s="2" t="s">
        <v>121</v>
      </c>
      <c r="F48" s="2" t="s">
        <v>60</v>
      </c>
      <c r="G48" s="2" t="s">
        <v>186</v>
      </c>
      <c r="H48" s="1">
        <v>43865.761550925898</v>
      </c>
      <c r="I48" s="2" t="s">
        <v>142</v>
      </c>
      <c r="J48" s="4">
        <v>0.99952797098005297</v>
      </c>
      <c r="K48" s="4">
        <v>5.6113499999999998</v>
      </c>
      <c r="L48" s="4">
        <v>13.257495317053101</v>
      </c>
      <c r="M48" s="14">
        <v>106.059962536425</v>
      </c>
      <c r="N48" s="4">
        <v>19725.441533554698</v>
      </c>
      <c r="O48" s="4">
        <v>5.6878166666666701</v>
      </c>
      <c r="P48" s="4">
        <v>44708.151704235803</v>
      </c>
      <c r="Q48" s="2" t="s">
        <v>173</v>
      </c>
      <c r="R48" s="4">
        <v>0.99777348220963502</v>
      </c>
      <c r="S48" s="4">
        <v>6.1239166666666698</v>
      </c>
      <c r="T48" s="4">
        <v>10.7180674606188</v>
      </c>
      <c r="U48" s="4">
        <v>85.744539684950496</v>
      </c>
      <c r="V48" s="4">
        <v>32057.660722347398</v>
      </c>
      <c r="W48" s="4">
        <v>6.3038499999999997</v>
      </c>
      <c r="X48" s="4">
        <v>32560.081483100701</v>
      </c>
      <c r="Y48" s="2" t="s">
        <v>110</v>
      </c>
      <c r="Z48" s="4">
        <v>0.99928380047649101</v>
      </c>
      <c r="AA48" s="4">
        <v>6.9211666666666698</v>
      </c>
      <c r="AB48" s="4">
        <v>13.327969226360601</v>
      </c>
      <c r="AC48" s="4">
        <v>106.62375381088501</v>
      </c>
      <c r="AD48" s="4">
        <v>14456.5849395814</v>
      </c>
      <c r="AE48" s="4">
        <v>6.3038499999999997</v>
      </c>
      <c r="AF48" s="4">
        <v>32560.081483100701</v>
      </c>
      <c r="AG48" s="2" t="s">
        <v>201</v>
      </c>
      <c r="AH48" s="4">
        <v>0.99801405805362797</v>
      </c>
      <c r="AI48" s="4">
        <v>7.7834833333333302</v>
      </c>
      <c r="AJ48" s="4">
        <v>12.9669526087512</v>
      </c>
      <c r="AK48" s="4">
        <v>103.73562087001</v>
      </c>
      <c r="AL48" s="4">
        <v>8247.8008296434291</v>
      </c>
      <c r="AM48" s="4">
        <v>7.0997000000000003</v>
      </c>
      <c r="AN48" s="4">
        <v>15747.7567206108</v>
      </c>
      <c r="AO48" s="2" t="s">
        <v>113</v>
      </c>
      <c r="AP48" s="4">
        <v>0.98761920069369402</v>
      </c>
      <c r="AQ48" s="4">
        <v>8.2243833333333303</v>
      </c>
      <c r="AR48" s="4">
        <v>0</v>
      </c>
      <c r="AS48" s="4">
        <v>0</v>
      </c>
      <c r="AT48" s="4">
        <v>4060.1316801139601</v>
      </c>
      <c r="AU48" s="4">
        <v>7.0997000000000003</v>
      </c>
      <c r="AV48" s="4">
        <v>15747.7567206108</v>
      </c>
      <c r="AW48" s="2" t="s">
        <v>106</v>
      </c>
      <c r="AX48" s="4">
        <v>0.99932552855460699</v>
      </c>
      <c r="AY48" s="4">
        <v>9.3638333333333303</v>
      </c>
      <c r="AZ48" s="4">
        <v>8.8585116060263207</v>
      </c>
      <c r="BA48" s="4">
        <v>70.868092848210495</v>
      </c>
      <c r="BB48" s="4">
        <v>112668.731152672</v>
      </c>
      <c r="BC48" s="4">
        <v>7.0997000000000003</v>
      </c>
      <c r="BD48" s="4">
        <v>15747.7567206108</v>
      </c>
      <c r="BE48" s="2" t="s">
        <v>153</v>
      </c>
      <c r="BF48" s="4">
        <v>0.99981166094521201</v>
      </c>
      <c r="BG48" s="4">
        <v>9.6630666666666691</v>
      </c>
      <c r="BH48" s="4">
        <v>10.791977852390399</v>
      </c>
      <c r="BI48" s="4">
        <v>86.335822819123607</v>
      </c>
      <c r="BJ48" s="4">
        <v>5050.36742539446</v>
      </c>
      <c r="BK48" s="4">
        <v>7.0997000000000003</v>
      </c>
      <c r="BL48" s="4">
        <v>15747.7567206108</v>
      </c>
      <c r="BM48" s="2" t="s">
        <v>98</v>
      </c>
      <c r="BN48" s="4">
        <v>0.99844917884822604</v>
      </c>
      <c r="BO48" s="4">
        <v>11.184799999999999</v>
      </c>
      <c r="BP48" s="4">
        <v>11.278338424302801</v>
      </c>
      <c r="BQ48" s="4">
        <v>90.226707394422803</v>
      </c>
      <c r="BR48" s="4">
        <v>73420.992926710402</v>
      </c>
      <c r="BS48" s="4">
        <v>7.0997000000000003</v>
      </c>
      <c r="BT48" s="4">
        <v>15747.7567206108</v>
      </c>
      <c r="BU48" s="2" t="s">
        <v>138</v>
      </c>
      <c r="BV48" s="4">
        <v>0.99954382717040502</v>
      </c>
      <c r="BW48" s="4">
        <v>11.21895</v>
      </c>
      <c r="BX48" s="4">
        <v>12.0792469594551</v>
      </c>
      <c r="BY48" s="14">
        <v>96.6339756756404</v>
      </c>
      <c r="BZ48" s="4">
        <v>74076.452461410197</v>
      </c>
      <c r="CA48" s="4">
        <v>11.218083333333301</v>
      </c>
      <c r="CB48" s="4">
        <v>479036.77686724602</v>
      </c>
    </row>
    <row r="49" spans="1:80">
      <c r="A49" s="2"/>
      <c r="B49" s="2"/>
      <c r="C49" s="2" t="s">
        <v>132</v>
      </c>
      <c r="D49" s="2" t="s">
        <v>38</v>
      </c>
      <c r="E49" s="2" t="s">
        <v>16</v>
      </c>
      <c r="F49" s="2" t="s">
        <v>35</v>
      </c>
      <c r="G49" s="2" t="s">
        <v>186</v>
      </c>
      <c r="H49" s="1">
        <v>43866.665011574099</v>
      </c>
      <c r="I49" s="2" t="s">
        <v>142</v>
      </c>
      <c r="J49" s="4">
        <v>0.99952797098005297</v>
      </c>
      <c r="K49" s="4">
        <v>5.58805</v>
      </c>
      <c r="L49" s="4">
        <v>12.827112026060901</v>
      </c>
      <c r="M49" s="14">
        <v>102.61689620848701</v>
      </c>
      <c r="N49" s="4">
        <v>16980.469266664601</v>
      </c>
      <c r="O49" s="4">
        <v>5.6645333333333303</v>
      </c>
      <c r="P49" s="4">
        <v>39778.030990461302</v>
      </c>
      <c r="Q49" s="2" t="s">
        <v>173</v>
      </c>
      <c r="R49" s="4">
        <v>0.99777348220963502</v>
      </c>
      <c r="S49" s="4">
        <v>6.1087999999999996</v>
      </c>
      <c r="T49" s="4">
        <v>11.532259931255799</v>
      </c>
      <c r="U49" s="4">
        <v>92.258079450046594</v>
      </c>
      <c r="V49" s="4">
        <v>33954.717278377</v>
      </c>
      <c r="W49" s="4">
        <v>6.3069333333333297</v>
      </c>
      <c r="X49" s="4">
        <v>32054.8951833717</v>
      </c>
      <c r="Y49" s="2" t="s">
        <v>110</v>
      </c>
      <c r="Z49" s="4">
        <v>0.99928380047649101</v>
      </c>
      <c r="AA49" s="4">
        <v>6.9142666666666699</v>
      </c>
      <c r="AB49" s="4">
        <v>14.0349423318403</v>
      </c>
      <c r="AC49" s="4">
        <v>112.279538654722</v>
      </c>
      <c r="AD49" s="4">
        <v>15019.515441469801</v>
      </c>
      <c r="AE49" s="4">
        <v>6.3069333333333297</v>
      </c>
      <c r="AF49" s="4">
        <v>32054.8951833717</v>
      </c>
      <c r="AG49" s="2" t="s">
        <v>201</v>
      </c>
      <c r="AH49" s="4">
        <v>0.99801405805362797</v>
      </c>
      <c r="AI49" s="4">
        <v>7.7938999999999998</v>
      </c>
      <c r="AJ49" s="4">
        <v>11.470290548460801</v>
      </c>
      <c r="AK49" s="4">
        <v>91.762324387686306</v>
      </c>
      <c r="AL49" s="4">
        <v>7302.69701031563</v>
      </c>
      <c r="AM49" s="4">
        <v>7.1170666666666698</v>
      </c>
      <c r="AN49" s="4">
        <v>15762.5805449897</v>
      </c>
      <c r="AO49" s="2" t="s">
        <v>113</v>
      </c>
      <c r="AP49" s="4">
        <v>0.98761920069369402</v>
      </c>
      <c r="AQ49" s="4">
        <v>8.2269833333333295</v>
      </c>
      <c r="AR49" s="4">
        <v>0</v>
      </c>
      <c r="AS49" s="4">
        <v>0</v>
      </c>
      <c r="AT49" s="4">
        <v>707.34045997288104</v>
      </c>
      <c r="AU49" s="4">
        <v>7.1170666666666698</v>
      </c>
      <c r="AV49" s="4">
        <v>15762.5805449897</v>
      </c>
      <c r="AW49" s="2" t="s">
        <v>106</v>
      </c>
      <c r="AX49" s="4">
        <v>0.99932552855460699</v>
      </c>
      <c r="AY49" s="4">
        <v>9.3638499999999993</v>
      </c>
      <c r="AZ49" s="4">
        <v>10.072665592141901</v>
      </c>
      <c r="BA49" s="4">
        <v>80.581324737135006</v>
      </c>
      <c r="BB49" s="4">
        <v>124715.516245847</v>
      </c>
      <c r="BC49" s="4">
        <v>7.1170666666666698</v>
      </c>
      <c r="BD49" s="4">
        <v>15762.5805449897</v>
      </c>
      <c r="BE49" s="2" t="s">
        <v>153</v>
      </c>
      <c r="BF49" s="4">
        <v>0.99981166094521201</v>
      </c>
      <c r="BG49" s="4">
        <v>9.6605500000000006</v>
      </c>
      <c r="BH49" s="4">
        <v>12.755659340171301</v>
      </c>
      <c r="BI49" s="4">
        <v>102.045274721371</v>
      </c>
      <c r="BJ49" s="4">
        <v>5974.4142723586601</v>
      </c>
      <c r="BK49" s="4">
        <v>7.1170666666666698</v>
      </c>
      <c r="BL49" s="4">
        <v>15762.5805449897</v>
      </c>
      <c r="BM49" s="2" t="s">
        <v>98</v>
      </c>
      <c r="BN49" s="4">
        <v>0.99844917884822604</v>
      </c>
      <c r="BO49" s="4">
        <v>11.410500000000001</v>
      </c>
      <c r="BP49" s="4">
        <v>9.8313163252948694</v>
      </c>
      <c r="BQ49" s="4">
        <v>78.650530602358998</v>
      </c>
      <c r="BR49" s="4">
        <v>64061.252128332802</v>
      </c>
      <c r="BS49" s="4">
        <v>7.1170666666666698</v>
      </c>
      <c r="BT49" s="4">
        <v>15762.5805449897</v>
      </c>
      <c r="BU49" s="2" t="s">
        <v>138</v>
      </c>
      <c r="BV49" s="4">
        <v>0.99954382717040502</v>
      </c>
      <c r="BW49" s="4">
        <v>11.218966666666701</v>
      </c>
      <c r="BX49" s="4">
        <v>13.084674889509101</v>
      </c>
      <c r="BY49" s="14">
        <v>104.677399116073</v>
      </c>
      <c r="BZ49" s="4">
        <v>83043.025453707902</v>
      </c>
      <c r="CA49" s="4">
        <v>11.2181</v>
      </c>
      <c r="CB49" s="4">
        <v>495756.90080221999</v>
      </c>
    </row>
    <row r="50" spans="1:80">
      <c r="A50" s="2"/>
      <c r="B50" s="2"/>
      <c r="C50" s="2" t="s">
        <v>48</v>
      </c>
      <c r="D50" s="2" t="s">
        <v>38</v>
      </c>
      <c r="E50" s="2" t="s">
        <v>190</v>
      </c>
      <c r="F50" s="2" t="s">
        <v>60</v>
      </c>
      <c r="G50" s="2" t="s">
        <v>176</v>
      </c>
      <c r="H50" s="1">
        <v>43865.776296296302</v>
      </c>
      <c r="I50" s="2" t="s">
        <v>142</v>
      </c>
      <c r="J50" s="4">
        <v>0.99952797098005297</v>
      </c>
      <c r="K50" s="4">
        <v>5.5724833333333299</v>
      </c>
      <c r="L50" s="4">
        <v>15.7422684871702</v>
      </c>
      <c r="M50" s="14">
        <v>78.711342435851193</v>
      </c>
      <c r="N50" s="4">
        <v>20613.099539140101</v>
      </c>
      <c r="O50" s="4">
        <v>5.6528666666666698</v>
      </c>
      <c r="P50" s="4">
        <v>39345.184216498201</v>
      </c>
      <c r="Q50" s="2" t="s">
        <v>173</v>
      </c>
      <c r="R50" s="4">
        <v>0.99777348220963502</v>
      </c>
      <c r="S50" s="4">
        <v>6.1057499999999996</v>
      </c>
      <c r="T50" s="4">
        <v>17.026595840021699</v>
      </c>
      <c r="U50" s="4">
        <v>85.132979200108394</v>
      </c>
      <c r="V50" s="4">
        <v>46449.378951313403</v>
      </c>
      <c r="W50" s="4">
        <v>6.2978166666666704</v>
      </c>
      <c r="X50" s="4">
        <v>29718.0840645553</v>
      </c>
      <c r="Y50" s="2" t="s">
        <v>110</v>
      </c>
      <c r="Z50" s="4">
        <v>0.99928380047649101</v>
      </c>
      <c r="AA50" s="4">
        <v>6.91773333333333</v>
      </c>
      <c r="AB50" s="4">
        <v>19.561885730166299</v>
      </c>
      <c r="AC50" s="4">
        <v>97.809428650831293</v>
      </c>
      <c r="AD50" s="4">
        <v>19630.318218850502</v>
      </c>
      <c r="AE50" s="4">
        <v>6.2978166666666704</v>
      </c>
      <c r="AF50" s="4">
        <v>29718.0840645553</v>
      </c>
      <c r="AG50" s="2" t="s">
        <v>201</v>
      </c>
      <c r="AH50" s="4">
        <v>0.99801405805362797</v>
      </c>
      <c r="AI50" s="4">
        <v>7.7835000000000001</v>
      </c>
      <c r="AJ50" s="4">
        <v>19.688825237678699</v>
      </c>
      <c r="AK50" s="4">
        <v>98.444126188393298</v>
      </c>
      <c r="AL50" s="4">
        <v>10757.504541648301</v>
      </c>
      <c r="AM50" s="4">
        <v>7.1101333333333301</v>
      </c>
      <c r="AN50" s="4">
        <v>13527.2709703276</v>
      </c>
      <c r="AO50" s="2" t="s">
        <v>113</v>
      </c>
      <c r="AP50" s="4">
        <v>0.98761920069369402</v>
      </c>
      <c r="AQ50" s="4">
        <v>8.2269833333333295</v>
      </c>
      <c r="AR50" s="4">
        <v>14.7462165616964</v>
      </c>
      <c r="AS50" s="4">
        <v>73.7310828084821</v>
      </c>
      <c r="AT50" s="4">
        <v>7126.7064225924196</v>
      </c>
      <c r="AU50" s="4">
        <v>7.1101333333333301</v>
      </c>
      <c r="AV50" s="4">
        <v>13527.2709703276</v>
      </c>
      <c r="AW50" s="2" t="s">
        <v>106</v>
      </c>
      <c r="AX50" s="4">
        <v>0.99932552855460699</v>
      </c>
      <c r="AY50" s="4">
        <v>9.3664000000000005</v>
      </c>
      <c r="AZ50" s="4">
        <v>17.525452142801299</v>
      </c>
      <c r="BA50" s="4">
        <v>87.627260714006297</v>
      </c>
      <c r="BB50" s="4">
        <v>169930.61007830099</v>
      </c>
      <c r="BC50" s="4">
        <v>7.1101333333333301</v>
      </c>
      <c r="BD50" s="4">
        <v>13527.2709703276</v>
      </c>
      <c r="BE50" s="2" t="s">
        <v>153</v>
      </c>
      <c r="BF50" s="4">
        <v>0.99981166094521201</v>
      </c>
      <c r="BG50" s="4">
        <v>9.6656499999999994</v>
      </c>
      <c r="BH50" s="4">
        <v>17.794011015899901</v>
      </c>
      <c r="BI50" s="4">
        <v>88.970055079499502</v>
      </c>
      <c r="BJ50" s="4">
        <v>7150.7451362920301</v>
      </c>
      <c r="BK50" s="4">
        <v>7.1101333333333301</v>
      </c>
      <c r="BL50" s="4">
        <v>13527.2709703276</v>
      </c>
      <c r="BM50" s="2" t="s">
        <v>98</v>
      </c>
      <c r="BN50" s="4">
        <v>0.99844917884822604</v>
      </c>
      <c r="BO50" s="4">
        <v>11.130333333333301</v>
      </c>
      <c r="BP50" s="4">
        <v>18.794132146334501</v>
      </c>
      <c r="BQ50" s="4">
        <v>93.970660731672496</v>
      </c>
      <c r="BR50" s="4">
        <v>105096.65659945599</v>
      </c>
      <c r="BS50" s="4">
        <v>7.1101333333333301</v>
      </c>
      <c r="BT50" s="4">
        <v>13527.2709703276</v>
      </c>
      <c r="BU50" s="2" t="s">
        <v>138</v>
      </c>
      <c r="BV50" s="4">
        <v>0.99954382717040502</v>
      </c>
      <c r="BW50" s="4">
        <v>11.218966666666701</v>
      </c>
      <c r="BX50" s="4">
        <v>19.5135445396302</v>
      </c>
      <c r="BY50" s="14">
        <v>97.567722698150803</v>
      </c>
      <c r="BZ50" s="4">
        <v>107821.462399511</v>
      </c>
      <c r="CA50" s="4">
        <v>11.2181</v>
      </c>
      <c r="CB50" s="4">
        <v>431616.05930257798</v>
      </c>
    </row>
    <row r="51" spans="1:80">
      <c r="A51" s="2"/>
      <c r="B51" s="2"/>
      <c r="C51" s="2" t="s">
        <v>48</v>
      </c>
      <c r="D51" s="2" t="s">
        <v>38</v>
      </c>
      <c r="E51" s="2" t="s">
        <v>105</v>
      </c>
      <c r="F51" s="2" t="s">
        <v>35</v>
      </c>
      <c r="G51" s="2" t="s">
        <v>176</v>
      </c>
      <c r="H51" s="1">
        <v>43866.412928240701</v>
      </c>
      <c r="I51" s="2" t="s">
        <v>142</v>
      </c>
      <c r="J51" s="4">
        <v>0.99952797098005297</v>
      </c>
      <c r="K51" s="4">
        <v>5.5841333333333303</v>
      </c>
      <c r="L51" s="4">
        <v>17.9744684650741</v>
      </c>
      <c r="M51" s="14">
        <v>89.872342325370596</v>
      </c>
      <c r="N51" s="4">
        <v>26275.791506446101</v>
      </c>
      <c r="O51" s="4">
        <v>5.6605999999999996</v>
      </c>
      <c r="P51" s="4">
        <v>43924.828803849603</v>
      </c>
      <c r="Q51" s="2" t="s">
        <v>173</v>
      </c>
      <c r="R51" s="4">
        <v>0.99777348220963502</v>
      </c>
      <c r="S51" s="4">
        <v>6.1057166666666696</v>
      </c>
      <c r="T51" s="4">
        <v>16.5867017212503</v>
      </c>
      <c r="U51" s="4">
        <v>82.933508606251394</v>
      </c>
      <c r="V51" s="4">
        <v>53483.663790660998</v>
      </c>
      <c r="W51" s="4">
        <v>6.3038666666666696</v>
      </c>
      <c r="X51" s="4">
        <v>35124.407822859801</v>
      </c>
      <c r="Y51" s="2" t="s">
        <v>110</v>
      </c>
      <c r="Z51" s="4">
        <v>0.99928380047649101</v>
      </c>
      <c r="AA51" s="4">
        <v>6.91425</v>
      </c>
      <c r="AB51" s="4">
        <v>20.377046540504701</v>
      </c>
      <c r="AC51" s="4">
        <v>101.88523270252399</v>
      </c>
      <c r="AD51" s="4">
        <v>24196.0933800079</v>
      </c>
      <c r="AE51" s="4">
        <v>6.3038666666666696</v>
      </c>
      <c r="AF51" s="4">
        <v>35124.407822859801</v>
      </c>
      <c r="AG51" s="2" t="s">
        <v>201</v>
      </c>
      <c r="AH51" s="4">
        <v>0.99801405805362797</v>
      </c>
      <c r="AI51" s="4">
        <v>7.7904166666666699</v>
      </c>
      <c r="AJ51" s="4">
        <v>17.785814028598399</v>
      </c>
      <c r="AK51" s="4">
        <v>88.929070142991804</v>
      </c>
      <c r="AL51" s="4">
        <v>11804.3406469569</v>
      </c>
      <c r="AM51" s="4">
        <v>7.11358333333333</v>
      </c>
      <c r="AN51" s="4">
        <v>16431.849269932402</v>
      </c>
      <c r="AO51" s="2" t="s">
        <v>113</v>
      </c>
      <c r="AP51" s="4">
        <v>0.98761920069369402</v>
      </c>
      <c r="AQ51" s="4">
        <v>8.2269500000000004</v>
      </c>
      <c r="AR51" s="4">
        <v>0</v>
      </c>
      <c r="AS51" s="4">
        <v>0</v>
      </c>
      <c r="AT51" s="4">
        <v>1765.31525517007</v>
      </c>
      <c r="AU51" s="4">
        <v>7.11358333333333</v>
      </c>
      <c r="AV51" s="4">
        <v>16431.849269932402</v>
      </c>
      <c r="AW51" s="2" t="s">
        <v>106</v>
      </c>
      <c r="AX51" s="4">
        <v>0.99932552855460699</v>
      </c>
      <c r="AY51" s="4">
        <v>9.3638333333333303</v>
      </c>
      <c r="AZ51" s="4">
        <v>17.701882566924802</v>
      </c>
      <c r="BA51" s="4">
        <v>88.509412834624001</v>
      </c>
      <c r="BB51" s="4">
        <v>208226.94030890701</v>
      </c>
      <c r="BC51" s="4">
        <v>7.11358333333333</v>
      </c>
      <c r="BD51" s="4">
        <v>16431.849269932402</v>
      </c>
      <c r="BE51" s="2" t="s">
        <v>153</v>
      </c>
      <c r="BF51" s="4">
        <v>0.99981166094521201</v>
      </c>
      <c r="BG51" s="4">
        <v>9.6630833333333293</v>
      </c>
      <c r="BH51" s="4">
        <v>19.288289470087001</v>
      </c>
      <c r="BI51" s="4">
        <v>96.441447350434998</v>
      </c>
      <c r="BJ51" s="4">
        <v>9414.9580247180893</v>
      </c>
      <c r="BK51" s="4">
        <v>7.11358333333333</v>
      </c>
      <c r="BL51" s="4">
        <v>16431.849269932402</v>
      </c>
      <c r="BM51" s="2" t="s">
        <v>98</v>
      </c>
      <c r="BN51" s="4">
        <v>0.99844917884822604</v>
      </c>
      <c r="BO51" s="4">
        <v>11.4027166666667</v>
      </c>
      <c r="BP51" s="4">
        <v>18.213666110434001</v>
      </c>
      <c r="BQ51" s="4">
        <v>91.068330552170195</v>
      </c>
      <c r="BR51" s="4">
        <v>123720.095842262</v>
      </c>
      <c r="BS51" s="4">
        <v>7.11358333333333</v>
      </c>
      <c r="BT51" s="4">
        <v>16431.849269932402</v>
      </c>
      <c r="BU51" s="2" t="s">
        <v>138</v>
      </c>
      <c r="BV51" s="4">
        <v>0.99954382717040502</v>
      </c>
      <c r="BW51" s="4">
        <v>11.21895</v>
      </c>
      <c r="BX51" s="4">
        <v>19.825393101999399</v>
      </c>
      <c r="BY51" s="14">
        <v>99.126965509997106</v>
      </c>
      <c r="BZ51" s="4">
        <v>123569.89125040499</v>
      </c>
      <c r="CA51" s="4">
        <v>11.218083333333301</v>
      </c>
      <c r="CB51" s="4">
        <v>486877.15633147198</v>
      </c>
    </row>
    <row r="52" spans="1:80">
      <c r="A52" s="2"/>
      <c r="B52" s="2"/>
      <c r="C52" s="2" t="s">
        <v>48</v>
      </c>
      <c r="D52" s="2" t="s">
        <v>38</v>
      </c>
      <c r="E52" s="2" t="s">
        <v>81</v>
      </c>
      <c r="F52" s="2" t="s">
        <v>35</v>
      </c>
      <c r="G52" s="2" t="s">
        <v>176</v>
      </c>
      <c r="H52" s="1">
        <v>43866.6798263889</v>
      </c>
      <c r="I52" s="2" t="s">
        <v>142</v>
      </c>
      <c r="J52" s="4">
        <v>0.99952797098005297</v>
      </c>
      <c r="K52" s="4">
        <v>5.58801666666667</v>
      </c>
      <c r="L52" s="4">
        <v>20.587140359480198</v>
      </c>
      <c r="M52" s="14">
        <v>102.93570179740099</v>
      </c>
      <c r="N52" s="4">
        <v>27657.148987116299</v>
      </c>
      <c r="O52" s="4">
        <v>5.6606166666666704</v>
      </c>
      <c r="P52" s="4">
        <v>40365.983773862397</v>
      </c>
      <c r="Q52" s="2" t="s">
        <v>173</v>
      </c>
      <c r="R52" s="4">
        <v>0.99777348220963502</v>
      </c>
      <c r="S52" s="4">
        <v>6.1057166666666696</v>
      </c>
      <c r="T52" s="4">
        <v>18.646290893724601</v>
      </c>
      <c r="U52" s="4">
        <v>93.231454468623198</v>
      </c>
      <c r="V52" s="4">
        <v>51456.556292314497</v>
      </c>
      <c r="W52" s="4">
        <v>6.3068999999999997</v>
      </c>
      <c r="X52" s="4">
        <v>30067.247894174099</v>
      </c>
      <c r="Y52" s="2" t="s">
        <v>110</v>
      </c>
      <c r="Z52" s="4">
        <v>0.99928380047649101</v>
      </c>
      <c r="AA52" s="4">
        <v>6.91425</v>
      </c>
      <c r="AB52" s="4">
        <v>21.2541582842167</v>
      </c>
      <c r="AC52" s="4">
        <v>106.270791421084</v>
      </c>
      <c r="AD52" s="4">
        <v>21628.499299710398</v>
      </c>
      <c r="AE52" s="4">
        <v>6.3068999999999997</v>
      </c>
      <c r="AF52" s="4">
        <v>30067.247894174099</v>
      </c>
      <c r="AG52" s="2" t="s">
        <v>201</v>
      </c>
      <c r="AH52" s="4">
        <v>0.99801405805362797</v>
      </c>
      <c r="AI52" s="4">
        <v>7.7973499999999998</v>
      </c>
      <c r="AJ52" s="4">
        <v>20.896218297729501</v>
      </c>
      <c r="AK52" s="4">
        <v>104.481091488647</v>
      </c>
      <c r="AL52" s="4">
        <v>11300.378790585401</v>
      </c>
      <c r="AM52" s="4">
        <v>7.1205166666666697</v>
      </c>
      <c r="AN52" s="4">
        <v>13388.864932582699</v>
      </c>
      <c r="AO52" s="2" t="s">
        <v>113</v>
      </c>
      <c r="AP52" s="4">
        <v>0.98761920069369402</v>
      </c>
      <c r="AQ52" s="4">
        <v>8.2295333333333307</v>
      </c>
      <c r="AR52" s="4">
        <v>0</v>
      </c>
      <c r="AS52" s="4">
        <v>0</v>
      </c>
      <c r="AT52" s="4">
        <v>1065.9843773984901</v>
      </c>
      <c r="AU52" s="4">
        <v>7.1205166666666697</v>
      </c>
      <c r="AV52" s="4">
        <v>13388.864932582699</v>
      </c>
      <c r="AW52" s="2" t="s">
        <v>106</v>
      </c>
      <c r="AX52" s="4">
        <v>0.99932552855460699</v>
      </c>
      <c r="AY52" s="4">
        <v>9.3638333333333303</v>
      </c>
      <c r="AZ52" s="4">
        <v>20.068272895148599</v>
      </c>
      <c r="BA52" s="4">
        <v>100.34136447574301</v>
      </c>
      <c r="BB52" s="4">
        <v>189433.638311713</v>
      </c>
      <c r="BC52" s="4">
        <v>7.1205166666666697</v>
      </c>
      <c r="BD52" s="4">
        <v>13388.864932582699</v>
      </c>
      <c r="BE52" s="2" t="s">
        <v>153</v>
      </c>
      <c r="BF52" s="4">
        <v>0.99981166094521201</v>
      </c>
      <c r="BG52" s="4">
        <v>9.6605333333333299</v>
      </c>
      <c r="BH52" s="4">
        <v>22.1541192289089</v>
      </c>
      <c r="BI52" s="4">
        <v>110.770596144545</v>
      </c>
      <c r="BJ52" s="4">
        <v>8810.0994275539797</v>
      </c>
      <c r="BK52" s="4">
        <v>7.1205166666666697</v>
      </c>
      <c r="BL52" s="4">
        <v>13388.864932582699</v>
      </c>
      <c r="BM52" s="2" t="s">
        <v>98</v>
      </c>
      <c r="BN52" s="4">
        <v>0.99844917884822604</v>
      </c>
      <c r="BO52" s="4">
        <v>11.402699999999999</v>
      </c>
      <c r="BP52" s="4">
        <v>16.5685544471011</v>
      </c>
      <c r="BQ52" s="4">
        <v>82.842772235505294</v>
      </c>
      <c r="BR52" s="4">
        <v>91703.268277320094</v>
      </c>
      <c r="BS52" s="4">
        <v>7.1205166666666697</v>
      </c>
      <c r="BT52" s="4">
        <v>13388.864932582699</v>
      </c>
      <c r="BU52" s="2" t="s">
        <v>138</v>
      </c>
      <c r="BV52" s="4">
        <v>0.99954382717040502</v>
      </c>
      <c r="BW52" s="4">
        <v>11.21895</v>
      </c>
      <c r="BX52" s="4">
        <v>19.710495666897501</v>
      </c>
      <c r="BY52" s="14">
        <v>98.552478334487603</v>
      </c>
      <c r="BZ52" s="4">
        <v>119132.332238665</v>
      </c>
      <c r="CA52" s="4">
        <v>11.218083333333301</v>
      </c>
      <c r="CB52" s="4">
        <v>472128.95898115699</v>
      </c>
    </row>
    <row r="53" spans="1:80">
      <c r="A53" s="2"/>
      <c r="B53" s="2"/>
      <c r="C53" s="2" t="s">
        <v>32</v>
      </c>
      <c r="D53" s="2" t="s">
        <v>38</v>
      </c>
      <c r="E53" s="2" t="s">
        <v>160</v>
      </c>
      <c r="F53" s="2" t="s">
        <v>60</v>
      </c>
      <c r="G53" s="2" t="s">
        <v>172</v>
      </c>
      <c r="H53" s="1">
        <v>43865.791099536997</v>
      </c>
      <c r="I53" s="2" t="s">
        <v>142</v>
      </c>
      <c r="J53" s="4">
        <v>0.99952797098005297</v>
      </c>
      <c r="K53" s="4">
        <v>5.6035833333333303</v>
      </c>
      <c r="L53" s="4">
        <v>27.799814894096698</v>
      </c>
      <c r="M53" s="14">
        <v>88.959407661109395</v>
      </c>
      <c r="N53" s="4">
        <v>38651.9309790884</v>
      </c>
      <c r="O53" s="4">
        <v>5.6800666666666704</v>
      </c>
      <c r="P53" s="4">
        <v>41774.996106338403</v>
      </c>
      <c r="Q53" s="2" t="s">
        <v>173</v>
      </c>
      <c r="R53" s="4">
        <v>0.99777348220963502</v>
      </c>
      <c r="S53" s="4">
        <v>6.1208999999999998</v>
      </c>
      <c r="T53" s="4">
        <v>26.9485033376207</v>
      </c>
      <c r="U53" s="4">
        <v>86.235210680386203</v>
      </c>
      <c r="V53" s="4">
        <v>81429.727889282294</v>
      </c>
      <c r="W53" s="4">
        <v>6.3038666666666696</v>
      </c>
      <c r="X53" s="4">
        <v>32952.401726842298</v>
      </c>
      <c r="Y53" s="2" t="s">
        <v>110</v>
      </c>
      <c r="Z53" s="4">
        <v>0.99928380047649101</v>
      </c>
      <c r="AA53" s="4">
        <v>6.9211666666666698</v>
      </c>
      <c r="AB53" s="4">
        <v>28.916077781191198</v>
      </c>
      <c r="AC53" s="4">
        <v>92.531448899811807</v>
      </c>
      <c r="AD53" s="4">
        <v>32474.5134306949</v>
      </c>
      <c r="AE53" s="4">
        <v>6.3038666666666696</v>
      </c>
      <c r="AF53" s="4">
        <v>32952.401726842298</v>
      </c>
      <c r="AG53" s="2" t="s">
        <v>201</v>
      </c>
      <c r="AH53" s="4">
        <v>0.99801405805362797</v>
      </c>
      <c r="AI53" s="4">
        <v>7.7834833333333302</v>
      </c>
      <c r="AJ53" s="4">
        <v>31.942046233672201</v>
      </c>
      <c r="AK53" s="4">
        <v>102.214547947751</v>
      </c>
      <c r="AL53" s="4">
        <v>18858.709450886101</v>
      </c>
      <c r="AM53" s="4">
        <v>7.1066333333333302</v>
      </c>
      <c r="AN53" s="4">
        <v>14617.3178682409</v>
      </c>
      <c r="AO53" s="2" t="s">
        <v>113</v>
      </c>
      <c r="AP53" s="4">
        <v>0.98761920069369402</v>
      </c>
      <c r="AQ53" s="4">
        <v>8.2243833333333303</v>
      </c>
      <c r="AR53" s="4">
        <v>17.231072153523201</v>
      </c>
      <c r="AS53" s="4">
        <v>55.139430891274401</v>
      </c>
      <c r="AT53" s="4">
        <v>8355.9507229172996</v>
      </c>
      <c r="AU53" s="4">
        <v>7.1066333333333302</v>
      </c>
      <c r="AV53" s="4">
        <v>14617.3178682409</v>
      </c>
      <c r="AW53" s="2" t="s">
        <v>106</v>
      </c>
      <c r="AX53" s="4">
        <v>0.99932552855460699</v>
      </c>
      <c r="AY53" s="4">
        <v>9.3638333333333303</v>
      </c>
      <c r="AZ53" s="4">
        <v>27.912838013607399</v>
      </c>
      <c r="BA53" s="4">
        <v>89.321081643543806</v>
      </c>
      <c r="BB53" s="4">
        <v>278357.37188962201</v>
      </c>
      <c r="BC53" s="4">
        <v>7.1066333333333302</v>
      </c>
      <c r="BD53" s="4">
        <v>14617.3178682409</v>
      </c>
      <c r="BE53" s="2" t="s">
        <v>153</v>
      </c>
      <c r="BF53" s="4">
        <v>0.99981166094521201</v>
      </c>
      <c r="BG53" s="4">
        <v>9.6656166666666703</v>
      </c>
      <c r="BH53" s="4">
        <v>28.687631905303299</v>
      </c>
      <c r="BI53" s="4">
        <v>91.800422096970706</v>
      </c>
      <c r="BJ53" s="4">
        <v>12451.3949515119</v>
      </c>
      <c r="BK53" s="4">
        <v>7.1066333333333302</v>
      </c>
      <c r="BL53" s="4">
        <v>14617.3178682409</v>
      </c>
      <c r="BM53" s="2" t="s">
        <v>98</v>
      </c>
      <c r="BN53" s="4">
        <v>0.99844917884822604</v>
      </c>
      <c r="BO53" s="4">
        <v>11.177016666666701</v>
      </c>
      <c r="BP53" s="4">
        <v>27.153755314432001</v>
      </c>
      <c r="BQ53" s="4">
        <v>86.8920170061823</v>
      </c>
      <c r="BR53" s="4">
        <v>164079.38737437699</v>
      </c>
      <c r="BS53" s="4">
        <v>7.1066333333333302</v>
      </c>
      <c r="BT53" s="4">
        <v>14617.3178682409</v>
      </c>
      <c r="BU53" s="2" t="s">
        <v>138</v>
      </c>
      <c r="BV53" s="4">
        <v>0.99954382717040502</v>
      </c>
      <c r="BW53" s="4">
        <v>11.21895</v>
      </c>
      <c r="BX53" s="4">
        <v>30.548860708746499</v>
      </c>
      <c r="BY53" s="14">
        <v>97.756354267988996</v>
      </c>
      <c r="BZ53" s="4">
        <v>177042.534134332</v>
      </c>
      <c r="CA53" s="4">
        <v>11.218083333333301</v>
      </c>
      <c r="CB53" s="4">
        <v>452700.67328831099</v>
      </c>
    </row>
    <row r="54" spans="1:80">
      <c r="A54" s="2"/>
      <c r="B54" s="2"/>
      <c r="C54" s="2" t="s">
        <v>32</v>
      </c>
      <c r="D54" s="2" t="s">
        <v>38</v>
      </c>
      <c r="E54" s="2" t="s">
        <v>25</v>
      </c>
      <c r="F54" s="2" t="s">
        <v>35</v>
      </c>
      <c r="G54" s="2" t="s">
        <v>172</v>
      </c>
      <c r="H54" s="1">
        <v>43866.694722222201</v>
      </c>
      <c r="I54" s="2" t="s">
        <v>142</v>
      </c>
      <c r="J54" s="4">
        <v>0.99952797098005297</v>
      </c>
      <c r="K54" s="4">
        <v>5.5724999999999998</v>
      </c>
      <c r="L54" s="4">
        <v>28.3055733651554</v>
      </c>
      <c r="M54" s="14">
        <v>90.577834768497297</v>
      </c>
      <c r="N54" s="4">
        <v>37937.105757900703</v>
      </c>
      <c r="O54" s="4">
        <v>5.6528666666666698</v>
      </c>
      <c r="P54" s="4">
        <v>40269.6793471891</v>
      </c>
      <c r="Q54" s="2" t="s">
        <v>173</v>
      </c>
      <c r="R54" s="4">
        <v>0.99777348220963502</v>
      </c>
      <c r="S54" s="4">
        <v>6.1027166666666703</v>
      </c>
      <c r="T54" s="4">
        <v>31.061446026074702</v>
      </c>
      <c r="U54" s="4">
        <v>99.396627283439003</v>
      </c>
      <c r="V54" s="4">
        <v>81842.158135817604</v>
      </c>
      <c r="W54" s="4">
        <v>6.3069333333333297</v>
      </c>
      <c r="X54" s="4">
        <v>28746.7750081493</v>
      </c>
      <c r="Y54" s="2" t="s">
        <v>110</v>
      </c>
      <c r="Z54" s="4">
        <v>0.99928380047649101</v>
      </c>
      <c r="AA54" s="4">
        <v>6.91773333333333</v>
      </c>
      <c r="AB54" s="4">
        <v>36.893413940197</v>
      </c>
      <c r="AC54" s="4">
        <v>118.05892460862999</v>
      </c>
      <c r="AD54" s="4">
        <v>36296.100224726499</v>
      </c>
      <c r="AE54" s="4">
        <v>6.3069333333333297</v>
      </c>
      <c r="AF54" s="4">
        <v>28746.7750081493</v>
      </c>
      <c r="AG54" s="2" t="s">
        <v>201</v>
      </c>
      <c r="AH54" s="4">
        <v>0.99801405805362797</v>
      </c>
      <c r="AI54" s="4">
        <v>7.7938999999999998</v>
      </c>
      <c r="AJ54" s="4">
        <v>24.406548036351499</v>
      </c>
      <c r="AK54" s="4">
        <v>78.100953716324796</v>
      </c>
      <c r="AL54" s="4">
        <v>15402.3790915724</v>
      </c>
      <c r="AM54" s="4">
        <v>7.1205333333333298</v>
      </c>
      <c r="AN54" s="4">
        <v>15624.276105414599</v>
      </c>
      <c r="AO54" s="2" t="s">
        <v>113</v>
      </c>
      <c r="AP54" s="4">
        <v>0.98761920069369402</v>
      </c>
      <c r="AQ54" s="4">
        <v>8.2269833333333295</v>
      </c>
      <c r="AR54" s="4">
        <v>0</v>
      </c>
      <c r="AS54" s="4">
        <v>0</v>
      </c>
      <c r="AT54" s="4">
        <v>1345.2634523860499</v>
      </c>
      <c r="AU54" s="4">
        <v>7.1205333333333298</v>
      </c>
      <c r="AV54" s="4">
        <v>15624.276105414599</v>
      </c>
      <c r="AW54" s="2" t="s">
        <v>106</v>
      </c>
      <c r="AX54" s="4">
        <v>0.99932552855460699</v>
      </c>
      <c r="AY54" s="4">
        <v>9.3638666666666701</v>
      </c>
      <c r="AZ54" s="4">
        <v>27.8292807772313</v>
      </c>
      <c r="BA54" s="4">
        <v>89.053698487139997</v>
      </c>
      <c r="BB54" s="4">
        <v>296718.32067681698</v>
      </c>
      <c r="BC54" s="4">
        <v>7.1205333333333298</v>
      </c>
      <c r="BD54" s="4">
        <v>15624.276105414599</v>
      </c>
      <c r="BE54" s="2" t="s">
        <v>153</v>
      </c>
      <c r="BF54" s="4">
        <v>0.99981166094521201</v>
      </c>
      <c r="BG54" s="4">
        <v>9.6631166666666708</v>
      </c>
      <c r="BH54" s="4">
        <v>29.332737541932101</v>
      </c>
      <c r="BI54" s="4">
        <v>93.864760134182603</v>
      </c>
      <c r="BJ54" s="4">
        <v>13608.040188814501</v>
      </c>
      <c r="BK54" s="4">
        <v>7.1205333333333298</v>
      </c>
      <c r="BL54" s="4">
        <v>15624.276105414599</v>
      </c>
      <c r="BM54" s="2" t="s">
        <v>98</v>
      </c>
      <c r="BN54" s="4">
        <v>0.99844917884822604</v>
      </c>
      <c r="BO54" s="4">
        <v>11.503916666666701</v>
      </c>
      <c r="BP54" s="4">
        <v>26.289695070436998</v>
      </c>
      <c r="BQ54" s="4">
        <v>84.127024225398301</v>
      </c>
      <c r="BR54" s="4">
        <v>169801.64302793599</v>
      </c>
      <c r="BS54" s="4">
        <v>7.1205333333333298</v>
      </c>
      <c r="BT54" s="4">
        <v>15624.276105414599</v>
      </c>
      <c r="BU54" s="2" t="s">
        <v>138</v>
      </c>
      <c r="BV54" s="4">
        <v>0.99954382717040502</v>
      </c>
      <c r="BW54" s="4">
        <v>11.2189833333333</v>
      </c>
      <c r="BX54" s="4">
        <v>30.735980945693299</v>
      </c>
      <c r="BY54" s="14">
        <v>98.355139026218595</v>
      </c>
      <c r="BZ54" s="4">
        <v>190220.42472512301</v>
      </c>
      <c r="CA54" s="4">
        <v>11.218116666666701</v>
      </c>
      <c r="CB54" s="4">
        <v>483435.57950665598</v>
      </c>
    </row>
    <row r="55" spans="1:80">
      <c r="A55" s="2"/>
      <c r="B55" s="2"/>
      <c r="C55" s="2" t="s">
        <v>88</v>
      </c>
      <c r="D55" s="2" t="s">
        <v>38</v>
      </c>
      <c r="E55" s="2" t="s">
        <v>139</v>
      </c>
      <c r="F55" s="2" t="s">
        <v>60</v>
      </c>
      <c r="G55" s="2" t="s">
        <v>83</v>
      </c>
      <c r="H55" s="1">
        <v>43865.8058564815</v>
      </c>
      <c r="I55" s="2" t="s">
        <v>142</v>
      </c>
      <c r="J55" s="4">
        <v>0.99952797098005297</v>
      </c>
      <c r="K55" s="4">
        <v>5.60748333333333</v>
      </c>
      <c r="L55" s="4">
        <v>44.137913326237801</v>
      </c>
      <c r="M55" s="14">
        <v>88.275826652475601</v>
      </c>
      <c r="N55" s="4">
        <v>58979.917674941498</v>
      </c>
      <c r="O55" s="4">
        <v>5.6839666666666702</v>
      </c>
      <c r="P55" s="4">
        <v>40145.873905427397</v>
      </c>
      <c r="Q55" s="2" t="s">
        <v>173</v>
      </c>
      <c r="R55" s="4">
        <v>0.99777348220963502</v>
      </c>
      <c r="S55" s="4">
        <v>6.1209166666666697</v>
      </c>
      <c r="T55" s="4">
        <v>42.454762499251103</v>
      </c>
      <c r="U55" s="4">
        <v>84.909524998502306</v>
      </c>
      <c r="V55" s="4">
        <v>131579.887471736</v>
      </c>
      <c r="W55" s="4">
        <v>6.3038833333333297</v>
      </c>
      <c r="X55" s="4">
        <v>33856.137810593202</v>
      </c>
      <c r="Y55" s="2" t="s">
        <v>110</v>
      </c>
      <c r="Z55" s="4">
        <v>0.99928380047649101</v>
      </c>
      <c r="AA55" s="4">
        <v>6.9211999999999998</v>
      </c>
      <c r="AB55" s="4">
        <v>44.976911626297699</v>
      </c>
      <c r="AC55" s="4">
        <v>89.953823252595399</v>
      </c>
      <c r="AD55" s="4">
        <v>52254.226406855501</v>
      </c>
      <c r="AE55" s="4">
        <v>6.3038833333333297</v>
      </c>
      <c r="AF55" s="4">
        <v>33856.137810593202</v>
      </c>
      <c r="AG55" s="2" t="s">
        <v>201</v>
      </c>
      <c r="AH55" s="4">
        <v>0.99801405805362797</v>
      </c>
      <c r="AI55" s="4">
        <v>7.7835000000000001</v>
      </c>
      <c r="AJ55" s="4">
        <v>46.9546704313248</v>
      </c>
      <c r="AK55" s="4">
        <v>93.9093408626496</v>
      </c>
      <c r="AL55" s="4">
        <v>28477.555493570999</v>
      </c>
      <c r="AM55" s="4">
        <v>7.1032000000000002</v>
      </c>
      <c r="AN55" s="4">
        <v>15015.5887708338</v>
      </c>
      <c r="AO55" s="2" t="s">
        <v>113</v>
      </c>
      <c r="AP55" s="4">
        <v>0.98761920069369402</v>
      </c>
      <c r="AQ55" s="4">
        <v>8.2243999999999993</v>
      </c>
      <c r="AR55" s="4">
        <v>42.513435407767403</v>
      </c>
      <c r="AS55" s="4">
        <v>85.026870815534707</v>
      </c>
      <c r="AT55" s="4">
        <v>15429.176250173799</v>
      </c>
      <c r="AU55" s="4">
        <v>7.1032000000000002</v>
      </c>
      <c r="AV55" s="4">
        <v>15015.5887708338</v>
      </c>
      <c r="AW55" s="2" t="s">
        <v>106</v>
      </c>
      <c r="AX55" s="4">
        <v>0.99932552855460699</v>
      </c>
      <c r="AY55" s="4">
        <v>9.3638499999999993</v>
      </c>
      <c r="AZ55" s="4">
        <v>46.749838353954402</v>
      </c>
      <c r="BA55" s="4">
        <v>93.499676707908705</v>
      </c>
      <c r="BB55" s="4">
        <v>462416.879088104</v>
      </c>
      <c r="BC55" s="4">
        <v>7.1032000000000002</v>
      </c>
      <c r="BD55" s="4">
        <v>15015.5887708338</v>
      </c>
      <c r="BE55" s="2" t="s">
        <v>153</v>
      </c>
      <c r="BF55" s="4">
        <v>0.99981166094521201</v>
      </c>
      <c r="BG55" s="4">
        <v>9.6656499999999994</v>
      </c>
      <c r="BH55" s="4">
        <v>46.1738414858387</v>
      </c>
      <c r="BI55" s="4">
        <v>92.3476829716775</v>
      </c>
      <c r="BJ55" s="4">
        <v>20570.9363723282</v>
      </c>
      <c r="BK55" s="4">
        <v>7.1032000000000002</v>
      </c>
      <c r="BL55" s="4">
        <v>15015.5887708338</v>
      </c>
      <c r="BM55" s="2" t="s">
        <v>98</v>
      </c>
      <c r="BN55" s="4">
        <v>0.99844917884822604</v>
      </c>
      <c r="BO55" s="4">
        <v>11.2004</v>
      </c>
      <c r="BP55" s="4">
        <v>44.197826897587603</v>
      </c>
      <c r="BQ55" s="4">
        <v>88.395653795175207</v>
      </c>
      <c r="BR55" s="4">
        <v>274346.68499537598</v>
      </c>
      <c r="BS55" s="4">
        <v>7.1032000000000002</v>
      </c>
      <c r="BT55" s="4">
        <v>15015.5887708338</v>
      </c>
      <c r="BU55" s="2" t="s">
        <v>138</v>
      </c>
      <c r="BV55" s="4">
        <v>0.99954382717040502</v>
      </c>
      <c r="BW55" s="4">
        <v>11.2189833333333</v>
      </c>
      <c r="BX55" s="4">
        <v>49.714678039885499</v>
      </c>
      <c r="BY55" s="14">
        <v>99.429356079771097</v>
      </c>
      <c r="BZ55" s="4">
        <v>283653.63123401301</v>
      </c>
      <c r="CA55" s="4">
        <v>11.218116666666701</v>
      </c>
      <c r="CB55" s="4">
        <v>445689.351314053</v>
      </c>
    </row>
    <row r="56" spans="1:80">
      <c r="A56" s="2"/>
      <c r="B56" s="2"/>
      <c r="C56" s="2" t="s">
        <v>88</v>
      </c>
      <c r="D56" s="2" t="s">
        <v>38</v>
      </c>
      <c r="E56" s="2" t="s">
        <v>196</v>
      </c>
      <c r="F56" s="2" t="s">
        <v>35</v>
      </c>
      <c r="G56" s="2" t="s">
        <v>83</v>
      </c>
      <c r="H56" s="1">
        <v>43866.709571759297</v>
      </c>
      <c r="I56" s="2" t="s">
        <v>142</v>
      </c>
      <c r="J56" s="4">
        <v>0.99952797098005297</v>
      </c>
      <c r="K56" s="4">
        <v>5.5841333333333303</v>
      </c>
      <c r="L56" s="4">
        <v>52.227320674081</v>
      </c>
      <c r="M56" s="14">
        <v>104.454641348162</v>
      </c>
      <c r="N56" s="4">
        <v>68570.516858834599</v>
      </c>
      <c r="O56" s="4">
        <v>5.6645000000000003</v>
      </c>
      <c r="P56" s="4">
        <v>39442.9264571042</v>
      </c>
      <c r="Q56" s="2" t="s">
        <v>173</v>
      </c>
      <c r="R56" s="4">
        <v>0.99777348220963502</v>
      </c>
      <c r="S56" s="4">
        <v>6.1087666666666696</v>
      </c>
      <c r="T56" s="4">
        <v>46.852763675656099</v>
      </c>
      <c r="U56" s="4">
        <v>93.705527351312199</v>
      </c>
      <c r="V56" s="4">
        <v>135742.262672749</v>
      </c>
      <c r="W56" s="4">
        <v>6.3099333333333298</v>
      </c>
      <c r="X56" s="4">
        <v>31663.8009531194</v>
      </c>
      <c r="Y56" s="2" t="s">
        <v>110</v>
      </c>
      <c r="Z56" s="4">
        <v>0.99928380047649101</v>
      </c>
      <c r="AA56" s="4">
        <v>6.9177166666666698</v>
      </c>
      <c r="AB56" s="4">
        <v>53.818860993870899</v>
      </c>
      <c r="AC56" s="4">
        <v>107.637721987742</v>
      </c>
      <c r="AD56" s="4">
        <v>58596.131726591702</v>
      </c>
      <c r="AE56" s="4">
        <v>6.3099333333333298</v>
      </c>
      <c r="AF56" s="4">
        <v>31663.8009531194</v>
      </c>
      <c r="AG56" s="2" t="s">
        <v>201</v>
      </c>
      <c r="AH56" s="4">
        <v>0.99801405805362797</v>
      </c>
      <c r="AI56" s="4">
        <v>7.7938833333333299</v>
      </c>
      <c r="AJ56" s="4">
        <v>43.153441800710098</v>
      </c>
      <c r="AK56" s="4">
        <v>86.306883601420196</v>
      </c>
      <c r="AL56" s="4">
        <v>29386.702732592501</v>
      </c>
      <c r="AM56" s="4">
        <v>7.1239666666666697</v>
      </c>
      <c r="AN56" s="4">
        <v>16859.856576886599</v>
      </c>
      <c r="AO56" s="2" t="s">
        <v>113</v>
      </c>
      <c r="AP56" s="4">
        <v>0.98761920069369402</v>
      </c>
      <c r="AQ56" s="4">
        <v>8.23213333333333</v>
      </c>
      <c r="AR56" s="4">
        <v>0</v>
      </c>
      <c r="AS56" s="4">
        <v>0</v>
      </c>
      <c r="AT56" s="4">
        <v>1927.8256612416901</v>
      </c>
      <c r="AU56" s="4">
        <v>7.1239666666666697</v>
      </c>
      <c r="AV56" s="4">
        <v>16859.856576886599</v>
      </c>
      <c r="AW56" s="2" t="s">
        <v>106</v>
      </c>
      <c r="AX56" s="4">
        <v>0.99932552855460699</v>
      </c>
      <c r="AY56" s="4">
        <v>9.3638333333333303</v>
      </c>
      <c r="AZ56" s="4">
        <v>45.540909466226303</v>
      </c>
      <c r="BA56" s="4">
        <v>91.081818932452705</v>
      </c>
      <c r="BB56" s="4">
        <v>506495.56913725601</v>
      </c>
      <c r="BC56" s="4">
        <v>7.1239666666666697</v>
      </c>
      <c r="BD56" s="4">
        <v>16859.856576886599</v>
      </c>
      <c r="BE56" s="2" t="s">
        <v>153</v>
      </c>
      <c r="BF56" s="4">
        <v>0.99981166094521201</v>
      </c>
      <c r="BG56" s="4">
        <v>9.6605333333333299</v>
      </c>
      <c r="BH56" s="4">
        <v>46.304483147312503</v>
      </c>
      <c r="BI56" s="4">
        <v>92.608966294625006</v>
      </c>
      <c r="BJ56" s="4">
        <v>23162.7469986949</v>
      </c>
      <c r="BK56" s="4">
        <v>7.1239666666666697</v>
      </c>
      <c r="BL56" s="4">
        <v>16859.856576886599</v>
      </c>
      <c r="BM56" s="2" t="s">
        <v>98</v>
      </c>
      <c r="BN56" s="4">
        <v>0.99844917884822604</v>
      </c>
      <c r="BO56" s="4">
        <v>11.472766666666701</v>
      </c>
      <c r="BP56" s="4">
        <v>44.778567937745301</v>
      </c>
      <c r="BQ56" s="4">
        <v>89.557135875490602</v>
      </c>
      <c r="BR56" s="4">
        <v>312090.47237637202</v>
      </c>
      <c r="BS56" s="4">
        <v>7.1239666666666697</v>
      </c>
      <c r="BT56" s="4">
        <v>16859.856576886599</v>
      </c>
      <c r="BU56" s="2" t="s">
        <v>138</v>
      </c>
      <c r="BV56" s="4">
        <v>0.99954382717040502</v>
      </c>
      <c r="BW56" s="4">
        <v>11.218966666666701</v>
      </c>
      <c r="BX56" s="4">
        <v>50.215684870404701</v>
      </c>
      <c r="BY56" s="14">
        <v>100.431369740809</v>
      </c>
      <c r="BZ56" s="4">
        <v>323899.28971320798</v>
      </c>
      <c r="CA56" s="4">
        <v>11.2181</v>
      </c>
      <c r="CB56" s="4">
        <v>503847.544959386</v>
      </c>
    </row>
    <row r="57" spans="1:80">
      <c r="A57" s="2"/>
      <c r="B57" s="2"/>
      <c r="C57" s="2" t="s">
        <v>12</v>
      </c>
      <c r="D57" s="2" t="s">
        <v>38</v>
      </c>
      <c r="E57" s="2" t="s">
        <v>72</v>
      </c>
      <c r="F57" s="2" t="s">
        <v>60</v>
      </c>
      <c r="G57" s="2" t="s">
        <v>147</v>
      </c>
      <c r="H57" s="1">
        <v>43865.820648148103</v>
      </c>
      <c r="I57" s="2" t="s">
        <v>142</v>
      </c>
      <c r="J57" s="4">
        <v>0.99952797098005297</v>
      </c>
      <c r="K57" s="4">
        <v>5.5918999999999999</v>
      </c>
      <c r="L57" s="4">
        <v>81.191652630410502</v>
      </c>
      <c r="M57" s="14">
        <v>92.790460149040598</v>
      </c>
      <c r="N57" s="4">
        <v>107328.784394602</v>
      </c>
      <c r="O57" s="4">
        <v>5.6683833333333302</v>
      </c>
      <c r="P57" s="4">
        <v>39706.893169789597</v>
      </c>
      <c r="Q57" s="2" t="s">
        <v>173</v>
      </c>
      <c r="R57" s="4">
        <v>0.99777348220963502</v>
      </c>
      <c r="S57" s="4">
        <v>6.1117833333333298</v>
      </c>
      <c r="T57" s="4">
        <v>74.457614747166502</v>
      </c>
      <c r="U57" s="4">
        <v>85.094416853904605</v>
      </c>
      <c r="V57" s="4">
        <v>213351.538635673</v>
      </c>
      <c r="W57" s="4">
        <v>6.3008166666666696</v>
      </c>
      <c r="X57" s="4">
        <v>31411.094185317299</v>
      </c>
      <c r="Y57" s="2" t="s">
        <v>110</v>
      </c>
      <c r="Z57" s="4">
        <v>0.99928380047649101</v>
      </c>
      <c r="AA57" s="4">
        <v>6.9211666666666698</v>
      </c>
      <c r="AB57" s="4">
        <v>82.352972863192207</v>
      </c>
      <c r="AC57" s="4">
        <v>94.117683272219594</v>
      </c>
      <c r="AD57" s="4">
        <v>89263.761605164298</v>
      </c>
      <c r="AE57" s="4">
        <v>6.3008166666666696</v>
      </c>
      <c r="AF57" s="4">
        <v>31411.094185317299</v>
      </c>
      <c r="AG57" s="2" t="s">
        <v>201</v>
      </c>
      <c r="AH57" s="4">
        <v>0.99801405805362797</v>
      </c>
      <c r="AI57" s="4">
        <v>7.7834666666666701</v>
      </c>
      <c r="AJ57" s="4">
        <v>80.778790172579804</v>
      </c>
      <c r="AK57" s="4">
        <v>92.318617340091194</v>
      </c>
      <c r="AL57" s="4">
        <v>47593.417204314901</v>
      </c>
      <c r="AM57" s="4">
        <v>7.1066333333333302</v>
      </c>
      <c r="AN57" s="4">
        <v>14587.0677293886</v>
      </c>
      <c r="AO57" s="2" t="s">
        <v>113</v>
      </c>
      <c r="AP57" s="4">
        <v>0.98761920069369402</v>
      </c>
      <c r="AQ57" s="4">
        <v>8.2243666666666702</v>
      </c>
      <c r="AR57" s="4">
        <v>78.681543235990802</v>
      </c>
      <c r="AS57" s="4">
        <v>89.9217636982752</v>
      </c>
      <c r="AT57" s="4">
        <v>24502.398057701499</v>
      </c>
      <c r="AU57" s="4">
        <v>7.1066333333333302</v>
      </c>
      <c r="AV57" s="4">
        <v>14587.0677293886</v>
      </c>
      <c r="AW57" s="2" t="s">
        <v>106</v>
      </c>
      <c r="AX57" s="4">
        <v>0.99932552855460699</v>
      </c>
      <c r="AY57" s="4">
        <v>9.3663666666666696</v>
      </c>
      <c r="AZ57" s="4">
        <v>84.303028016190098</v>
      </c>
      <c r="BA57" s="4">
        <v>96.346317732788705</v>
      </c>
      <c r="BB57" s="4">
        <v>790998.54802288499</v>
      </c>
      <c r="BC57" s="4">
        <v>7.1066333333333302</v>
      </c>
      <c r="BD57" s="4">
        <v>14587.0677293886</v>
      </c>
      <c r="BE57" s="2" t="s">
        <v>153</v>
      </c>
      <c r="BF57" s="4">
        <v>0.99981166094521201</v>
      </c>
      <c r="BG57" s="4">
        <v>9.6655999999999995</v>
      </c>
      <c r="BH57" s="4">
        <v>83.845709153084599</v>
      </c>
      <c r="BI57" s="4">
        <v>95.823667603525294</v>
      </c>
      <c r="BJ57" s="4">
        <v>36226.909448236001</v>
      </c>
      <c r="BK57" s="4">
        <v>7.1066333333333302</v>
      </c>
      <c r="BL57" s="4">
        <v>14587.0677293886</v>
      </c>
      <c r="BM57" s="2" t="s">
        <v>98</v>
      </c>
      <c r="BN57" s="4">
        <v>0.99844917884822604</v>
      </c>
      <c r="BO57" s="4">
        <v>11.1614166666667</v>
      </c>
      <c r="BP57" s="4">
        <v>74.82911016685</v>
      </c>
      <c r="BQ57" s="4">
        <v>85.518983047828499</v>
      </c>
      <c r="BR57" s="4">
        <v>451226.93359645898</v>
      </c>
      <c r="BS57" s="4">
        <v>7.1066333333333302</v>
      </c>
      <c r="BT57" s="4">
        <v>14587.0677293886</v>
      </c>
      <c r="BU57" s="2" t="s">
        <v>138</v>
      </c>
      <c r="BV57" s="4">
        <v>0.99954382717040502</v>
      </c>
      <c r="BW57" s="4">
        <v>11.218916666666701</v>
      </c>
      <c r="BX57" s="4">
        <v>84.7464413375411</v>
      </c>
      <c r="BY57" s="14">
        <v>96.853075814332698</v>
      </c>
      <c r="BZ57" s="4">
        <v>463082.63503403799</v>
      </c>
      <c r="CA57" s="4">
        <v>11.218066666666701</v>
      </c>
      <c r="CB57" s="4">
        <v>426840.44773723499</v>
      </c>
    </row>
    <row r="58" spans="1:80">
      <c r="A58" s="2"/>
      <c r="B58" s="2"/>
      <c r="C58" s="2" t="s">
        <v>12</v>
      </c>
      <c r="D58" s="2" t="s">
        <v>38</v>
      </c>
      <c r="E58" s="2" t="s">
        <v>40</v>
      </c>
      <c r="F58" s="2" t="s">
        <v>35</v>
      </c>
      <c r="G58" s="2" t="s">
        <v>147</v>
      </c>
      <c r="H58" s="1">
        <v>43866.131342592598</v>
      </c>
      <c r="I58" s="2" t="s">
        <v>142</v>
      </c>
      <c r="J58" s="4">
        <v>0.99952797098005297</v>
      </c>
      <c r="K58" s="4">
        <v>5.5841666666666701</v>
      </c>
      <c r="L58" s="4">
        <v>87.889681817813198</v>
      </c>
      <c r="M58" s="14">
        <v>100.44535064892899</v>
      </c>
      <c r="N58" s="4">
        <v>105681.256986092</v>
      </c>
      <c r="O58" s="4">
        <v>5.6606333333333296</v>
      </c>
      <c r="P58" s="4">
        <v>36116.474149485897</v>
      </c>
      <c r="Q58" s="2" t="s">
        <v>173</v>
      </c>
      <c r="R58" s="4">
        <v>0.99777348220963502</v>
      </c>
      <c r="S58" s="4">
        <v>6.1057499999999996</v>
      </c>
      <c r="T58" s="4">
        <v>74.624328994020104</v>
      </c>
      <c r="U58" s="4">
        <v>85.2849474217373</v>
      </c>
      <c r="V58" s="4">
        <v>204019.812267303</v>
      </c>
      <c r="W58" s="4">
        <v>6.3038999999999996</v>
      </c>
      <c r="X58" s="4">
        <v>29970.656272990502</v>
      </c>
      <c r="Y58" s="2" t="s">
        <v>110</v>
      </c>
      <c r="Z58" s="4">
        <v>0.99928380047649101</v>
      </c>
      <c r="AA58" s="4">
        <v>6.91773333333333</v>
      </c>
      <c r="AB58" s="4">
        <v>82.8030512841773</v>
      </c>
      <c r="AC58" s="4">
        <v>94.6320586104884</v>
      </c>
      <c r="AD58" s="4">
        <v>85638.924806780095</v>
      </c>
      <c r="AE58" s="4">
        <v>6.3038999999999996</v>
      </c>
      <c r="AF58" s="4">
        <v>29970.656272990502</v>
      </c>
      <c r="AG58" s="2" t="s">
        <v>201</v>
      </c>
      <c r="AH58" s="4">
        <v>0.99801405805362797</v>
      </c>
      <c r="AI58" s="4">
        <v>7.7904499999999999</v>
      </c>
      <c r="AJ58" s="4">
        <v>76.261160911963302</v>
      </c>
      <c r="AK58" s="4">
        <v>87.1556124708152</v>
      </c>
      <c r="AL58" s="4">
        <v>45596.463949848301</v>
      </c>
      <c r="AM58" s="4">
        <v>7.1170666666666698</v>
      </c>
      <c r="AN58" s="4">
        <v>14802.8796227159</v>
      </c>
      <c r="AO58" s="2" t="s">
        <v>113</v>
      </c>
      <c r="AP58" s="4">
        <v>0.98761920069369402</v>
      </c>
      <c r="AQ58" s="4">
        <v>8.2295666666666705</v>
      </c>
      <c r="AR58" s="4">
        <v>38.879993839636498</v>
      </c>
      <c r="AS58" s="4">
        <v>44.434278673870303</v>
      </c>
      <c r="AT58" s="4">
        <v>14240.7393956697</v>
      </c>
      <c r="AU58" s="4">
        <v>7.1170666666666698</v>
      </c>
      <c r="AV58" s="4">
        <v>14802.8796227159</v>
      </c>
      <c r="AW58" s="2" t="s">
        <v>106</v>
      </c>
      <c r="AX58" s="4">
        <v>0.99932552855460699</v>
      </c>
      <c r="AY58" s="4">
        <v>9.3664000000000005</v>
      </c>
      <c r="AZ58" s="4">
        <v>76.225727019645404</v>
      </c>
      <c r="BA58" s="4">
        <v>87.115116593880401</v>
      </c>
      <c r="BB58" s="4">
        <v>728100.59711221105</v>
      </c>
      <c r="BC58" s="4">
        <v>7.1170666666666698</v>
      </c>
      <c r="BD58" s="4">
        <v>14802.8796227159</v>
      </c>
      <c r="BE58" s="2" t="s">
        <v>153</v>
      </c>
      <c r="BF58" s="4">
        <v>0.99981166094521201</v>
      </c>
      <c r="BG58" s="4">
        <v>9.6656499999999994</v>
      </c>
      <c r="BH58" s="4">
        <v>77.933235520304294</v>
      </c>
      <c r="BI58" s="4">
        <v>89.066554880347795</v>
      </c>
      <c r="BJ58" s="4">
        <v>34179.564148753503</v>
      </c>
      <c r="BK58" s="4">
        <v>7.1170666666666698</v>
      </c>
      <c r="BL58" s="4">
        <v>14802.8796227159</v>
      </c>
      <c r="BM58" s="2" t="s">
        <v>98</v>
      </c>
      <c r="BN58" s="4">
        <v>0.99844917884822604</v>
      </c>
      <c r="BO58" s="4">
        <v>11.4494166666667</v>
      </c>
      <c r="BP58" s="4">
        <v>64.290190126048898</v>
      </c>
      <c r="BQ58" s="4">
        <v>73.474503001198698</v>
      </c>
      <c r="BR58" s="4">
        <v>393411.77277504798</v>
      </c>
      <c r="BS58" s="4">
        <v>7.1170666666666698</v>
      </c>
      <c r="BT58" s="4">
        <v>14802.8796227159</v>
      </c>
      <c r="BU58" s="2" t="s">
        <v>138</v>
      </c>
      <c r="BV58" s="4">
        <v>0.99954382717040502</v>
      </c>
      <c r="BW58" s="4">
        <v>11.218966666666701</v>
      </c>
      <c r="BX58" s="4">
        <v>84.014848488462107</v>
      </c>
      <c r="BY58" s="14">
        <v>96.016969701099498</v>
      </c>
      <c r="BZ58" s="4">
        <v>437289.308168658</v>
      </c>
      <c r="CA58" s="4">
        <v>11.2181</v>
      </c>
      <c r="CB58" s="4">
        <v>406575.63756141299</v>
      </c>
    </row>
    <row r="59" spans="1:80">
      <c r="A59" s="2"/>
      <c r="B59" s="2"/>
      <c r="C59" s="2" t="s">
        <v>12</v>
      </c>
      <c r="D59" s="2" t="s">
        <v>38</v>
      </c>
      <c r="E59" s="2" t="s">
        <v>124</v>
      </c>
      <c r="F59" s="2" t="s">
        <v>35</v>
      </c>
      <c r="G59" s="2" t="s">
        <v>147</v>
      </c>
      <c r="H59" s="1">
        <v>43866.724398148202</v>
      </c>
      <c r="I59" s="2" t="s">
        <v>142</v>
      </c>
      <c r="J59" s="4">
        <v>0.99952797098005297</v>
      </c>
      <c r="K59" s="4">
        <v>5.5763833333333297</v>
      </c>
      <c r="L59" s="4">
        <v>81.698111568511393</v>
      </c>
      <c r="M59" s="14">
        <v>93.369270364013005</v>
      </c>
      <c r="N59" s="4">
        <v>109984.766489146</v>
      </c>
      <c r="O59" s="4">
        <v>5.6528666666666698</v>
      </c>
      <c r="P59" s="4">
        <v>40437.137224580598</v>
      </c>
      <c r="Q59" s="2" t="s">
        <v>173</v>
      </c>
      <c r="R59" s="4">
        <v>0.99777348220963502</v>
      </c>
      <c r="S59" s="4">
        <v>6.1027166666666703</v>
      </c>
      <c r="T59" s="4">
        <v>90.038317573246403</v>
      </c>
      <c r="U59" s="4">
        <v>102.90093436942399</v>
      </c>
      <c r="V59" s="4">
        <v>220929.37250607001</v>
      </c>
      <c r="W59" s="4">
        <v>6.3069333333333297</v>
      </c>
      <c r="X59" s="4">
        <v>26944.210420206899</v>
      </c>
      <c r="Y59" s="2" t="s">
        <v>110</v>
      </c>
      <c r="Z59" s="4">
        <v>0.99928380047649101</v>
      </c>
      <c r="AA59" s="4">
        <v>6.9142666666666699</v>
      </c>
      <c r="AB59" s="4">
        <v>100.623286544927</v>
      </c>
      <c r="AC59" s="4">
        <v>114.998041765631</v>
      </c>
      <c r="AD59" s="4">
        <v>93670.628288170003</v>
      </c>
      <c r="AE59" s="4">
        <v>6.3069333333333297</v>
      </c>
      <c r="AF59" s="4">
        <v>26944.210420206899</v>
      </c>
      <c r="AG59" s="2" t="s">
        <v>201</v>
      </c>
      <c r="AH59" s="4">
        <v>0.99801405805362797</v>
      </c>
      <c r="AI59" s="4">
        <v>7.7938999999999998</v>
      </c>
      <c r="AJ59" s="4">
        <v>69.370146923259597</v>
      </c>
      <c r="AK59" s="4">
        <v>79.280167912296704</v>
      </c>
      <c r="AL59" s="4">
        <v>43651.2042032237</v>
      </c>
      <c r="AM59" s="4">
        <v>7.1239999999999997</v>
      </c>
      <c r="AN59" s="4">
        <v>15579.0894315283</v>
      </c>
      <c r="AO59" s="2" t="s">
        <v>113</v>
      </c>
      <c r="AP59" s="4">
        <v>0.98761920069369402</v>
      </c>
      <c r="AQ59" s="4">
        <v>8.2269833333333295</v>
      </c>
      <c r="AR59" s="4">
        <v>0</v>
      </c>
      <c r="AS59" s="4">
        <v>0</v>
      </c>
      <c r="AT59" s="4">
        <v>2929.0636761126302</v>
      </c>
      <c r="AU59" s="4">
        <v>7.1239999999999997</v>
      </c>
      <c r="AV59" s="4">
        <v>15579.0894315283</v>
      </c>
      <c r="AW59" s="2" t="s">
        <v>106</v>
      </c>
      <c r="AX59" s="4">
        <v>0.99932552855460699</v>
      </c>
      <c r="AY59" s="4">
        <v>9.3638499999999993</v>
      </c>
      <c r="AZ59" s="4">
        <v>76.894975461354093</v>
      </c>
      <c r="BA59" s="4">
        <v>87.879971955833199</v>
      </c>
      <c r="BB59" s="4">
        <v>772784.75264722202</v>
      </c>
      <c r="BC59" s="4">
        <v>7.1239999999999997</v>
      </c>
      <c r="BD59" s="4">
        <v>15579.0894315283</v>
      </c>
      <c r="BE59" s="2" t="s">
        <v>153</v>
      </c>
      <c r="BF59" s="4">
        <v>0.99981166094521201</v>
      </c>
      <c r="BG59" s="4">
        <v>9.6605500000000006</v>
      </c>
      <c r="BH59" s="4">
        <v>76.713353280409393</v>
      </c>
      <c r="BI59" s="4">
        <v>87.672403749039304</v>
      </c>
      <c r="BJ59" s="4">
        <v>35410.6908744916</v>
      </c>
      <c r="BK59" s="4">
        <v>7.1239999999999997</v>
      </c>
      <c r="BL59" s="4">
        <v>15579.0894315283</v>
      </c>
      <c r="BM59" s="2" t="s">
        <v>98</v>
      </c>
      <c r="BN59" s="4">
        <v>0.99844917884822604</v>
      </c>
      <c r="BO59" s="4">
        <v>11.464983333333301</v>
      </c>
      <c r="BP59" s="4">
        <v>61.210323327326797</v>
      </c>
      <c r="BQ59" s="4">
        <v>69.954655231230603</v>
      </c>
      <c r="BR59" s="4">
        <v>394205.95294963801</v>
      </c>
      <c r="BS59" s="4">
        <v>7.1239999999999997</v>
      </c>
      <c r="BT59" s="4">
        <v>15579.0894315283</v>
      </c>
      <c r="BU59" s="2" t="s">
        <v>138</v>
      </c>
      <c r="BV59" s="4">
        <v>0.99954382717040502</v>
      </c>
      <c r="BW59" s="4">
        <v>11.218966666666701</v>
      </c>
      <c r="BX59" s="4">
        <v>86.5499707773495</v>
      </c>
      <c r="BY59" s="14">
        <v>98.914252316970902</v>
      </c>
      <c r="BZ59" s="4">
        <v>471960.66831926402</v>
      </c>
      <c r="CA59" s="4">
        <v>11.218116666666701</v>
      </c>
      <c r="CB59" s="4">
        <v>425958.63163204503</v>
      </c>
    </row>
    <row r="60" spans="1:80">
      <c r="A60" s="2"/>
      <c r="B60" s="2"/>
      <c r="C60" s="2" t="s">
        <v>42</v>
      </c>
      <c r="D60" s="2" t="s">
        <v>38</v>
      </c>
      <c r="E60" s="2" t="s">
        <v>168</v>
      </c>
      <c r="F60" s="2" t="s">
        <v>33</v>
      </c>
      <c r="G60" s="2" t="s">
        <v>164</v>
      </c>
      <c r="H60" s="1">
        <v>43865.939004629603</v>
      </c>
      <c r="I60" s="2" t="s">
        <v>142</v>
      </c>
      <c r="J60" s="4">
        <v>0.99952797098005297</v>
      </c>
      <c r="K60" s="4">
        <v>5.1797000000000004</v>
      </c>
      <c r="L60" s="4">
        <v>0</v>
      </c>
      <c r="M60" s="14"/>
      <c r="N60" s="4">
        <v>0</v>
      </c>
      <c r="O60" s="4">
        <v>5.6606166666666704</v>
      </c>
      <c r="P60" s="4">
        <v>42279.192252925299</v>
      </c>
      <c r="Q60" s="2" t="s">
        <v>173</v>
      </c>
      <c r="R60" s="4">
        <v>0.99777348220963502</v>
      </c>
      <c r="S60" s="4">
        <v>6.0936000000000003</v>
      </c>
      <c r="T60" s="4">
        <v>0</v>
      </c>
      <c r="U60" s="4">
        <v>0</v>
      </c>
      <c r="V60" s="4">
        <v>0</v>
      </c>
      <c r="W60" s="4">
        <v>6.2947666666666704</v>
      </c>
      <c r="X60" s="4">
        <v>34299.151823398803</v>
      </c>
      <c r="Y60" s="2" t="s">
        <v>110</v>
      </c>
      <c r="Z60" s="4">
        <v>0.99928380047649101</v>
      </c>
      <c r="AA60" s="4">
        <v>6.9211833333333299</v>
      </c>
      <c r="AB60" s="4">
        <v>270.46070916528902</v>
      </c>
      <c r="AC60" s="14">
        <f>(AB60/AVERAGE(AB$60:AB$62))*100</f>
        <v>99.868676301330979</v>
      </c>
      <c r="AD60" s="4">
        <v>321598.65571838198</v>
      </c>
      <c r="AE60" s="4">
        <v>6.2947666666666704</v>
      </c>
      <c r="AF60" s="4">
        <v>34299.151823398803</v>
      </c>
      <c r="AG60" s="2" t="s">
        <v>201</v>
      </c>
      <c r="AH60" s="4">
        <v>0.99801405805362797</v>
      </c>
      <c r="AI60" s="4">
        <v>7.7834833333333302</v>
      </c>
      <c r="AJ60" s="4">
        <v>1.3726177460742</v>
      </c>
      <c r="AK60" s="4"/>
      <c r="AL60" s="4">
        <v>908.51912652471401</v>
      </c>
      <c r="AM60" s="4">
        <v>7.1031833333333303</v>
      </c>
      <c r="AN60" s="4">
        <v>16387.130826185599</v>
      </c>
      <c r="AO60" s="2" t="s">
        <v>113</v>
      </c>
      <c r="AP60" s="4">
        <v>0.98761920069369402</v>
      </c>
      <c r="AQ60" s="4">
        <v>8.2218</v>
      </c>
      <c r="AR60" s="4">
        <v>122.078914622357</v>
      </c>
      <c r="AS60" s="4"/>
      <c r="AT60" s="4">
        <v>40349.773901591601</v>
      </c>
      <c r="AU60" s="4">
        <v>7.1031833333333303</v>
      </c>
      <c r="AV60" s="4">
        <v>16387.130826185599</v>
      </c>
      <c r="AW60" s="2" t="s">
        <v>106</v>
      </c>
      <c r="AX60" s="4">
        <v>0.99932552855460699</v>
      </c>
      <c r="AY60" s="4">
        <v>9.3663833333333297</v>
      </c>
      <c r="AZ60" s="4">
        <v>0</v>
      </c>
      <c r="BA60" s="4"/>
      <c r="BB60" s="4">
        <v>1907.6094295452699</v>
      </c>
      <c r="BC60" s="4">
        <v>7.1031833333333303</v>
      </c>
      <c r="BD60" s="4">
        <v>16387.130826185599</v>
      </c>
      <c r="BE60" s="2" t="s">
        <v>153</v>
      </c>
      <c r="BF60" s="4">
        <v>0.99981166094521201</v>
      </c>
      <c r="BG60" s="4">
        <v>9.6656166666666703</v>
      </c>
      <c r="BH60" s="4">
        <v>251.356985254145</v>
      </c>
      <c r="BI60" s="14">
        <f>(BH60/AVERAGE(BH$60:BH$62))*100</f>
        <v>103.49548338779861</v>
      </c>
      <c r="BJ60" s="4">
        <v>121087.919300835</v>
      </c>
      <c r="BK60" s="4">
        <v>7.1031833333333303</v>
      </c>
      <c r="BL60" s="4">
        <v>16387.130826185599</v>
      </c>
      <c r="BM60" s="2" t="s">
        <v>98</v>
      </c>
      <c r="BN60" s="4">
        <v>0.99844917884822604</v>
      </c>
      <c r="BO60" s="4">
        <v>11.293749999999999</v>
      </c>
      <c r="BP60" s="4">
        <v>0</v>
      </c>
      <c r="BQ60" s="4">
        <v>0</v>
      </c>
      <c r="BR60" s="4">
        <v>0</v>
      </c>
      <c r="BS60" s="4">
        <v>7.1031833333333303</v>
      </c>
      <c r="BT60" s="4">
        <v>16387.130826185599</v>
      </c>
      <c r="BU60" s="2" t="s">
        <v>138</v>
      </c>
      <c r="BV60" s="4">
        <v>0.99954382717040502</v>
      </c>
      <c r="BW60" s="4">
        <v>11.21895</v>
      </c>
      <c r="BX60" s="4">
        <v>236.12426846707299</v>
      </c>
      <c r="BY60" s="14">
        <f>(BX60/AVERAGE(BX$60:BX$62))*100</f>
        <v>100.5236355016103</v>
      </c>
      <c r="BZ60" s="4">
        <v>1559477.0530083801</v>
      </c>
      <c r="CA60" s="4">
        <v>11.218083333333301</v>
      </c>
      <c r="CB60" s="4">
        <v>515901.63542196498</v>
      </c>
    </row>
    <row r="61" spans="1:80">
      <c r="A61" s="2"/>
      <c r="B61" s="2"/>
      <c r="C61" s="2" t="s">
        <v>7</v>
      </c>
      <c r="D61" s="2" t="s">
        <v>38</v>
      </c>
      <c r="E61" s="2" t="s">
        <v>157</v>
      </c>
      <c r="F61" s="2" t="s">
        <v>33</v>
      </c>
      <c r="G61" s="2" t="s">
        <v>164</v>
      </c>
      <c r="H61" s="1">
        <v>43865.953784722202</v>
      </c>
      <c r="I61" s="2" t="s">
        <v>142</v>
      </c>
      <c r="J61" s="4">
        <v>0.99952797098005297</v>
      </c>
      <c r="K61" s="4">
        <v>5.1641666666666701</v>
      </c>
      <c r="L61" s="4">
        <v>0</v>
      </c>
      <c r="M61" s="14"/>
      <c r="N61" s="4">
        <v>0</v>
      </c>
      <c r="O61" s="4">
        <v>5.6528666666666698</v>
      </c>
      <c r="P61" s="4">
        <v>45252.342619267802</v>
      </c>
      <c r="Q61" s="2" t="s">
        <v>173</v>
      </c>
      <c r="R61" s="4">
        <v>0.99777348220963502</v>
      </c>
      <c r="S61" s="4">
        <v>6.0966666666666702</v>
      </c>
      <c r="T61" s="4">
        <v>0</v>
      </c>
      <c r="U61" s="4">
        <v>0</v>
      </c>
      <c r="V61" s="4">
        <v>0</v>
      </c>
      <c r="W61" s="4">
        <v>6.2978333333333296</v>
      </c>
      <c r="X61" s="4">
        <v>32412.4363247199</v>
      </c>
      <c r="Y61" s="2" t="s">
        <v>110</v>
      </c>
      <c r="Z61" s="4">
        <v>0.99928380047649101</v>
      </c>
      <c r="AA61" s="4">
        <v>6.92078333333333</v>
      </c>
      <c r="AB61" s="4">
        <v>275.02897237111802</v>
      </c>
      <c r="AC61" s="14">
        <f>(AB61/AVERAGE(AB$60:AB$62))*100</f>
        <v>101.55552538477177</v>
      </c>
      <c r="AD61" s="4">
        <v>309051.883332306</v>
      </c>
      <c r="AE61" s="4">
        <v>6.2978333333333296</v>
      </c>
      <c r="AF61" s="4">
        <v>32412.4363247199</v>
      </c>
      <c r="AG61" s="2" t="s">
        <v>201</v>
      </c>
      <c r="AH61" s="4">
        <v>0.99801405805362797</v>
      </c>
      <c r="AI61" s="4">
        <v>7.7900166666666699</v>
      </c>
      <c r="AJ61" s="4">
        <v>1.3002321275347499</v>
      </c>
      <c r="AK61" s="4"/>
      <c r="AL61" s="4">
        <v>826.66718575484595</v>
      </c>
      <c r="AM61" s="4">
        <v>7.1131833333333301</v>
      </c>
      <c r="AN61" s="4">
        <v>15740.852943223101</v>
      </c>
      <c r="AO61" s="2" t="s">
        <v>113</v>
      </c>
      <c r="AP61" s="4">
        <v>0.98761920069369402</v>
      </c>
      <c r="AQ61" s="4">
        <v>8.2270000000000003</v>
      </c>
      <c r="AR61" s="4">
        <v>120.598305459774</v>
      </c>
      <c r="AS61" s="4"/>
      <c r="AT61" s="4">
        <v>38338.194763681699</v>
      </c>
      <c r="AU61" s="4">
        <v>7.1131833333333301</v>
      </c>
      <c r="AV61" s="4">
        <v>15740.852943223101</v>
      </c>
      <c r="AW61" s="2" t="s">
        <v>106</v>
      </c>
      <c r="AX61" s="4">
        <v>0.99932552855460699</v>
      </c>
      <c r="AY61" s="4">
        <v>9.3664166666666695</v>
      </c>
      <c r="AZ61" s="4">
        <v>0</v>
      </c>
      <c r="BA61" s="4"/>
      <c r="BB61" s="4">
        <v>1807.49136420692</v>
      </c>
      <c r="BC61" s="4">
        <v>7.1131833333333301</v>
      </c>
      <c r="BD61" s="4">
        <v>15740.852943223101</v>
      </c>
      <c r="BE61" s="2" t="s">
        <v>153</v>
      </c>
      <c r="BF61" s="4">
        <v>0.99981166094521201</v>
      </c>
      <c r="BG61" s="4">
        <v>9.6656499999999994</v>
      </c>
      <c r="BH61" s="4">
        <v>236.306855318662</v>
      </c>
      <c r="BI61" s="14">
        <f>(BH61/AVERAGE(BH$60:BH$62))*100</f>
        <v>97.298637610279854</v>
      </c>
      <c r="BJ61" s="4">
        <v>109422.547348251</v>
      </c>
      <c r="BK61" s="4">
        <v>7.1131833333333301</v>
      </c>
      <c r="BL61" s="4">
        <v>15740.852943223101</v>
      </c>
      <c r="BM61" s="2" t="s">
        <v>98</v>
      </c>
      <c r="BN61" s="4">
        <v>0.99844917884822604</v>
      </c>
      <c r="BO61" s="4">
        <v>11.1848166666667</v>
      </c>
      <c r="BP61" s="4">
        <v>0</v>
      </c>
      <c r="BQ61" s="4">
        <v>0</v>
      </c>
      <c r="BR61" s="4">
        <v>0</v>
      </c>
      <c r="BS61" s="4">
        <v>7.1131833333333301</v>
      </c>
      <c r="BT61" s="4">
        <v>15740.852943223101</v>
      </c>
      <c r="BU61" s="2" t="s">
        <v>138</v>
      </c>
      <c r="BV61" s="4">
        <v>0.99954382717040502</v>
      </c>
      <c r="BW61" s="4">
        <v>11.218966666666701</v>
      </c>
      <c r="BX61" s="4">
        <v>239.36485612069799</v>
      </c>
      <c r="BY61" s="14">
        <f>(BX61/AVERAGE(BX$60:BX$62))*100</f>
        <v>101.90322962049878</v>
      </c>
      <c r="BZ61" s="4">
        <v>1494748.7556215201</v>
      </c>
      <c r="CA61" s="4">
        <v>11.218116666666701</v>
      </c>
      <c r="CB61" s="4">
        <v>487793.88857384602</v>
      </c>
    </row>
    <row r="62" spans="1:80">
      <c r="A62" s="2"/>
      <c r="B62" s="2"/>
      <c r="C62" s="2" t="s">
        <v>128</v>
      </c>
      <c r="D62" s="2" t="s">
        <v>38</v>
      </c>
      <c r="E62" s="2" t="s">
        <v>99</v>
      </c>
      <c r="F62" s="2" t="s">
        <v>33</v>
      </c>
      <c r="G62" s="2" t="s">
        <v>164</v>
      </c>
      <c r="H62" s="1">
        <v>43866.442523148202</v>
      </c>
      <c r="I62" s="2" t="s">
        <v>142</v>
      </c>
      <c r="J62" s="4">
        <v>0.99952797098005297</v>
      </c>
      <c r="K62" s="4">
        <v>5.2224666666666701</v>
      </c>
      <c r="L62" s="4">
        <v>0</v>
      </c>
      <c r="M62" s="14"/>
      <c r="N62" s="4">
        <v>0</v>
      </c>
      <c r="O62" s="4">
        <v>5.6684000000000001</v>
      </c>
      <c r="P62" s="4">
        <v>48899.433326525097</v>
      </c>
      <c r="Q62" s="2" t="s">
        <v>173</v>
      </c>
      <c r="R62" s="4">
        <v>0.99777348220963502</v>
      </c>
      <c r="S62" s="4">
        <v>6.1026999999999996</v>
      </c>
      <c r="T62" s="4">
        <v>0</v>
      </c>
      <c r="U62" s="4">
        <v>0</v>
      </c>
      <c r="V62" s="4">
        <v>0</v>
      </c>
      <c r="W62" s="4">
        <v>6.3068999999999997</v>
      </c>
      <c r="X62" s="4">
        <v>38512.151665069301</v>
      </c>
      <c r="Y62" s="2" t="s">
        <v>110</v>
      </c>
      <c r="Z62" s="4">
        <v>0.99928380047649101</v>
      </c>
      <c r="AA62" s="4">
        <v>6.9177166666666698</v>
      </c>
      <c r="AB62" s="4">
        <v>266.95938412228497</v>
      </c>
      <c r="AC62" s="14">
        <f>(AB62/AVERAGE(AB$60:AB$62))*100</f>
        <v>98.575798313897252</v>
      </c>
      <c r="AD62" s="4">
        <v>356416.74525700603</v>
      </c>
      <c r="AE62" s="4">
        <v>6.3068999999999997</v>
      </c>
      <c r="AF62" s="4">
        <v>38512.151665069301</v>
      </c>
      <c r="AG62" s="2" t="s">
        <v>201</v>
      </c>
      <c r="AH62" s="4">
        <v>0.99801405805362797</v>
      </c>
      <c r="AI62" s="4">
        <v>7.7938833333333299</v>
      </c>
      <c r="AJ62" s="4">
        <v>0.93509818224334196</v>
      </c>
      <c r="AK62" s="4"/>
      <c r="AL62" s="4">
        <v>627.46415343111903</v>
      </c>
      <c r="AM62" s="4">
        <v>7.1170499999999999</v>
      </c>
      <c r="AN62" s="4">
        <v>16613.0802447266</v>
      </c>
      <c r="AO62" s="2" t="s">
        <v>113</v>
      </c>
      <c r="AP62" s="4">
        <v>0.98761920069369402</v>
      </c>
      <c r="AQ62" s="4">
        <v>8.2269666666666694</v>
      </c>
      <c r="AR62" s="4">
        <v>28.960722092828199</v>
      </c>
      <c r="AS62" s="4"/>
      <c r="AT62" s="4">
        <v>13010.678044087699</v>
      </c>
      <c r="AU62" s="4">
        <v>7.1170499999999999</v>
      </c>
      <c r="AV62" s="4">
        <v>16613.0802447266</v>
      </c>
      <c r="AW62" s="2" t="s">
        <v>106</v>
      </c>
      <c r="AX62" s="4">
        <v>0.99932552855460699</v>
      </c>
      <c r="AY62" s="4">
        <v>9.3664000000000005</v>
      </c>
      <c r="AZ62" s="4">
        <v>0</v>
      </c>
      <c r="BA62" s="4"/>
      <c r="BB62" s="4">
        <v>12993.519207273301</v>
      </c>
      <c r="BC62" s="4">
        <v>7.1170499999999999</v>
      </c>
      <c r="BD62" s="4">
        <v>16613.0802447266</v>
      </c>
      <c r="BE62" s="2" t="s">
        <v>153</v>
      </c>
      <c r="BF62" s="4">
        <v>0.99981166094521201</v>
      </c>
      <c r="BG62" s="4">
        <v>9.6630833333333293</v>
      </c>
      <c r="BH62" s="4">
        <v>240.93892650343699</v>
      </c>
      <c r="BI62" s="14">
        <f>(BH62/AVERAGE(BH$60:BH$62))*100</f>
        <v>99.205879001921559</v>
      </c>
      <c r="BJ62" s="4">
        <v>117724.9479003</v>
      </c>
      <c r="BK62" s="4">
        <v>7.1170499999999999</v>
      </c>
      <c r="BL62" s="4">
        <v>16613.0802447266</v>
      </c>
      <c r="BM62" s="2" t="s">
        <v>98</v>
      </c>
      <c r="BN62" s="4">
        <v>0.99844917884822604</v>
      </c>
      <c r="BO62" s="4">
        <v>11.418283333333299</v>
      </c>
      <c r="BP62" s="4">
        <v>1.98308012268073</v>
      </c>
      <c r="BQ62" s="4"/>
      <c r="BR62" s="4">
        <v>13619.051389344</v>
      </c>
      <c r="BS62" s="4">
        <v>7.1170499999999999</v>
      </c>
      <c r="BT62" s="4">
        <v>16613.0802447266</v>
      </c>
      <c r="BU62" s="2" t="s">
        <v>138</v>
      </c>
      <c r="BV62" s="4">
        <v>0.99954382717040502</v>
      </c>
      <c r="BW62" s="4">
        <v>11.21895</v>
      </c>
      <c r="BX62" s="4">
        <v>229.19371131092799</v>
      </c>
      <c r="BY62" s="14">
        <f>(BX62/AVERAGE(BX$60:BX$62))*100</f>
        <v>97.573134877890865</v>
      </c>
      <c r="BZ62" s="4">
        <v>1583252.38536896</v>
      </c>
      <c r="CA62" s="4">
        <v>11.2181</v>
      </c>
      <c r="CB62" s="4">
        <v>539605.03729637305</v>
      </c>
    </row>
    <row r="63" spans="1:80">
      <c r="A63" s="2"/>
      <c r="B63" s="2"/>
      <c r="C63" s="2" t="s">
        <v>17</v>
      </c>
      <c r="D63" s="2" t="s">
        <v>38</v>
      </c>
      <c r="E63" s="2" t="s">
        <v>95</v>
      </c>
      <c r="F63" s="2" t="s">
        <v>33</v>
      </c>
      <c r="G63" s="2" t="s">
        <v>164</v>
      </c>
      <c r="H63" s="1">
        <v>43866.457418981503</v>
      </c>
      <c r="I63" s="2" t="s">
        <v>142</v>
      </c>
      <c r="J63" s="4">
        <v>0.99952797098005297</v>
      </c>
      <c r="K63" s="4">
        <v>5.2302666666666697</v>
      </c>
      <c r="L63" s="4">
        <v>0</v>
      </c>
      <c r="M63" s="14"/>
      <c r="N63" s="4">
        <v>0</v>
      </c>
      <c r="O63" s="4">
        <v>5.6722999999999999</v>
      </c>
      <c r="P63" s="4">
        <v>48880.230070834798</v>
      </c>
      <c r="Q63" s="2" t="s">
        <v>173</v>
      </c>
      <c r="R63" s="4">
        <v>0.99777348220963502</v>
      </c>
      <c r="S63" s="4">
        <v>6.0996833333333296</v>
      </c>
      <c r="T63" s="4">
        <v>0</v>
      </c>
      <c r="U63" s="4">
        <v>0</v>
      </c>
      <c r="V63" s="4">
        <v>0</v>
      </c>
      <c r="W63" s="4">
        <v>6.3069333333333297</v>
      </c>
      <c r="X63" s="4">
        <v>36219.364147357002</v>
      </c>
      <c r="Y63" s="2" t="s">
        <v>110</v>
      </c>
      <c r="Z63" s="4">
        <v>0.99928380047649101</v>
      </c>
      <c r="AA63" s="4">
        <v>6.91773333333333</v>
      </c>
      <c r="AB63" s="4">
        <v>286.09041815866402</v>
      </c>
      <c r="AC63" s="14">
        <f>(AB63/AVERAGE(AB$60:AB$62))*100</f>
        <v>105.64000757144694</v>
      </c>
      <c r="AD63" s="4">
        <v>359268.25775365502</v>
      </c>
      <c r="AE63" s="4">
        <v>6.3069333333333297</v>
      </c>
      <c r="AF63" s="4">
        <v>36219.364147357002</v>
      </c>
      <c r="AG63" s="2" t="s">
        <v>201</v>
      </c>
      <c r="AH63" s="4">
        <v>0.99801405805362797</v>
      </c>
      <c r="AI63" s="4">
        <v>7.7939166666666697</v>
      </c>
      <c r="AJ63" s="4">
        <v>0.77704731868024002</v>
      </c>
      <c r="AK63" s="4"/>
      <c r="AL63" s="4">
        <v>506.88780614419102</v>
      </c>
      <c r="AM63" s="4">
        <v>7.1170666666666698</v>
      </c>
      <c r="AN63" s="4">
        <v>16150.3832738683</v>
      </c>
      <c r="AO63" s="2" t="s">
        <v>113</v>
      </c>
      <c r="AP63" s="4">
        <v>0.98761920069369402</v>
      </c>
      <c r="AQ63" s="4">
        <v>8.2269833333333295</v>
      </c>
      <c r="AR63" s="4">
        <v>31.228579542908999</v>
      </c>
      <c r="AS63" s="4"/>
      <c r="AT63" s="4">
        <v>13308.773956905799</v>
      </c>
      <c r="AU63" s="4">
        <v>7.1170666666666698</v>
      </c>
      <c r="AV63" s="4">
        <v>16150.3832738683</v>
      </c>
      <c r="AW63" s="2" t="s">
        <v>106</v>
      </c>
      <c r="AX63" s="4">
        <v>0.99932552855460699</v>
      </c>
      <c r="AY63" s="4">
        <v>9.3638666666666701</v>
      </c>
      <c r="AZ63" s="4">
        <v>0</v>
      </c>
      <c r="BA63" s="4"/>
      <c r="BB63" s="4">
        <v>1442.77838031178</v>
      </c>
      <c r="BC63" s="4">
        <v>7.1170666666666698</v>
      </c>
      <c r="BD63" s="4">
        <v>16150.3832738683</v>
      </c>
      <c r="BE63" s="2" t="s">
        <v>153</v>
      </c>
      <c r="BF63" s="4">
        <v>0.99981166094521201</v>
      </c>
      <c r="BG63" s="4">
        <v>9.6631</v>
      </c>
      <c r="BH63" s="4">
        <v>237.888148989077</v>
      </c>
      <c r="BI63" s="14">
        <f>(BH63/AVERAGE(BH$60:BH$62))*100</f>
        <v>97.949730527519435</v>
      </c>
      <c r="BJ63" s="4">
        <v>113012.598664816</v>
      </c>
      <c r="BK63" s="4">
        <v>7.1170666666666698</v>
      </c>
      <c r="BL63" s="4">
        <v>16150.3832738683</v>
      </c>
      <c r="BM63" s="2" t="s">
        <v>98</v>
      </c>
      <c r="BN63" s="4">
        <v>0.99844917884822604</v>
      </c>
      <c r="BO63" s="4">
        <v>11.1848333333333</v>
      </c>
      <c r="BP63" s="4">
        <v>0</v>
      </c>
      <c r="BQ63" s="4">
        <v>0</v>
      </c>
      <c r="BR63" s="4">
        <v>0</v>
      </c>
      <c r="BS63" s="4">
        <v>7.1170666666666698</v>
      </c>
      <c r="BT63" s="4">
        <v>16150.3832738683</v>
      </c>
      <c r="BU63" s="2" t="s">
        <v>138</v>
      </c>
      <c r="BV63" s="4">
        <v>0.99954382717040502</v>
      </c>
      <c r="BW63" s="4">
        <v>11.2189833333333</v>
      </c>
      <c r="BX63" s="4">
        <v>228.60777454541201</v>
      </c>
      <c r="BY63" s="14">
        <f>(BX63/AVERAGE(BX$63:BX$65))*100</f>
        <v>101.88852921995431</v>
      </c>
      <c r="BZ63" s="4">
        <v>1527886.65072653</v>
      </c>
      <c r="CA63" s="4">
        <v>11.218116666666701</v>
      </c>
      <c r="CB63" s="4">
        <v>522069.93278230302</v>
      </c>
    </row>
    <row r="64" spans="1:80">
      <c r="A64" s="2"/>
      <c r="B64" s="2"/>
      <c r="C64" s="2" t="s">
        <v>109</v>
      </c>
      <c r="D64" s="2" t="s">
        <v>38</v>
      </c>
      <c r="E64" s="2" t="s">
        <v>6</v>
      </c>
      <c r="F64" s="2" t="s">
        <v>33</v>
      </c>
      <c r="G64" s="2" t="s">
        <v>164</v>
      </c>
      <c r="H64" s="1">
        <v>43866.472175925897</v>
      </c>
      <c r="I64" s="2" t="s">
        <v>142</v>
      </c>
      <c r="J64" s="4">
        <v>0.99952797098005297</v>
      </c>
      <c r="K64" s="4">
        <v>5.1952333333333298</v>
      </c>
      <c r="L64" s="4">
        <v>0</v>
      </c>
      <c r="M64" s="14"/>
      <c r="N64" s="4">
        <v>0</v>
      </c>
      <c r="O64" s="4">
        <v>5.6567166666666697</v>
      </c>
      <c r="P64" s="4">
        <v>45429.6893119495</v>
      </c>
      <c r="Q64" s="2" t="s">
        <v>173</v>
      </c>
      <c r="R64" s="4">
        <v>0.99777348220963502</v>
      </c>
      <c r="S64" s="4">
        <v>6.1026833333333297</v>
      </c>
      <c r="T64" s="4">
        <v>0</v>
      </c>
      <c r="U64" s="4">
        <v>0</v>
      </c>
      <c r="V64" s="4">
        <v>0</v>
      </c>
      <c r="W64" s="4">
        <v>6.3038666666666696</v>
      </c>
      <c r="X64" s="4">
        <v>33035.422465210897</v>
      </c>
      <c r="Y64" s="2" t="s">
        <v>110</v>
      </c>
      <c r="Z64" s="4">
        <v>0.99928380047649101</v>
      </c>
      <c r="AA64" s="4">
        <v>6.9211666666666698</v>
      </c>
      <c r="AB64" s="4">
        <v>0</v>
      </c>
      <c r="AC64" s="4">
        <v>0</v>
      </c>
      <c r="AD64" s="4">
        <v>0</v>
      </c>
      <c r="AE64" s="4">
        <v>6.3038666666666696</v>
      </c>
      <c r="AF64" s="4">
        <v>33035.422465210897</v>
      </c>
      <c r="AG64" s="2" t="s">
        <v>201</v>
      </c>
      <c r="AH64" s="4">
        <v>0.99801405805362797</v>
      </c>
      <c r="AI64" s="4">
        <v>7.7938833333333299</v>
      </c>
      <c r="AJ64" s="4">
        <v>298.857326471921</v>
      </c>
      <c r="AK64" s="14">
        <f>(AJ64/AVERAGE(AJ$64:AJ$66))*100</f>
        <v>105.16627685104889</v>
      </c>
      <c r="AL64" s="4">
        <v>182057.73613292901</v>
      </c>
      <c r="AM64" s="4">
        <v>7.1204999999999998</v>
      </c>
      <c r="AN64" s="4">
        <v>15082.164964105799</v>
      </c>
      <c r="AO64" s="2" t="s">
        <v>113</v>
      </c>
      <c r="AP64" s="4">
        <v>0.98761920069369402</v>
      </c>
      <c r="AQ64" s="4">
        <v>8.2321166666666699</v>
      </c>
      <c r="AR64" s="4">
        <v>0</v>
      </c>
      <c r="AS64" s="4">
        <v>0</v>
      </c>
      <c r="AT64" s="4">
        <v>0</v>
      </c>
      <c r="AU64" s="4">
        <v>7.1204999999999998</v>
      </c>
      <c r="AV64" s="4">
        <v>15082.164964105799</v>
      </c>
      <c r="AW64" s="2" t="s">
        <v>106</v>
      </c>
      <c r="AX64" s="4">
        <v>0.99932552855460699</v>
      </c>
      <c r="AY64" s="4">
        <v>9.3638333333333303</v>
      </c>
      <c r="AZ64" s="4">
        <v>268.50564585422399</v>
      </c>
      <c r="BA64" s="14">
        <f>(AZ64/AVERAGE(AZ$64:AZ$66))*100</f>
        <v>112.19486053662855</v>
      </c>
      <c r="BB64" s="4">
        <v>2551207.2325750198</v>
      </c>
      <c r="BC64" s="4">
        <v>7.1204999999999998</v>
      </c>
      <c r="BD64" s="4">
        <v>15082.164964105799</v>
      </c>
      <c r="BE64" s="2" t="s">
        <v>153</v>
      </c>
      <c r="BF64" s="4">
        <v>0.99981166094521201</v>
      </c>
      <c r="BG64" s="4">
        <v>9.3655333333333299</v>
      </c>
      <c r="BH64" s="4">
        <v>0</v>
      </c>
      <c r="BI64" s="4">
        <v>0</v>
      </c>
      <c r="BJ64" s="4">
        <v>0</v>
      </c>
      <c r="BK64" s="4">
        <v>7.1204999999999998</v>
      </c>
      <c r="BL64" s="4">
        <v>15082.164964105799</v>
      </c>
      <c r="BM64" s="2" t="s">
        <v>98</v>
      </c>
      <c r="BN64" s="4">
        <v>0.99844917884822604</v>
      </c>
      <c r="BO64" s="4">
        <v>11.2314833333333</v>
      </c>
      <c r="BP64" s="4">
        <v>0</v>
      </c>
      <c r="BQ64" s="4">
        <v>0</v>
      </c>
      <c r="BR64" s="4">
        <v>0</v>
      </c>
      <c r="BS64" s="4">
        <v>7.1204999999999998</v>
      </c>
      <c r="BT64" s="4">
        <v>15082.164964105799</v>
      </c>
      <c r="BU64" s="2" t="s">
        <v>138</v>
      </c>
      <c r="BV64" s="4">
        <v>0.99954382717040502</v>
      </c>
      <c r="BW64" s="4">
        <v>11.2189333333333</v>
      </c>
      <c r="BX64" s="4">
        <v>228.357014618211</v>
      </c>
      <c r="BY64" s="14">
        <f>(BX64/AVERAGE(BX$63:BX$65))*100</f>
        <v>101.77676766582246</v>
      </c>
      <c r="BZ64" s="4">
        <v>1268681.97731017</v>
      </c>
      <c r="CA64" s="4">
        <v>11.218083333333301</v>
      </c>
      <c r="CB64" s="4">
        <v>433977.241570746</v>
      </c>
    </row>
    <row r="65" spans="1:80">
      <c r="A65" s="2"/>
      <c r="B65" s="2"/>
      <c r="C65" s="2" t="s">
        <v>101</v>
      </c>
      <c r="D65" s="2" t="s">
        <v>38</v>
      </c>
      <c r="E65" s="2" t="s">
        <v>77</v>
      </c>
      <c r="F65" s="2" t="s">
        <v>33</v>
      </c>
      <c r="G65" s="2" t="s">
        <v>164</v>
      </c>
      <c r="H65" s="1">
        <v>43865.968622685199</v>
      </c>
      <c r="I65" s="2" t="s">
        <v>142</v>
      </c>
      <c r="J65" s="4">
        <v>0.99952797098005297</v>
      </c>
      <c r="K65" s="4">
        <v>5.1991333333333296</v>
      </c>
      <c r="L65" s="4">
        <v>0</v>
      </c>
      <c r="M65" s="14"/>
      <c r="N65" s="4">
        <v>0</v>
      </c>
      <c r="O65" s="4">
        <v>5.6645000000000003</v>
      </c>
      <c r="P65" s="4">
        <v>42273.417517638998</v>
      </c>
      <c r="Q65" s="2" t="s">
        <v>173</v>
      </c>
      <c r="R65" s="4">
        <v>0.99777348220963502</v>
      </c>
      <c r="S65" s="4">
        <v>6.0966166666666703</v>
      </c>
      <c r="T65" s="4">
        <v>0</v>
      </c>
      <c r="U65" s="4">
        <v>0</v>
      </c>
      <c r="V65" s="4">
        <v>0</v>
      </c>
      <c r="W65" s="4">
        <v>6.3008333333333297</v>
      </c>
      <c r="X65" s="4">
        <v>35240.2399483716</v>
      </c>
      <c r="Y65" s="2" t="s">
        <v>110</v>
      </c>
      <c r="Z65" s="4">
        <v>0.99928380047649101</v>
      </c>
      <c r="AA65" s="4">
        <v>6.9177</v>
      </c>
      <c r="AB65" s="4">
        <v>0</v>
      </c>
      <c r="AC65" s="4">
        <v>0</v>
      </c>
      <c r="AD65" s="4">
        <v>0</v>
      </c>
      <c r="AE65" s="4">
        <v>6.3008333333333297</v>
      </c>
      <c r="AF65" s="4">
        <v>35240.2399483716</v>
      </c>
      <c r="AG65" s="2" t="s">
        <v>201</v>
      </c>
      <c r="AH65" s="4">
        <v>0.99801405805362797</v>
      </c>
      <c r="AI65" s="4">
        <v>7.7834666666666701</v>
      </c>
      <c r="AJ65" s="4">
        <v>276.48686945959503</v>
      </c>
      <c r="AK65" s="14">
        <f>(AJ65/AVERAGE(AJ$64:AJ$66))*100</f>
        <v>97.29423401637608</v>
      </c>
      <c r="AL65" s="4">
        <v>183688.80767327599</v>
      </c>
      <c r="AM65" s="4">
        <v>7.1066333333333302</v>
      </c>
      <c r="AN65" s="4">
        <v>16448.5128933698</v>
      </c>
      <c r="AO65" s="2" t="s">
        <v>113</v>
      </c>
      <c r="AP65" s="4">
        <v>0.98761920069369402</v>
      </c>
      <c r="AQ65" s="4">
        <v>8.2269500000000004</v>
      </c>
      <c r="AR65" s="4">
        <v>0</v>
      </c>
      <c r="AS65" s="4"/>
      <c r="AT65" s="4">
        <v>476.96117599192098</v>
      </c>
      <c r="AU65" s="4">
        <v>7.1066333333333302</v>
      </c>
      <c r="AV65" s="4">
        <v>16448.5128933698</v>
      </c>
      <c r="AW65" s="2" t="s">
        <v>106</v>
      </c>
      <c r="AX65" s="4">
        <v>0.99932552855460699</v>
      </c>
      <c r="AY65" s="4">
        <v>9.3663666666666696</v>
      </c>
      <c r="AZ65" s="4">
        <v>220.73526972667199</v>
      </c>
      <c r="BA65" s="14">
        <f>(AZ65/AVERAGE(AZ$64:AZ$66))*100</f>
        <v>92.234048649928809</v>
      </c>
      <c r="BB65" s="4">
        <v>2292083.30330932</v>
      </c>
      <c r="BC65" s="4">
        <v>7.1066333333333302</v>
      </c>
      <c r="BD65" s="4">
        <v>16448.5128933698</v>
      </c>
      <c r="BE65" s="2" t="s">
        <v>153</v>
      </c>
      <c r="BF65" s="4">
        <v>0.99981166094521201</v>
      </c>
      <c r="BG65" s="4">
        <v>9.3655166666666698</v>
      </c>
      <c r="BH65" s="4">
        <v>0</v>
      </c>
      <c r="BI65" s="4">
        <v>0</v>
      </c>
      <c r="BJ65" s="4">
        <v>0</v>
      </c>
      <c r="BK65" s="4">
        <v>7.1066333333333302</v>
      </c>
      <c r="BL65" s="4">
        <v>16448.5128933698</v>
      </c>
      <c r="BM65" s="2" t="s">
        <v>98</v>
      </c>
      <c r="BN65" s="4">
        <v>0.99844917884822604</v>
      </c>
      <c r="BO65" s="4">
        <v>11.161433333333299</v>
      </c>
      <c r="BP65" s="4">
        <v>0</v>
      </c>
      <c r="BQ65" s="4">
        <v>0</v>
      </c>
      <c r="BR65" s="4">
        <v>0</v>
      </c>
      <c r="BS65" s="4">
        <v>7.1066333333333302</v>
      </c>
      <c r="BT65" s="4">
        <v>16448.5128933698</v>
      </c>
      <c r="BU65" s="2" t="s">
        <v>138</v>
      </c>
      <c r="BV65" s="4">
        <v>0.99954382717040502</v>
      </c>
      <c r="BW65" s="4">
        <v>11.2189333333333</v>
      </c>
      <c r="BX65" s="4">
        <v>216.14662866408801</v>
      </c>
      <c r="BY65" s="14">
        <f>(BX65/AVERAGE(BX$63:BX$65))*100</f>
        <v>96.334703114223231</v>
      </c>
      <c r="BZ65" s="4">
        <v>1341527.1913423401</v>
      </c>
      <c r="CA65" s="4">
        <v>11.218066666666701</v>
      </c>
      <c r="CB65" s="4">
        <v>484818.914785815</v>
      </c>
    </row>
    <row r="66" spans="1:80">
      <c r="A66" s="2"/>
      <c r="B66" s="2"/>
      <c r="C66" s="2" t="s">
        <v>39</v>
      </c>
      <c r="D66" s="2" t="s">
        <v>38</v>
      </c>
      <c r="E66" s="2" t="s">
        <v>54</v>
      </c>
      <c r="F66" s="2" t="s">
        <v>33</v>
      </c>
      <c r="G66" s="2" t="s">
        <v>164</v>
      </c>
      <c r="H66" s="1">
        <v>43866.013043981497</v>
      </c>
      <c r="I66" s="2" t="s">
        <v>142</v>
      </c>
      <c r="J66" s="4">
        <v>0.99952797098005297</v>
      </c>
      <c r="K66" s="4">
        <v>5.6386000000000003</v>
      </c>
      <c r="L66" s="4">
        <v>0</v>
      </c>
      <c r="M66" s="14"/>
      <c r="N66" s="4">
        <v>0</v>
      </c>
      <c r="O66" s="4">
        <v>5.6450833333333303</v>
      </c>
      <c r="P66" s="4">
        <v>40772.897628011102</v>
      </c>
      <c r="Q66" s="2" t="s">
        <v>173</v>
      </c>
      <c r="R66" s="4">
        <v>0.99777348220963502</v>
      </c>
      <c r="S66" s="4">
        <v>6.0936166666666702</v>
      </c>
      <c r="T66" s="4">
        <v>0</v>
      </c>
      <c r="U66" s="4">
        <v>0</v>
      </c>
      <c r="V66" s="4">
        <v>0</v>
      </c>
      <c r="W66" s="4">
        <v>6.2948000000000004</v>
      </c>
      <c r="X66" s="4">
        <v>33685.851660485197</v>
      </c>
      <c r="Y66" s="2" t="s">
        <v>110</v>
      </c>
      <c r="Z66" s="4">
        <v>0.99928380047649101</v>
      </c>
      <c r="AA66" s="4">
        <v>6.92078333333333</v>
      </c>
      <c r="AB66" s="4">
        <v>0</v>
      </c>
      <c r="AC66" s="4">
        <v>0</v>
      </c>
      <c r="AD66" s="4">
        <v>0</v>
      </c>
      <c r="AE66" s="4">
        <v>6.2948000000000004</v>
      </c>
      <c r="AF66" s="4">
        <v>33685.851660485197</v>
      </c>
      <c r="AG66" s="2" t="s">
        <v>201</v>
      </c>
      <c r="AH66" s="4">
        <v>0.99801405805362797</v>
      </c>
      <c r="AI66" s="4">
        <v>7.7865500000000001</v>
      </c>
      <c r="AJ66" s="4">
        <v>277.18382565625302</v>
      </c>
      <c r="AK66" s="14">
        <f>(AJ66/AVERAGE(AJ$64:AJ$66))*100</f>
        <v>97.539489132575056</v>
      </c>
      <c r="AL66" s="4">
        <v>181926.16086971399</v>
      </c>
      <c r="AM66" s="4">
        <v>7.11316666666667</v>
      </c>
      <c r="AN66" s="4">
        <v>16249.7141592604</v>
      </c>
      <c r="AO66" s="2" t="s">
        <v>113</v>
      </c>
      <c r="AP66" s="4">
        <v>0.98761920069369402</v>
      </c>
      <c r="AQ66" s="4">
        <v>8.2295666666666705</v>
      </c>
      <c r="AR66" s="4">
        <v>0</v>
      </c>
      <c r="AS66" s="4"/>
      <c r="AT66" s="4">
        <v>280.63942225236099</v>
      </c>
      <c r="AU66" s="4">
        <v>7.11316666666667</v>
      </c>
      <c r="AV66" s="4">
        <v>16249.7141592604</v>
      </c>
      <c r="AW66" s="2" t="s">
        <v>106</v>
      </c>
      <c r="AX66" s="4">
        <v>0.99932552855460699</v>
      </c>
      <c r="AY66" s="4">
        <v>9.3664166666666695</v>
      </c>
      <c r="AZ66" s="4">
        <v>228.721505968434</v>
      </c>
      <c r="BA66" s="14">
        <f>(AZ66/AVERAGE(AZ$64:AZ$66))*100</f>
        <v>95.571090813442638</v>
      </c>
      <c r="BB66" s="4">
        <v>2345349.6761227502</v>
      </c>
      <c r="BC66" s="4">
        <v>7.11316666666667</v>
      </c>
      <c r="BD66" s="4">
        <v>16249.7141592604</v>
      </c>
      <c r="BE66" s="2" t="s">
        <v>153</v>
      </c>
      <c r="BF66" s="4">
        <v>0.99981166094521201</v>
      </c>
      <c r="BG66" s="4">
        <v>9.3655666666666697</v>
      </c>
      <c r="BH66" s="4">
        <v>0</v>
      </c>
      <c r="BI66" s="4">
        <v>0</v>
      </c>
      <c r="BJ66" s="4">
        <v>0</v>
      </c>
      <c r="BK66" s="4">
        <v>7.11316666666667</v>
      </c>
      <c r="BL66" s="4">
        <v>16249.7141592604</v>
      </c>
      <c r="BM66" s="2" t="s">
        <v>98</v>
      </c>
      <c r="BN66" s="4">
        <v>0.99844917884822604</v>
      </c>
      <c r="BO66" s="4">
        <v>11.08365</v>
      </c>
      <c r="BP66" s="4">
        <v>0</v>
      </c>
      <c r="BQ66" s="4">
        <v>0</v>
      </c>
      <c r="BR66" s="4">
        <v>0</v>
      </c>
      <c r="BS66" s="4">
        <v>7.11316666666667</v>
      </c>
      <c r="BT66" s="4">
        <v>16249.7141592604</v>
      </c>
      <c r="BU66" s="2" t="s">
        <v>138</v>
      </c>
      <c r="BV66" s="4">
        <v>0.99954382717040502</v>
      </c>
      <c r="BW66" s="4">
        <v>11.2189833333333</v>
      </c>
      <c r="BX66" s="4">
        <v>211.39965159789</v>
      </c>
      <c r="BY66" s="14">
        <f>(BX66/AVERAGE(BX$66:BX$68))*100</f>
        <v>94.180076624350875</v>
      </c>
      <c r="BZ66" s="4">
        <v>1347459.29933289</v>
      </c>
      <c r="CA66" s="4">
        <v>11.218116666666701</v>
      </c>
      <c r="CB66" s="4">
        <v>497897.48220014502</v>
      </c>
    </row>
    <row r="67" spans="1:80">
      <c r="A67" s="2"/>
      <c r="B67" s="2"/>
      <c r="C67" s="2" t="s">
        <v>57</v>
      </c>
      <c r="D67" s="2" t="s">
        <v>38</v>
      </c>
      <c r="E67" s="2" t="s">
        <v>180</v>
      </c>
      <c r="F67" s="2" t="s">
        <v>33</v>
      </c>
      <c r="G67" s="2" t="s">
        <v>164</v>
      </c>
      <c r="H67" s="1">
        <v>43866.027800925898</v>
      </c>
      <c r="I67" s="2" t="s">
        <v>142</v>
      </c>
      <c r="J67" s="4">
        <v>0.99952797098005297</v>
      </c>
      <c r="K67" s="4">
        <v>5.5919166666666698</v>
      </c>
      <c r="L67" s="4">
        <v>205.09178350708299</v>
      </c>
      <c r="M67" s="14">
        <f>(L67/AVERAGE(L$67,L$69,L$70))*100</f>
        <v>106.24964142028412</v>
      </c>
      <c r="N67" s="4">
        <v>262299.43463055702</v>
      </c>
      <c r="O67" s="4">
        <v>5.6683833333333302</v>
      </c>
      <c r="P67" s="4">
        <v>38389.972909869102</v>
      </c>
      <c r="Q67" s="2" t="s">
        <v>173</v>
      </c>
      <c r="R67" s="4">
        <v>0.99777348220963502</v>
      </c>
      <c r="S67" s="4">
        <v>6.1117999999999997</v>
      </c>
      <c r="T67" s="4">
        <v>228.149051653025</v>
      </c>
      <c r="U67" s="14">
        <f>(T67/AVERAGE(T$67,T$69,T$70))*100</f>
        <v>108.89185256382028</v>
      </c>
      <c r="V67" s="4">
        <v>596959.88308483304</v>
      </c>
      <c r="W67" s="4">
        <v>6.3038666666666696</v>
      </c>
      <c r="X67" s="4">
        <v>29174.797839332699</v>
      </c>
      <c r="Y67" s="2" t="s">
        <v>110</v>
      </c>
      <c r="Z67" s="4">
        <v>0.99928380047649101</v>
      </c>
      <c r="AA67" s="4">
        <v>6.8899833333333298</v>
      </c>
      <c r="AB67" s="4">
        <v>0</v>
      </c>
      <c r="AC67" s="4">
        <v>0</v>
      </c>
      <c r="AD67" s="4">
        <v>0</v>
      </c>
      <c r="AE67" s="4">
        <v>6.3038666666666696</v>
      </c>
      <c r="AF67" s="4">
        <v>29174.797839332699</v>
      </c>
      <c r="AG67" s="2" t="s">
        <v>201</v>
      </c>
      <c r="AH67" s="4">
        <v>0.99801405805362797</v>
      </c>
      <c r="AI67" s="4">
        <v>7.7904</v>
      </c>
      <c r="AJ67" s="4">
        <v>1.34680330096198</v>
      </c>
      <c r="AK67" s="4"/>
      <c r="AL67" s="4">
        <v>836.40066389645995</v>
      </c>
      <c r="AM67" s="4">
        <v>7.1135666666666699</v>
      </c>
      <c r="AN67" s="4">
        <v>15375.4789256397</v>
      </c>
      <c r="AO67" s="2" t="s">
        <v>113</v>
      </c>
      <c r="AP67" s="4">
        <v>0.98761920069369402</v>
      </c>
      <c r="AQ67" s="4">
        <v>8.2295333333333307</v>
      </c>
      <c r="AR67" s="4">
        <v>0</v>
      </c>
      <c r="AS67" s="4"/>
      <c r="AT67" s="4">
        <v>380.62543544044098</v>
      </c>
      <c r="AU67" s="4">
        <v>7.1135666666666699</v>
      </c>
      <c r="AV67" s="4">
        <v>15375.4789256397</v>
      </c>
      <c r="AW67" s="2" t="s">
        <v>106</v>
      </c>
      <c r="AX67" s="4">
        <v>0.99932552855460699</v>
      </c>
      <c r="AY67" s="4">
        <v>9.3663666666666696</v>
      </c>
      <c r="AZ67" s="4">
        <v>0</v>
      </c>
      <c r="BA67" s="4"/>
      <c r="BB67" s="4">
        <v>1968.5506807838501</v>
      </c>
      <c r="BC67" s="4">
        <v>7.1135666666666699</v>
      </c>
      <c r="BD67" s="4">
        <v>15375.4789256397</v>
      </c>
      <c r="BE67" s="2" t="s">
        <v>153</v>
      </c>
      <c r="BF67" s="4">
        <v>0.99981166094521201</v>
      </c>
      <c r="BG67" s="4">
        <v>9.5363500000000005</v>
      </c>
      <c r="BH67" s="4">
        <v>0</v>
      </c>
      <c r="BI67" s="4">
        <v>0</v>
      </c>
      <c r="BJ67" s="4">
        <v>0</v>
      </c>
      <c r="BK67" s="4">
        <v>7.1135666666666699</v>
      </c>
      <c r="BL67" s="4">
        <v>15375.4789256397</v>
      </c>
      <c r="BM67" s="2" t="s">
        <v>98</v>
      </c>
      <c r="BN67" s="4">
        <v>0.99844917884822604</v>
      </c>
      <c r="BO67" s="4">
        <v>11.215916666666701</v>
      </c>
      <c r="BP67" s="4">
        <v>238.07292783212301</v>
      </c>
      <c r="BQ67" s="14">
        <f>(BP67/AVERAGE(BP$67,BP$69,BP$70))*100</f>
        <v>105.4446727770794</v>
      </c>
      <c r="BR67" s="4">
        <v>1513195.7041603499</v>
      </c>
      <c r="BS67" s="4">
        <v>7.1135666666666699</v>
      </c>
      <c r="BT67" s="4">
        <v>15375.4789256397</v>
      </c>
      <c r="BU67" s="2" t="s">
        <v>138</v>
      </c>
      <c r="BV67" s="4">
        <v>0.99954382717040502</v>
      </c>
      <c r="BW67" s="4">
        <v>11.2189333333333</v>
      </c>
      <c r="BX67" s="4">
        <v>227.56746183801599</v>
      </c>
      <c r="BY67" s="14">
        <f>(BX67/AVERAGE(BX$67:BX$70))*100</f>
        <v>101.21374701009658</v>
      </c>
      <c r="BZ67" s="4">
        <v>1251495.9030031799</v>
      </c>
      <c r="CA67" s="4">
        <v>11.218066666666701</v>
      </c>
      <c r="CB67" s="4">
        <v>429583.713497783</v>
      </c>
    </row>
    <row r="68" spans="1:80">
      <c r="A68" s="2"/>
      <c r="B68" s="2"/>
      <c r="C68" s="2" t="s">
        <v>41</v>
      </c>
      <c r="D68" s="2" t="s">
        <v>38</v>
      </c>
      <c r="E68" s="2" t="s">
        <v>175</v>
      </c>
      <c r="F68" s="2" t="s">
        <v>33</v>
      </c>
      <c r="G68" s="2" t="s">
        <v>164</v>
      </c>
      <c r="H68" s="1">
        <v>43866.042581018497</v>
      </c>
      <c r="I68" s="2" t="s">
        <v>142</v>
      </c>
      <c r="J68" s="4">
        <v>0.99952797098005297</v>
      </c>
      <c r="K68" s="4">
        <v>5.5997166666666702</v>
      </c>
      <c r="L68" s="4">
        <v>179.88309169174499</v>
      </c>
      <c r="M68" s="14">
        <f>(L68/AVERAGE(L$67,L$69,L$70))*100</f>
        <v>93.190052097625511</v>
      </c>
      <c r="N68" s="4">
        <v>270871.311216734</v>
      </c>
      <c r="O68" s="4">
        <v>5.6761999999999997</v>
      </c>
      <c r="P68" s="4">
        <v>45206.496271289201</v>
      </c>
      <c r="Q68" s="2" t="s">
        <v>173</v>
      </c>
      <c r="R68" s="4">
        <v>0.99777348220963502</v>
      </c>
      <c r="S68" s="4">
        <v>6.1148499999999997</v>
      </c>
      <c r="T68" s="4">
        <v>207.95505926412599</v>
      </c>
      <c r="U68" s="14">
        <f>(T68/AVERAGE(T$67,T$69,T$70))*100</f>
        <v>99.253586588333619</v>
      </c>
      <c r="V68" s="4">
        <v>620020.00051113905</v>
      </c>
      <c r="W68" s="4">
        <v>6.3038833333333297</v>
      </c>
      <c r="X68" s="4">
        <v>33169.586298774702</v>
      </c>
      <c r="Y68" s="2" t="s">
        <v>110</v>
      </c>
      <c r="Z68" s="4">
        <v>0.99928380047649101</v>
      </c>
      <c r="AA68" s="4">
        <v>7.0806666666666702</v>
      </c>
      <c r="AB68" s="4">
        <v>0</v>
      </c>
      <c r="AC68" s="4">
        <v>0</v>
      </c>
      <c r="AD68" s="4">
        <v>0</v>
      </c>
      <c r="AE68" s="4">
        <v>6.3038833333333297</v>
      </c>
      <c r="AF68" s="4">
        <v>33169.586298774702</v>
      </c>
      <c r="AG68" s="2" t="s">
        <v>201</v>
      </c>
      <c r="AH68" s="4">
        <v>0.99801405805362797</v>
      </c>
      <c r="AI68" s="4">
        <v>7.7869666666666699</v>
      </c>
      <c r="AJ68" s="4">
        <v>1.16525055960395</v>
      </c>
      <c r="AK68" s="4"/>
      <c r="AL68" s="4">
        <v>731.205428970605</v>
      </c>
      <c r="AM68" s="4">
        <v>7.1101333333333301</v>
      </c>
      <c r="AN68" s="4">
        <v>15535.9760371718</v>
      </c>
      <c r="AO68" s="2" t="s">
        <v>113</v>
      </c>
      <c r="AP68" s="4">
        <v>0.98761920069369402</v>
      </c>
      <c r="AQ68" s="4">
        <v>8.2295499999999997</v>
      </c>
      <c r="AR68" s="4">
        <v>0</v>
      </c>
      <c r="AS68" s="4"/>
      <c r="AT68" s="4">
        <v>211.243065155755</v>
      </c>
      <c r="AU68" s="4">
        <v>7.1101333333333301</v>
      </c>
      <c r="AV68" s="4">
        <v>15535.9760371718</v>
      </c>
      <c r="AW68" s="2" t="s">
        <v>106</v>
      </c>
      <c r="AX68" s="4">
        <v>0.99932552855460699</v>
      </c>
      <c r="AY68" s="4">
        <v>9.3664000000000005</v>
      </c>
      <c r="AZ68" s="4">
        <v>0</v>
      </c>
      <c r="BA68" s="4"/>
      <c r="BB68" s="4">
        <v>1509.7103341003401</v>
      </c>
      <c r="BC68" s="4">
        <v>7.1101333333333301</v>
      </c>
      <c r="BD68" s="4">
        <v>15535.9760371718</v>
      </c>
      <c r="BE68" s="2" t="s">
        <v>153</v>
      </c>
      <c r="BF68" s="4">
        <v>0.99981166094521201</v>
      </c>
      <c r="BG68" s="4">
        <v>9.5338333333333303</v>
      </c>
      <c r="BH68" s="4">
        <v>0</v>
      </c>
      <c r="BI68" s="4">
        <v>0</v>
      </c>
      <c r="BJ68" s="4">
        <v>0</v>
      </c>
      <c r="BK68" s="4">
        <v>7.1101333333333301</v>
      </c>
      <c r="BL68" s="4">
        <v>15535.9760371718</v>
      </c>
      <c r="BM68" s="2" t="s">
        <v>98</v>
      </c>
      <c r="BN68" s="4">
        <v>0.99844917884822604</v>
      </c>
      <c r="BO68" s="4">
        <v>11.2237166666667</v>
      </c>
      <c r="BP68" s="4">
        <v>234.750534609542</v>
      </c>
      <c r="BQ68" s="14">
        <f>(BP68/AVERAGE(BP$67,BP$69,BP$70))*100</f>
        <v>103.9731544932413</v>
      </c>
      <c r="BR68" s="4">
        <v>1507653.59311021</v>
      </c>
      <c r="BS68" s="4">
        <v>7.1101333333333301</v>
      </c>
      <c r="BT68" s="4">
        <v>15535.9760371718</v>
      </c>
      <c r="BU68" s="2" t="s">
        <v>138</v>
      </c>
      <c r="BV68" s="4">
        <v>0.99954382717040502</v>
      </c>
      <c r="BW68" s="4">
        <v>11.218966666666701</v>
      </c>
      <c r="BX68" s="4">
        <v>234.42260711322101</v>
      </c>
      <c r="BY68" s="14">
        <f>(BX68/AVERAGE(BX$67:BX$70))*100</f>
        <v>104.2626668073211</v>
      </c>
      <c r="BZ68" s="4">
        <v>1286768.3040433601</v>
      </c>
      <c r="CA68" s="4">
        <v>11.2181</v>
      </c>
      <c r="CB68" s="4">
        <v>428774.94951716298</v>
      </c>
    </row>
    <row r="69" spans="1:80">
      <c r="A69" s="2"/>
      <c r="B69" s="2"/>
      <c r="C69" s="2" t="s">
        <v>53</v>
      </c>
      <c r="D69" s="2" t="s">
        <v>38</v>
      </c>
      <c r="E69" s="2" t="s">
        <v>63</v>
      </c>
      <c r="F69" s="2" t="s">
        <v>33</v>
      </c>
      <c r="G69" s="2" t="s">
        <v>164</v>
      </c>
      <c r="H69" s="1">
        <v>43866.057407407403</v>
      </c>
      <c r="I69" s="2" t="s">
        <v>142</v>
      </c>
      <c r="J69" s="4">
        <v>0.99952797098005297</v>
      </c>
      <c r="K69" s="4">
        <v>5.5996833333333296</v>
      </c>
      <c r="L69" s="4">
        <v>192.58213384747901</v>
      </c>
      <c r="M69" s="14">
        <f>(L69/AVERAGE(L$67,L$69,L$70))*100</f>
        <v>99.768905001214463</v>
      </c>
      <c r="N69" s="4">
        <v>299018.521722593</v>
      </c>
      <c r="O69" s="4">
        <v>5.6761666666666697</v>
      </c>
      <c r="P69" s="4">
        <v>46610.130458278902</v>
      </c>
      <c r="Q69" s="2" t="s">
        <v>173</v>
      </c>
      <c r="R69" s="4">
        <v>0.99777348220963502</v>
      </c>
      <c r="S69" s="4">
        <v>6.1148333333333298</v>
      </c>
      <c r="T69" s="4">
        <v>206.01575099802099</v>
      </c>
      <c r="U69" s="14">
        <f>(T69/AVERAGE(T$67,T$69,T$70))*100</f>
        <v>98.327986116806514</v>
      </c>
      <c r="V69" s="4">
        <v>651363.26613741205</v>
      </c>
      <c r="W69" s="4">
        <v>6.3008333333333297</v>
      </c>
      <c r="X69" s="4">
        <v>35166.805787450299</v>
      </c>
      <c r="Y69" s="2" t="s">
        <v>110</v>
      </c>
      <c r="Z69" s="4">
        <v>0.99928380047649101</v>
      </c>
      <c r="AA69" s="4">
        <v>7.0875833333333302</v>
      </c>
      <c r="AB69" s="4">
        <v>0</v>
      </c>
      <c r="AC69" s="4">
        <v>0</v>
      </c>
      <c r="AD69" s="4">
        <v>0</v>
      </c>
      <c r="AE69" s="4">
        <v>6.3008333333333297</v>
      </c>
      <c r="AF69" s="4">
        <v>35166.805787450299</v>
      </c>
      <c r="AG69" s="2" t="s">
        <v>201</v>
      </c>
      <c r="AH69" s="4">
        <v>0.99801405805362797</v>
      </c>
      <c r="AI69" s="4">
        <v>7.78695</v>
      </c>
      <c r="AJ69" s="4">
        <v>1.2346204828688501</v>
      </c>
      <c r="AK69" s="4"/>
      <c r="AL69" s="4">
        <v>821.55874383378398</v>
      </c>
      <c r="AM69" s="4">
        <v>7.1066500000000001</v>
      </c>
      <c r="AN69" s="4">
        <v>16474.9308350674</v>
      </c>
      <c r="AO69" s="2" t="s">
        <v>113</v>
      </c>
      <c r="AP69" s="4">
        <v>0.98761920069369402</v>
      </c>
      <c r="AQ69" s="4">
        <v>8.2295499999999997</v>
      </c>
      <c r="AR69" s="4">
        <v>0</v>
      </c>
      <c r="AS69" s="4"/>
      <c r="AT69" s="4">
        <v>306.58111435852402</v>
      </c>
      <c r="AU69" s="4">
        <v>7.1066500000000001</v>
      </c>
      <c r="AV69" s="4">
        <v>16474.9308350674</v>
      </c>
      <c r="AW69" s="2" t="s">
        <v>106</v>
      </c>
      <c r="AX69" s="4">
        <v>0.99932552855460699</v>
      </c>
      <c r="AY69" s="4">
        <v>9.3663833333333297</v>
      </c>
      <c r="AZ69" s="4">
        <v>0</v>
      </c>
      <c r="BA69" s="4"/>
      <c r="BB69" s="4">
        <v>1203.3863460781099</v>
      </c>
      <c r="BC69" s="4">
        <v>7.1066500000000001</v>
      </c>
      <c r="BD69" s="4">
        <v>16474.9308350674</v>
      </c>
      <c r="BE69" s="2" t="s">
        <v>153</v>
      </c>
      <c r="BF69" s="4">
        <v>0.99981166094521201</v>
      </c>
      <c r="BG69" s="4">
        <v>9.5312833333333309</v>
      </c>
      <c r="BH69" s="4">
        <v>0</v>
      </c>
      <c r="BI69" s="4">
        <v>0</v>
      </c>
      <c r="BJ69" s="4">
        <v>0</v>
      </c>
      <c r="BK69" s="4">
        <v>7.1066500000000001</v>
      </c>
      <c r="BL69" s="4">
        <v>16474.9308350674</v>
      </c>
      <c r="BM69" s="2" t="s">
        <v>98</v>
      </c>
      <c r="BN69" s="4">
        <v>0.99844917884822604</v>
      </c>
      <c r="BO69" s="4">
        <v>11.3171</v>
      </c>
      <c r="BP69" s="4">
        <v>242.02508653438301</v>
      </c>
      <c r="BQ69" s="14">
        <f>(BP69/AVERAGE(BP$67,BP$69,BP$70))*100</f>
        <v>107.19511994013003</v>
      </c>
      <c r="BR69" s="4">
        <v>1648315.7881869499</v>
      </c>
      <c r="BS69" s="4">
        <v>7.1066500000000001</v>
      </c>
      <c r="BT69" s="4">
        <v>16474.9308350674</v>
      </c>
      <c r="BU69" s="2" t="s">
        <v>138</v>
      </c>
      <c r="BV69" s="4">
        <v>0.99954382717040502</v>
      </c>
      <c r="BW69" s="4">
        <v>11.21895</v>
      </c>
      <c r="BX69" s="4">
        <v>225.757327669863</v>
      </c>
      <c r="BY69" s="14">
        <f>(BX69/AVERAGE(BX$67:BX$70))*100</f>
        <v>100.4086650345364</v>
      </c>
      <c r="BZ69" s="4">
        <v>1438599.7058055601</v>
      </c>
      <c r="CA69" s="4">
        <v>11.218083333333301</v>
      </c>
      <c r="CB69" s="4">
        <v>497767.632312036</v>
      </c>
    </row>
    <row r="70" spans="1:80">
      <c r="A70" s="2"/>
      <c r="B70" s="2"/>
      <c r="C70" s="2" t="s">
        <v>188</v>
      </c>
      <c r="D70" s="2" t="s">
        <v>38</v>
      </c>
      <c r="E70" s="2" t="s">
        <v>19</v>
      </c>
      <c r="F70" s="2" t="s">
        <v>33</v>
      </c>
      <c r="G70" s="2" t="s">
        <v>164</v>
      </c>
      <c r="H70" s="1">
        <v>43866.368483796301</v>
      </c>
      <c r="I70" s="2" t="s">
        <v>142</v>
      </c>
      <c r="J70" s="4">
        <v>0.99952797098005297</v>
      </c>
      <c r="K70" s="4">
        <v>5.54915</v>
      </c>
      <c r="L70" s="4">
        <v>181.41071982312801</v>
      </c>
      <c r="M70" s="14">
        <f>(L70/AVERAGE(L$67,L$69,L$70))*100</f>
        <v>93.981453578501402</v>
      </c>
      <c r="N70" s="4">
        <v>281804.27349768602</v>
      </c>
      <c r="O70" s="4">
        <v>5.6295333333333302</v>
      </c>
      <c r="P70" s="4">
        <v>46634.701988152097</v>
      </c>
      <c r="Q70" s="2" t="s">
        <v>173</v>
      </c>
      <c r="R70" s="4">
        <v>0.99777348220963502</v>
      </c>
      <c r="S70" s="4">
        <v>6.0936166666666702</v>
      </c>
      <c r="T70" s="4">
        <v>194.39200747203299</v>
      </c>
      <c r="U70" s="14">
        <f>(T70/AVERAGE(T$67,T$69,T$70))*100</f>
        <v>92.780161319373192</v>
      </c>
      <c r="V70" s="4">
        <v>623589.86475364305</v>
      </c>
      <c r="W70" s="4">
        <v>6.2917500000000004</v>
      </c>
      <c r="X70" s="4">
        <v>35634.377480120304</v>
      </c>
      <c r="Y70" s="2" t="s">
        <v>110</v>
      </c>
      <c r="Z70" s="4">
        <v>0.99928380047649101</v>
      </c>
      <c r="AA70" s="4">
        <v>6.9281333333333297</v>
      </c>
      <c r="AB70" s="4">
        <v>0</v>
      </c>
      <c r="AC70" s="4">
        <v>0</v>
      </c>
      <c r="AD70" s="4">
        <v>0</v>
      </c>
      <c r="AE70" s="4">
        <v>6.2917500000000004</v>
      </c>
      <c r="AF70" s="4">
        <v>35634.377480120304</v>
      </c>
      <c r="AG70" s="2" t="s">
        <v>201</v>
      </c>
      <c r="AH70" s="4">
        <v>0.99801405805362797</v>
      </c>
      <c r="AI70" s="4">
        <v>7.79043333333333</v>
      </c>
      <c r="AJ70" s="4">
        <v>0.86634928676444301</v>
      </c>
      <c r="AK70" s="4"/>
      <c r="AL70" s="4">
        <v>637.16184266807898</v>
      </c>
      <c r="AM70" s="4">
        <v>7.1205333333333298</v>
      </c>
      <c r="AN70" s="4">
        <v>18208.542871840498</v>
      </c>
      <c r="AO70" s="2" t="s">
        <v>113</v>
      </c>
      <c r="AP70" s="4">
        <v>0.98761920069369402</v>
      </c>
      <c r="AQ70" s="4">
        <v>8.23213333333333</v>
      </c>
      <c r="AR70" s="4">
        <v>0</v>
      </c>
      <c r="AS70" s="4">
        <v>0</v>
      </c>
      <c r="AT70" s="4">
        <v>0</v>
      </c>
      <c r="AU70" s="4">
        <v>7.1205333333333298</v>
      </c>
      <c r="AV70" s="4">
        <v>18208.542871840498</v>
      </c>
      <c r="AW70" s="2" t="s">
        <v>106</v>
      </c>
      <c r="AX70" s="4">
        <v>0.99932552855460699</v>
      </c>
      <c r="AY70" s="4">
        <v>9.3664000000000005</v>
      </c>
      <c r="AZ70" s="4">
        <v>0</v>
      </c>
      <c r="BA70" s="4"/>
      <c r="BB70" s="4">
        <v>9095.6217776757094</v>
      </c>
      <c r="BC70" s="4">
        <v>7.1205333333333298</v>
      </c>
      <c r="BD70" s="4">
        <v>18208.542871840498</v>
      </c>
      <c r="BE70" s="2" t="s">
        <v>153</v>
      </c>
      <c r="BF70" s="4">
        <v>0.99981166094521201</v>
      </c>
      <c r="BG70" s="4">
        <v>9.7931166666666698</v>
      </c>
      <c r="BH70" s="4">
        <v>0</v>
      </c>
      <c r="BI70" s="4">
        <v>0</v>
      </c>
      <c r="BJ70" s="4">
        <v>0</v>
      </c>
      <c r="BK70" s="4">
        <v>7.1205333333333298</v>
      </c>
      <c r="BL70" s="4">
        <v>18208.542871840498</v>
      </c>
      <c r="BM70" s="2" t="s">
        <v>98</v>
      </c>
      <c r="BN70" s="4">
        <v>0.99844917884822604</v>
      </c>
      <c r="BO70" s="4">
        <v>11.371600000000001</v>
      </c>
      <c r="BP70" s="4">
        <v>197.24183096290099</v>
      </c>
      <c r="BQ70" s="14">
        <f>(BP70/AVERAGE(BP$67,BP$69,BP$70))*100</f>
        <v>87.360207282790554</v>
      </c>
      <c r="BR70" s="4">
        <v>1484672.4604467801</v>
      </c>
      <c r="BS70" s="4">
        <v>7.1205333333333298</v>
      </c>
      <c r="BT70" s="4">
        <v>18208.542871840498</v>
      </c>
      <c r="BU70" s="2" t="s">
        <v>138</v>
      </c>
      <c r="BV70" s="4">
        <v>0.99954382717040502</v>
      </c>
      <c r="BW70" s="4">
        <v>11.218966666666701</v>
      </c>
      <c r="BX70" s="4">
        <v>211.60656886469499</v>
      </c>
      <c r="BY70" s="14">
        <f>(BX70/AVERAGE(BX$67:BX$70))*100</f>
        <v>94.114921148045909</v>
      </c>
      <c r="BZ70" s="4">
        <v>1420407.57143155</v>
      </c>
      <c r="CA70" s="4">
        <v>11.218116666666701</v>
      </c>
      <c r="CB70" s="4">
        <v>524339.25743247999</v>
      </c>
    </row>
    <row r="71" spans="1:80">
      <c r="A71" s="2"/>
      <c r="B71" s="2"/>
      <c r="C71" s="2" t="s">
        <v>136</v>
      </c>
      <c r="D71" s="2" t="s">
        <v>38</v>
      </c>
      <c r="E71" s="2" t="s">
        <v>65</v>
      </c>
      <c r="F71" s="2" t="s">
        <v>33</v>
      </c>
      <c r="G71" s="2" t="s">
        <v>164</v>
      </c>
      <c r="H71" s="1">
        <v>43866.383298611101</v>
      </c>
      <c r="I71" s="2" t="s">
        <v>142</v>
      </c>
      <c r="J71" s="4">
        <v>0.99952797098005297</v>
      </c>
      <c r="K71" s="4">
        <v>5.0785666666666698</v>
      </c>
      <c r="L71" s="4">
        <v>0</v>
      </c>
      <c r="M71" s="4"/>
      <c r="N71" s="4">
        <v>0</v>
      </c>
      <c r="O71" s="4">
        <v>5.6256000000000004</v>
      </c>
      <c r="P71" s="4">
        <v>49525.892691761801</v>
      </c>
      <c r="Q71" s="2" t="s">
        <v>173</v>
      </c>
      <c r="R71" s="4">
        <v>0.99777348220963502</v>
      </c>
      <c r="S71" s="4">
        <v>6.1391</v>
      </c>
      <c r="T71" s="4">
        <v>0</v>
      </c>
      <c r="U71" s="4">
        <v>0</v>
      </c>
      <c r="V71" s="4">
        <v>0</v>
      </c>
      <c r="W71" s="4">
        <v>6.2735166666666702</v>
      </c>
      <c r="X71" s="4">
        <v>38036.284353692303</v>
      </c>
      <c r="Y71" s="2" t="s">
        <v>110</v>
      </c>
      <c r="Z71" s="4">
        <v>0.99928380047649101</v>
      </c>
      <c r="AA71" s="4">
        <v>6.9211666666666698</v>
      </c>
      <c r="AB71" s="4">
        <v>264.53462762139497</v>
      </c>
      <c r="AC71" s="14">
        <f>(AB71/AVERAGE(AB$71:AB$73))*100</f>
        <v>104.4625152062449</v>
      </c>
      <c r="AD71" s="4">
        <v>348808.91089962103</v>
      </c>
      <c r="AE71" s="4">
        <v>6.2735166666666702</v>
      </c>
      <c r="AF71" s="4">
        <v>38036.284353692303</v>
      </c>
      <c r="AG71" s="2" t="s">
        <v>201</v>
      </c>
      <c r="AH71" s="4">
        <v>0.99801405805362797</v>
      </c>
      <c r="AI71" s="4">
        <v>7.7973499999999998</v>
      </c>
      <c r="AJ71" s="4">
        <v>0.47250882325057703</v>
      </c>
      <c r="AK71" s="4"/>
      <c r="AL71" s="4">
        <v>360.34320500183998</v>
      </c>
      <c r="AM71" s="4">
        <v>7.1204999999999998</v>
      </c>
      <c r="AN71" s="4">
        <v>18880.9946867529</v>
      </c>
      <c r="AO71" s="2" t="s">
        <v>113</v>
      </c>
      <c r="AP71" s="4">
        <v>0.98761920069369402</v>
      </c>
      <c r="AQ71" s="4">
        <v>8.2269500000000004</v>
      </c>
      <c r="AR71" s="4">
        <v>2.34716743515756</v>
      </c>
      <c r="AS71" s="4"/>
      <c r="AT71" s="4">
        <v>5725.8095467332196</v>
      </c>
      <c r="AU71" s="4">
        <v>7.1204999999999998</v>
      </c>
      <c r="AV71" s="4">
        <v>18880.9946867529</v>
      </c>
      <c r="AW71" s="2" t="s">
        <v>106</v>
      </c>
      <c r="AX71" s="4">
        <v>0.99932552855460699</v>
      </c>
      <c r="AY71" s="4">
        <v>9.3663666666666696</v>
      </c>
      <c r="AZ71" s="4">
        <v>0</v>
      </c>
      <c r="BA71" s="4"/>
      <c r="BB71" s="4">
        <v>10898.212234692201</v>
      </c>
      <c r="BC71" s="4">
        <v>7.1204999999999998</v>
      </c>
      <c r="BD71" s="4">
        <v>18880.9946867529</v>
      </c>
      <c r="BE71" s="2" t="s">
        <v>153</v>
      </c>
      <c r="BF71" s="4">
        <v>0.99981166094521201</v>
      </c>
      <c r="BG71" s="4">
        <v>9.6630666666666691</v>
      </c>
      <c r="BH71" s="4">
        <v>175.54375391237701</v>
      </c>
      <c r="BI71" s="14">
        <f>(BH71/AVERAGE(BH$71:BH$73))*100</f>
        <v>101.77575293451937</v>
      </c>
      <c r="BJ71" s="4">
        <v>97769.343101782302</v>
      </c>
      <c r="BK71" s="4">
        <v>7.1204999999999998</v>
      </c>
      <c r="BL71" s="4">
        <v>18880.9946867529</v>
      </c>
      <c r="BM71" s="2" t="s">
        <v>98</v>
      </c>
      <c r="BN71" s="4">
        <v>0.99844917884822604</v>
      </c>
      <c r="BO71" s="4">
        <v>11.3015333333333</v>
      </c>
      <c r="BP71" s="4">
        <v>0</v>
      </c>
      <c r="BQ71" s="4">
        <v>0</v>
      </c>
      <c r="BR71" s="4">
        <v>0</v>
      </c>
      <c r="BS71" s="4">
        <v>7.1204999999999998</v>
      </c>
      <c r="BT71" s="4">
        <v>18880.9946867529</v>
      </c>
      <c r="BU71" s="2" t="s">
        <v>138</v>
      </c>
      <c r="BV71" s="4">
        <v>0.99954382717040502</v>
      </c>
      <c r="BW71" s="4">
        <v>11.2189333333333</v>
      </c>
      <c r="BX71" s="4">
        <v>200.269722395326</v>
      </c>
      <c r="BY71" s="14">
        <f>(BX71/AVERAGE(BX$71:BX$73))*100</f>
        <v>101.75438824262866</v>
      </c>
      <c r="BZ71" s="4">
        <v>1446510.08729938</v>
      </c>
      <c r="CA71" s="4">
        <v>11.218083333333301</v>
      </c>
      <c r="CB71" s="4">
        <v>564202.11793266796</v>
      </c>
    </row>
    <row r="72" spans="1:80">
      <c r="A72" s="2"/>
      <c r="B72" s="2"/>
      <c r="C72" s="2" t="s">
        <v>11</v>
      </c>
      <c r="D72" s="2" t="s">
        <v>38</v>
      </c>
      <c r="E72" s="2" t="s">
        <v>55</v>
      </c>
      <c r="F72" s="2" t="s">
        <v>33</v>
      </c>
      <c r="G72" s="2" t="s">
        <v>164</v>
      </c>
      <c r="H72" s="1">
        <v>43866.072175925903</v>
      </c>
      <c r="I72" s="2" t="s">
        <v>142</v>
      </c>
      <c r="J72" s="4">
        <v>0.99952797098005297</v>
      </c>
      <c r="K72" s="4">
        <v>5.2263833333333301</v>
      </c>
      <c r="L72" s="4">
        <v>0</v>
      </c>
      <c r="M72" s="4"/>
      <c r="N72" s="4">
        <v>0</v>
      </c>
      <c r="O72" s="4">
        <v>5.66841666666667</v>
      </c>
      <c r="P72" s="4">
        <v>45385.476672069701</v>
      </c>
      <c r="Q72" s="2" t="s">
        <v>173</v>
      </c>
      <c r="R72" s="4">
        <v>0.99777348220963502</v>
      </c>
      <c r="S72" s="4">
        <v>6.0996833333333296</v>
      </c>
      <c r="T72" s="4">
        <v>0</v>
      </c>
      <c r="U72" s="4">
        <v>0</v>
      </c>
      <c r="V72" s="4">
        <v>0</v>
      </c>
      <c r="W72" s="4">
        <v>6.3008666666666704</v>
      </c>
      <c r="X72" s="4">
        <v>35474.482034409797</v>
      </c>
      <c r="Y72" s="2" t="s">
        <v>110</v>
      </c>
      <c r="Z72" s="4">
        <v>0.99928380047649101</v>
      </c>
      <c r="AA72" s="4">
        <v>6.9211999999999998</v>
      </c>
      <c r="AB72" s="4">
        <v>249.197407701961</v>
      </c>
      <c r="AC72" s="14">
        <f>(AB72/AVERAGE(AB$71:AB$73))*100</f>
        <v>98.405975147722074</v>
      </c>
      <c r="AD72" s="4">
        <v>306415.82032514299</v>
      </c>
      <c r="AE72" s="4">
        <v>6.3008666666666704</v>
      </c>
      <c r="AF72" s="4">
        <v>35474.482034409797</v>
      </c>
      <c r="AG72" s="2" t="s">
        <v>201</v>
      </c>
      <c r="AH72" s="4">
        <v>0.99801405805362797</v>
      </c>
      <c r="AI72" s="4">
        <v>7.7904499999999999</v>
      </c>
      <c r="AJ72" s="4">
        <v>0.77133587872541598</v>
      </c>
      <c r="AK72" s="4"/>
      <c r="AL72" s="4">
        <v>533.13375951104399</v>
      </c>
      <c r="AM72" s="4">
        <v>7.1101333333333301</v>
      </c>
      <c r="AN72" s="4">
        <v>17112.407228464799</v>
      </c>
      <c r="AO72" s="2" t="s">
        <v>113</v>
      </c>
      <c r="AP72" s="4">
        <v>0.98761920069369402</v>
      </c>
      <c r="AQ72" s="4">
        <v>8.2269833333333295</v>
      </c>
      <c r="AR72" s="4">
        <v>13.6110546512067</v>
      </c>
      <c r="AS72" s="4"/>
      <c r="AT72" s="4">
        <v>8665.2175579237901</v>
      </c>
      <c r="AU72" s="4">
        <v>7.1101333333333301</v>
      </c>
      <c r="AV72" s="4">
        <v>17112.407228464799</v>
      </c>
      <c r="AW72" s="2" t="s">
        <v>106</v>
      </c>
      <c r="AX72" s="4">
        <v>0.99932552855460699</v>
      </c>
      <c r="AY72" s="4">
        <v>9.3638666666666701</v>
      </c>
      <c r="AZ72" s="4">
        <v>0</v>
      </c>
      <c r="BA72" s="4"/>
      <c r="BB72" s="4">
        <v>1009.32399449365</v>
      </c>
      <c r="BC72" s="4">
        <v>7.1101333333333301</v>
      </c>
      <c r="BD72" s="4">
        <v>17112.407228464799</v>
      </c>
      <c r="BE72" s="2" t="s">
        <v>153</v>
      </c>
      <c r="BF72" s="4">
        <v>0.99981166094521201</v>
      </c>
      <c r="BG72" s="4">
        <v>9.6656666666666702</v>
      </c>
      <c r="BH72" s="4">
        <v>173.89823775821901</v>
      </c>
      <c r="BI72" s="14">
        <f>(BH72/AVERAGE(BH$71:BH$73))*100</f>
        <v>100.82172499662451</v>
      </c>
      <c r="BJ72" s="4">
        <v>87787.143975363506</v>
      </c>
      <c r="BK72" s="4">
        <v>7.1101333333333301</v>
      </c>
      <c r="BL72" s="4">
        <v>17112.407228464799</v>
      </c>
      <c r="BM72" s="2" t="s">
        <v>98</v>
      </c>
      <c r="BN72" s="4">
        <v>0.99844917884822604</v>
      </c>
      <c r="BO72" s="4">
        <v>11.3249333333333</v>
      </c>
      <c r="BP72" s="4">
        <v>0</v>
      </c>
      <c r="BQ72" s="4">
        <v>0</v>
      </c>
      <c r="BR72" s="4">
        <v>0</v>
      </c>
      <c r="BS72" s="4">
        <v>7.1101333333333301</v>
      </c>
      <c r="BT72" s="4">
        <v>17112.407228464799</v>
      </c>
      <c r="BU72" s="2" t="s">
        <v>138</v>
      </c>
      <c r="BV72" s="4">
        <v>0.99954382717040502</v>
      </c>
      <c r="BW72" s="4">
        <v>11.218999999999999</v>
      </c>
      <c r="BX72" s="4">
        <v>197.84496878963901</v>
      </c>
      <c r="BY72" s="14">
        <f>(BX72/AVERAGE(BX$71:BX$73))*100</f>
        <v>100.52240311359975</v>
      </c>
      <c r="BZ72" s="4">
        <v>1199756.8571091699</v>
      </c>
      <c r="CA72" s="4">
        <v>11.2181333333333</v>
      </c>
      <c r="CB72" s="4">
        <v>473692.786817307</v>
      </c>
    </row>
    <row r="73" spans="1:80">
      <c r="A73" s="2"/>
      <c r="B73" s="2"/>
      <c r="C73" s="2" t="s">
        <v>104</v>
      </c>
      <c r="D73" s="2" t="s">
        <v>38</v>
      </c>
      <c r="E73" s="2" t="s">
        <v>193</v>
      </c>
      <c r="F73" s="2" t="s">
        <v>33</v>
      </c>
      <c r="G73" s="2" t="s">
        <v>164</v>
      </c>
      <c r="H73" s="1">
        <v>43866.087002314802</v>
      </c>
      <c r="I73" s="2" t="s">
        <v>142</v>
      </c>
      <c r="J73" s="4">
        <v>0.99952797098005297</v>
      </c>
      <c r="K73" s="4">
        <v>5.0824499999999997</v>
      </c>
      <c r="L73" s="4">
        <v>0</v>
      </c>
      <c r="M73" s="4"/>
      <c r="N73" s="4">
        <v>0</v>
      </c>
      <c r="O73" s="4">
        <v>5.6256000000000004</v>
      </c>
      <c r="P73" s="4">
        <v>44371.294981236999</v>
      </c>
      <c r="Q73" s="2" t="s">
        <v>173</v>
      </c>
      <c r="R73" s="4">
        <v>0.99777348220963502</v>
      </c>
      <c r="S73" s="4">
        <v>6.0844666666666702</v>
      </c>
      <c r="T73" s="4">
        <v>0</v>
      </c>
      <c r="U73" s="4">
        <v>0</v>
      </c>
      <c r="V73" s="4">
        <v>0</v>
      </c>
      <c r="W73" s="4">
        <v>6.2826166666666703</v>
      </c>
      <c r="X73" s="4">
        <v>31675.7212336515</v>
      </c>
      <c r="Y73" s="2" t="s">
        <v>110</v>
      </c>
      <c r="Z73" s="4">
        <v>0.99928380047649101</v>
      </c>
      <c r="AA73" s="4">
        <v>6.9246333333333299</v>
      </c>
      <c r="AB73" s="4">
        <v>245.970027466668</v>
      </c>
      <c r="AC73" s="14">
        <f>(AB73/AVERAGE(AB$71:AB$73))*100</f>
        <v>97.131509646033024</v>
      </c>
      <c r="AD73" s="4">
        <v>270052.234083538</v>
      </c>
      <c r="AE73" s="4">
        <v>6.2826166666666703</v>
      </c>
      <c r="AF73" s="4">
        <v>31675.7212336515</v>
      </c>
      <c r="AG73" s="2" t="s">
        <v>201</v>
      </c>
      <c r="AH73" s="4">
        <v>0.99801405805362797</v>
      </c>
      <c r="AI73" s="4">
        <v>7.7938666666666698</v>
      </c>
      <c r="AJ73" s="4">
        <v>1.0650441770133201</v>
      </c>
      <c r="AK73" s="4"/>
      <c r="AL73" s="4">
        <v>679.58720884344302</v>
      </c>
      <c r="AM73" s="4">
        <v>7.11703333333333</v>
      </c>
      <c r="AN73" s="4">
        <v>15797.778829863</v>
      </c>
      <c r="AO73" s="2" t="s">
        <v>113</v>
      </c>
      <c r="AP73" s="4">
        <v>0.98761920069369402</v>
      </c>
      <c r="AQ73" s="4">
        <v>8.2295166666666706</v>
      </c>
      <c r="AR73" s="4">
        <v>18.833376208007099</v>
      </c>
      <c r="AS73" s="4"/>
      <c r="AT73" s="4">
        <v>9487.2042774205693</v>
      </c>
      <c r="AU73" s="4">
        <v>7.11703333333333</v>
      </c>
      <c r="AV73" s="4">
        <v>15797.778829863</v>
      </c>
      <c r="AW73" s="2" t="s">
        <v>106</v>
      </c>
      <c r="AX73" s="4">
        <v>0.99932552855460699</v>
      </c>
      <c r="AY73" s="4">
        <v>9.3638166666666702</v>
      </c>
      <c r="AZ73" s="4">
        <v>0</v>
      </c>
      <c r="BA73" s="4"/>
      <c r="BB73" s="4">
        <v>3914.4482693481</v>
      </c>
      <c r="BC73" s="4">
        <v>7.11703333333333</v>
      </c>
      <c r="BD73" s="4">
        <v>15797.778829863</v>
      </c>
      <c r="BE73" s="2" t="s">
        <v>153</v>
      </c>
      <c r="BF73" s="4">
        <v>0.99981166094521201</v>
      </c>
      <c r="BG73" s="4">
        <v>9.6656166666666703</v>
      </c>
      <c r="BH73" s="4">
        <v>168.00076512822201</v>
      </c>
      <c r="BI73" s="14">
        <f>(BH73/AVERAGE(BH$71:BH$73))*100</f>
        <v>97.402522068856072</v>
      </c>
      <c r="BJ73" s="4">
        <v>78315.415637135695</v>
      </c>
      <c r="BK73" s="4">
        <v>7.11703333333333</v>
      </c>
      <c r="BL73" s="4">
        <v>15797.778829863</v>
      </c>
      <c r="BM73" s="2" t="s">
        <v>98</v>
      </c>
      <c r="BN73" s="4">
        <v>0.99844917884822604</v>
      </c>
      <c r="BO73" s="4">
        <v>11.177</v>
      </c>
      <c r="BP73" s="4">
        <v>0</v>
      </c>
      <c r="BQ73" s="4">
        <v>0</v>
      </c>
      <c r="BR73" s="4">
        <v>0</v>
      </c>
      <c r="BS73" s="4">
        <v>7.11703333333333</v>
      </c>
      <c r="BT73" s="4">
        <v>15797.778829863</v>
      </c>
      <c r="BU73" s="2" t="s">
        <v>138</v>
      </c>
      <c r="BV73" s="4">
        <v>0.99954382717040502</v>
      </c>
      <c r="BW73" s="4">
        <v>11.2189333333333</v>
      </c>
      <c r="BX73" s="4">
        <v>192.33568403951799</v>
      </c>
      <c r="BY73" s="14">
        <f>(BX73/AVERAGE(BX$71:BX$73))*100</f>
        <v>97.723208643771628</v>
      </c>
      <c r="BZ73" s="4">
        <v>1079328.81202751</v>
      </c>
      <c r="CA73" s="4">
        <v>11.218083333333301</v>
      </c>
      <c r="CB73" s="4">
        <v>438351.44793778198</v>
      </c>
    </row>
    <row r="74" spans="1:80">
      <c r="A74" s="2"/>
      <c r="B74" s="2"/>
      <c r="C74" s="2" t="s">
        <v>179</v>
      </c>
      <c r="D74" s="2" t="s">
        <v>38</v>
      </c>
      <c r="E74" s="2" t="s">
        <v>129</v>
      </c>
      <c r="F74" s="2" t="s">
        <v>33</v>
      </c>
      <c r="G74" s="2" t="s">
        <v>164</v>
      </c>
      <c r="H74" s="1">
        <v>43866.2054166667</v>
      </c>
      <c r="I74" s="2" t="s">
        <v>142</v>
      </c>
      <c r="J74" s="4">
        <v>0.99952797098005297</v>
      </c>
      <c r="K74" s="4">
        <v>5.6502333333333299</v>
      </c>
      <c r="L74" s="4">
        <v>0</v>
      </c>
      <c r="M74" s="4"/>
      <c r="N74" s="4">
        <v>0</v>
      </c>
      <c r="O74" s="4">
        <v>5.65283333333333</v>
      </c>
      <c r="P74" s="4">
        <v>46946.471981039998</v>
      </c>
      <c r="Q74" s="2" t="s">
        <v>173</v>
      </c>
      <c r="R74" s="4">
        <v>0.99777348220963502</v>
      </c>
      <c r="S74" s="4">
        <v>6.0966166666666703</v>
      </c>
      <c r="T74" s="4">
        <v>0</v>
      </c>
      <c r="U74" s="4">
        <v>0</v>
      </c>
      <c r="V74" s="4">
        <v>0</v>
      </c>
      <c r="W74" s="4">
        <v>6.2977833333333297</v>
      </c>
      <c r="X74" s="4">
        <v>38576.751240334197</v>
      </c>
      <c r="Y74" s="2" t="s">
        <v>110</v>
      </c>
      <c r="Z74" s="4">
        <v>0.99928380047649101</v>
      </c>
      <c r="AA74" s="4">
        <v>6.9696999999999996</v>
      </c>
      <c r="AB74" s="4">
        <v>0</v>
      </c>
      <c r="AC74" s="4">
        <v>0</v>
      </c>
      <c r="AD74" s="4">
        <v>0</v>
      </c>
      <c r="AE74" s="4">
        <v>6.2977833333333297</v>
      </c>
      <c r="AF74" s="4">
        <v>38576.751240334197</v>
      </c>
      <c r="AG74" s="2" t="s">
        <v>201</v>
      </c>
      <c r="AH74" s="4">
        <v>0.99801405805362797</v>
      </c>
      <c r="AI74" s="4">
        <v>7.7904166666666699</v>
      </c>
      <c r="AJ74" s="4">
        <v>273.62489588842698</v>
      </c>
      <c r="AK74" s="14">
        <f>(AJ74/AVERAGE(AJ$74:AJ$76))*100</f>
        <v>107.70374813811895</v>
      </c>
      <c r="AL74" s="4">
        <v>199725.32722025301</v>
      </c>
      <c r="AM74" s="4">
        <v>7.1135666666666699</v>
      </c>
      <c r="AN74" s="4">
        <v>18071.574300735701</v>
      </c>
      <c r="AO74" s="2" t="s">
        <v>113</v>
      </c>
      <c r="AP74" s="4">
        <v>0.98761920069369402</v>
      </c>
      <c r="AQ74" s="4">
        <v>8.2269500000000004</v>
      </c>
      <c r="AR74" s="4">
        <v>0</v>
      </c>
      <c r="AS74" s="4"/>
      <c r="AT74" s="4">
        <v>159.91966448195299</v>
      </c>
      <c r="AU74" s="4">
        <v>7.1135666666666699</v>
      </c>
      <c r="AV74" s="4">
        <v>18071.574300735701</v>
      </c>
      <c r="AW74" s="2" t="s">
        <v>106</v>
      </c>
      <c r="AX74" s="4">
        <v>0.99932552855460699</v>
      </c>
      <c r="AY74" s="4">
        <v>9.3663666666666696</v>
      </c>
      <c r="AZ74" s="4">
        <v>219.946811718974</v>
      </c>
      <c r="BA74" s="14">
        <f>(AZ74/AVERAGE(AZ$74:AZ$76))*100</f>
        <v>105.59021596418827</v>
      </c>
      <c r="BB74" s="4">
        <v>2509365.1856039199</v>
      </c>
      <c r="BC74" s="4">
        <v>7.1135666666666699</v>
      </c>
      <c r="BD74" s="4">
        <v>18071.574300735701</v>
      </c>
      <c r="BE74" s="2" t="s">
        <v>153</v>
      </c>
      <c r="BF74" s="4">
        <v>0.99981166094521201</v>
      </c>
      <c r="BG74" s="4">
        <v>9.3655166666666698</v>
      </c>
      <c r="BH74" s="4">
        <v>0</v>
      </c>
      <c r="BI74" s="4">
        <v>0</v>
      </c>
      <c r="BJ74" s="4">
        <v>0</v>
      </c>
      <c r="BK74" s="4">
        <v>7.1135666666666699</v>
      </c>
      <c r="BL74" s="4">
        <v>18071.574300735701</v>
      </c>
      <c r="BM74" s="2" t="s">
        <v>98</v>
      </c>
      <c r="BN74" s="4">
        <v>0.99844917884822604</v>
      </c>
      <c r="BO74" s="4">
        <v>11.348216666666699</v>
      </c>
      <c r="BP74" s="4">
        <v>0</v>
      </c>
      <c r="BQ74" s="4">
        <v>0</v>
      </c>
      <c r="BR74" s="4">
        <v>0</v>
      </c>
      <c r="BS74" s="4">
        <v>7.1135666666666699</v>
      </c>
      <c r="BT74" s="4">
        <v>18071.574300735701</v>
      </c>
      <c r="BU74" s="2" t="s">
        <v>138</v>
      </c>
      <c r="BV74" s="4">
        <v>0.99954382717040502</v>
      </c>
      <c r="BW74" s="4">
        <v>11.2189333333333</v>
      </c>
      <c r="BX74" s="4">
        <v>182.88371604386199</v>
      </c>
      <c r="BY74" s="14">
        <f>(BX74/AVERAGE(BX$74:BX$76))*100</f>
        <v>101.97095449576632</v>
      </c>
      <c r="BZ74" s="4">
        <v>1335265.8359561099</v>
      </c>
      <c r="CA74" s="4">
        <v>11.218083333333301</v>
      </c>
      <c r="CB74" s="4">
        <v>570323.46599033801</v>
      </c>
    </row>
    <row r="75" spans="1:80">
      <c r="A75" s="2"/>
      <c r="B75" s="2"/>
      <c r="C75" s="2" t="s">
        <v>118</v>
      </c>
      <c r="D75" s="2" t="s">
        <v>38</v>
      </c>
      <c r="E75" s="2" t="s">
        <v>93</v>
      </c>
      <c r="F75" s="2" t="s">
        <v>33</v>
      </c>
      <c r="G75" s="2" t="s">
        <v>164</v>
      </c>
      <c r="H75" s="1">
        <v>43866.516585648104</v>
      </c>
      <c r="I75" s="2" t="s">
        <v>142</v>
      </c>
      <c r="J75" s="4">
        <v>0.99952797098005297</v>
      </c>
      <c r="K75" s="4">
        <v>5.16805</v>
      </c>
      <c r="L75" s="4">
        <v>0</v>
      </c>
      <c r="M75" s="4"/>
      <c r="N75" s="4">
        <v>0</v>
      </c>
      <c r="O75" s="4">
        <v>5.6528666666666698</v>
      </c>
      <c r="P75" s="4">
        <v>44216.1553324591</v>
      </c>
      <c r="Q75" s="2" t="s">
        <v>173</v>
      </c>
      <c r="R75" s="4">
        <v>0.99777348220963502</v>
      </c>
      <c r="S75" s="4">
        <v>6.0996833333333296</v>
      </c>
      <c r="T75" s="4">
        <v>0.31201089412597499</v>
      </c>
      <c r="U75" s="4"/>
      <c r="V75" s="4">
        <v>1040.7093754878799</v>
      </c>
      <c r="W75" s="4">
        <v>6.3008666666666704</v>
      </c>
      <c r="X75" s="4">
        <v>36269.183708012701</v>
      </c>
      <c r="Y75" s="2" t="s">
        <v>110</v>
      </c>
      <c r="Z75" s="4">
        <v>0.99928380047649101</v>
      </c>
      <c r="AA75" s="4">
        <v>6.9246666666666696</v>
      </c>
      <c r="AB75" s="4">
        <v>0</v>
      </c>
      <c r="AC75" s="4">
        <v>0</v>
      </c>
      <c r="AD75" s="4">
        <v>0</v>
      </c>
      <c r="AE75" s="4">
        <v>6.3008666666666704</v>
      </c>
      <c r="AF75" s="4">
        <v>36269.183708012701</v>
      </c>
      <c r="AG75" s="2" t="s">
        <v>201</v>
      </c>
      <c r="AH75" s="4">
        <v>0.99801405805362797</v>
      </c>
      <c r="AI75" s="4">
        <v>7.7938999999999998</v>
      </c>
      <c r="AJ75" s="4">
        <v>261.348653836111</v>
      </c>
      <c r="AK75" s="14">
        <f>(AJ75/AVERAGE(AJ$74:AJ$76))*100</f>
        <v>102.87159542850455</v>
      </c>
      <c r="AL75" s="4">
        <v>184554.768012154</v>
      </c>
      <c r="AM75" s="4">
        <v>7.1170666666666698</v>
      </c>
      <c r="AN75" s="4">
        <v>17483.301938509001</v>
      </c>
      <c r="AO75" s="2" t="s">
        <v>113</v>
      </c>
      <c r="AP75" s="4">
        <v>0.98761920069369402</v>
      </c>
      <c r="AQ75" s="4">
        <v>8.2295666666666705</v>
      </c>
      <c r="AR75" s="4">
        <v>0</v>
      </c>
      <c r="AS75" s="4"/>
      <c r="AT75" s="4">
        <v>288.74195325944601</v>
      </c>
      <c r="AU75" s="4">
        <v>7.1170666666666698</v>
      </c>
      <c r="AV75" s="4">
        <v>17483.301938509001</v>
      </c>
      <c r="AW75" s="2" t="s">
        <v>106</v>
      </c>
      <c r="AX75" s="4">
        <v>0.99932552855460699</v>
      </c>
      <c r="AY75" s="4">
        <v>9.3638499999999993</v>
      </c>
      <c r="AZ75" s="4">
        <v>221.196985881861</v>
      </c>
      <c r="BA75" s="14">
        <f>(AZ75/AVERAGE(AZ$74:AZ$76))*100</f>
        <v>106.19038906431373</v>
      </c>
      <c r="BB75" s="4">
        <v>2441316.5818374702</v>
      </c>
      <c r="BC75" s="4">
        <v>7.1170666666666698</v>
      </c>
      <c r="BD75" s="4">
        <v>17483.301938509001</v>
      </c>
      <c r="BE75" s="2" t="s">
        <v>153</v>
      </c>
      <c r="BF75" s="4">
        <v>0.99981166094521201</v>
      </c>
      <c r="BG75" s="4">
        <v>9.3655500000000007</v>
      </c>
      <c r="BH75" s="4">
        <v>0</v>
      </c>
      <c r="BI75" s="4">
        <v>0</v>
      </c>
      <c r="BJ75" s="4">
        <v>0</v>
      </c>
      <c r="BK75" s="4">
        <v>7.1170666666666698</v>
      </c>
      <c r="BL75" s="4">
        <v>17483.301938509001</v>
      </c>
      <c r="BM75" s="2" t="s">
        <v>98</v>
      </c>
      <c r="BN75" s="4">
        <v>0.99844917884822604</v>
      </c>
      <c r="BO75" s="4">
        <v>11.208166666666701</v>
      </c>
      <c r="BP75" s="4">
        <v>0</v>
      </c>
      <c r="BQ75" s="4">
        <v>0</v>
      </c>
      <c r="BR75" s="4">
        <v>0</v>
      </c>
      <c r="BS75" s="4">
        <v>7.1170666666666698</v>
      </c>
      <c r="BT75" s="4">
        <v>17483.301938509001</v>
      </c>
      <c r="BU75" s="2" t="s">
        <v>138</v>
      </c>
      <c r="BV75" s="4">
        <v>0.99954382717040502</v>
      </c>
      <c r="BW75" s="4">
        <v>11.218966666666701</v>
      </c>
      <c r="BX75" s="4">
        <v>188.26811374338999</v>
      </c>
      <c r="BY75" s="14">
        <f>(BX75/AVERAGE(BX$74:BX$76))*100</f>
        <v>104.97314728079262</v>
      </c>
      <c r="BZ75" s="4">
        <v>1211653.6671208299</v>
      </c>
      <c r="CA75" s="4">
        <v>11.2181</v>
      </c>
      <c r="CB75" s="4">
        <v>502724.75481943699</v>
      </c>
    </row>
    <row r="76" spans="1:80">
      <c r="A76" s="2"/>
      <c r="B76" s="2"/>
      <c r="C76" s="2" t="s">
        <v>134</v>
      </c>
      <c r="D76" s="2" t="s">
        <v>38</v>
      </c>
      <c r="E76" s="2" t="s">
        <v>117</v>
      </c>
      <c r="F76" s="2" t="s">
        <v>33</v>
      </c>
      <c r="G76" s="2" t="s">
        <v>164</v>
      </c>
      <c r="H76" s="1">
        <v>43866.309131944399</v>
      </c>
      <c r="I76" s="2" t="s">
        <v>142</v>
      </c>
      <c r="J76" s="4">
        <v>0.99952797098005297</v>
      </c>
      <c r="K76" s="4">
        <v>5.2730499999999996</v>
      </c>
      <c r="L76" s="4">
        <v>0</v>
      </c>
      <c r="M76" s="4"/>
      <c r="N76" s="4">
        <v>0</v>
      </c>
      <c r="O76" s="4">
        <v>5.6839833333333303</v>
      </c>
      <c r="P76" s="4">
        <v>48159.587805548697</v>
      </c>
      <c r="Q76" s="2" t="s">
        <v>173</v>
      </c>
      <c r="R76" s="4">
        <v>0.99777348220963502</v>
      </c>
      <c r="S76" s="4">
        <v>6.1027333333333296</v>
      </c>
      <c r="T76" s="4">
        <v>0</v>
      </c>
      <c r="U76" s="4">
        <v>0</v>
      </c>
      <c r="V76" s="4">
        <v>0</v>
      </c>
      <c r="W76" s="4">
        <v>6.3069333333333297</v>
      </c>
      <c r="X76" s="4">
        <v>36298.694461681604</v>
      </c>
      <c r="Y76" s="2" t="s">
        <v>110</v>
      </c>
      <c r="Z76" s="4">
        <v>0.99928380047649101</v>
      </c>
      <c r="AA76" s="4">
        <v>6.9242499999999998</v>
      </c>
      <c r="AB76" s="4">
        <v>0</v>
      </c>
      <c r="AC76" s="4">
        <v>0</v>
      </c>
      <c r="AD76" s="4">
        <v>0</v>
      </c>
      <c r="AE76" s="4">
        <v>6.3069333333333297</v>
      </c>
      <c r="AF76" s="4">
        <v>36298.694461681604</v>
      </c>
      <c r="AG76" s="2" t="s">
        <v>201</v>
      </c>
      <c r="AH76" s="4">
        <v>0.99801405805362797</v>
      </c>
      <c r="AI76" s="4">
        <v>7.7900166666666699</v>
      </c>
      <c r="AJ76" s="4">
        <v>227.186265375484</v>
      </c>
      <c r="AK76" s="14">
        <f>(AJ76/AVERAGE(AJ$74:AJ$76))*100</f>
        <v>89.424656433376455</v>
      </c>
      <c r="AL76" s="4">
        <v>161252.82440755199</v>
      </c>
      <c r="AM76" s="4">
        <v>7.11316666666667</v>
      </c>
      <c r="AN76" s="4">
        <v>17572.911159439798</v>
      </c>
      <c r="AO76" s="2" t="s">
        <v>113</v>
      </c>
      <c r="AP76" s="4">
        <v>0.98761920069369402</v>
      </c>
      <c r="AQ76" s="4">
        <v>8.2295666666666705</v>
      </c>
      <c r="AR76" s="4">
        <v>0</v>
      </c>
      <c r="AS76" s="4"/>
      <c r="AT76" s="4">
        <v>232.34743816821401</v>
      </c>
      <c r="AU76" s="4">
        <v>7.11316666666667</v>
      </c>
      <c r="AV76" s="4">
        <v>17572.911159439798</v>
      </c>
      <c r="AW76" s="2" t="s">
        <v>106</v>
      </c>
      <c r="AX76" s="4">
        <v>0.99932552855460699</v>
      </c>
      <c r="AY76" s="4">
        <v>9.3638666666666701</v>
      </c>
      <c r="AZ76" s="4">
        <v>183.76299810144101</v>
      </c>
      <c r="BA76" s="14">
        <f>(AZ76/AVERAGE(AZ$74:AZ$76))*100</f>
        <v>88.219394971498005</v>
      </c>
      <c r="BB76" s="4">
        <v>2043398.98909098</v>
      </c>
      <c r="BC76" s="4">
        <v>7.11316666666667</v>
      </c>
      <c r="BD76" s="4">
        <v>17572.911159439798</v>
      </c>
      <c r="BE76" s="2" t="s">
        <v>153</v>
      </c>
      <c r="BF76" s="4">
        <v>0.99981166094521201</v>
      </c>
      <c r="BG76" s="4">
        <v>9.3655666666666697</v>
      </c>
      <c r="BH76" s="4">
        <v>0</v>
      </c>
      <c r="BI76" s="4">
        <v>0</v>
      </c>
      <c r="BJ76" s="4">
        <v>0</v>
      </c>
      <c r="BK76" s="4">
        <v>7.11316666666667</v>
      </c>
      <c r="BL76" s="4">
        <v>17572.911159439798</v>
      </c>
      <c r="BM76" s="2" t="s">
        <v>98</v>
      </c>
      <c r="BN76" s="4">
        <v>0.99844917884822604</v>
      </c>
      <c r="BO76" s="4">
        <v>11.317116666666699</v>
      </c>
      <c r="BP76" s="4">
        <v>1.9486541650562399</v>
      </c>
      <c r="BQ76" s="4"/>
      <c r="BR76" s="4">
        <v>14155.816292236201</v>
      </c>
      <c r="BS76" s="4">
        <v>7.11316666666667</v>
      </c>
      <c r="BT76" s="4">
        <v>17572.911159439798</v>
      </c>
      <c r="BU76" s="2" t="s">
        <v>138</v>
      </c>
      <c r="BV76" s="4">
        <v>0.99954382717040502</v>
      </c>
      <c r="BW76" s="4">
        <v>11.218966666666701</v>
      </c>
      <c r="BX76" s="4">
        <v>166.89466673187701</v>
      </c>
      <c r="BY76" s="14">
        <f>(BX76/AVERAGE(BX$74:BX$76))*100</f>
        <v>93.055898223441062</v>
      </c>
      <c r="BZ76" s="4">
        <v>1046225.11601858</v>
      </c>
      <c r="CA76" s="4">
        <v>11.218116666666701</v>
      </c>
      <c r="CB76" s="4">
        <v>489678.712207406</v>
      </c>
    </row>
    <row r="77" spans="1:80">
      <c r="A77" s="2"/>
      <c r="B77" s="2"/>
      <c r="C77" s="2" t="s">
        <v>91</v>
      </c>
      <c r="D77" s="2" t="s">
        <v>38</v>
      </c>
      <c r="E77" s="2" t="s">
        <v>156</v>
      </c>
      <c r="F77" s="2" t="s">
        <v>33</v>
      </c>
      <c r="G77" s="2" t="s">
        <v>164</v>
      </c>
      <c r="H77" s="1">
        <v>43866.323969907397</v>
      </c>
      <c r="I77" s="2" t="s">
        <v>142</v>
      </c>
      <c r="J77" s="4">
        <v>0.99952797098005297</v>
      </c>
      <c r="K77" s="4">
        <v>5.6035666666666701</v>
      </c>
      <c r="L77" s="4">
        <v>165.949117652647</v>
      </c>
      <c r="M77" s="14">
        <f>(L77/AVERAGE(L$77,L$79,L$80))*100</f>
        <v>105.62375850065999</v>
      </c>
      <c r="N77" s="4">
        <v>249607.36655711799</v>
      </c>
      <c r="O77" s="4">
        <v>5.6761666666666697</v>
      </c>
      <c r="P77" s="4">
        <v>45158.915819299204</v>
      </c>
      <c r="Q77" s="2" t="s">
        <v>173</v>
      </c>
      <c r="R77" s="4">
        <v>0.99777348220963502</v>
      </c>
      <c r="S77" s="4">
        <v>6.1148333333333298</v>
      </c>
      <c r="T77" s="4">
        <v>195.82328261085999</v>
      </c>
      <c r="U77" s="14">
        <f>(T77/AVERAGE(T$77,T$79,T$80))*100</f>
        <v>105.04882650957505</v>
      </c>
      <c r="V77" s="4">
        <v>593672.52833623101</v>
      </c>
      <c r="W77" s="4">
        <v>6.3068999999999997</v>
      </c>
      <c r="X77" s="4">
        <v>33682.185729929799</v>
      </c>
      <c r="Y77" s="2" t="s">
        <v>110</v>
      </c>
      <c r="Z77" s="4">
        <v>0.99928380047649101</v>
      </c>
      <c r="AA77" s="4">
        <v>6.9177</v>
      </c>
      <c r="AB77" s="4">
        <v>0</v>
      </c>
      <c r="AC77" s="4">
        <v>0</v>
      </c>
      <c r="AD77" s="4">
        <v>0</v>
      </c>
      <c r="AE77" s="4">
        <v>6.3068999999999997</v>
      </c>
      <c r="AF77" s="4">
        <v>33682.185729929799</v>
      </c>
      <c r="AG77" s="2" t="s">
        <v>201</v>
      </c>
      <c r="AH77" s="4">
        <v>0.99801405805362797</v>
      </c>
      <c r="AI77" s="4">
        <v>7.7938666666666698</v>
      </c>
      <c r="AJ77" s="4">
        <v>0.85785140720459996</v>
      </c>
      <c r="AK77" s="4"/>
      <c r="AL77" s="4">
        <v>553.77911433778104</v>
      </c>
      <c r="AM77" s="4">
        <v>7.1135666666666699</v>
      </c>
      <c r="AN77" s="4">
        <v>15982.435484715699</v>
      </c>
      <c r="AO77" s="2" t="s">
        <v>113</v>
      </c>
      <c r="AP77" s="4">
        <v>0.98761920069369402</v>
      </c>
      <c r="AQ77" s="4">
        <v>8.2398333333333298</v>
      </c>
      <c r="AR77" s="4">
        <v>0</v>
      </c>
      <c r="AS77" s="4">
        <v>0</v>
      </c>
      <c r="AT77" s="4">
        <v>0</v>
      </c>
      <c r="AU77" s="4">
        <v>7.1135666666666699</v>
      </c>
      <c r="AV77" s="4">
        <v>15982.435484715699</v>
      </c>
      <c r="AW77" s="2" t="s">
        <v>106</v>
      </c>
      <c r="AX77" s="4">
        <v>0.99932552855460699</v>
      </c>
      <c r="AY77" s="4">
        <v>9.3638333333333303</v>
      </c>
      <c r="AZ77" s="4">
        <v>0</v>
      </c>
      <c r="BA77" s="4"/>
      <c r="BB77" s="4">
        <v>2154.8638227778702</v>
      </c>
      <c r="BC77" s="4">
        <v>7.1135666666666699</v>
      </c>
      <c r="BD77" s="4">
        <v>15982.435484715699</v>
      </c>
      <c r="BE77" s="2" t="s">
        <v>153</v>
      </c>
      <c r="BF77" s="4">
        <v>0.99981166094521201</v>
      </c>
      <c r="BG77" s="4">
        <v>9.5363666666666695</v>
      </c>
      <c r="BH77" s="4">
        <v>0</v>
      </c>
      <c r="BI77" s="4">
        <v>0</v>
      </c>
      <c r="BJ77" s="4">
        <v>0</v>
      </c>
      <c r="BK77" s="4">
        <v>7.1135666666666699</v>
      </c>
      <c r="BL77" s="4">
        <v>15982.435484715699</v>
      </c>
      <c r="BM77" s="2" t="s">
        <v>98</v>
      </c>
      <c r="BN77" s="4">
        <v>0.99844917884822604</v>
      </c>
      <c r="BO77" s="4">
        <v>11.348216666666699</v>
      </c>
      <c r="BP77" s="4">
        <v>210.23260115617001</v>
      </c>
      <c r="BQ77" s="14">
        <f>(BP77/AVERAGE(BP$77,BP$79,BP$80))*100</f>
        <v>96.79610646167238</v>
      </c>
      <c r="BR77" s="4">
        <v>1388991.0845756901</v>
      </c>
      <c r="BS77" s="4">
        <v>7.1135666666666699</v>
      </c>
      <c r="BT77" s="4">
        <v>15982.435484715699</v>
      </c>
      <c r="BU77" s="2" t="s">
        <v>138</v>
      </c>
      <c r="BV77" s="4">
        <v>0.99954382717040502</v>
      </c>
      <c r="BW77" s="4">
        <v>11.2189333333333</v>
      </c>
      <c r="BX77" s="4">
        <v>187.69777966036199</v>
      </c>
      <c r="BY77" s="14">
        <f>(BX77/AVERAGE(BX$77:BX$80))*100</f>
        <v>101.29227367203684</v>
      </c>
      <c r="BZ77" s="4">
        <v>1119892.7532830101</v>
      </c>
      <c r="CA77" s="4">
        <v>11.218066666666701</v>
      </c>
      <c r="CB77" s="4">
        <v>466064.30295923399</v>
      </c>
    </row>
    <row r="78" spans="1:80">
      <c r="A78" s="2"/>
      <c r="B78" s="2"/>
      <c r="C78" s="2" t="s">
        <v>9</v>
      </c>
      <c r="D78" s="2" t="s">
        <v>38</v>
      </c>
      <c r="E78" s="2" t="s">
        <v>92</v>
      </c>
      <c r="F78" s="2" t="s">
        <v>33</v>
      </c>
      <c r="G78" s="2" t="s">
        <v>164</v>
      </c>
      <c r="H78" s="1">
        <v>43866.338807870401</v>
      </c>
      <c r="I78" s="2" t="s">
        <v>142</v>
      </c>
      <c r="J78" s="4">
        <v>0.99952797098005297</v>
      </c>
      <c r="K78" s="4">
        <v>5.58805</v>
      </c>
      <c r="L78" s="4">
        <v>174.48795724023199</v>
      </c>
      <c r="M78" s="14">
        <f>(L78/AVERAGE(L$77,L$79,L$80))*100</f>
        <v>111.05858300128044</v>
      </c>
      <c r="N78" s="4">
        <v>244841.39332683699</v>
      </c>
      <c r="O78" s="4">
        <v>5.6645166666666702</v>
      </c>
      <c r="P78" s="4">
        <v>42126.976845848199</v>
      </c>
      <c r="Q78" s="2" t="s">
        <v>173</v>
      </c>
      <c r="R78" s="4">
        <v>0.99777348220963502</v>
      </c>
      <c r="S78" s="4">
        <v>6.1087833333333297</v>
      </c>
      <c r="T78" s="4">
        <v>178.63601772721501</v>
      </c>
      <c r="U78" s="14">
        <f>(T78/AVERAGE(T$77,T$79,T$80))*100</f>
        <v>95.82876859376519</v>
      </c>
      <c r="V78" s="4">
        <v>562220.56895623298</v>
      </c>
      <c r="W78" s="4">
        <v>6.3069166666666696</v>
      </c>
      <c r="X78" s="4">
        <v>34900.062654738002</v>
      </c>
      <c r="Y78" s="2" t="s">
        <v>110</v>
      </c>
      <c r="Z78" s="4">
        <v>0.99928380047649101</v>
      </c>
      <c r="AA78" s="4">
        <v>6.7097333333333298</v>
      </c>
      <c r="AB78" s="4">
        <v>0</v>
      </c>
      <c r="AC78" s="4">
        <v>0</v>
      </c>
      <c r="AD78" s="4">
        <v>0</v>
      </c>
      <c r="AE78" s="4">
        <v>6.3069166666666696</v>
      </c>
      <c r="AF78" s="4">
        <v>34900.062654738002</v>
      </c>
      <c r="AG78" s="2" t="s">
        <v>201</v>
      </c>
      <c r="AH78" s="4">
        <v>0.99801405805362797</v>
      </c>
      <c r="AI78" s="4">
        <v>7.7973666666666697</v>
      </c>
      <c r="AJ78" s="4">
        <v>0.67992358364920502</v>
      </c>
      <c r="AK78" s="4"/>
      <c r="AL78" s="4">
        <v>439.43950321350002</v>
      </c>
      <c r="AM78" s="4">
        <v>7.1170666666666698</v>
      </c>
      <c r="AN78" s="4">
        <v>16001.3802388938</v>
      </c>
      <c r="AO78" s="2" t="s">
        <v>113</v>
      </c>
      <c r="AP78" s="4">
        <v>0.98761920069369402</v>
      </c>
      <c r="AQ78" s="4">
        <v>8.2269833333333295</v>
      </c>
      <c r="AR78" s="4">
        <v>0</v>
      </c>
      <c r="AS78" s="4">
        <v>0</v>
      </c>
      <c r="AT78" s="4">
        <v>0</v>
      </c>
      <c r="AU78" s="4">
        <v>7.1170666666666698</v>
      </c>
      <c r="AV78" s="4">
        <v>16001.3802388938</v>
      </c>
      <c r="AW78" s="2" t="s">
        <v>106</v>
      </c>
      <c r="AX78" s="4">
        <v>0.99932552855460699</v>
      </c>
      <c r="AY78" s="4">
        <v>9.3664000000000005</v>
      </c>
      <c r="AZ78" s="4">
        <v>0</v>
      </c>
      <c r="BA78" s="4"/>
      <c r="BB78" s="4">
        <v>1227.80282665</v>
      </c>
      <c r="BC78" s="4">
        <v>7.1170666666666698</v>
      </c>
      <c r="BD78" s="4">
        <v>16001.3802388938</v>
      </c>
      <c r="BE78" s="2" t="s">
        <v>153</v>
      </c>
      <c r="BF78" s="4">
        <v>0.99981166094521201</v>
      </c>
      <c r="BG78" s="4">
        <v>9.5338333333333303</v>
      </c>
      <c r="BH78" s="4">
        <v>0</v>
      </c>
      <c r="BI78" s="4">
        <v>0</v>
      </c>
      <c r="BJ78" s="4">
        <v>0</v>
      </c>
      <c r="BK78" s="4">
        <v>7.1170666666666698</v>
      </c>
      <c r="BL78" s="4">
        <v>16001.3802388938</v>
      </c>
      <c r="BM78" s="2" t="s">
        <v>98</v>
      </c>
      <c r="BN78" s="4">
        <v>0.99844917884822604</v>
      </c>
      <c r="BO78" s="4">
        <v>11.348233333333299</v>
      </c>
      <c r="BP78" s="4">
        <v>212.255651129396</v>
      </c>
      <c r="BQ78" s="14">
        <f>(BP78/AVERAGE(BP$77,BP$79,BP$80))*100</f>
        <v>97.727566946434209</v>
      </c>
      <c r="BR78" s="4">
        <v>1404019.5064397301</v>
      </c>
      <c r="BS78" s="4">
        <v>7.1170666666666698</v>
      </c>
      <c r="BT78" s="4">
        <v>16001.3802388938</v>
      </c>
      <c r="BU78" s="2" t="s">
        <v>138</v>
      </c>
      <c r="BV78" s="4">
        <v>0.99954382717040502</v>
      </c>
      <c r="BW78" s="4">
        <v>11.218966666666701</v>
      </c>
      <c r="BX78" s="4">
        <v>187.32806133431501</v>
      </c>
      <c r="BY78" s="14">
        <f>(BX78/AVERAGE(BX$77:BX$80))*100</f>
        <v>101.09275287892314</v>
      </c>
      <c r="BZ78" s="4">
        <v>1104268.2587973501</v>
      </c>
      <c r="CA78" s="4">
        <v>11.2181</v>
      </c>
      <c r="CB78" s="4">
        <v>460468.88764060597</v>
      </c>
    </row>
    <row r="79" spans="1:80">
      <c r="A79" s="2"/>
      <c r="B79" s="2"/>
      <c r="C79" s="2" t="s">
        <v>90</v>
      </c>
      <c r="D79" s="2" t="s">
        <v>38</v>
      </c>
      <c r="E79" s="2" t="s">
        <v>103</v>
      </c>
      <c r="F79" s="2" t="s">
        <v>33</v>
      </c>
      <c r="G79" s="2" t="s">
        <v>164</v>
      </c>
      <c r="H79" s="1">
        <v>43866.101817129602</v>
      </c>
      <c r="I79" s="2" t="s">
        <v>142</v>
      </c>
      <c r="J79" s="4">
        <v>0.99952797098005297</v>
      </c>
      <c r="K79" s="4">
        <v>5.5686166666666699</v>
      </c>
      <c r="L79" s="4">
        <v>152.80379193244099</v>
      </c>
      <c r="M79" s="14">
        <f>(L79/AVERAGE(L$67,L$69,L$70))*100</f>
        <v>79.161377520132874</v>
      </c>
      <c r="N79" s="4">
        <v>228990.19461178401</v>
      </c>
      <c r="O79" s="4">
        <v>5.6489833333333301</v>
      </c>
      <c r="P79" s="4">
        <v>44996.095167689302</v>
      </c>
      <c r="Q79" s="2" t="s">
        <v>173</v>
      </c>
      <c r="R79" s="4">
        <v>0.99777348220963502</v>
      </c>
      <c r="S79" s="4">
        <v>6.1027166666666703</v>
      </c>
      <c r="T79" s="4">
        <v>182.80585724140801</v>
      </c>
      <c r="U79" s="14">
        <f>(T79/AVERAGE(T$67,T$69,T$70))*100</f>
        <v>87.250279193830906</v>
      </c>
      <c r="V79" s="4">
        <v>595165.701863172</v>
      </c>
      <c r="W79" s="4">
        <v>6.2948000000000004</v>
      </c>
      <c r="X79" s="4">
        <v>36119.1321510669</v>
      </c>
      <c r="Y79" s="2" t="s">
        <v>110</v>
      </c>
      <c r="Z79" s="4">
        <v>0.99928380047649101</v>
      </c>
      <c r="AA79" s="4">
        <v>6.9138500000000001</v>
      </c>
      <c r="AB79" s="4">
        <v>0</v>
      </c>
      <c r="AC79" s="4">
        <v>0</v>
      </c>
      <c r="AD79" s="4">
        <v>0</v>
      </c>
      <c r="AE79" s="4">
        <v>6.2948000000000004</v>
      </c>
      <c r="AF79" s="4">
        <v>36119.1321510669</v>
      </c>
      <c r="AG79" s="2" t="s">
        <v>201</v>
      </c>
      <c r="AH79" s="4">
        <v>0.99801405805362797</v>
      </c>
      <c r="AI79" s="4">
        <v>7.7865500000000001</v>
      </c>
      <c r="AJ79" s="4">
        <v>0.96545851062624999</v>
      </c>
      <c r="AK79" s="4"/>
      <c r="AL79" s="4">
        <v>630.86004279680299</v>
      </c>
      <c r="AM79" s="4">
        <v>7.10971666666667</v>
      </c>
      <c r="AN79" s="4">
        <v>16177.7403753297</v>
      </c>
      <c r="AO79" s="2" t="s">
        <v>113</v>
      </c>
      <c r="AP79" s="4">
        <v>0.98761920069369402</v>
      </c>
      <c r="AQ79" s="4">
        <v>8.2295666666666705</v>
      </c>
      <c r="AR79" s="4">
        <v>0</v>
      </c>
      <c r="AS79" s="4"/>
      <c r="AT79" s="4">
        <v>311.08053015777801</v>
      </c>
      <c r="AU79" s="4">
        <v>7.10971666666667</v>
      </c>
      <c r="AV79" s="4">
        <v>16177.7403753297</v>
      </c>
      <c r="AW79" s="2" t="s">
        <v>106</v>
      </c>
      <c r="AX79" s="4">
        <v>0.99932552855460699</v>
      </c>
      <c r="AY79" s="4">
        <v>9.3664000000000005</v>
      </c>
      <c r="AZ79" s="4">
        <v>0</v>
      </c>
      <c r="BA79" s="4"/>
      <c r="BB79" s="4">
        <v>846.632588572906</v>
      </c>
      <c r="BC79" s="4">
        <v>7.10971666666667</v>
      </c>
      <c r="BD79" s="4">
        <v>16177.7403753297</v>
      </c>
      <c r="BE79" s="2" t="s">
        <v>153</v>
      </c>
      <c r="BF79" s="4">
        <v>0.99981166094521201</v>
      </c>
      <c r="BG79" s="4">
        <v>9.7905833333333305</v>
      </c>
      <c r="BH79" s="4">
        <v>0</v>
      </c>
      <c r="BI79" s="4">
        <v>0</v>
      </c>
      <c r="BJ79" s="4">
        <v>0</v>
      </c>
      <c r="BK79" s="4">
        <v>7.10971666666667</v>
      </c>
      <c r="BL79" s="4">
        <v>16177.7403753297</v>
      </c>
      <c r="BM79" s="2" t="s">
        <v>98</v>
      </c>
      <c r="BN79" s="4">
        <v>0.99844917884822604</v>
      </c>
      <c r="BO79" s="4">
        <v>11.39495</v>
      </c>
      <c r="BP79" s="4">
        <v>240.56968426307299</v>
      </c>
      <c r="BQ79" s="14">
        <f>(BP79/AVERAGE(BP$67,BP$69,BP$70))*100</f>
        <v>106.55050898980171</v>
      </c>
      <c r="BR79" s="4">
        <v>1608848.6634573799</v>
      </c>
      <c r="BS79" s="4">
        <v>7.10971666666667</v>
      </c>
      <c r="BT79" s="4">
        <v>16177.7403753297</v>
      </c>
      <c r="BU79" s="2" t="s">
        <v>138</v>
      </c>
      <c r="BV79" s="4">
        <v>0.99954382717040502</v>
      </c>
      <c r="BW79" s="4">
        <v>11.2189833333333</v>
      </c>
      <c r="BX79" s="4">
        <v>182.216847193055</v>
      </c>
      <c r="BY79" s="14">
        <f>(BX79/AVERAGE(BX$77:BX$80))*100</f>
        <v>98.334454392229702</v>
      </c>
      <c r="BZ79" s="4">
        <v>1154335.3981514</v>
      </c>
      <c r="CA79" s="4">
        <v>11.218116666666701</v>
      </c>
      <c r="CB79" s="4">
        <v>494848.23666402901</v>
      </c>
    </row>
    <row r="80" spans="1:80">
      <c r="A80" s="2"/>
      <c r="B80" s="2"/>
      <c r="C80" s="2" t="s">
        <v>145</v>
      </c>
      <c r="D80" s="2" t="s">
        <v>38</v>
      </c>
      <c r="E80" s="2" t="s">
        <v>50</v>
      </c>
      <c r="F80" s="2" t="s">
        <v>33</v>
      </c>
      <c r="G80" s="2" t="s">
        <v>164</v>
      </c>
      <c r="H80" s="1">
        <v>43866.190636574102</v>
      </c>
      <c r="I80" s="2" t="s">
        <v>142</v>
      </c>
      <c r="J80" s="4">
        <v>0.99952797098005297</v>
      </c>
      <c r="K80" s="4">
        <v>5.5763833333333297</v>
      </c>
      <c r="L80" s="4">
        <v>152.58740250466801</v>
      </c>
      <c r="M80" s="14">
        <f>(L80/AVERAGE(L$67,L$69,L$70))*100</f>
        <v>79.049275032578919</v>
      </c>
      <c r="N80" s="4">
        <v>222741.85588042199</v>
      </c>
      <c r="O80" s="4">
        <v>5.6528666666666698</v>
      </c>
      <c r="P80" s="4">
        <v>43830.430522511</v>
      </c>
      <c r="Q80" s="2" t="s">
        <v>173</v>
      </c>
      <c r="R80" s="4">
        <v>0.99777348220963502</v>
      </c>
      <c r="S80" s="4">
        <v>6.1027166666666703</v>
      </c>
      <c r="T80" s="4">
        <v>180.60590098755799</v>
      </c>
      <c r="U80" s="14">
        <f>(T80/AVERAGE(T$67,T$69,T$70))*100</f>
        <v>86.200275653139386</v>
      </c>
      <c r="V80" s="4">
        <v>531934.46257734497</v>
      </c>
      <c r="W80" s="4">
        <v>6.3008666666666704</v>
      </c>
      <c r="X80" s="4">
        <v>32667.0296111077</v>
      </c>
      <c r="Y80" s="2" t="s">
        <v>110</v>
      </c>
      <c r="Z80" s="4">
        <v>0.99928380047649101</v>
      </c>
      <c r="AA80" s="4">
        <v>6.9073333333333302</v>
      </c>
      <c r="AB80" s="4">
        <v>0</v>
      </c>
      <c r="AC80" s="4">
        <v>0</v>
      </c>
      <c r="AD80" s="4">
        <v>0</v>
      </c>
      <c r="AE80" s="4">
        <v>6.3008666666666704</v>
      </c>
      <c r="AF80" s="4">
        <v>32667.0296111077</v>
      </c>
      <c r="AG80" s="2" t="s">
        <v>201</v>
      </c>
      <c r="AH80" s="4">
        <v>0.99801405805362797</v>
      </c>
      <c r="AI80" s="4">
        <v>7.7938999999999998</v>
      </c>
      <c r="AJ80" s="4">
        <v>0.73125577786309903</v>
      </c>
      <c r="AK80" s="4"/>
      <c r="AL80" s="4">
        <v>488.145358599259</v>
      </c>
      <c r="AM80" s="4">
        <v>7.1170666666666698</v>
      </c>
      <c r="AN80" s="4">
        <v>16527.162961014099</v>
      </c>
      <c r="AO80" s="2" t="s">
        <v>113</v>
      </c>
      <c r="AP80" s="4">
        <v>0.98761920069369402</v>
      </c>
      <c r="AQ80" s="4">
        <v>8.2295666666666705</v>
      </c>
      <c r="AR80" s="4">
        <v>0</v>
      </c>
      <c r="AS80" s="4"/>
      <c r="AT80" s="4">
        <v>177.58341815914301</v>
      </c>
      <c r="AU80" s="4">
        <v>7.1170666666666698</v>
      </c>
      <c r="AV80" s="4">
        <v>16527.162961014099</v>
      </c>
      <c r="AW80" s="2" t="s">
        <v>106</v>
      </c>
      <c r="AX80" s="4">
        <v>0.99932552855460699</v>
      </c>
      <c r="AY80" s="4">
        <v>9.3664000000000005</v>
      </c>
      <c r="AZ80" s="4">
        <v>0</v>
      </c>
      <c r="BA80" s="4"/>
      <c r="BB80" s="4">
        <v>1462.4471648779599</v>
      </c>
      <c r="BC80" s="4">
        <v>7.1170666666666698</v>
      </c>
      <c r="BD80" s="4">
        <v>16527.162961014099</v>
      </c>
      <c r="BE80" s="2" t="s">
        <v>153</v>
      </c>
      <c r="BF80" s="4">
        <v>0.99981166094521201</v>
      </c>
      <c r="BG80" s="4">
        <v>9.6656499999999994</v>
      </c>
      <c r="BH80" s="4">
        <v>0</v>
      </c>
      <c r="BI80" s="4">
        <v>0</v>
      </c>
      <c r="BJ80" s="4">
        <v>0</v>
      </c>
      <c r="BK80" s="4">
        <v>7.1170666666666698</v>
      </c>
      <c r="BL80" s="4">
        <v>16527.162961014099</v>
      </c>
      <c r="BM80" s="2" t="s">
        <v>98</v>
      </c>
      <c r="BN80" s="4">
        <v>0.99844917884822604</v>
      </c>
      <c r="BO80" s="4">
        <v>11.317116666666699</v>
      </c>
      <c r="BP80" s="4">
        <v>200.77124013185201</v>
      </c>
      <c r="BQ80" s="14">
        <f>(BP80/AVERAGE(BP$67,BP$69,BP$70))*100</f>
        <v>88.923414818839731</v>
      </c>
      <c r="BR80" s="4">
        <v>1371690.86155212</v>
      </c>
      <c r="BS80" s="4">
        <v>7.1170666666666698</v>
      </c>
      <c r="BT80" s="4">
        <v>16527.162961014099</v>
      </c>
      <c r="BU80" s="2" t="s">
        <v>138</v>
      </c>
      <c r="BV80" s="4">
        <v>0.99954382717040502</v>
      </c>
      <c r="BW80" s="4">
        <v>11.218966666666701</v>
      </c>
      <c r="BX80" s="4">
        <v>183.9699348721</v>
      </c>
      <c r="BY80" s="14">
        <f>(BX80/AVERAGE(BX$77:BX$80))*100</f>
        <v>99.280519056810292</v>
      </c>
      <c r="BZ80" s="4">
        <v>1044674.4161745301</v>
      </c>
      <c r="CA80" s="4">
        <v>11.2181</v>
      </c>
      <c r="CB80" s="4">
        <v>443570.490267271</v>
      </c>
    </row>
  </sheetData>
  <sortState xmlns:xlrd2="http://schemas.microsoft.com/office/spreadsheetml/2017/richdata2" ref="A3:CB80">
    <sortCondition ref="C2"/>
  </sortState>
  <mergeCells count="28">
    <mergeCell ref="A1:H1"/>
    <mergeCell ref="I1:J1"/>
    <mergeCell ref="K1:N1"/>
    <mergeCell ref="O1:P1"/>
    <mergeCell ref="Q1:R1"/>
    <mergeCell ref="S1:V1"/>
    <mergeCell ref="W1:X1"/>
    <mergeCell ref="Y1:Z1"/>
    <mergeCell ref="AA1:AD1"/>
    <mergeCell ref="AE1:AF1"/>
    <mergeCell ref="AG1:AH1"/>
    <mergeCell ref="AI1:AL1"/>
    <mergeCell ref="AM1:AN1"/>
    <mergeCell ref="AO1:AP1"/>
    <mergeCell ref="AQ1:AT1"/>
    <mergeCell ref="AU1:AV1"/>
    <mergeCell ref="AW1:AX1"/>
    <mergeCell ref="AY1:BB1"/>
    <mergeCell ref="BC1:BD1"/>
    <mergeCell ref="BE1:BF1"/>
    <mergeCell ref="BG1:BJ1"/>
    <mergeCell ref="BK1:BL1"/>
    <mergeCell ref="CA1:CB1"/>
    <mergeCell ref="BM1:BN1"/>
    <mergeCell ref="BO1:BR1"/>
    <mergeCell ref="BS1:BT1"/>
    <mergeCell ref="BU1:BV1"/>
    <mergeCell ref="BW1:BZ1"/>
  </mergeCells>
  <conditionalFormatting sqref="M7:M9">
    <cfRule type="cellIs" dxfId="234" priority="48" operator="lessThan">
      <formula>80</formula>
    </cfRule>
    <cfRule type="cellIs" dxfId="233" priority="49" operator="greaterThan">
      <formula>120</formula>
    </cfRule>
  </conditionalFormatting>
  <conditionalFormatting sqref="U7:U9">
    <cfRule type="cellIs" dxfId="232" priority="46" operator="lessThan">
      <formula>80</formula>
    </cfRule>
    <cfRule type="cellIs" dxfId="231" priority="47" operator="greaterThan">
      <formula>120</formula>
    </cfRule>
  </conditionalFormatting>
  <conditionalFormatting sqref="AC7:AC9">
    <cfRule type="cellIs" dxfId="230" priority="44" operator="lessThan">
      <formula>80</formula>
    </cfRule>
    <cfRule type="cellIs" dxfId="229" priority="45" operator="greaterThan">
      <formula>120</formula>
    </cfRule>
  </conditionalFormatting>
  <conditionalFormatting sqref="AK7:AK9">
    <cfRule type="cellIs" dxfId="228" priority="42" operator="lessThan">
      <formula>80</formula>
    </cfRule>
    <cfRule type="cellIs" dxfId="227" priority="43" operator="greaterThan">
      <formula>120</formula>
    </cfRule>
  </conditionalFormatting>
  <conditionalFormatting sqref="BA7:BA9">
    <cfRule type="cellIs" dxfId="226" priority="40" operator="lessThan">
      <formula>80</formula>
    </cfRule>
    <cfRule type="cellIs" dxfId="225" priority="41" operator="greaterThan">
      <formula>120</formula>
    </cfRule>
  </conditionalFormatting>
  <conditionalFormatting sqref="BI7:BI9">
    <cfRule type="cellIs" dxfId="224" priority="38" operator="lessThan">
      <formula>80</formula>
    </cfRule>
    <cfRule type="cellIs" dxfId="223" priority="39" operator="greaterThan">
      <formula>120</formula>
    </cfRule>
  </conditionalFormatting>
  <conditionalFormatting sqref="BQ7:BQ9">
    <cfRule type="cellIs" dxfId="222" priority="36" operator="lessThan">
      <formula>80</formula>
    </cfRule>
    <cfRule type="cellIs" dxfId="221" priority="37" operator="greaterThan">
      <formula>120</formula>
    </cfRule>
  </conditionalFormatting>
  <conditionalFormatting sqref="BY7:BY9">
    <cfRule type="cellIs" dxfId="220" priority="34" operator="lessThan">
      <formula>80</formula>
    </cfRule>
    <cfRule type="cellIs" dxfId="219" priority="35" operator="greaterThan">
      <formula>120</formula>
    </cfRule>
  </conditionalFormatting>
  <conditionalFormatting sqref="M23:M25">
    <cfRule type="cellIs" dxfId="218" priority="33" operator="greaterThan">
      <formula>125</formula>
    </cfRule>
    <cfRule type="cellIs" dxfId="217" priority="32" operator="lessThan">
      <formula>75</formula>
    </cfRule>
  </conditionalFormatting>
  <conditionalFormatting sqref="U23:U25">
    <cfRule type="cellIs" dxfId="216" priority="30" operator="lessThan">
      <formula>75</formula>
    </cfRule>
    <cfRule type="cellIs" dxfId="215" priority="31" operator="greaterThan">
      <formula>125</formula>
    </cfRule>
  </conditionalFormatting>
  <conditionalFormatting sqref="AC17:AC19">
    <cfRule type="cellIs" dxfId="214" priority="28" operator="lessThan">
      <formula>75</formula>
    </cfRule>
    <cfRule type="cellIs" dxfId="213" priority="29" operator="greaterThan">
      <formula>125</formula>
    </cfRule>
  </conditionalFormatting>
  <conditionalFormatting sqref="AK20:AK22">
    <cfRule type="cellIs" dxfId="212" priority="26" operator="lessThan">
      <formula>75</formula>
    </cfRule>
    <cfRule type="cellIs" dxfId="211" priority="27" operator="greaterThan">
      <formula>125</formula>
    </cfRule>
  </conditionalFormatting>
  <conditionalFormatting sqref="BA20:BA22">
    <cfRule type="cellIs" dxfId="210" priority="24" operator="lessThan">
      <formula>75</formula>
    </cfRule>
    <cfRule type="cellIs" dxfId="209" priority="25" operator="greaterThan">
      <formula>125</formula>
    </cfRule>
  </conditionalFormatting>
  <conditionalFormatting sqref="BI17:BI19">
    <cfRule type="cellIs" dxfId="208" priority="22" operator="lessThan">
      <formula>75</formula>
    </cfRule>
    <cfRule type="cellIs" dxfId="207" priority="23" operator="greaterThan">
      <formula>125</formula>
    </cfRule>
  </conditionalFormatting>
  <conditionalFormatting sqref="BQ23:BQ25">
    <cfRule type="cellIs" dxfId="206" priority="20" operator="lessThan">
      <formula>75</formula>
    </cfRule>
    <cfRule type="cellIs" dxfId="205" priority="21" operator="greaterThan">
      <formula>125</formula>
    </cfRule>
  </conditionalFormatting>
  <conditionalFormatting sqref="BY17:BY25">
    <cfRule type="cellIs" dxfId="204" priority="18" operator="lessThan">
      <formula>75</formula>
    </cfRule>
    <cfRule type="cellIs" dxfId="203" priority="19" operator="greaterThan">
      <formula>125</formula>
    </cfRule>
  </conditionalFormatting>
  <conditionalFormatting sqref="BY42:BY80">
    <cfRule type="cellIs" dxfId="202" priority="16" operator="lessThan">
      <formula>75</formula>
    </cfRule>
    <cfRule type="cellIs" dxfId="201" priority="17" operator="greaterThan">
      <formula>125</formula>
    </cfRule>
  </conditionalFormatting>
  <conditionalFormatting sqref="M67:M70">
    <cfRule type="cellIs" dxfId="200" priority="14" operator="lessThan">
      <formula>75</formula>
    </cfRule>
    <cfRule type="cellIs" dxfId="199" priority="15" operator="greaterThan">
      <formula>125</formula>
    </cfRule>
  </conditionalFormatting>
  <conditionalFormatting sqref="M77:M80">
    <cfRule type="cellIs" dxfId="198" priority="12" operator="lessThan">
      <formula>75</formula>
    </cfRule>
    <cfRule type="cellIs" dxfId="197" priority="13" operator="greaterThan">
      <formula>125</formula>
    </cfRule>
  </conditionalFormatting>
  <conditionalFormatting sqref="M26:M59">
    <cfRule type="cellIs" dxfId="196" priority="10" operator="lessThan">
      <formula>80</formula>
    </cfRule>
    <cfRule type="cellIs" dxfId="195" priority="11" operator="greaterThan">
      <formula>120</formula>
    </cfRule>
  </conditionalFormatting>
  <conditionalFormatting sqref="BH10:BH16">
    <cfRule type="cellIs" dxfId="194" priority="4" operator="greaterThan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greaterThan" id="{81D822D2-87F0-4507-81A7-E7342E11BD8C}">
            <xm:f>'Executive Summary'!$E$12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L10:L16</xm:sqref>
        </x14:conditionalFormatting>
        <x14:conditionalFormatting xmlns:xm="http://schemas.microsoft.com/office/excel/2006/main">
          <x14:cfRule type="cellIs" priority="8" operator="greaterThan" id="{F5945176-015E-465A-94FA-6299362D692A}">
            <xm:f>'Executive Summary'!$E$12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T10:T16</xm:sqref>
        </x14:conditionalFormatting>
        <x14:conditionalFormatting xmlns:xm="http://schemas.microsoft.com/office/excel/2006/main">
          <x14:cfRule type="cellIs" priority="7" operator="greaterThan" id="{CE459079-5ADE-49EA-8446-7CF3C2775AFC}">
            <xm:f>'Executive Summary'!$E$12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AB10:AB16</xm:sqref>
        </x14:conditionalFormatting>
        <x14:conditionalFormatting xmlns:xm="http://schemas.microsoft.com/office/excel/2006/main">
          <x14:cfRule type="cellIs" priority="6" operator="greaterThan" id="{59F0A5CB-1E86-43E8-B1CA-077928994764}">
            <xm:f>'Executive Summary'!$E$12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AR10:AR16</xm:sqref>
        </x14:conditionalFormatting>
        <x14:conditionalFormatting xmlns:xm="http://schemas.microsoft.com/office/excel/2006/main">
          <x14:cfRule type="cellIs" priority="5" operator="greaterThan" id="{1699225C-7E47-461F-B6BE-BD63392F8714}">
            <xm:f>'Executive Summary'!$E$12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AZ10:AZ16</xm:sqref>
        </x14:conditionalFormatting>
        <x14:conditionalFormatting xmlns:xm="http://schemas.microsoft.com/office/excel/2006/main">
          <x14:cfRule type="cellIs" priority="3" operator="greaterThan" id="{BBBBAC41-E203-4841-A8F4-D15776246E40}">
            <xm:f>'Executive Summary'!$E$11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BP10:BP16</xm:sqref>
        </x14:conditionalFormatting>
        <x14:conditionalFormatting xmlns:xm="http://schemas.microsoft.com/office/excel/2006/main">
          <x14:cfRule type="cellIs" priority="2" operator="greaterThan" id="{D5EC0BCF-D7B8-464E-BC62-94AE7490432B}">
            <xm:f>'Executive Summary'!$E$11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" operator="greaterThan" id="{8856FD11-804D-418E-8BE1-8E7C6D91F1C9}">
            <xm:f>'Executive Summary'!$E$15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BX10:BX16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xr:uid="{00000000-0002-0000-0000-000000000000}">
          <x14:formula1>
            <xm:f>ValueList_Helper!$A$1:$A$11</xm:f>
          </x14:formula1>
          <xm:sqref>F3:F80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0C3D-8577-47DA-8F06-65F80AD16E04}">
  <sheetPr>
    <outlinePr summaryBelow="0"/>
  </sheetPr>
  <dimension ref="A1:Q79"/>
  <sheetViews>
    <sheetView zoomScaleNormal="100" workbookViewId="0">
      <selection activeCell="C32" sqref="C32"/>
    </sheetView>
  </sheetViews>
  <sheetFormatPr defaultColWidth="9.140625" defaultRowHeight="15"/>
  <cols>
    <col min="1" max="1" width="28.7109375" style="10" customWidth="1"/>
    <col min="2" max="2" width="19.85546875" style="10" customWidth="1"/>
    <col min="3" max="3" width="7.28515625" style="10" customWidth="1"/>
    <col min="4" max="4" width="5.7109375" style="10" customWidth="1"/>
    <col min="5" max="5" width="20.7109375" style="10" customWidth="1"/>
    <col min="6" max="6" width="28.7109375" style="10" customWidth="1"/>
    <col min="7" max="7" width="11.85546875" style="10" customWidth="1"/>
    <col min="8" max="8" width="6.42578125" style="10" customWidth="1"/>
    <col min="9" max="9" width="7" style="10" customWidth="1"/>
    <col min="10" max="10" width="10.85546875" style="10" customWidth="1"/>
    <col min="11" max="11" width="9" style="10" customWidth="1"/>
    <col min="12" max="12" width="28.7109375" style="10" customWidth="1"/>
    <col min="13" max="13" width="11.85546875" style="10" customWidth="1"/>
    <col min="14" max="14" width="6.42578125" style="10" customWidth="1"/>
    <col min="15" max="15" width="7" style="10" customWidth="1"/>
    <col min="16" max="16" width="10.85546875" style="10" customWidth="1"/>
    <col min="17" max="17" width="9" style="10" customWidth="1"/>
    <col min="18" max="16384" width="9.140625" style="10"/>
  </cols>
  <sheetData>
    <row r="1" spans="1:17" ht="18.75" customHeight="1">
      <c r="A1" s="251"/>
      <c r="B1" s="251"/>
      <c r="C1" s="251"/>
      <c r="D1" s="251"/>
      <c r="E1" s="250"/>
      <c r="F1" s="249" t="s">
        <v>174</v>
      </c>
      <c r="G1" s="250"/>
      <c r="H1" s="249" t="s">
        <v>45</v>
      </c>
      <c r="I1" s="251"/>
      <c r="J1" s="251"/>
      <c r="K1" s="250"/>
      <c r="L1" s="249" t="s">
        <v>59</v>
      </c>
      <c r="M1" s="250"/>
      <c r="N1" s="249" t="s">
        <v>130</v>
      </c>
      <c r="O1" s="251"/>
      <c r="P1" s="251"/>
      <c r="Q1" s="250"/>
    </row>
    <row r="2" spans="1:17" ht="17.25" customHeight="1">
      <c r="A2" s="30" t="s">
        <v>78</v>
      </c>
      <c r="B2" s="30" t="s">
        <v>67</v>
      </c>
      <c r="C2" s="30" t="s">
        <v>82</v>
      </c>
      <c r="D2" s="30" t="s">
        <v>34</v>
      </c>
      <c r="E2" s="30" t="s">
        <v>86</v>
      </c>
      <c r="F2" s="30" t="s">
        <v>155</v>
      </c>
      <c r="G2" s="30" t="s">
        <v>178</v>
      </c>
      <c r="H2" s="30" t="s">
        <v>4</v>
      </c>
      <c r="I2" s="30" t="s">
        <v>94</v>
      </c>
      <c r="J2" s="30" t="s">
        <v>22</v>
      </c>
      <c r="K2" s="30" t="s">
        <v>0</v>
      </c>
      <c r="L2" s="30" t="s">
        <v>155</v>
      </c>
      <c r="M2" s="30" t="s">
        <v>178</v>
      </c>
      <c r="N2" s="30" t="s">
        <v>4</v>
      </c>
      <c r="O2" s="30" t="s">
        <v>94</v>
      </c>
      <c r="P2" s="30" t="s">
        <v>22</v>
      </c>
      <c r="Q2" s="30" t="s">
        <v>0</v>
      </c>
    </row>
    <row r="3" spans="1:17">
      <c r="A3" s="28" t="s">
        <v>135</v>
      </c>
      <c r="B3" s="28" t="s">
        <v>346</v>
      </c>
      <c r="C3" s="28" t="s">
        <v>13</v>
      </c>
      <c r="D3" s="28" t="s">
        <v>164</v>
      </c>
      <c r="E3" s="29">
        <v>43893.417525057899</v>
      </c>
      <c r="F3" s="28" t="s">
        <v>268</v>
      </c>
      <c r="G3" s="27">
        <v>0.99041913664041203</v>
      </c>
      <c r="H3" s="27">
        <v>10.273433333333299</v>
      </c>
      <c r="I3" s="27">
        <v>0</v>
      </c>
      <c r="J3" s="27"/>
      <c r="K3" s="27"/>
      <c r="L3" s="28" t="s">
        <v>267</v>
      </c>
      <c r="M3" s="27">
        <v>0.99968348152573705</v>
      </c>
      <c r="N3" s="27" t="s">
        <v>164</v>
      </c>
      <c r="O3" s="27" t="s">
        <v>164</v>
      </c>
      <c r="P3" s="27" t="s">
        <v>164</v>
      </c>
      <c r="Q3" s="27" t="s">
        <v>164</v>
      </c>
    </row>
    <row r="4" spans="1:17">
      <c r="A4" s="28" t="s">
        <v>21</v>
      </c>
      <c r="B4" s="28" t="s">
        <v>345</v>
      </c>
      <c r="C4" s="28" t="s">
        <v>181</v>
      </c>
      <c r="D4" s="28" t="s">
        <v>164</v>
      </c>
      <c r="E4" s="29">
        <v>43893.431819745398</v>
      </c>
      <c r="F4" s="28" t="s">
        <v>268</v>
      </c>
      <c r="G4" s="27">
        <v>0.99041913664041203</v>
      </c>
      <c r="H4" s="27">
        <v>10.3572166666667</v>
      </c>
      <c r="I4" s="27">
        <v>198.932003440947</v>
      </c>
      <c r="J4" s="27">
        <v>0.98065411403343505</v>
      </c>
      <c r="K4" s="27"/>
      <c r="L4" s="28" t="s">
        <v>267</v>
      </c>
      <c r="M4" s="27">
        <v>0.99968348152573705</v>
      </c>
      <c r="N4" s="27">
        <v>11.4895833333333</v>
      </c>
      <c r="O4" s="27">
        <v>1742.9440370581001</v>
      </c>
      <c r="P4" s="27">
        <v>1.3619981112694599</v>
      </c>
      <c r="Q4" s="27"/>
    </row>
    <row r="5" spans="1:17">
      <c r="A5" s="28" t="s">
        <v>21</v>
      </c>
      <c r="B5" s="28" t="s">
        <v>344</v>
      </c>
      <c r="C5" s="28" t="s">
        <v>181</v>
      </c>
      <c r="D5" s="28" t="s">
        <v>164</v>
      </c>
      <c r="E5" s="29">
        <v>43893.446095023202</v>
      </c>
      <c r="F5" s="28" t="s">
        <v>268</v>
      </c>
      <c r="G5" s="27">
        <v>0.99041913664041203</v>
      </c>
      <c r="H5" s="27">
        <v>10.357250000000001</v>
      </c>
      <c r="I5" s="27">
        <v>220.57947628023399</v>
      </c>
      <c r="J5" s="27">
        <v>1.2233605993585901</v>
      </c>
      <c r="K5" s="27"/>
      <c r="L5" s="28" t="s">
        <v>267</v>
      </c>
      <c r="M5" s="27">
        <v>0.99968348152573705</v>
      </c>
      <c r="N5" s="27">
        <v>11.4896166666667</v>
      </c>
      <c r="O5" s="27">
        <v>1845.7348710937399</v>
      </c>
      <c r="P5" s="27">
        <v>1.4830212506890901</v>
      </c>
      <c r="Q5" s="27"/>
    </row>
    <row r="6" spans="1:17">
      <c r="A6" s="28" t="s">
        <v>26</v>
      </c>
      <c r="B6" s="28" t="s">
        <v>343</v>
      </c>
      <c r="C6" s="28" t="s">
        <v>60</v>
      </c>
      <c r="D6" s="28" t="s">
        <v>123</v>
      </c>
      <c r="E6" s="29">
        <v>43893.460398044001</v>
      </c>
      <c r="F6" s="28" t="s">
        <v>268</v>
      </c>
      <c r="G6" s="27">
        <v>0.99041913664041203</v>
      </c>
      <c r="H6" s="27">
        <v>10.3572166666667</v>
      </c>
      <c r="I6" s="27">
        <v>414.62329325237403</v>
      </c>
      <c r="J6" s="27">
        <v>2.59980142932497</v>
      </c>
      <c r="K6" s="14">
        <v>148.56008167571301</v>
      </c>
      <c r="L6" s="28" t="s">
        <v>267</v>
      </c>
      <c r="M6" s="27">
        <v>0.99968348152573705</v>
      </c>
      <c r="N6" s="27">
        <v>11.4979833333333</v>
      </c>
      <c r="O6" s="27">
        <v>3288.1631632850799</v>
      </c>
      <c r="P6" s="27">
        <v>3.6198591527042701</v>
      </c>
      <c r="Q6" s="14">
        <v>206.84909444024399</v>
      </c>
    </row>
    <row r="7" spans="1:17">
      <c r="A7" s="28" t="s">
        <v>79</v>
      </c>
      <c r="B7" s="28" t="s">
        <v>342</v>
      </c>
      <c r="C7" s="28" t="s">
        <v>60</v>
      </c>
      <c r="D7" s="28" t="s">
        <v>30</v>
      </c>
      <c r="E7" s="29">
        <v>43893.474930474498</v>
      </c>
      <c r="F7" s="28" t="s">
        <v>268</v>
      </c>
      <c r="G7" s="27">
        <v>0.99041913664041203</v>
      </c>
      <c r="H7" s="27">
        <v>10.357250000000001</v>
      </c>
      <c r="I7" s="27">
        <v>582.33437557130503</v>
      </c>
      <c r="J7" s="27">
        <v>3.6656093890478001</v>
      </c>
      <c r="K7" s="14">
        <v>122.186979634927</v>
      </c>
      <c r="L7" s="28" t="s">
        <v>267</v>
      </c>
      <c r="M7" s="27">
        <v>0.99968348152573705</v>
      </c>
      <c r="N7" s="27">
        <v>11.4980166666667</v>
      </c>
      <c r="O7" s="27">
        <v>2605.1215695040701</v>
      </c>
      <c r="P7" s="27">
        <v>2.74787661847181</v>
      </c>
      <c r="Q7" s="14">
        <v>91.595887282393704</v>
      </c>
    </row>
    <row r="8" spans="1:17">
      <c r="A8" s="28" t="s">
        <v>80</v>
      </c>
      <c r="B8" s="28" t="s">
        <v>341</v>
      </c>
      <c r="C8" s="28" t="s">
        <v>60</v>
      </c>
      <c r="D8" s="28" t="s">
        <v>76</v>
      </c>
      <c r="E8" s="29">
        <v>43893.489197199102</v>
      </c>
      <c r="F8" s="28" t="s">
        <v>268</v>
      </c>
      <c r="G8" s="27">
        <v>0.99041913664041203</v>
      </c>
      <c r="H8" s="27">
        <v>10.3572166666667</v>
      </c>
      <c r="I8" s="27">
        <v>932.62453372207199</v>
      </c>
      <c r="J8" s="27">
        <v>5.5941922039788503</v>
      </c>
      <c r="K8" s="14">
        <v>111.883844079577</v>
      </c>
      <c r="L8" s="28" t="s">
        <v>267</v>
      </c>
      <c r="M8" s="27">
        <v>0.99968348152573705</v>
      </c>
      <c r="N8" s="27">
        <v>11.4979833333333</v>
      </c>
      <c r="O8" s="27">
        <v>4565.5174165156004</v>
      </c>
      <c r="P8" s="27">
        <v>5.4604945920850803</v>
      </c>
      <c r="Q8" s="14">
        <v>109.209891841702</v>
      </c>
    </row>
    <row r="9" spans="1:17">
      <c r="A9" s="28" t="s">
        <v>68</v>
      </c>
      <c r="B9" s="28" t="s">
        <v>340</v>
      </c>
      <c r="C9" s="28" t="s">
        <v>60</v>
      </c>
      <c r="D9" s="28" t="s">
        <v>169</v>
      </c>
      <c r="E9" s="29">
        <v>43893.503491157397</v>
      </c>
      <c r="F9" s="28" t="s">
        <v>268</v>
      </c>
      <c r="G9" s="27">
        <v>0.99041913664041203</v>
      </c>
      <c r="H9" s="27">
        <v>10.357250000000001</v>
      </c>
      <c r="I9" s="27">
        <v>1142.5911378018</v>
      </c>
      <c r="J9" s="27">
        <v>7.9642953900595499</v>
      </c>
      <c r="K9" s="14">
        <v>106.190605200794</v>
      </c>
      <c r="L9" s="28" t="s">
        <v>267</v>
      </c>
      <c r="M9" s="27">
        <v>0.99968348152573705</v>
      </c>
      <c r="N9" s="27">
        <v>11.4980166666667</v>
      </c>
      <c r="O9" s="27">
        <v>5766.0826401279701</v>
      </c>
      <c r="P9" s="27">
        <v>6.6173984370860097</v>
      </c>
      <c r="Q9" s="14">
        <v>88.231979161146796</v>
      </c>
    </row>
    <row r="10" spans="1:17">
      <c r="A10" s="28" t="s">
        <v>132</v>
      </c>
      <c r="B10" s="28" t="s">
        <v>339</v>
      </c>
      <c r="C10" s="28" t="s">
        <v>60</v>
      </c>
      <c r="D10" s="28" t="s">
        <v>186</v>
      </c>
      <c r="E10" s="29">
        <v>43893.517741354197</v>
      </c>
      <c r="F10" s="28" t="s">
        <v>268</v>
      </c>
      <c r="G10" s="27">
        <v>0.99041913664041203</v>
      </c>
      <c r="H10" s="27">
        <v>10.3572166666667</v>
      </c>
      <c r="I10" s="27">
        <v>2229.95514902083</v>
      </c>
      <c r="J10" s="27">
        <v>14.0215478970178</v>
      </c>
      <c r="K10" s="14">
        <v>112.17238317614201</v>
      </c>
      <c r="L10" s="28" t="s">
        <v>267</v>
      </c>
      <c r="M10" s="27">
        <v>0.99968348152573705</v>
      </c>
      <c r="N10" s="27">
        <v>11.4979833333333</v>
      </c>
      <c r="O10" s="27">
        <v>11744.3517700059</v>
      </c>
      <c r="P10" s="27">
        <v>12.4816520728534</v>
      </c>
      <c r="Q10" s="14">
        <v>99.853216582827102</v>
      </c>
    </row>
    <row r="11" spans="1:17">
      <c r="A11" s="28" t="s">
        <v>48</v>
      </c>
      <c r="B11" s="28" t="s">
        <v>338</v>
      </c>
      <c r="C11" s="28" t="s">
        <v>60</v>
      </c>
      <c r="D11" s="28" t="s">
        <v>176</v>
      </c>
      <c r="E11" s="29">
        <v>43893.532001724503</v>
      </c>
      <c r="F11" s="28" t="s">
        <v>268</v>
      </c>
      <c r="G11" s="27">
        <v>0.99041913664041203</v>
      </c>
      <c r="H11" s="27">
        <v>10.357250000000001</v>
      </c>
      <c r="I11" s="27">
        <v>3009.4331144930602</v>
      </c>
      <c r="J11" s="27">
        <v>16.5986280722483</v>
      </c>
      <c r="K11" s="14">
        <v>82.993140361241601</v>
      </c>
      <c r="L11" s="28" t="s">
        <v>267</v>
      </c>
      <c r="M11" s="27">
        <v>0.99968348152573705</v>
      </c>
      <c r="N11" s="27">
        <v>11.4980166666667</v>
      </c>
      <c r="O11" s="27">
        <v>14103.3438866383</v>
      </c>
      <c r="P11" s="27">
        <v>17.391167396481201</v>
      </c>
      <c r="Q11" s="14">
        <v>86.955836982406197</v>
      </c>
    </row>
    <row r="12" spans="1:17">
      <c r="A12" s="28" t="s">
        <v>32</v>
      </c>
      <c r="B12" s="28" t="s">
        <v>337</v>
      </c>
      <c r="C12" s="28" t="s">
        <v>60</v>
      </c>
      <c r="D12" s="28" t="s">
        <v>172</v>
      </c>
      <c r="E12" s="29">
        <v>43893.546309004603</v>
      </c>
      <c r="F12" s="28" t="s">
        <v>268</v>
      </c>
      <c r="G12" s="27">
        <v>0.99041913664041203</v>
      </c>
      <c r="H12" s="27">
        <v>10.3572166666667</v>
      </c>
      <c r="I12" s="27">
        <v>4711.3505476217597</v>
      </c>
      <c r="J12" s="27">
        <v>38.426905079112601</v>
      </c>
      <c r="K12" s="14">
        <v>122.96609625316</v>
      </c>
      <c r="L12" s="28" t="s">
        <v>267</v>
      </c>
      <c r="M12" s="27">
        <v>0.99968348152573705</v>
      </c>
      <c r="N12" s="27">
        <v>11.4979833333333</v>
      </c>
      <c r="O12" s="27">
        <v>24140.987315125902</v>
      </c>
      <c r="P12" s="27">
        <v>30.533053149371401</v>
      </c>
      <c r="Q12" s="14">
        <v>97.705770077988404</v>
      </c>
    </row>
    <row r="13" spans="1:17">
      <c r="A13" s="28" t="s">
        <v>88</v>
      </c>
      <c r="B13" s="28" t="s">
        <v>336</v>
      </c>
      <c r="C13" s="28" t="s">
        <v>60</v>
      </c>
      <c r="D13" s="28" t="s">
        <v>83</v>
      </c>
      <c r="E13" s="29">
        <v>43893.560567835702</v>
      </c>
      <c r="F13" s="28" t="s">
        <v>268</v>
      </c>
      <c r="G13" s="27">
        <v>0.99041913664041203</v>
      </c>
      <c r="H13" s="27">
        <v>10.357250000000001</v>
      </c>
      <c r="I13" s="27">
        <v>7377.3875157961202</v>
      </c>
      <c r="J13" s="27">
        <v>55.336383787959697</v>
      </c>
      <c r="K13" s="14">
        <v>110.672767575919</v>
      </c>
      <c r="L13" s="28" t="s">
        <v>267</v>
      </c>
      <c r="M13" s="27">
        <v>0.99968348152573705</v>
      </c>
      <c r="N13" s="27">
        <v>11.4980166666667</v>
      </c>
      <c r="O13" s="27">
        <v>39401.368301840303</v>
      </c>
      <c r="P13" s="27">
        <v>49.153660447274099</v>
      </c>
      <c r="Q13" s="14">
        <v>98.307320894548198</v>
      </c>
    </row>
    <row r="14" spans="1:17">
      <c r="A14" s="28" t="s">
        <v>12</v>
      </c>
      <c r="B14" s="28" t="s">
        <v>335</v>
      </c>
      <c r="C14" s="28" t="s">
        <v>60</v>
      </c>
      <c r="D14" s="28" t="s">
        <v>147</v>
      </c>
      <c r="E14" s="29">
        <v>43893.574816631903</v>
      </c>
      <c r="F14" s="28" t="s">
        <v>268</v>
      </c>
      <c r="G14" s="27">
        <v>0.99041913664041203</v>
      </c>
      <c r="H14" s="27">
        <v>10.3572166666667</v>
      </c>
      <c r="I14" s="27">
        <v>12246.758751417199</v>
      </c>
      <c r="J14" s="27">
        <v>70.820210260797197</v>
      </c>
      <c r="K14" s="14">
        <v>80.937383155196798</v>
      </c>
      <c r="L14" s="28" t="s">
        <v>267</v>
      </c>
      <c r="M14" s="27">
        <v>0.99968348152573705</v>
      </c>
      <c r="N14" s="27">
        <v>11.4979833333333</v>
      </c>
      <c r="O14" s="27">
        <v>61412.490511327604</v>
      </c>
      <c r="P14" s="27">
        <v>80.9112930623956</v>
      </c>
      <c r="Q14" s="14">
        <v>92.470049214166394</v>
      </c>
    </row>
    <row r="15" spans="1:17">
      <c r="A15" s="28" t="s">
        <v>47</v>
      </c>
      <c r="B15" s="28" t="s">
        <v>334</v>
      </c>
      <c r="C15" s="28" t="s">
        <v>60</v>
      </c>
      <c r="D15" s="28" t="s">
        <v>58</v>
      </c>
      <c r="E15" s="29">
        <v>43893.589138830997</v>
      </c>
      <c r="F15" s="28" t="s">
        <v>268</v>
      </c>
      <c r="G15" s="27">
        <v>0.99041913664041203</v>
      </c>
      <c r="H15" s="27">
        <v>10.357250000000001</v>
      </c>
      <c r="I15" s="27">
        <v>17644.064336677398</v>
      </c>
      <c r="J15" s="27">
        <v>141.02104007097901</v>
      </c>
      <c r="K15" s="14">
        <v>112.816832056783</v>
      </c>
      <c r="L15" s="28" t="s">
        <v>267</v>
      </c>
      <c r="M15" s="27">
        <v>0.99968348152573705</v>
      </c>
      <c r="N15" s="27">
        <v>11.4980166666667</v>
      </c>
      <c r="O15" s="27">
        <v>88925.261829310504</v>
      </c>
      <c r="P15" s="27">
        <v>124.38442998686</v>
      </c>
      <c r="Q15" s="14">
        <v>99.507543989488198</v>
      </c>
    </row>
    <row r="16" spans="1:17">
      <c r="A16" s="28" t="s">
        <v>43</v>
      </c>
      <c r="B16" s="28" t="s">
        <v>333</v>
      </c>
      <c r="C16" s="28" t="s">
        <v>60</v>
      </c>
      <c r="D16" s="28" t="s">
        <v>143</v>
      </c>
      <c r="E16" s="29">
        <v>43893.603406608803</v>
      </c>
      <c r="F16" s="28" t="s">
        <v>268</v>
      </c>
      <c r="G16" s="27">
        <v>0.99041913664041203</v>
      </c>
      <c r="H16" s="27">
        <v>10.3572166666667</v>
      </c>
      <c r="I16" s="27">
        <v>28820.862428909099</v>
      </c>
      <c r="J16" s="27">
        <v>176.85824857190701</v>
      </c>
      <c r="K16" s="14">
        <v>88.429124285953307</v>
      </c>
      <c r="L16" s="28" t="s">
        <v>267</v>
      </c>
      <c r="M16" s="27">
        <v>0.99968348152573705</v>
      </c>
      <c r="N16" s="27">
        <v>11.4979833333333</v>
      </c>
      <c r="O16" s="27">
        <v>148972.03716878101</v>
      </c>
      <c r="P16" s="27">
        <v>197.89116610452001</v>
      </c>
      <c r="Q16" s="14">
        <v>98.945583052259906</v>
      </c>
    </row>
    <row r="17" spans="1:17">
      <c r="A17" s="28" t="s">
        <v>150</v>
      </c>
      <c r="B17" s="28" t="s">
        <v>332</v>
      </c>
      <c r="C17" s="28" t="s">
        <v>60</v>
      </c>
      <c r="D17" s="28" t="s">
        <v>200</v>
      </c>
      <c r="E17" s="29">
        <v>43893.617658599498</v>
      </c>
      <c r="F17" s="28" t="s">
        <v>268</v>
      </c>
      <c r="G17" s="27">
        <v>0.99041913664041203</v>
      </c>
      <c r="H17" s="27">
        <v>10.357250000000001</v>
      </c>
      <c r="I17" s="27">
        <v>65149.323949554499</v>
      </c>
      <c r="J17" s="27">
        <v>347.611462542889</v>
      </c>
      <c r="K17" s="14">
        <v>92.696390011437103</v>
      </c>
      <c r="L17" s="28" t="s">
        <v>267</v>
      </c>
      <c r="M17" s="27">
        <v>0.99968348152573705</v>
      </c>
      <c r="N17" s="27">
        <v>11.4980166666667</v>
      </c>
      <c r="O17" s="27">
        <v>327950.43165428803</v>
      </c>
      <c r="P17" s="27">
        <v>384.95689738128902</v>
      </c>
      <c r="Q17" s="14">
        <v>102.65517263501</v>
      </c>
    </row>
    <row r="18" spans="1:17">
      <c r="A18" s="28" t="s">
        <v>51</v>
      </c>
      <c r="B18" s="28" t="s">
        <v>331</v>
      </c>
      <c r="C18" s="28" t="s">
        <v>60</v>
      </c>
      <c r="D18" s="28" t="s">
        <v>61</v>
      </c>
      <c r="E18" s="29">
        <v>43893.631984537002</v>
      </c>
      <c r="F18" s="28" t="s">
        <v>268</v>
      </c>
      <c r="G18" s="27">
        <v>0.99041913664041203</v>
      </c>
      <c r="H18" s="27">
        <v>10.3572166666667</v>
      </c>
      <c r="I18" s="27">
        <v>104338.001244596</v>
      </c>
      <c r="J18" s="27">
        <v>724.11349264394903</v>
      </c>
      <c r="K18" s="14">
        <v>115.858158823032</v>
      </c>
      <c r="L18" s="28" t="s">
        <v>267</v>
      </c>
      <c r="M18" s="27">
        <v>0.99968348152573705</v>
      </c>
      <c r="N18" s="27">
        <v>11.4979833333333</v>
      </c>
      <c r="O18" s="27">
        <v>508510.183400943</v>
      </c>
      <c r="P18" s="27">
        <v>623.348364594391</v>
      </c>
      <c r="Q18" s="14">
        <v>99.735738335102496</v>
      </c>
    </row>
    <row r="19" spans="1:17">
      <c r="A19" s="28" t="s">
        <v>29</v>
      </c>
      <c r="B19" s="28" t="s">
        <v>330</v>
      </c>
      <c r="C19" s="28" t="s">
        <v>60</v>
      </c>
      <c r="D19" s="28" t="s">
        <v>198</v>
      </c>
      <c r="E19" s="29">
        <v>43893.646255995402</v>
      </c>
      <c r="F19" s="28" t="s">
        <v>268</v>
      </c>
      <c r="G19" s="27">
        <v>0.99041913664041203</v>
      </c>
      <c r="H19" s="27">
        <v>10.357250000000001</v>
      </c>
      <c r="I19" s="27">
        <v>138411.06916647701</v>
      </c>
      <c r="J19" s="27">
        <v>795.53824240929805</v>
      </c>
      <c r="K19" s="14">
        <v>90.918656275348397</v>
      </c>
      <c r="L19" s="28" t="s">
        <v>267</v>
      </c>
      <c r="M19" s="27">
        <v>0.99968348152573705</v>
      </c>
      <c r="N19" s="27">
        <v>11.4980166666667</v>
      </c>
      <c r="O19" s="27">
        <v>687340.63198098796</v>
      </c>
      <c r="P19" s="27">
        <v>892.36205208987201</v>
      </c>
      <c r="Q19" s="14">
        <v>101.984234524557</v>
      </c>
    </row>
    <row r="20" spans="1:17">
      <c r="A20" s="28" t="s">
        <v>27</v>
      </c>
      <c r="B20" s="28" t="s">
        <v>329</v>
      </c>
      <c r="C20" s="28" t="s">
        <v>60</v>
      </c>
      <c r="D20" s="28" t="s">
        <v>191</v>
      </c>
      <c r="E20" s="29">
        <v>43893.660539606499</v>
      </c>
      <c r="F20" s="28" t="s">
        <v>268</v>
      </c>
      <c r="G20" s="27">
        <v>0.99041913664041203</v>
      </c>
      <c r="H20" s="27">
        <v>10.3572166666667</v>
      </c>
      <c r="I20" s="27">
        <v>190214.60661447799</v>
      </c>
      <c r="J20" s="27">
        <v>1266.14602587476</v>
      </c>
      <c r="K20" s="14">
        <v>101.29168206998099</v>
      </c>
      <c r="L20" s="28" t="s">
        <v>267</v>
      </c>
      <c r="M20" s="27">
        <v>0.99968348152573705</v>
      </c>
      <c r="N20" s="27">
        <v>11.4979833333333</v>
      </c>
      <c r="O20" s="27">
        <v>965328.50898077001</v>
      </c>
      <c r="P20" s="27">
        <v>1236.6406349143399</v>
      </c>
      <c r="Q20" s="14">
        <v>98.931250793147498</v>
      </c>
    </row>
    <row r="21" spans="1:17">
      <c r="A21" s="28" t="s">
        <v>146</v>
      </c>
      <c r="B21" s="28" t="s">
        <v>328</v>
      </c>
      <c r="C21" s="28" t="s">
        <v>35</v>
      </c>
      <c r="D21" s="28" t="s">
        <v>169</v>
      </c>
      <c r="E21" s="29">
        <v>43893.6748330556</v>
      </c>
      <c r="F21" s="28" t="s">
        <v>268</v>
      </c>
      <c r="G21" s="27">
        <v>0.99041913664041203</v>
      </c>
      <c r="H21" s="27">
        <v>10.357250000000001</v>
      </c>
      <c r="I21" s="27">
        <v>450.79107648848299</v>
      </c>
      <c r="J21" s="27">
        <v>3.40127940187734</v>
      </c>
      <c r="K21" s="14">
        <v>45.350392025031297</v>
      </c>
      <c r="L21" s="28" t="s">
        <v>267</v>
      </c>
      <c r="M21" s="27">
        <v>0.99968348152573705</v>
      </c>
      <c r="N21" s="27">
        <v>11.4980166666667</v>
      </c>
      <c r="O21" s="27">
        <v>4165.4095557668297</v>
      </c>
      <c r="P21" s="27">
        <v>5.7131887036836302</v>
      </c>
      <c r="Q21" s="14">
        <v>76.175849382448405</v>
      </c>
    </row>
    <row r="22" spans="1:17">
      <c r="A22" s="28" t="s">
        <v>18</v>
      </c>
      <c r="B22" s="28" t="s">
        <v>327</v>
      </c>
      <c r="C22" s="28" t="s">
        <v>35</v>
      </c>
      <c r="D22" s="28" t="s">
        <v>83</v>
      </c>
      <c r="E22" s="29">
        <v>43893.6890814699</v>
      </c>
      <c r="F22" s="28" t="s">
        <v>268</v>
      </c>
      <c r="G22" s="27">
        <v>0.99041913664041203</v>
      </c>
      <c r="H22" s="27">
        <v>10.3572166666667</v>
      </c>
      <c r="I22" s="27">
        <v>5407.5313242624097</v>
      </c>
      <c r="J22" s="27">
        <v>38.550194131385403</v>
      </c>
      <c r="K22" s="14">
        <v>77.100388262770693</v>
      </c>
      <c r="L22" s="28" t="s">
        <v>267</v>
      </c>
      <c r="M22" s="27">
        <v>0.99968348152573705</v>
      </c>
      <c r="N22" s="27">
        <v>11.4979833333333</v>
      </c>
      <c r="O22" s="27">
        <v>32578.815241184901</v>
      </c>
      <c r="P22" s="27">
        <v>46.1330983762657</v>
      </c>
      <c r="Q22" s="14">
        <v>92.2661967525313</v>
      </c>
    </row>
    <row r="23" spans="1:17">
      <c r="A23" s="28" t="s">
        <v>85</v>
      </c>
      <c r="B23" s="28" t="s">
        <v>326</v>
      </c>
      <c r="C23" s="28" t="s">
        <v>35</v>
      </c>
      <c r="D23" s="28" t="s">
        <v>143</v>
      </c>
      <c r="E23" s="29">
        <v>43893.703329317097</v>
      </c>
      <c r="F23" s="28" t="s">
        <v>268</v>
      </c>
      <c r="G23" s="27">
        <v>0.99041913664041203</v>
      </c>
      <c r="H23" s="27">
        <v>10.357250000000001</v>
      </c>
      <c r="I23" s="27">
        <v>20187.576683681302</v>
      </c>
      <c r="J23" s="27">
        <v>184.83534337768899</v>
      </c>
      <c r="K23" s="14">
        <v>92.417671688844493</v>
      </c>
      <c r="L23" s="28" t="s">
        <v>267</v>
      </c>
      <c r="M23" s="27">
        <v>0.99968348152573705</v>
      </c>
      <c r="N23" s="27">
        <v>11.4980166666667</v>
      </c>
      <c r="O23" s="27">
        <v>124587.41776012399</v>
      </c>
      <c r="P23" s="27">
        <v>188.749272260178</v>
      </c>
      <c r="Q23" s="14">
        <v>94.374636130089002</v>
      </c>
    </row>
    <row r="24" spans="1:17">
      <c r="A24" s="28" t="s">
        <v>21</v>
      </c>
      <c r="B24" s="28" t="s">
        <v>325</v>
      </c>
      <c r="C24" s="28" t="s">
        <v>181</v>
      </c>
      <c r="D24" s="28" t="s">
        <v>164</v>
      </c>
      <c r="E24" s="29">
        <v>43893.717656770801</v>
      </c>
      <c r="F24" s="28" t="s">
        <v>268</v>
      </c>
      <c r="G24" s="27">
        <v>0.99041913664041203</v>
      </c>
      <c r="H24" s="27">
        <v>10.3572166666667</v>
      </c>
      <c r="I24" s="27">
        <v>220.65207545879099</v>
      </c>
      <c r="J24" s="27">
        <v>1.3144281764516601</v>
      </c>
      <c r="K24" s="27"/>
      <c r="L24" s="28" t="s">
        <v>267</v>
      </c>
      <c r="M24" s="27">
        <v>0.99968348152573705</v>
      </c>
      <c r="N24" s="27">
        <v>11.4895833333333</v>
      </c>
      <c r="O24" s="27">
        <v>1698.3706731709001</v>
      </c>
      <c r="P24" s="27">
        <v>1.3063169890469599</v>
      </c>
      <c r="Q24" s="27"/>
    </row>
    <row r="25" spans="1:17">
      <c r="A25" s="28" t="s">
        <v>42</v>
      </c>
      <c r="B25" s="28" t="s">
        <v>324</v>
      </c>
      <c r="C25" s="28" t="s">
        <v>33</v>
      </c>
      <c r="D25" s="28" t="s">
        <v>164</v>
      </c>
      <c r="E25" s="29">
        <v>43893.731924213003</v>
      </c>
      <c r="F25" s="28" t="s">
        <v>268</v>
      </c>
      <c r="G25" s="27">
        <v>0.99041913664041203</v>
      </c>
      <c r="H25" s="27">
        <v>10.357250000000001</v>
      </c>
      <c r="I25" s="27">
        <v>31973.012719810398</v>
      </c>
      <c r="J25" s="27">
        <v>204.482010684654</v>
      </c>
      <c r="K25" s="14">
        <f>(J25/AVERAGE(J$25,J$26,J$54))*100</f>
        <v>105.32967333228429</v>
      </c>
      <c r="L25" s="28" t="s">
        <v>267</v>
      </c>
      <c r="M25" s="27">
        <v>0.99968348152573705</v>
      </c>
      <c r="N25" s="27">
        <v>11.4980166666667</v>
      </c>
      <c r="O25" s="27">
        <v>183985.205543288</v>
      </c>
      <c r="P25" s="27">
        <v>235.84475859499901</v>
      </c>
      <c r="Q25" s="14">
        <f>(P25/AVERAGE(P$25,P$26,P$54))*100</f>
        <v>101.14424156318078</v>
      </c>
    </row>
    <row r="26" spans="1:17">
      <c r="A26" s="28" t="s">
        <v>7</v>
      </c>
      <c r="B26" s="28" t="s">
        <v>323</v>
      </c>
      <c r="C26" s="28" t="s">
        <v>33</v>
      </c>
      <c r="D26" s="28" t="s">
        <v>164</v>
      </c>
      <c r="E26" s="29">
        <v>43893.746177604196</v>
      </c>
      <c r="F26" s="28" t="s">
        <v>268</v>
      </c>
      <c r="G26" s="27">
        <v>0.99041913664041203</v>
      </c>
      <c r="H26" s="27">
        <v>10.3572166666667</v>
      </c>
      <c r="I26" s="27">
        <v>33892.302917357301</v>
      </c>
      <c r="J26" s="27">
        <v>194.59507425020101</v>
      </c>
      <c r="K26" s="14">
        <f>(J26/AVERAGE(J$25,J$26,J$54))*100</f>
        <v>100.23686452523481</v>
      </c>
      <c r="L26" s="28" t="s">
        <v>267</v>
      </c>
      <c r="M26" s="27">
        <v>0.99968348152573705</v>
      </c>
      <c r="N26" s="27">
        <v>11.4979833333333</v>
      </c>
      <c r="O26" s="27">
        <v>194178.06541088299</v>
      </c>
      <c r="P26" s="27">
        <v>234.844420441057</v>
      </c>
      <c r="Q26" s="14">
        <f>(P26/AVERAGE(P$25,P$26,P$54))*100</f>
        <v>100.71523714311255</v>
      </c>
    </row>
    <row r="27" spans="1:17">
      <c r="A27" s="28" t="s">
        <v>101</v>
      </c>
      <c r="B27" s="28" t="s">
        <v>322</v>
      </c>
      <c r="C27" s="28" t="s">
        <v>33</v>
      </c>
      <c r="D27" s="28" t="s">
        <v>164</v>
      </c>
      <c r="E27" s="29">
        <v>43893.760513113397</v>
      </c>
      <c r="F27" s="28" t="s">
        <v>268</v>
      </c>
      <c r="G27" s="27">
        <v>0.99041913664041203</v>
      </c>
      <c r="H27" s="27">
        <v>10.357250000000001</v>
      </c>
      <c r="I27" s="27">
        <v>53.606220774533298</v>
      </c>
      <c r="J27" s="27">
        <v>0.19306960315776001</v>
      </c>
      <c r="K27" s="27"/>
      <c r="L27" s="28" t="s">
        <v>267</v>
      </c>
      <c r="M27" s="27">
        <v>0.99968348152573705</v>
      </c>
      <c r="N27" s="27">
        <v>11.4980166666667</v>
      </c>
      <c r="O27" s="27">
        <v>176186.550343896</v>
      </c>
      <c r="P27" s="27">
        <v>218.43638194127701</v>
      </c>
      <c r="Q27" s="27"/>
    </row>
    <row r="28" spans="1:17">
      <c r="A28" s="28" t="s">
        <v>39</v>
      </c>
      <c r="B28" s="28" t="s">
        <v>321</v>
      </c>
      <c r="C28" s="28" t="s">
        <v>33</v>
      </c>
      <c r="D28" s="28" t="s">
        <v>164</v>
      </c>
      <c r="E28" s="29">
        <v>43893.774757963001</v>
      </c>
      <c r="F28" s="28" t="s">
        <v>268</v>
      </c>
      <c r="G28" s="27">
        <v>0.99041913664041203</v>
      </c>
      <c r="H28" s="27">
        <v>10.3572166666667</v>
      </c>
      <c r="I28" s="27">
        <v>64.388390642379903</v>
      </c>
      <c r="J28" s="27">
        <v>0.221460344210932</v>
      </c>
      <c r="K28" s="27"/>
      <c r="L28" s="28" t="s">
        <v>267</v>
      </c>
      <c r="M28" s="27">
        <v>0.99968348152573705</v>
      </c>
      <c r="N28" s="27">
        <v>11.4979833333333</v>
      </c>
      <c r="O28" s="27">
        <v>176869.10902898101</v>
      </c>
      <c r="P28" s="27">
        <v>211.00782149879399</v>
      </c>
      <c r="Q28" s="27"/>
    </row>
    <row r="29" spans="1:17">
      <c r="A29" s="28" t="s">
        <v>57</v>
      </c>
      <c r="B29" s="28" t="s">
        <v>320</v>
      </c>
      <c r="C29" s="28" t="s">
        <v>33</v>
      </c>
      <c r="D29" s="28" t="s">
        <v>164</v>
      </c>
      <c r="E29" s="29">
        <v>43893.789065057899</v>
      </c>
      <c r="F29" s="28" t="s">
        <v>268</v>
      </c>
      <c r="G29" s="27">
        <v>0.99041913664041203</v>
      </c>
      <c r="H29" s="27">
        <v>10.36565</v>
      </c>
      <c r="I29" s="27">
        <v>145.26077792111801</v>
      </c>
      <c r="J29" s="27">
        <v>0.83990769114858799</v>
      </c>
      <c r="K29" s="27"/>
      <c r="L29" s="28" t="s">
        <v>267</v>
      </c>
      <c r="M29" s="27">
        <v>0.99968348152573705</v>
      </c>
      <c r="N29" s="27">
        <v>11.4980166666667</v>
      </c>
      <c r="O29" s="27">
        <v>169751.91520550399</v>
      </c>
      <c r="P29" s="27">
        <v>220.63788047188501</v>
      </c>
      <c r="Q29" s="27"/>
    </row>
    <row r="30" spans="1:17">
      <c r="A30" s="28" t="s">
        <v>53</v>
      </c>
      <c r="B30" s="28" t="s">
        <v>319</v>
      </c>
      <c r="C30" s="28" t="s">
        <v>33</v>
      </c>
      <c r="D30" s="28" t="s">
        <v>164</v>
      </c>
      <c r="E30" s="29">
        <v>43893.803390173598</v>
      </c>
      <c r="F30" s="28" t="s">
        <v>268</v>
      </c>
      <c r="G30" s="27">
        <v>0.99041913664041203</v>
      </c>
      <c r="H30" s="27">
        <v>10.3572166666667</v>
      </c>
      <c r="I30" s="27">
        <v>74.146923541760003</v>
      </c>
      <c r="J30" s="27">
        <v>0.356306924421327</v>
      </c>
      <c r="K30" s="27"/>
      <c r="L30" s="28" t="s">
        <v>267</v>
      </c>
      <c r="M30" s="27">
        <v>0.99968348152573705</v>
      </c>
      <c r="N30" s="27">
        <v>11.4979833333333</v>
      </c>
      <c r="O30" s="27">
        <v>185613.29513328901</v>
      </c>
      <c r="P30" s="27">
        <v>227.29414215009899</v>
      </c>
      <c r="Q30" s="27"/>
    </row>
    <row r="31" spans="1:17">
      <c r="A31" s="28" t="s">
        <v>135</v>
      </c>
      <c r="B31" s="28" t="s">
        <v>318</v>
      </c>
      <c r="C31" s="28" t="s">
        <v>13</v>
      </c>
      <c r="D31" s="28" t="s">
        <v>164</v>
      </c>
      <c r="E31" s="29">
        <v>43893.817655520797</v>
      </c>
      <c r="F31" s="28" t="s">
        <v>268</v>
      </c>
      <c r="G31" s="27">
        <v>0.99041913664041203</v>
      </c>
      <c r="H31" s="27">
        <v>10.41605</v>
      </c>
      <c r="I31" s="27">
        <v>0</v>
      </c>
      <c r="J31" s="27"/>
      <c r="K31" s="27"/>
      <c r="L31" s="28" t="s">
        <v>267</v>
      </c>
      <c r="M31" s="27">
        <v>0.99968348152573705</v>
      </c>
      <c r="N31" s="27" t="s">
        <v>164</v>
      </c>
      <c r="O31" s="27" t="s">
        <v>164</v>
      </c>
      <c r="P31" s="27" t="s">
        <v>164</v>
      </c>
      <c r="Q31" s="27"/>
    </row>
    <row r="32" spans="1:17">
      <c r="A32" s="28" t="s">
        <v>11</v>
      </c>
      <c r="B32" s="28" t="s">
        <v>317</v>
      </c>
      <c r="C32" s="28" t="s">
        <v>33</v>
      </c>
      <c r="D32" s="28" t="s">
        <v>164</v>
      </c>
      <c r="E32" s="29">
        <v>43893.831901342601</v>
      </c>
      <c r="F32" s="28" t="s">
        <v>268</v>
      </c>
      <c r="G32" s="27">
        <v>0.99041913664041203</v>
      </c>
      <c r="H32" s="27">
        <v>10.3572166666667</v>
      </c>
      <c r="I32" s="27">
        <v>20779.909031538002</v>
      </c>
      <c r="J32" s="27">
        <v>137.25161844507201</v>
      </c>
      <c r="K32" s="14">
        <f>(J32/AVERAGE(J$32,J$33,J$52))*100</f>
        <v>104.92808466650408</v>
      </c>
      <c r="L32" s="28" t="s">
        <v>267</v>
      </c>
      <c r="M32" s="27">
        <v>0.99968348152573705</v>
      </c>
      <c r="N32" s="27">
        <v>11.4979833333333</v>
      </c>
      <c r="O32" s="27">
        <v>156886.982546977</v>
      </c>
      <c r="P32" s="27">
        <v>196.292691208018</v>
      </c>
      <c r="Q32" s="14">
        <f>(P32/AVERAGE(P$32,P$33,P$52))*100</f>
        <v>100.54838901225307</v>
      </c>
    </row>
    <row r="33" spans="1:17">
      <c r="A33" s="28" t="s">
        <v>104</v>
      </c>
      <c r="B33" s="28" t="s">
        <v>316</v>
      </c>
      <c r="C33" s="28" t="s">
        <v>33</v>
      </c>
      <c r="D33" s="28" t="s">
        <v>164</v>
      </c>
      <c r="E33" s="29">
        <v>43893.846195856502</v>
      </c>
      <c r="F33" s="28" t="s">
        <v>268</v>
      </c>
      <c r="G33" s="27">
        <v>0.99041913664041203</v>
      </c>
      <c r="H33" s="27">
        <v>10.357250000000001</v>
      </c>
      <c r="I33" s="27">
        <v>22140.715755686098</v>
      </c>
      <c r="J33" s="27">
        <v>122.84205793845901</v>
      </c>
      <c r="K33" s="14">
        <f>(J33/AVERAGE(J$32,J$33,J$52))*100</f>
        <v>93.912057300312469</v>
      </c>
      <c r="L33" s="28" t="s">
        <v>267</v>
      </c>
      <c r="M33" s="27">
        <v>0.99968348152573705</v>
      </c>
      <c r="N33" s="27">
        <v>11.4980166666667</v>
      </c>
      <c r="O33" s="27">
        <v>164350.64874780399</v>
      </c>
      <c r="P33" s="27">
        <v>189.42321018236601</v>
      </c>
      <c r="Q33" s="14">
        <f>(P33/AVERAGE(P$32,P$33,P$52))*100</f>
        <v>97.029586319046444</v>
      </c>
    </row>
    <row r="34" spans="1:17">
      <c r="A34" s="28" t="s">
        <v>132</v>
      </c>
      <c r="B34" s="28" t="s">
        <v>315</v>
      </c>
      <c r="C34" s="28" t="s">
        <v>35</v>
      </c>
      <c r="D34" s="28" t="s">
        <v>186</v>
      </c>
      <c r="E34" s="29">
        <v>43893.8604462847</v>
      </c>
      <c r="F34" s="28" t="s">
        <v>268</v>
      </c>
      <c r="G34" s="27">
        <v>0.99041913664041203</v>
      </c>
      <c r="H34" s="27">
        <v>10.3572166666667</v>
      </c>
      <c r="I34" s="27">
        <v>2389.7828344455902</v>
      </c>
      <c r="J34" s="27">
        <v>13.527578400071601</v>
      </c>
      <c r="K34" s="14">
        <v>108.22062720057301</v>
      </c>
      <c r="L34" s="28" t="s">
        <v>267</v>
      </c>
      <c r="M34" s="27">
        <v>0.99968348152573705</v>
      </c>
      <c r="N34" s="27">
        <v>11.4979833333333</v>
      </c>
      <c r="O34" s="27">
        <v>11767.609125180999</v>
      </c>
      <c r="P34" s="27">
        <v>11.6852774413482</v>
      </c>
      <c r="Q34" s="14">
        <v>93.482219530785699</v>
      </c>
    </row>
    <row r="35" spans="1:17">
      <c r="A35" s="28" t="s">
        <v>90</v>
      </c>
      <c r="B35" s="28" t="s">
        <v>314</v>
      </c>
      <c r="C35" s="28" t="s">
        <v>33</v>
      </c>
      <c r="D35" s="28" t="s">
        <v>164</v>
      </c>
      <c r="E35" s="29">
        <v>43893.874735983802</v>
      </c>
      <c r="F35" s="28" t="s">
        <v>268</v>
      </c>
      <c r="G35" s="27">
        <v>0.99041913664041203</v>
      </c>
      <c r="H35" s="27">
        <v>10.42445</v>
      </c>
      <c r="I35" s="27">
        <v>22.990011718287001</v>
      </c>
      <c r="J35" s="27">
        <v>0</v>
      </c>
      <c r="K35" s="27"/>
      <c r="L35" s="28" t="s">
        <v>267</v>
      </c>
      <c r="M35" s="27">
        <v>0.99968348152573705</v>
      </c>
      <c r="N35" s="27">
        <v>11.4980166666667</v>
      </c>
      <c r="O35" s="27">
        <v>152931.72439224101</v>
      </c>
      <c r="P35" s="27">
        <v>180.40721007218599</v>
      </c>
      <c r="Q35" s="27"/>
    </row>
    <row r="36" spans="1:17">
      <c r="A36" s="28" t="s">
        <v>145</v>
      </c>
      <c r="B36" s="28" t="s">
        <v>313</v>
      </c>
      <c r="C36" s="28" t="s">
        <v>33</v>
      </c>
      <c r="D36" s="28" t="s">
        <v>164</v>
      </c>
      <c r="E36" s="29">
        <v>43893.889016840301</v>
      </c>
      <c r="F36" s="28" t="s">
        <v>268</v>
      </c>
      <c r="G36" s="27">
        <v>0.99041913664041203</v>
      </c>
      <c r="H36" s="27">
        <v>10.3572166666667</v>
      </c>
      <c r="I36" s="27">
        <v>89.554680805974201</v>
      </c>
      <c r="J36" s="27">
        <v>0.55572762498593697</v>
      </c>
      <c r="K36" s="27"/>
      <c r="L36" s="28" t="s">
        <v>267</v>
      </c>
      <c r="M36" s="27">
        <v>0.99968348152573705</v>
      </c>
      <c r="N36" s="27">
        <v>11.4979833333333</v>
      </c>
      <c r="O36" s="27">
        <v>153855.88970277601</v>
      </c>
      <c r="P36" s="27">
        <v>186.66505481678499</v>
      </c>
      <c r="Q36" s="27"/>
    </row>
    <row r="37" spans="1:17">
      <c r="A37" s="28" t="s">
        <v>179</v>
      </c>
      <c r="B37" s="28" t="s">
        <v>312</v>
      </c>
      <c r="C37" s="28" t="s">
        <v>33</v>
      </c>
      <c r="D37" s="28" t="s">
        <v>164</v>
      </c>
      <c r="E37" s="29">
        <v>43893.903273055599</v>
      </c>
      <c r="F37" s="28" t="s">
        <v>268</v>
      </c>
      <c r="G37" s="27">
        <v>0.99041913664041203</v>
      </c>
      <c r="H37" s="27">
        <v>10.357250000000001</v>
      </c>
      <c r="I37" s="27">
        <v>144.07048904157199</v>
      </c>
      <c r="J37" s="27">
        <v>0.61587930495936305</v>
      </c>
      <c r="K37" s="27"/>
      <c r="L37" s="28" t="s">
        <v>267</v>
      </c>
      <c r="M37" s="27">
        <v>0.99968348152573705</v>
      </c>
      <c r="N37" s="27">
        <v>11.4980166666667</v>
      </c>
      <c r="O37" s="27">
        <v>157788.89904809999</v>
      </c>
      <c r="P37" s="27">
        <v>182.17258359097201</v>
      </c>
      <c r="Q37" s="27"/>
    </row>
    <row r="38" spans="1:17">
      <c r="A38" s="28" t="s">
        <v>21</v>
      </c>
      <c r="B38" s="28" t="s">
        <v>311</v>
      </c>
      <c r="C38" s="28" t="s">
        <v>181</v>
      </c>
      <c r="D38" s="28" t="s">
        <v>164</v>
      </c>
      <c r="E38" s="29">
        <v>43893.9175642708</v>
      </c>
      <c r="F38" s="28" t="s">
        <v>268</v>
      </c>
      <c r="G38" s="27">
        <v>0.99041913664041203</v>
      </c>
      <c r="H38" s="27">
        <v>10.3572166666667</v>
      </c>
      <c r="I38" s="27">
        <v>260.71454017098398</v>
      </c>
      <c r="J38" s="27">
        <v>1.1991332401994199</v>
      </c>
      <c r="K38" s="27"/>
      <c r="L38" s="28" t="s">
        <v>267</v>
      </c>
      <c r="M38" s="27">
        <v>0.99968348152573705</v>
      </c>
      <c r="N38" s="27">
        <v>11.4895833333333</v>
      </c>
      <c r="O38" s="27">
        <v>2867.21986610674</v>
      </c>
      <c r="P38" s="27">
        <v>2.4888892667210998</v>
      </c>
      <c r="Q38" s="27"/>
    </row>
    <row r="39" spans="1:17">
      <c r="A39" s="28" t="s">
        <v>177</v>
      </c>
      <c r="B39" s="28" t="s">
        <v>310</v>
      </c>
      <c r="C39" s="28" t="s">
        <v>33</v>
      </c>
      <c r="D39" s="28" t="s">
        <v>164</v>
      </c>
      <c r="E39" s="29">
        <v>43893.9318704861</v>
      </c>
      <c r="F39" s="28" t="s">
        <v>268</v>
      </c>
      <c r="G39" s="27">
        <v>0.99041913664041203</v>
      </c>
      <c r="H39" s="27">
        <v>10.357250000000001</v>
      </c>
      <c r="I39" s="27">
        <v>2460.2076013670398</v>
      </c>
      <c r="J39" s="27">
        <v>16.979995803962399</v>
      </c>
      <c r="K39" s="14">
        <f>(J39/AVERAGE(J$39,J$40,J$49))*100</f>
        <v>102.86428599335014</v>
      </c>
      <c r="L39" s="28" t="s">
        <v>267</v>
      </c>
      <c r="M39" s="27">
        <v>0.99968348152573705</v>
      </c>
      <c r="N39" s="27">
        <v>11.4980166666667</v>
      </c>
      <c r="O39" s="27">
        <v>43377.517868438597</v>
      </c>
      <c r="P39" s="27">
        <v>53.075835028616297</v>
      </c>
      <c r="Q39" s="14">
        <f>(P39/AVERAGE(P$39,P$40,P$49))*100</f>
        <v>101.89190843948501</v>
      </c>
    </row>
    <row r="40" spans="1:17">
      <c r="A40" s="28" t="s">
        <v>97</v>
      </c>
      <c r="B40" s="28" t="s">
        <v>309</v>
      </c>
      <c r="C40" s="28" t="s">
        <v>33</v>
      </c>
      <c r="D40" s="28" t="s">
        <v>164</v>
      </c>
      <c r="E40" s="29">
        <v>43893.946117106498</v>
      </c>
      <c r="F40" s="28" t="s">
        <v>268</v>
      </c>
      <c r="G40" s="27">
        <v>0.99041913664041203</v>
      </c>
      <c r="H40" s="27">
        <v>10.3572166666667</v>
      </c>
      <c r="I40" s="27">
        <v>3018.0243891104901</v>
      </c>
      <c r="J40" s="27">
        <v>16.806327067520598</v>
      </c>
      <c r="K40" s="14">
        <f>(J40/AVERAGE(J$39,J$40,J$49))*100</f>
        <v>101.81220619429125</v>
      </c>
      <c r="L40" s="28" t="s">
        <v>267</v>
      </c>
      <c r="M40" s="27">
        <v>0.99968348152573705</v>
      </c>
      <c r="N40" s="27">
        <v>11.4979833333333</v>
      </c>
      <c r="O40" s="27">
        <v>41931.092884441998</v>
      </c>
      <c r="P40" s="27">
        <v>50.610640587914098</v>
      </c>
      <c r="Q40" s="14">
        <f>(P40/AVERAGE(P$39,P$40,P$49))*100</f>
        <v>97.15937119156176</v>
      </c>
    </row>
    <row r="41" spans="1:17">
      <c r="A41" s="28" t="s">
        <v>308</v>
      </c>
      <c r="B41" s="28" t="s">
        <v>307</v>
      </c>
      <c r="C41" s="28" t="s">
        <v>33</v>
      </c>
      <c r="D41" s="28" t="s">
        <v>164</v>
      </c>
      <c r="E41" s="29">
        <v>43893.960390960601</v>
      </c>
      <c r="F41" s="28" t="s">
        <v>268</v>
      </c>
      <c r="G41" s="27">
        <v>0.99041913664041203</v>
      </c>
      <c r="H41" s="27">
        <v>10.357250000000001</v>
      </c>
      <c r="I41" s="27">
        <v>2879.7851455293999</v>
      </c>
      <c r="J41" s="27">
        <v>17.802514313228201</v>
      </c>
      <c r="K41" s="14">
        <f>(J41/AVERAGE(J$39,J$40,J$49))*100</f>
        <v>107.84707751749158</v>
      </c>
      <c r="L41" s="28" t="s">
        <v>267</v>
      </c>
      <c r="M41" s="27">
        <v>0.99968348152573705</v>
      </c>
      <c r="N41" s="27">
        <v>11.4980166666667</v>
      </c>
      <c r="O41" s="27">
        <v>43856.4929583954</v>
      </c>
      <c r="P41" s="27">
        <v>52.952452037453</v>
      </c>
      <c r="Q41" s="14">
        <f>(P41/AVERAGE(P$39,P$40,P$49))*100</f>
        <v>101.65504493216906</v>
      </c>
    </row>
    <row r="42" spans="1:17">
      <c r="A42" s="28" t="s">
        <v>199</v>
      </c>
      <c r="B42" s="28" t="s">
        <v>306</v>
      </c>
      <c r="C42" s="28" t="s">
        <v>33</v>
      </c>
      <c r="D42" s="28" t="s">
        <v>164</v>
      </c>
      <c r="E42" s="29">
        <v>43893.974738761601</v>
      </c>
      <c r="F42" s="28" t="s">
        <v>268</v>
      </c>
      <c r="G42" s="27">
        <v>0.99041913664041203</v>
      </c>
      <c r="H42" s="27">
        <v>10.3572166666667</v>
      </c>
      <c r="I42" s="27">
        <v>155.04382443597899</v>
      </c>
      <c r="J42" s="27">
        <v>0.748383684428511</v>
      </c>
      <c r="K42" s="27"/>
      <c r="L42" s="28" t="s">
        <v>267</v>
      </c>
      <c r="M42" s="27">
        <v>0.99968348152573705</v>
      </c>
      <c r="N42" s="27">
        <v>11.4979833333333</v>
      </c>
      <c r="O42" s="27">
        <v>41569.334166869303</v>
      </c>
      <c r="P42" s="27">
        <v>48.5765707672753</v>
      </c>
      <c r="Q42" s="27"/>
    </row>
    <row r="43" spans="1:17">
      <c r="A43" s="28" t="s">
        <v>21</v>
      </c>
      <c r="B43" s="28" t="s">
        <v>305</v>
      </c>
      <c r="C43" s="28" t="s">
        <v>181</v>
      </c>
      <c r="D43" s="28" t="s">
        <v>164</v>
      </c>
      <c r="E43" s="29">
        <v>43893.9890044329</v>
      </c>
      <c r="F43" s="28" t="s">
        <v>268</v>
      </c>
      <c r="G43" s="27">
        <v>0.99041913664041203</v>
      </c>
      <c r="H43" s="27">
        <v>10.36565</v>
      </c>
      <c r="I43" s="27">
        <v>145.759917405717</v>
      </c>
      <c r="J43" s="27">
        <v>0.60846115575216897</v>
      </c>
      <c r="K43" s="27"/>
      <c r="L43" s="28" t="s">
        <v>267</v>
      </c>
      <c r="M43" s="27">
        <v>0.99968348152573705</v>
      </c>
      <c r="N43" s="27">
        <v>11.4896166666667</v>
      </c>
      <c r="O43" s="27">
        <v>2381.89334932154</v>
      </c>
      <c r="P43" s="27">
        <v>1.95984089292608</v>
      </c>
      <c r="Q43" s="27"/>
    </row>
    <row r="44" spans="1:17">
      <c r="A44" s="28" t="s">
        <v>149</v>
      </c>
      <c r="B44" s="28" t="s">
        <v>304</v>
      </c>
      <c r="C44" s="28" t="s">
        <v>33</v>
      </c>
      <c r="D44" s="28" t="s">
        <v>164</v>
      </c>
      <c r="E44" s="29">
        <v>43894.003241435203</v>
      </c>
      <c r="F44" s="28" t="s">
        <v>268</v>
      </c>
      <c r="G44" s="27">
        <v>0.99041913664041203</v>
      </c>
      <c r="H44" s="27">
        <v>10.3572166666667</v>
      </c>
      <c r="I44" s="27">
        <v>118.167018305488</v>
      </c>
      <c r="J44" s="27">
        <v>0.53612293069000105</v>
      </c>
      <c r="K44" s="27"/>
      <c r="L44" s="28" t="s">
        <v>267</v>
      </c>
      <c r="M44" s="27">
        <v>0.99968348152573705</v>
      </c>
      <c r="N44" s="27">
        <v>11.4979833333333</v>
      </c>
      <c r="O44" s="27">
        <v>48574.0434307592</v>
      </c>
      <c r="P44" s="27">
        <v>59.473315825349701</v>
      </c>
      <c r="Q44" s="27"/>
    </row>
    <row r="45" spans="1:17">
      <c r="A45" s="28" t="s">
        <v>12</v>
      </c>
      <c r="B45" s="28" t="s">
        <v>303</v>
      </c>
      <c r="C45" s="28" t="s">
        <v>35</v>
      </c>
      <c r="D45" s="28" t="s">
        <v>147</v>
      </c>
      <c r="E45" s="29">
        <v>43894.017578217601</v>
      </c>
      <c r="F45" s="28" t="s">
        <v>268</v>
      </c>
      <c r="G45" s="27">
        <v>0.99041913664041203</v>
      </c>
      <c r="H45" s="27">
        <v>10.357250000000001</v>
      </c>
      <c r="I45" s="27">
        <v>12456.4626696214</v>
      </c>
      <c r="J45" s="27">
        <v>80.161410143690901</v>
      </c>
      <c r="K45" s="14">
        <v>91.613040164218106</v>
      </c>
      <c r="L45" s="28" t="s">
        <v>267</v>
      </c>
      <c r="M45" s="27">
        <v>0.99968348152573705</v>
      </c>
      <c r="N45" s="27">
        <v>11.4980166666667</v>
      </c>
      <c r="O45" s="27">
        <v>63248.267778153997</v>
      </c>
      <c r="P45" s="27">
        <v>79.976849213093104</v>
      </c>
      <c r="Q45" s="14">
        <v>91.402113386392102</v>
      </c>
    </row>
    <row r="46" spans="1:17">
      <c r="A46" s="28" t="s">
        <v>134</v>
      </c>
      <c r="B46" s="28" t="s">
        <v>302</v>
      </c>
      <c r="C46" s="28" t="s">
        <v>33</v>
      </c>
      <c r="D46" s="28" t="s">
        <v>164</v>
      </c>
      <c r="E46" s="29">
        <v>43894.031833993096</v>
      </c>
      <c r="F46" s="28" t="s">
        <v>268</v>
      </c>
      <c r="G46" s="27">
        <v>0.99041913664041203</v>
      </c>
      <c r="H46" s="27">
        <v>10.3572166666667</v>
      </c>
      <c r="I46" s="27">
        <v>30.635005385304598</v>
      </c>
      <c r="J46" s="27">
        <v>5.3417708671248502E-2</v>
      </c>
      <c r="K46" s="27"/>
      <c r="L46" s="28" t="s">
        <v>267</v>
      </c>
      <c r="M46" s="27">
        <v>0.99968348152573705</v>
      </c>
      <c r="N46" s="27">
        <v>11.4979833333333</v>
      </c>
      <c r="O46" s="27">
        <v>124649.22234866901</v>
      </c>
      <c r="P46" s="27">
        <v>163.16729850569499</v>
      </c>
      <c r="Q46" s="27"/>
    </row>
    <row r="47" spans="1:17">
      <c r="A47" s="28" t="s">
        <v>135</v>
      </c>
      <c r="B47" s="28" t="s">
        <v>301</v>
      </c>
      <c r="C47" s="28" t="s">
        <v>13</v>
      </c>
      <c r="D47" s="28" t="s">
        <v>164</v>
      </c>
      <c r="E47" s="29">
        <v>43894.046107372698</v>
      </c>
      <c r="F47" s="28" t="s">
        <v>268</v>
      </c>
      <c r="G47" s="27">
        <v>0.99041913664041203</v>
      </c>
      <c r="H47" s="27">
        <v>10.3068333333333</v>
      </c>
      <c r="I47" s="27">
        <v>0</v>
      </c>
      <c r="J47" s="27"/>
      <c r="K47" s="27"/>
      <c r="L47" s="28" t="s">
        <v>267</v>
      </c>
      <c r="M47" s="27">
        <v>0.99968348152573705</v>
      </c>
      <c r="N47" s="27" t="s">
        <v>164</v>
      </c>
      <c r="O47" s="27" t="s">
        <v>164</v>
      </c>
      <c r="P47" s="27" t="s">
        <v>164</v>
      </c>
      <c r="Q47" s="27" t="s">
        <v>164</v>
      </c>
    </row>
    <row r="48" spans="1:17">
      <c r="A48" s="28" t="s">
        <v>91</v>
      </c>
      <c r="B48" s="28" t="s">
        <v>300</v>
      </c>
      <c r="C48" s="28" t="s">
        <v>33</v>
      </c>
      <c r="D48" s="28" t="s">
        <v>164</v>
      </c>
      <c r="E48" s="29">
        <v>43894.060421134302</v>
      </c>
      <c r="F48" s="28" t="s">
        <v>268</v>
      </c>
      <c r="G48" s="27">
        <v>0.99041913664041203</v>
      </c>
      <c r="H48" s="27">
        <v>10.340400000000001</v>
      </c>
      <c r="I48" s="27">
        <v>61.061054543648702</v>
      </c>
      <c r="J48" s="27">
        <v>0.401685643101862</v>
      </c>
      <c r="K48" s="27"/>
      <c r="L48" s="28" t="s">
        <v>267</v>
      </c>
      <c r="M48" s="27">
        <v>0.99968348152573705</v>
      </c>
      <c r="N48" s="27">
        <v>11.4979833333333</v>
      </c>
      <c r="O48" s="27">
        <v>137120.23829442699</v>
      </c>
      <c r="P48" s="27">
        <v>178.10266357516099</v>
      </c>
      <c r="Q48" s="27"/>
    </row>
    <row r="49" spans="1:17">
      <c r="A49" s="28" t="s">
        <v>141</v>
      </c>
      <c r="B49" s="28" t="s">
        <v>299</v>
      </c>
      <c r="C49" s="28" t="s">
        <v>33</v>
      </c>
      <c r="D49" s="28" t="s">
        <v>164</v>
      </c>
      <c r="E49" s="29">
        <v>43894.074684560197</v>
      </c>
      <c r="F49" s="28" t="s">
        <v>268</v>
      </c>
      <c r="G49" s="27">
        <v>0.99041913664041203</v>
      </c>
      <c r="H49" s="27">
        <v>10.357250000000001</v>
      </c>
      <c r="I49" s="27">
        <v>2284.9813244660099</v>
      </c>
      <c r="J49" s="27">
        <v>15.7352257592831</v>
      </c>
      <c r="K49" s="14">
        <f>(J49/AVERAGE(J$39,J$40,J$49))*100</f>
        <v>95.323507812358642</v>
      </c>
      <c r="L49" s="28" t="s">
        <v>267</v>
      </c>
      <c r="M49" s="27">
        <v>0.99968348152573705</v>
      </c>
      <c r="N49" s="27">
        <v>11.4980166666667</v>
      </c>
      <c r="O49" s="27">
        <v>41590.238994983403</v>
      </c>
      <c r="P49" s="27">
        <v>52.584525216098299</v>
      </c>
      <c r="Q49" s="14">
        <f>(P49/AVERAGE(P$39,P$40,P$49))*100</f>
        <v>100.94872036895322</v>
      </c>
    </row>
    <row r="50" spans="1:17">
      <c r="A50" s="28" t="s">
        <v>188</v>
      </c>
      <c r="B50" s="28" t="s">
        <v>298</v>
      </c>
      <c r="C50" s="28" t="s">
        <v>33</v>
      </c>
      <c r="D50" s="28" t="s">
        <v>164</v>
      </c>
      <c r="E50" s="29">
        <v>43894.088920960603</v>
      </c>
      <c r="F50" s="28" t="s">
        <v>268</v>
      </c>
      <c r="G50" s="27">
        <v>0.99041913664041203</v>
      </c>
      <c r="H50" s="27">
        <v>10.3656166666667</v>
      </c>
      <c r="I50" s="27">
        <v>13.6718619670843</v>
      </c>
      <c r="J50" s="27">
        <v>0</v>
      </c>
      <c r="K50" s="27"/>
      <c r="L50" s="28" t="s">
        <v>267</v>
      </c>
      <c r="M50" s="27">
        <v>0.99968348152573705</v>
      </c>
      <c r="N50" s="27">
        <v>11.4979833333333</v>
      </c>
      <c r="O50" s="27">
        <v>180499.85475542699</v>
      </c>
      <c r="P50" s="27">
        <v>206.71845387750099</v>
      </c>
      <c r="Q50" s="27"/>
    </row>
    <row r="51" spans="1:17">
      <c r="A51" s="28" t="s">
        <v>21</v>
      </c>
      <c r="B51" s="28" t="s">
        <v>297</v>
      </c>
      <c r="C51" s="28" t="s">
        <v>181</v>
      </c>
      <c r="D51" s="28" t="s">
        <v>164</v>
      </c>
      <c r="E51" s="29">
        <v>43894.103223761602</v>
      </c>
      <c r="F51" s="28" t="s">
        <v>268</v>
      </c>
      <c r="G51" s="27">
        <v>0.99041913664041203</v>
      </c>
      <c r="H51" s="27">
        <v>10.357250000000001</v>
      </c>
      <c r="I51" s="27">
        <v>94.390512772518903</v>
      </c>
      <c r="J51" s="27">
        <v>0.35351008200417899</v>
      </c>
      <c r="K51" s="27"/>
      <c r="L51" s="28" t="s">
        <v>267</v>
      </c>
      <c r="M51" s="27">
        <v>0.99968348152573705</v>
      </c>
      <c r="N51" s="27">
        <v>11.4980166666667</v>
      </c>
      <c r="O51" s="27">
        <v>3487.6365412084601</v>
      </c>
      <c r="P51" s="27">
        <v>3.067444104722</v>
      </c>
      <c r="Q51" s="27"/>
    </row>
    <row r="52" spans="1:17">
      <c r="A52" s="28" t="s">
        <v>136</v>
      </c>
      <c r="B52" s="28" t="s">
        <v>296</v>
      </c>
      <c r="C52" s="28" t="s">
        <v>33</v>
      </c>
      <c r="D52" s="28" t="s">
        <v>164</v>
      </c>
      <c r="E52" s="29">
        <v>43894.1174580324</v>
      </c>
      <c r="F52" s="28" t="s">
        <v>268</v>
      </c>
      <c r="G52" s="27">
        <v>0.99041913664041203</v>
      </c>
      <c r="H52" s="27">
        <v>10.3572166666667</v>
      </c>
      <c r="I52" s="27">
        <v>25828.324021122698</v>
      </c>
      <c r="J52" s="27">
        <v>132.32257389294</v>
      </c>
      <c r="K52" s="14">
        <f>(J52/AVERAGE(J$32,J$33,J$52))*100</f>
        <v>101.15985803318345</v>
      </c>
      <c r="L52" s="28" t="s">
        <v>267</v>
      </c>
      <c r="M52" s="27">
        <v>0.99968348152573705</v>
      </c>
      <c r="N52" s="27">
        <v>11.4979833333333</v>
      </c>
      <c r="O52" s="27">
        <v>198589.905687839</v>
      </c>
      <c r="P52" s="27">
        <v>199.95044235610001</v>
      </c>
      <c r="Q52" s="14">
        <f>(P52/AVERAGE(P$32,P$33,P$52))*100</f>
        <v>102.4220246687005</v>
      </c>
    </row>
    <row r="53" spans="1:17">
      <c r="A53" s="28" t="s">
        <v>75</v>
      </c>
      <c r="B53" s="28" t="s">
        <v>295</v>
      </c>
      <c r="C53" s="28" t="s">
        <v>33</v>
      </c>
      <c r="D53" s="28" t="s">
        <v>164</v>
      </c>
      <c r="E53" s="29">
        <v>43894.131720705998</v>
      </c>
      <c r="F53" s="28" t="s">
        <v>268</v>
      </c>
      <c r="G53" s="27">
        <v>0.99041913664041203</v>
      </c>
      <c r="H53" s="27">
        <v>10.36565</v>
      </c>
      <c r="I53" s="27">
        <v>193.35850314044899</v>
      </c>
      <c r="J53" s="27">
        <v>0.99623084865532496</v>
      </c>
      <c r="K53" s="27"/>
      <c r="L53" s="28" t="s">
        <v>267</v>
      </c>
      <c r="M53" s="27">
        <v>0.99968348152573705</v>
      </c>
      <c r="N53" s="27">
        <v>11.4980166666667</v>
      </c>
      <c r="O53" s="27">
        <v>42783.140464460499</v>
      </c>
      <c r="P53" s="27">
        <v>51.161050254118997</v>
      </c>
      <c r="Q53" s="27"/>
    </row>
    <row r="54" spans="1:17">
      <c r="A54" s="28" t="s">
        <v>128</v>
      </c>
      <c r="B54" s="28" t="s">
        <v>294</v>
      </c>
      <c r="C54" s="28" t="s">
        <v>33</v>
      </c>
      <c r="D54" s="28" t="s">
        <v>164</v>
      </c>
      <c r="E54" s="29">
        <v>43894.1460289815</v>
      </c>
      <c r="F54" s="28" t="s">
        <v>268</v>
      </c>
      <c r="G54" s="27">
        <v>0.99041913664041203</v>
      </c>
      <c r="H54" s="27">
        <v>10.3572166666667</v>
      </c>
      <c r="I54" s="27">
        <v>32317.108035408099</v>
      </c>
      <c r="J54" s="27">
        <v>183.328625295271</v>
      </c>
      <c r="K54" s="14">
        <f>(J54/AVERAGE(J$25,J$26,J$54))*100</f>
        <v>94.433462142480877</v>
      </c>
      <c r="L54" s="28" t="s">
        <v>267</v>
      </c>
      <c r="M54" s="27">
        <v>0.99968348152573705</v>
      </c>
      <c r="N54" s="27">
        <v>11.4979833333333</v>
      </c>
      <c r="O54" s="27">
        <v>186786.148007465</v>
      </c>
      <c r="P54" s="27">
        <v>228.840784163113</v>
      </c>
      <c r="Q54" s="14">
        <f>(P54/AVERAGE(P$25,P$26,P$54))*100</f>
        <v>98.140521293706698</v>
      </c>
    </row>
    <row r="55" spans="1:17">
      <c r="A55" s="28" t="s">
        <v>109</v>
      </c>
      <c r="B55" s="28" t="s">
        <v>293</v>
      </c>
      <c r="C55" s="28" t="s">
        <v>33</v>
      </c>
      <c r="D55" s="28" t="s">
        <v>164</v>
      </c>
      <c r="E55" s="29">
        <v>43894.160299930598</v>
      </c>
      <c r="F55" s="28" t="s">
        <v>268</v>
      </c>
      <c r="G55" s="27">
        <v>0.99041913664041203</v>
      </c>
      <c r="H55" s="27">
        <v>10.357250000000001</v>
      </c>
      <c r="I55" s="27">
        <v>59.8406312515256</v>
      </c>
      <c r="J55" s="27">
        <v>0.21259839522556201</v>
      </c>
      <c r="K55" s="27"/>
      <c r="L55" s="28" t="s">
        <v>267</v>
      </c>
      <c r="M55" s="27">
        <v>0.99968348152573705</v>
      </c>
      <c r="N55" s="27">
        <v>11.4980166666667</v>
      </c>
      <c r="O55" s="27">
        <v>199135.72508321801</v>
      </c>
      <c r="P55" s="27">
        <v>224.08549521782101</v>
      </c>
      <c r="Q55" s="27"/>
    </row>
    <row r="56" spans="1:17">
      <c r="A56" s="28" t="s">
        <v>170</v>
      </c>
      <c r="B56" s="28" t="s">
        <v>292</v>
      </c>
      <c r="C56" s="28" t="s">
        <v>33</v>
      </c>
      <c r="D56" s="28" t="s">
        <v>164</v>
      </c>
      <c r="E56" s="29">
        <v>43894.174539629603</v>
      </c>
      <c r="F56" s="28" t="s">
        <v>268</v>
      </c>
      <c r="G56" s="27">
        <v>0.99041913664041203</v>
      </c>
      <c r="H56" s="27">
        <v>10.3572166666667</v>
      </c>
      <c r="I56" s="27">
        <v>310.80503097062899</v>
      </c>
      <c r="J56" s="27">
        <v>1.7799926397907</v>
      </c>
      <c r="K56" s="27"/>
      <c r="L56" s="28" t="s">
        <v>267</v>
      </c>
      <c r="M56" s="27">
        <v>0.99968348152573705</v>
      </c>
      <c r="N56" s="27">
        <v>11.4979833333333</v>
      </c>
      <c r="O56" s="27">
        <v>44811.223103308097</v>
      </c>
      <c r="P56" s="27">
        <v>51.587574841211797</v>
      </c>
      <c r="Q56" s="27"/>
    </row>
    <row r="57" spans="1:17">
      <c r="A57" s="28" t="s">
        <v>150</v>
      </c>
      <c r="B57" s="28" t="s">
        <v>291</v>
      </c>
      <c r="C57" s="28" t="s">
        <v>35</v>
      </c>
      <c r="D57" s="28" t="s">
        <v>200</v>
      </c>
      <c r="E57" s="29">
        <v>43894.188850127299</v>
      </c>
      <c r="F57" s="28" t="s">
        <v>268</v>
      </c>
      <c r="G57" s="27">
        <v>0.99041913664041203</v>
      </c>
      <c r="H57" s="27">
        <v>10.357250000000001</v>
      </c>
      <c r="I57" s="27">
        <v>70221.705429727604</v>
      </c>
      <c r="J57" s="27">
        <v>335.06200249770598</v>
      </c>
      <c r="K57" s="14">
        <v>89.349867332721502</v>
      </c>
      <c r="L57" s="28" t="s">
        <v>267</v>
      </c>
      <c r="M57" s="27">
        <v>0.99968348152573705</v>
      </c>
      <c r="N57" s="27">
        <v>11.4980166666667</v>
      </c>
      <c r="O57" s="27">
        <v>359334.379073939</v>
      </c>
      <c r="P57" s="27">
        <v>385.608002083055</v>
      </c>
      <c r="Q57" s="14">
        <v>102.828800555481</v>
      </c>
    </row>
    <row r="58" spans="1:17">
      <c r="A58" s="28" t="s">
        <v>21</v>
      </c>
      <c r="B58" s="28" t="s">
        <v>290</v>
      </c>
      <c r="C58" s="28" t="s">
        <v>181</v>
      </c>
      <c r="D58" s="28" t="s">
        <v>164</v>
      </c>
      <c r="E58" s="29">
        <v>43894.203089166702</v>
      </c>
      <c r="F58" s="28" t="s">
        <v>268</v>
      </c>
      <c r="G58" s="27">
        <v>0.99041913664041203</v>
      </c>
      <c r="H58" s="27">
        <v>10.3572166666667</v>
      </c>
      <c r="I58" s="27">
        <v>233.24096199226099</v>
      </c>
      <c r="J58" s="27">
        <v>1.20210169905886</v>
      </c>
      <c r="K58" s="27"/>
      <c r="L58" s="28" t="s">
        <v>267</v>
      </c>
      <c r="M58" s="27">
        <v>0.99968348152573705</v>
      </c>
      <c r="N58" s="27">
        <v>11.4979833333333</v>
      </c>
      <c r="O58" s="27">
        <v>2407.7011457585199</v>
      </c>
      <c r="P58" s="27">
        <v>2.0302090239191899</v>
      </c>
      <c r="Q58" s="27"/>
    </row>
    <row r="59" spans="1:17">
      <c r="A59" s="28" t="s">
        <v>120</v>
      </c>
      <c r="B59" s="28" t="s">
        <v>289</v>
      </c>
      <c r="C59" s="28" t="s">
        <v>33</v>
      </c>
      <c r="D59" s="28" t="s">
        <v>164</v>
      </c>
      <c r="E59" s="29">
        <v>43894.217362731499</v>
      </c>
      <c r="F59" s="28" t="s">
        <v>268</v>
      </c>
      <c r="G59" s="27">
        <v>0.99041913664041203</v>
      </c>
      <c r="H59" s="27">
        <v>10.357250000000001</v>
      </c>
      <c r="I59" s="27">
        <v>265.313124192629</v>
      </c>
      <c r="J59" s="27">
        <v>1.59275569220462</v>
      </c>
      <c r="K59" s="27"/>
      <c r="L59" s="28" t="s">
        <v>267</v>
      </c>
      <c r="M59" s="27">
        <v>0.99968348152573705</v>
      </c>
      <c r="N59" s="27">
        <v>11.4980166666667</v>
      </c>
      <c r="O59" s="27">
        <v>48789.429395377199</v>
      </c>
      <c r="P59" s="27">
        <v>56.331235353475599</v>
      </c>
      <c r="Q59" s="27"/>
    </row>
    <row r="60" spans="1:17">
      <c r="A60" s="28" t="s">
        <v>118</v>
      </c>
      <c r="B60" s="28" t="s">
        <v>288</v>
      </c>
      <c r="C60" s="28" t="s">
        <v>33</v>
      </c>
      <c r="D60" s="28" t="s">
        <v>164</v>
      </c>
      <c r="E60" s="29">
        <v>43894.231671446803</v>
      </c>
      <c r="F60" s="28" t="s">
        <v>268</v>
      </c>
      <c r="G60" s="27">
        <v>0.99041913664041203</v>
      </c>
      <c r="H60" s="27">
        <v>10.3572166666667</v>
      </c>
      <c r="I60" s="27">
        <v>50.030365592378303</v>
      </c>
      <c r="J60" s="27">
        <v>0.19739251133879199</v>
      </c>
      <c r="K60" s="27"/>
      <c r="L60" s="28" t="s">
        <v>267</v>
      </c>
      <c r="M60" s="27">
        <v>0.99968348152573705</v>
      </c>
      <c r="N60" s="27">
        <v>11.4979833333333</v>
      </c>
      <c r="O60" s="27">
        <v>146504.73126545601</v>
      </c>
      <c r="P60" s="27">
        <v>177.21520063189701</v>
      </c>
      <c r="Q60" s="27"/>
    </row>
    <row r="61" spans="1:17">
      <c r="A61" s="28" t="s">
        <v>122</v>
      </c>
      <c r="B61" s="28" t="s">
        <v>287</v>
      </c>
      <c r="C61" s="28" t="s">
        <v>33</v>
      </c>
      <c r="D61" s="28" t="s">
        <v>164</v>
      </c>
      <c r="E61" s="29">
        <v>43894.245933159698</v>
      </c>
      <c r="F61" s="28" t="s">
        <v>268</v>
      </c>
      <c r="G61" s="27">
        <v>0.99041913664041203</v>
      </c>
      <c r="H61" s="27">
        <v>10.357250000000001</v>
      </c>
      <c r="I61" s="27">
        <v>128.262542969321</v>
      </c>
      <c r="J61" s="27">
        <v>0.66787531708667702</v>
      </c>
      <c r="K61" s="27"/>
      <c r="L61" s="28" t="s">
        <v>267</v>
      </c>
      <c r="M61" s="27">
        <v>0.99968348152573705</v>
      </c>
      <c r="N61" s="27">
        <v>11.4980166666667</v>
      </c>
      <c r="O61" s="27">
        <v>48859.998801580499</v>
      </c>
      <c r="P61" s="27">
        <v>59.467592114390001</v>
      </c>
      <c r="Q61" s="27"/>
    </row>
    <row r="62" spans="1:17">
      <c r="A62" s="28" t="s">
        <v>21</v>
      </c>
      <c r="B62" s="28" t="s">
        <v>286</v>
      </c>
      <c r="C62" s="28" t="s">
        <v>181</v>
      </c>
      <c r="D62" s="28" t="s">
        <v>164</v>
      </c>
      <c r="E62" s="29">
        <v>43894.260194050898</v>
      </c>
      <c r="F62" s="28" t="s">
        <v>268</v>
      </c>
      <c r="G62" s="27">
        <v>0.99041913664041203</v>
      </c>
      <c r="H62" s="27">
        <v>10.3572166666667</v>
      </c>
      <c r="I62" s="27">
        <v>145.65896194255501</v>
      </c>
      <c r="J62" s="27">
        <v>0.75699641560718001</v>
      </c>
      <c r="K62" s="27"/>
      <c r="L62" s="28" t="s">
        <v>267</v>
      </c>
      <c r="M62" s="27">
        <v>0.99968348152573705</v>
      </c>
      <c r="N62" s="27">
        <v>11.4895833333333</v>
      </c>
      <c r="O62" s="27">
        <v>2591.8191775287701</v>
      </c>
      <c r="P62" s="27">
        <v>2.2373270898815898</v>
      </c>
      <c r="Q62" s="27"/>
    </row>
    <row r="63" spans="1:17">
      <c r="A63" s="28" t="s">
        <v>26</v>
      </c>
      <c r="B63" s="28" t="s">
        <v>285</v>
      </c>
      <c r="C63" s="28" t="s">
        <v>35</v>
      </c>
      <c r="D63" s="28" t="s">
        <v>123</v>
      </c>
      <c r="E63" s="29">
        <v>43894.274478159699</v>
      </c>
      <c r="F63" s="28" t="s">
        <v>268</v>
      </c>
      <c r="G63" s="27">
        <v>0.99041913664041203</v>
      </c>
      <c r="H63" s="27">
        <v>10.357250000000001</v>
      </c>
      <c r="I63" s="27">
        <v>399.25691103331201</v>
      </c>
      <c r="J63" s="27">
        <v>2.0720522324731898</v>
      </c>
      <c r="K63" s="14">
        <v>118.40298471275401</v>
      </c>
      <c r="L63" s="28" t="s">
        <v>267</v>
      </c>
      <c r="M63" s="27">
        <v>0.99968348152573705</v>
      </c>
      <c r="N63" s="27">
        <v>11.4980166666667</v>
      </c>
      <c r="O63" s="27">
        <v>3049.9303447265502</v>
      </c>
      <c r="P63" s="27">
        <v>2.30583929744961</v>
      </c>
      <c r="Q63" s="14">
        <v>131.76224556854899</v>
      </c>
    </row>
    <row r="64" spans="1:17">
      <c r="A64" s="28" t="s">
        <v>79</v>
      </c>
      <c r="B64" s="28" t="s">
        <v>284</v>
      </c>
      <c r="C64" s="28" t="s">
        <v>35</v>
      </c>
      <c r="D64" s="28" t="s">
        <v>30</v>
      </c>
      <c r="E64" s="29">
        <v>43894.288730219901</v>
      </c>
      <c r="F64" s="28" t="s">
        <v>268</v>
      </c>
      <c r="G64" s="27">
        <v>0.99041913664041203</v>
      </c>
      <c r="H64" s="27">
        <v>10.3572166666667</v>
      </c>
      <c r="I64" s="27">
        <v>406.26852654867503</v>
      </c>
      <c r="J64" s="27">
        <v>2.4770806221514801</v>
      </c>
      <c r="K64" s="14">
        <v>82.569354071716006</v>
      </c>
      <c r="L64" s="28" t="s">
        <v>267</v>
      </c>
      <c r="M64" s="27">
        <v>0.99968348152573705</v>
      </c>
      <c r="N64" s="27">
        <v>11.4979833333333</v>
      </c>
      <c r="O64" s="27">
        <v>3694.5937092846598</v>
      </c>
      <c r="P64" s="27">
        <v>3.80962117770807</v>
      </c>
      <c r="Q64" s="14">
        <v>126.987372590269</v>
      </c>
    </row>
    <row r="65" spans="1:17">
      <c r="A65" s="28" t="s">
        <v>80</v>
      </c>
      <c r="B65" s="28" t="s">
        <v>283</v>
      </c>
      <c r="C65" s="28" t="s">
        <v>35</v>
      </c>
      <c r="D65" s="28" t="s">
        <v>76</v>
      </c>
      <c r="E65" s="29">
        <v>43894.303001504602</v>
      </c>
      <c r="F65" s="28" t="s">
        <v>268</v>
      </c>
      <c r="G65" s="27">
        <v>0.99041913664041203</v>
      </c>
      <c r="H65" s="27">
        <v>10.357250000000001</v>
      </c>
      <c r="I65" s="27">
        <v>956.91068275123496</v>
      </c>
      <c r="J65" s="27">
        <v>5.8852117253643197</v>
      </c>
      <c r="K65" s="14">
        <v>117.704234507286</v>
      </c>
      <c r="L65" s="28" t="s">
        <v>267</v>
      </c>
      <c r="M65" s="27">
        <v>0.99968348152573705</v>
      </c>
      <c r="N65" s="27">
        <v>11.4980166666667</v>
      </c>
      <c r="O65" s="27">
        <v>6341.3548132620099</v>
      </c>
      <c r="P65" s="27">
        <v>6.0272390506387099</v>
      </c>
      <c r="Q65" s="14">
        <v>120.544781012774</v>
      </c>
    </row>
    <row r="66" spans="1:17">
      <c r="A66" s="28" t="s">
        <v>68</v>
      </c>
      <c r="B66" s="28" t="s">
        <v>282</v>
      </c>
      <c r="C66" s="28" t="s">
        <v>35</v>
      </c>
      <c r="D66" s="28" t="s">
        <v>169</v>
      </c>
      <c r="E66" s="29">
        <v>43894.317300925897</v>
      </c>
      <c r="F66" s="28" t="s">
        <v>268</v>
      </c>
      <c r="G66" s="27">
        <v>0.99041913664041203</v>
      </c>
      <c r="H66" s="27">
        <v>10.3572166666667</v>
      </c>
      <c r="I66" s="27">
        <v>1641.61531711967</v>
      </c>
      <c r="J66" s="27">
        <v>7.7881921199209403</v>
      </c>
      <c r="K66" s="14">
        <v>103.84256159894601</v>
      </c>
      <c r="L66" s="28" t="s">
        <v>267</v>
      </c>
      <c r="M66" s="27">
        <v>0.99968348152573705</v>
      </c>
      <c r="N66" s="27">
        <v>11.4979833333333</v>
      </c>
      <c r="O66" s="27">
        <v>10139.958268300001</v>
      </c>
      <c r="P66" s="27">
        <v>8.5509100777431009</v>
      </c>
      <c r="Q66" s="14">
        <v>114.012134369908</v>
      </c>
    </row>
    <row r="67" spans="1:17">
      <c r="A67" s="28" t="s">
        <v>132</v>
      </c>
      <c r="B67" s="28" t="s">
        <v>281</v>
      </c>
      <c r="C67" s="28" t="s">
        <v>35</v>
      </c>
      <c r="D67" s="28" t="s">
        <v>186</v>
      </c>
      <c r="E67" s="29">
        <v>43894.331571493101</v>
      </c>
      <c r="F67" s="28" t="s">
        <v>268</v>
      </c>
      <c r="G67" s="27">
        <v>0.99041913664041203</v>
      </c>
      <c r="H67" s="27">
        <v>10.357250000000001</v>
      </c>
      <c r="I67" s="27">
        <v>2232.3705218719001</v>
      </c>
      <c r="J67" s="27">
        <v>12.8893837562967</v>
      </c>
      <c r="K67" s="14">
        <v>103.11507005037301</v>
      </c>
      <c r="L67" s="28" t="s">
        <v>267</v>
      </c>
      <c r="M67" s="27">
        <v>0.99968348152573705</v>
      </c>
      <c r="N67" s="27">
        <v>11.4980166666667</v>
      </c>
      <c r="O67" s="27">
        <v>10093.2389504935</v>
      </c>
      <c r="P67" s="27">
        <v>10.179222882297699</v>
      </c>
      <c r="Q67" s="14">
        <v>81.433783058381707</v>
      </c>
    </row>
    <row r="68" spans="1:17">
      <c r="A68" s="28" t="s">
        <v>48</v>
      </c>
      <c r="B68" s="28" t="s">
        <v>280</v>
      </c>
      <c r="C68" s="28" t="s">
        <v>35</v>
      </c>
      <c r="D68" s="28" t="s">
        <v>176</v>
      </c>
      <c r="E68" s="29">
        <v>43894.3458170718</v>
      </c>
      <c r="F68" s="28" t="s">
        <v>268</v>
      </c>
      <c r="G68" s="27">
        <v>0.99041913664041203</v>
      </c>
      <c r="H68" s="27">
        <v>10.3572166666667</v>
      </c>
      <c r="I68" s="27">
        <v>4474.6212682471796</v>
      </c>
      <c r="J68" s="27">
        <v>21.205947763425701</v>
      </c>
      <c r="K68" s="14">
        <v>106.029738817129</v>
      </c>
      <c r="L68" s="28" t="s">
        <v>267</v>
      </c>
      <c r="M68" s="27">
        <v>0.99968348152573705</v>
      </c>
      <c r="N68" s="27">
        <v>11.4979833333333</v>
      </c>
      <c r="O68" s="27">
        <v>22659.284263973099</v>
      </c>
      <c r="P68" s="27">
        <v>18.7935709203912</v>
      </c>
      <c r="Q68" s="14">
        <v>93.967854601956205</v>
      </c>
    </row>
    <row r="69" spans="1:17">
      <c r="A69" s="28" t="s">
        <v>32</v>
      </c>
      <c r="B69" s="28" t="s">
        <v>279</v>
      </c>
      <c r="C69" s="28" t="s">
        <v>35</v>
      </c>
      <c r="D69" s="28" t="s">
        <v>172</v>
      </c>
      <c r="E69" s="29">
        <v>43894.360161076402</v>
      </c>
      <c r="F69" s="28" t="s">
        <v>268</v>
      </c>
      <c r="G69" s="27">
        <v>0.99041913664041203</v>
      </c>
      <c r="H69" s="27">
        <v>10.357250000000001</v>
      </c>
      <c r="I69" s="27">
        <v>4759.5874602985396</v>
      </c>
      <c r="J69" s="27">
        <v>26.4755002605425</v>
      </c>
      <c r="K69" s="14">
        <v>84.721600833736105</v>
      </c>
      <c r="L69" s="28" t="s">
        <v>267</v>
      </c>
      <c r="M69" s="27">
        <v>0.99968348152573705</v>
      </c>
      <c r="N69" s="27">
        <v>11.4980166666667</v>
      </c>
      <c r="O69" s="27">
        <v>27337.227740258601</v>
      </c>
      <c r="P69" s="27">
        <v>31.343331113835401</v>
      </c>
      <c r="Q69" s="14">
        <v>100.298659564273</v>
      </c>
    </row>
    <row r="70" spans="1:17">
      <c r="A70" s="28" t="s">
        <v>88</v>
      </c>
      <c r="B70" s="28" t="s">
        <v>278</v>
      </c>
      <c r="C70" s="28" t="s">
        <v>35</v>
      </c>
      <c r="D70" s="28" t="s">
        <v>83</v>
      </c>
      <c r="E70" s="29">
        <v>43894.374443205998</v>
      </c>
      <c r="F70" s="28" t="s">
        <v>268</v>
      </c>
      <c r="G70" s="27">
        <v>0.99041913664041203</v>
      </c>
      <c r="H70" s="27">
        <v>10.3572166666667</v>
      </c>
      <c r="I70" s="27">
        <v>8624.2398018263193</v>
      </c>
      <c r="J70" s="27">
        <v>57.881592763780098</v>
      </c>
      <c r="K70" s="14">
        <v>115.76318552756</v>
      </c>
      <c r="L70" s="28" t="s">
        <v>267</v>
      </c>
      <c r="M70" s="27">
        <v>0.99968348152573705</v>
      </c>
      <c r="N70" s="27">
        <v>11.4979833333333</v>
      </c>
      <c r="O70" s="27">
        <v>41359.488428579498</v>
      </c>
      <c r="P70" s="27">
        <v>44.7716616933061</v>
      </c>
      <c r="Q70" s="14">
        <v>89.543323386612201</v>
      </c>
    </row>
    <row r="71" spans="1:17">
      <c r="A71" s="28" t="s">
        <v>12</v>
      </c>
      <c r="B71" s="28" t="s">
        <v>277</v>
      </c>
      <c r="C71" s="28" t="s">
        <v>35</v>
      </c>
      <c r="D71" s="28" t="s">
        <v>147</v>
      </c>
      <c r="E71" s="29">
        <v>43894.388709155101</v>
      </c>
      <c r="F71" s="28" t="s">
        <v>268</v>
      </c>
      <c r="G71" s="27">
        <v>0.99041913664041203</v>
      </c>
      <c r="H71" s="27">
        <v>10.357250000000001</v>
      </c>
      <c r="I71" s="27">
        <v>13386.972668329199</v>
      </c>
      <c r="J71" s="27">
        <v>86.926576833891303</v>
      </c>
      <c r="K71" s="14">
        <v>99.344659238732902</v>
      </c>
      <c r="L71" s="28" t="s">
        <v>267</v>
      </c>
      <c r="M71" s="27">
        <v>0.99968348152573705</v>
      </c>
      <c r="N71" s="27">
        <v>11.4980166666667</v>
      </c>
      <c r="O71" s="27">
        <v>66489.662766081005</v>
      </c>
      <c r="P71" s="27">
        <v>83.205013171175906</v>
      </c>
      <c r="Q71" s="14">
        <v>95.091443624201005</v>
      </c>
    </row>
    <row r="72" spans="1:17">
      <c r="A72" s="28" t="s">
        <v>47</v>
      </c>
      <c r="B72" s="28" t="s">
        <v>276</v>
      </c>
      <c r="C72" s="28" t="s">
        <v>35</v>
      </c>
      <c r="D72" s="28" t="s">
        <v>58</v>
      </c>
      <c r="E72" s="29">
        <v>43894.403030775502</v>
      </c>
      <c r="F72" s="28" t="s">
        <v>268</v>
      </c>
      <c r="G72" s="27">
        <v>0.99041913664041203</v>
      </c>
      <c r="H72" s="27">
        <v>10.3572166666667</v>
      </c>
      <c r="I72" s="27">
        <v>18619.6373662857</v>
      </c>
      <c r="J72" s="27">
        <v>133.33900034643199</v>
      </c>
      <c r="K72" s="14">
        <v>106.671200277146</v>
      </c>
      <c r="L72" s="28" t="s">
        <v>267</v>
      </c>
      <c r="M72" s="27">
        <v>0.99968348152573705</v>
      </c>
      <c r="N72" s="27">
        <v>11.4979833333333</v>
      </c>
      <c r="O72" s="27">
        <v>90726.792214654401</v>
      </c>
      <c r="P72" s="27">
        <v>121.573601221993</v>
      </c>
      <c r="Q72" s="14">
        <v>97.258880977594103</v>
      </c>
    </row>
    <row r="73" spans="1:17">
      <c r="A73" s="28" t="s">
        <v>43</v>
      </c>
      <c r="B73" s="28" t="s">
        <v>275</v>
      </c>
      <c r="C73" s="28" t="s">
        <v>35</v>
      </c>
      <c r="D73" s="28" t="s">
        <v>143</v>
      </c>
      <c r="E73" s="29">
        <v>43894.417302002301</v>
      </c>
      <c r="F73" s="28" t="s">
        <v>268</v>
      </c>
      <c r="G73" s="27">
        <v>0.99041913664041203</v>
      </c>
      <c r="H73" s="27">
        <v>10.357250000000001</v>
      </c>
      <c r="I73" s="27">
        <v>30262.317295737201</v>
      </c>
      <c r="J73" s="27">
        <v>189.334268742446</v>
      </c>
      <c r="K73" s="14">
        <v>94.6671343712229</v>
      </c>
      <c r="L73" s="28" t="s">
        <v>267</v>
      </c>
      <c r="M73" s="27">
        <v>0.99968348152573705</v>
      </c>
      <c r="N73" s="27">
        <v>11.4980166666667</v>
      </c>
      <c r="O73" s="27">
        <v>155394.030111981</v>
      </c>
      <c r="P73" s="27">
        <v>193.238591532447</v>
      </c>
      <c r="Q73" s="14">
        <v>96.619295766223701</v>
      </c>
    </row>
    <row r="74" spans="1:17">
      <c r="A74" s="28" t="s">
        <v>150</v>
      </c>
      <c r="B74" s="28" t="s">
        <v>274</v>
      </c>
      <c r="C74" s="28" t="s">
        <v>35</v>
      </c>
      <c r="D74" s="28" t="s">
        <v>200</v>
      </c>
      <c r="E74" s="29">
        <v>43894.431563356498</v>
      </c>
      <c r="F74" s="28" t="s">
        <v>268</v>
      </c>
      <c r="G74" s="27">
        <v>0.99041913664041203</v>
      </c>
      <c r="H74" s="27">
        <v>10.3572166666667</v>
      </c>
      <c r="I74" s="27">
        <v>64181.526143171097</v>
      </c>
      <c r="J74" s="27">
        <v>419.27226659362401</v>
      </c>
      <c r="K74" s="14">
        <v>111.8059377583</v>
      </c>
      <c r="L74" s="28" t="s">
        <v>267</v>
      </c>
      <c r="M74" s="27">
        <v>0.99968348152573705</v>
      </c>
      <c r="N74" s="27">
        <v>11.4979833333333</v>
      </c>
      <c r="O74" s="27">
        <v>320847.064688746</v>
      </c>
      <c r="P74" s="27">
        <v>383.81276688139201</v>
      </c>
      <c r="Q74" s="14">
        <v>102.350071168371</v>
      </c>
    </row>
    <row r="75" spans="1:17">
      <c r="A75" s="28" t="s">
        <v>51</v>
      </c>
      <c r="B75" s="28" t="s">
        <v>273</v>
      </c>
      <c r="C75" s="28" t="s">
        <v>35</v>
      </c>
      <c r="D75" s="28" t="s">
        <v>61</v>
      </c>
      <c r="E75" s="29">
        <v>43894.445875081001</v>
      </c>
      <c r="F75" s="28" t="s">
        <v>268</v>
      </c>
      <c r="G75" s="27">
        <v>0.99041913664041203</v>
      </c>
      <c r="H75" s="27">
        <v>10.357250000000001</v>
      </c>
      <c r="I75" s="27">
        <v>107252.50701534899</v>
      </c>
      <c r="J75" s="27">
        <v>710.01620435411405</v>
      </c>
      <c r="K75" s="14">
        <v>113.60259269665799</v>
      </c>
      <c r="L75" s="28" t="s">
        <v>267</v>
      </c>
      <c r="M75" s="27">
        <v>0.99968348152573705</v>
      </c>
      <c r="N75" s="27">
        <v>11.4980166666667</v>
      </c>
      <c r="O75" s="27">
        <v>543793.76841834595</v>
      </c>
      <c r="P75" s="27">
        <v>630.92459558611097</v>
      </c>
      <c r="Q75" s="14">
        <v>100.947935293778</v>
      </c>
    </row>
    <row r="76" spans="1:17">
      <c r="A76" s="28" t="s">
        <v>29</v>
      </c>
      <c r="B76" s="28" t="s">
        <v>272</v>
      </c>
      <c r="C76" s="28" t="s">
        <v>35</v>
      </c>
      <c r="D76" s="28" t="s">
        <v>198</v>
      </c>
      <c r="E76" s="29">
        <v>43894.4601546759</v>
      </c>
      <c r="F76" s="28" t="s">
        <v>268</v>
      </c>
      <c r="G76" s="27">
        <v>0.99041913664041203</v>
      </c>
      <c r="H76" s="27">
        <v>10.3572166666667</v>
      </c>
      <c r="I76" s="27">
        <v>191486.65586672601</v>
      </c>
      <c r="J76" s="27">
        <v>877.65577473083204</v>
      </c>
      <c r="K76" s="14">
        <v>100.30351711209499</v>
      </c>
      <c r="L76" s="28" t="s">
        <v>267</v>
      </c>
      <c r="M76" s="27">
        <v>0.99968348152573705</v>
      </c>
      <c r="N76" s="27">
        <v>11.4979833333333</v>
      </c>
      <c r="O76" s="27">
        <v>948621.87917361106</v>
      </c>
      <c r="P76" s="27">
        <v>886.189740810133</v>
      </c>
      <c r="Q76" s="14">
        <v>101.27882752115799</v>
      </c>
    </row>
    <row r="77" spans="1:17">
      <c r="A77" s="28" t="s">
        <v>27</v>
      </c>
      <c r="B77" s="28" t="s">
        <v>271</v>
      </c>
      <c r="C77" s="28" t="s">
        <v>35</v>
      </c>
      <c r="D77" s="28" t="s">
        <v>191</v>
      </c>
      <c r="E77" s="29">
        <v>43894.4744260648</v>
      </c>
      <c r="F77" s="28" t="s">
        <v>268</v>
      </c>
      <c r="G77" s="27">
        <v>0.99041913664041203</v>
      </c>
      <c r="H77" s="27">
        <v>10.357250000000001</v>
      </c>
      <c r="I77" s="27">
        <v>204239.07798267499</v>
      </c>
      <c r="J77" s="27">
        <v>1254.02751215065</v>
      </c>
      <c r="K77" s="14">
        <v>100.322200972052</v>
      </c>
      <c r="L77" s="28" t="s">
        <v>267</v>
      </c>
      <c r="M77" s="27">
        <v>0.99968348152573705</v>
      </c>
      <c r="N77" s="27">
        <v>11.4980166666667</v>
      </c>
      <c r="O77" s="27">
        <v>1033676.75676352</v>
      </c>
      <c r="P77" s="27">
        <v>1270.38558692582</v>
      </c>
      <c r="Q77" s="14">
        <v>101.630846954066</v>
      </c>
    </row>
    <row r="78" spans="1:17">
      <c r="A78" s="28" t="s">
        <v>21</v>
      </c>
      <c r="B78" s="28" t="s">
        <v>270</v>
      </c>
      <c r="C78" s="28" t="s">
        <v>181</v>
      </c>
      <c r="D78" s="28" t="s">
        <v>164</v>
      </c>
      <c r="E78" s="29">
        <v>43894.4887468171</v>
      </c>
      <c r="F78" s="28" t="s">
        <v>268</v>
      </c>
      <c r="G78" s="27">
        <v>0.99041913664041203</v>
      </c>
      <c r="H78" s="27">
        <v>10.3572166666667</v>
      </c>
      <c r="I78" s="27">
        <v>523.78855628422605</v>
      </c>
      <c r="J78" s="27">
        <v>3.7027564764468499</v>
      </c>
      <c r="K78" s="27"/>
      <c r="L78" s="28" t="s">
        <v>267</v>
      </c>
      <c r="M78" s="27">
        <v>0.99968348152573705</v>
      </c>
      <c r="N78" s="27">
        <v>11.4979833333333</v>
      </c>
      <c r="O78" s="27">
        <v>3117.94077795151</v>
      </c>
      <c r="P78" s="27">
        <v>2.8420549042827399</v>
      </c>
      <c r="Q78" s="27"/>
    </row>
    <row r="79" spans="1:17">
      <c r="A79" s="28" t="s">
        <v>135</v>
      </c>
      <c r="B79" s="28" t="s">
        <v>269</v>
      </c>
      <c r="C79" s="28" t="s">
        <v>13</v>
      </c>
      <c r="D79" s="28" t="s">
        <v>164</v>
      </c>
      <c r="E79" s="29">
        <v>43894.503015312497</v>
      </c>
      <c r="F79" s="28" t="s">
        <v>268</v>
      </c>
      <c r="G79" s="27">
        <v>0.99041913664041203</v>
      </c>
      <c r="H79" s="27">
        <v>10.323650000000001</v>
      </c>
      <c r="I79" s="27">
        <v>0</v>
      </c>
      <c r="J79" s="27"/>
      <c r="K79" s="27"/>
      <c r="L79" s="28" t="s">
        <v>267</v>
      </c>
      <c r="M79" s="27">
        <v>0.99968348152573705</v>
      </c>
      <c r="N79" s="27" t="s">
        <v>164</v>
      </c>
      <c r="O79" s="27" t="s">
        <v>164</v>
      </c>
      <c r="P79" s="27" t="s">
        <v>164</v>
      </c>
      <c r="Q79" s="27" t="s">
        <v>164</v>
      </c>
    </row>
  </sheetData>
  <mergeCells count="5">
    <mergeCell ref="F1:G1"/>
    <mergeCell ref="H1:K1"/>
    <mergeCell ref="L1:M1"/>
    <mergeCell ref="N1:Q1"/>
    <mergeCell ref="A1:E1"/>
  </mergeCells>
  <conditionalFormatting sqref="K6:K23">
    <cfRule type="cellIs" dxfId="185" priority="79" operator="lessThan">
      <formula>80</formula>
    </cfRule>
    <cfRule type="cellIs" dxfId="184" priority="80" operator="greaterThan">
      <formula>120</formula>
    </cfRule>
  </conditionalFormatting>
  <conditionalFormatting sqref="K34">
    <cfRule type="cellIs" dxfId="183" priority="77" operator="lessThan">
      <formula>80</formula>
    </cfRule>
    <cfRule type="cellIs" dxfId="182" priority="78" operator="greaterThan">
      <formula>120</formula>
    </cfRule>
  </conditionalFormatting>
  <conditionalFormatting sqref="K45">
    <cfRule type="cellIs" dxfId="181" priority="75" operator="lessThan">
      <formula>80</formula>
    </cfRule>
    <cfRule type="cellIs" dxfId="180" priority="76" operator="greaterThan">
      <formula>120</formula>
    </cfRule>
  </conditionalFormatting>
  <conditionalFormatting sqref="K57">
    <cfRule type="cellIs" dxfId="179" priority="73" operator="lessThan">
      <formula>80</formula>
    </cfRule>
    <cfRule type="cellIs" dxfId="178" priority="74" operator="greaterThan">
      <formula>120</formula>
    </cfRule>
  </conditionalFormatting>
  <conditionalFormatting sqref="K63:K77">
    <cfRule type="cellIs" dxfId="177" priority="71" operator="lessThan">
      <formula>80</formula>
    </cfRule>
    <cfRule type="cellIs" dxfId="176" priority="72" operator="greaterThan">
      <formula>120</formula>
    </cfRule>
  </conditionalFormatting>
  <conditionalFormatting sqref="K25">
    <cfRule type="cellIs" dxfId="175" priority="69" operator="lessThan">
      <formula>75</formula>
    </cfRule>
    <cfRule type="cellIs" dxfId="174" priority="70" operator="greaterThan">
      <formula>125</formula>
    </cfRule>
  </conditionalFormatting>
  <conditionalFormatting sqref="K26">
    <cfRule type="cellIs" dxfId="173" priority="67" operator="lessThan">
      <formula>75</formula>
    </cfRule>
    <cfRule type="cellIs" dxfId="172" priority="68" operator="greaterThan">
      <formula>125</formula>
    </cfRule>
  </conditionalFormatting>
  <conditionalFormatting sqref="K54">
    <cfRule type="cellIs" dxfId="171" priority="65" operator="lessThan">
      <formula>75</formula>
    </cfRule>
    <cfRule type="cellIs" dxfId="170" priority="66" operator="greaterThan">
      <formula>125</formula>
    </cfRule>
  </conditionalFormatting>
  <conditionalFormatting sqref="K32">
    <cfRule type="cellIs" dxfId="169" priority="63" operator="lessThan">
      <formula>75</formula>
    </cfRule>
    <cfRule type="cellIs" dxfId="168" priority="64" operator="greaterThan">
      <formula>125</formula>
    </cfRule>
  </conditionalFormatting>
  <conditionalFormatting sqref="K33">
    <cfRule type="cellIs" dxfId="167" priority="61" operator="lessThan">
      <formula>75</formula>
    </cfRule>
    <cfRule type="cellIs" dxfId="166" priority="62" operator="greaterThan">
      <formula>125</formula>
    </cfRule>
  </conditionalFormatting>
  <conditionalFormatting sqref="K52">
    <cfRule type="cellIs" dxfId="165" priority="59" operator="lessThan">
      <formula>75</formula>
    </cfRule>
    <cfRule type="cellIs" dxfId="164" priority="60" operator="greaterThan">
      <formula>125</formula>
    </cfRule>
  </conditionalFormatting>
  <conditionalFormatting sqref="K39">
    <cfRule type="cellIs" dxfId="163" priority="57" operator="lessThan">
      <formula>75</formula>
    </cfRule>
    <cfRule type="cellIs" dxfId="162" priority="58" operator="greaterThan">
      <formula>125</formula>
    </cfRule>
  </conditionalFormatting>
  <conditionalFormatting sqref="K40">
    <cfRule type="cellIs" dxfId="161" priority="55" operator="lessThan">
      <formula>75</formula>
    </cfRule>
    <cfRule type="cellIs" dxfId="160" priority="56" operator="greaterThan">
      <formula>125</formula>
    </cfRule>
  </conditionalFormatting>
  <conditionalFormatting sqref="K41">
    <cfRule type="cellIs" dxfId="159" priority="53" operator="lessThan">
      <formula>75</formula>
    </cfRule>
    <cfRule type="cellIs" dxfId="158" priority="54" operator="greaterThan">
      <formula>125</formula>
    </cfRule>
  </conditionalFormatting>
  <conditionalFormatting sqref="K49">
    <cfRule type="cellIs" dxfId="157" priority="51" operator="lessThan">
      <formula>75</formula>
    </cfRule>
    <cfRule type="cellIs" dxfId="156" priority="52" operator="greaterThan">
      <formula>125</formula>
    </cfRule>
  </conditionalFormatting>
  <conditionalFormatting sqref="Q6:Q23">
    <cfRule type="cellIs" dxfId="155" priority="29" operator="lessThan">
      <formula>80</formula>
    </cfRule>
    <cfRule type="cellIs" dxfId="154" priority="30" operator="greaterThan">
      <formula>120</formula>
    </cfRule>
  </conditionalFormatting>
  <conditionalFormatting sqref="Q34">
    <cfRule type="cellIs" dxfId="153" priority="27" operator="lessThan">
      <formula>80</formula>
    </cfRule>
    <cfRule type="cellIs" dxfId="152" priority="28" operator="greaterThan">
      <formula>120</formula>
    </cfRule>
  </conditionalFormatting>
  <conditionalFormatting sqref="Q45">
    <cfRule type="cellIs" dxfId="151" priority="25" operator="lessThan">
      <formula>80</formula>
    </cfRule>
    <cfRule type="cellIs" dxfId="150" priority="26" operator="greaterThan">
      <formula>120</formula>
    </cfRule>
  </conditionalFormatting>
  <conditionalFormatting sqref="Q57">
    <cfRule type="cellIs" dxfId="149" priority="23" operator="lessThan">
      <formula>80</formula>
    </cfRule>
    <cfRule type="cellIs" dxfId="148" priority="24" operator="greaterThan">
      <formula>120</formula>
    </cfRule>
  </conditionalFormatting>
  <conditionalFormatting sqref="Q63:Q77">
    <cfRule type="cellIs" dxfId="147" priority="21" operator="lessThan">
      <formula>80</formula>
    </cfRule>
    <cfRule type="cellIs" dxfId="146" priority="22" operator="greaterThan">
      <formula>120</formula>
    </cfRule>
  </conditionalFormatting>
  <conditionalFormatting sqref="Q25">
    <cfRule type="cellIs" dxfId="145" priority="19" operator="lessThan">
      <formula>75</formula>
    </cfRule>
    <cfRule type="cellIs" dxfId="144" priority="20" operator="greaterThan">
      <formula>125</formula>
    </cfRule>
  </conditionalFormatting>
  <conditionalFormatting sqref="Q26">
    <cfRule type="cellIs" dxfId="143" priority="17" operator="lessThan">
      <formula>75</formula>
    </cfRule>
    <cfRule type="cellIs" dxfId="142" priority="18" operator="greaterThan">
      <formula>125</formula>
    </cfRule>
  </conditionalFormatting>
  <conditionalFormatting sqref="Q54">
    <cfRule type="cellIs" dxfId="141" priority="15" operator="lessThan">
      <formula>75</formula>
    </cfRule>
    <cfRule type="cellIs" dxfId="140" priority="16" operator="greaterThan">
      <formula>125</formula>
    </cfRule>
  </conditionalFormatting>
  <conditionalFormatting sqref="Q32">
    <cfRule type="cellIs" dxfId="139" priority="13" operator="lessThan">
      <formula>75</formula>
    </cfRule>
    <cfRule type="cellIs" dxfId="138" priority="14" operator="greaterThan">
      <formula>125</formula>
    </cfRule>
  </conditionalFormatting>
  <conditionalFormatting sqref="Q33">
    <cfRule type="cellIs" dxfId="137" priority="11" operator="lessThan">
      <formula>75</formula>
    </cfRule>
    <cfRule type="cellIs" dxfId="136" priority="12" operator="greaterThan">
      <formula>125</formula>
    </cfRule>
  </conditionalFormatting>
  <conditionalFormatting sqref="Q52">
    <cfRule type="cellIs" dxfId="135" priority="9" operator="lessThan">
      <formula>75</formula>
    </cfRule>
    <cfRule type="cellIs" dxfId="134" priority="10" operator="greaterThan">
      <formula>125</formula>
    </cfRule>
  </conditionalFormatting>
  <conditionalFormatting sqref="Q39">
    <cfRule type="cellIs" dxfId="133" priority="7" operator="lessThan">
      <formula>75</formula>
    </cfRule>
    <cfRule type="cellIs" dxfId="132" priority="8" operator="greaterThan">
      <formula>125</formula>
    </cfRule>
  </conditionalFormatting>
  <conditionalFormatting sqref="Q40">
    <cfRule type="cellIs" dxfId="131" priority="5" operator="lessThan">
      <formula>75</formula>
    </cfRule>
    <cfRule type="cellIs" dxfId="130" priority="6" operator="greaterThan">
      <formula>125</formula>
    </cfRule>
  </conditionalFormatting>
  <conditionalFormatting sqref="Q41">
    <cfRule type="cellIs" dxfId="129" priority="3" operator="lessThan">
      <formula>75</formula>
    </cfRule>
    <cfRule type="cellIs" dxfId="128" priority="4" operator="greaterThan">
      <formula>125</formula>
    </cfRule>
  </conditionalFormatting>
  <conditionalFormatting sqref="Q49">
    <cfRule type="cellIs" dxfId="127" priority="1" operator="lessThan">
      <formula>75</formula>
    </cfRule>
    <cfRule type="cellIs" dxfId="126" priority="2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9" operator="greaterThan" id="{ABC00556-9B7B-4F2D-B785-ECA51076547C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88" operator="greaterThan" id="{10AA0D53-5F3D-4313-9F33-5DB64828E924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ellIs" priority="87" operator="greaterThan" id="{4065A60C-5093-472A-9719-92941C379118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ellIs" priority="86" operator="greaterThan" id="{9CE9E5D6-6B4F-4127-ABAD-AA0575363B95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cellIs" priority="85" operator="greaterThan" id="{B8B73D94-6623-41C6-A440-E16FCB715566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cellIs" priority="84" operator="greaterThan" id="{E517741C-2A42-4C3D-AC8A-BA2B0154D579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ellIs" priority="83" operator="greaterThan" id="{BCBD49E6-79CE-4FEC-9B87-7EE6852AD9D9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cellIs" priority="82" operator="greaterThan" id="{AA2B895B-FC9A-45F8-8269-583AD2D8AA20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ellIs" priority="81" operator="greaterThan" id="{299E1B38-5CE1-4B5B-95E2-64E018752716}">
            <xm:f>'Executive Summary'!$E$14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1000000}">
          <x14:formula1>
            <xm:f>'https://usepa-my.sharepoint.com/personal/kreutz_anna_epa_gov/Documents/Profile/Documents/PFAS_Data/[Copy of 3125_Data_030520.xlsx]ValueList_Helper'!#REF!</xm:f>
          </x14:formula1>
          <xm:sqref>C3:D79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5DD6-D577-4D23-91E0-A3548B6037E0}">
  <sheetPr>
    <outlinePr summaryBelow="0"/>
  </sheetPr>
  <dimension ref="A1:Y56"/>
  <sheetViews>
    <sheetView zoomScale="90" zoomScaleNormal="90" workbookViewId="0">
      <selection activeCell="C32" sqref="C32"/>
    </sheetView>
  </sheetViews>
  <sheetFormatPr defaultColWidth="9.140625" defaultRowHeight="15"/>
  <cols>
    <col min="1" max="2" width="4" style="10" customWidth="1"/>
    <col min="3" max="3" width="31.28515625" style="10" customWidth="1"/>
    <col min="4" max="4" width="21" style="10" hidden="1" customWidth="1"/>
    <col min="5" max="5" width="14.5703125" style="10" hidden="1" customWidth="1"/>
    <col min="6" max="6" width="6.5703125" style="10" hidden="1" customWidth="1"/>
    <col min="7" max="7" width="20.7109375" style="10" hidden="1" customWidth="1"/>
    <col min="8" max="8" width="37.42578125" style="10" hidden="1" customWidth="1"/>
    <col min="9" max="9" width="11.85546875" style="10" hidden="1" customWidth="1"/>
    <col min="10" max="10" width="6.42578125" style="10" customWidth="1"/>
    <col min="11" max="11" width="7" style="10" customWidth="1"/>
    <col min="12" max="12" width="10.85546875" style="10" customWidth="1"/>
    <col min="13" max="13" width="9" style="10" customWidth="1"/>
    <col min="14" max="14" width="29.42578125" style="10" customWidth="1"/>
    <col min="15" max="15" width="11.85546875" style="10" customWidth="1"/>
    <col min="16" max="16" width="6.42578125" style="10" customWidth="1"/>
    <col min="17" max="17" width="9.140625" style="10" customWidth="1"/>
    <col min="18" max="18" width="10.85546875" style="10" customWidth="1"/>
    <col min="19" max="19" width="9" style="10" customWidth="1"/>
    <col min="20" max="20" width="17.85546875" style="10" customWidth="1"/>
    <col min="21" max="21" width="11.85546875" style="10" customWidth="1"/>
    <col min="22" max="22" width="6.42578125" style="10" customWidth="1"/>
    <col min="23" max="23" width="9.140625" style="10" customWidth="1"/>
    <col min="24" max="24" width="10.85546875" style="10" customWidth="1"/>
    <col min="25" max="25" width="9" style="10" customWidth="1"/>
    <col min="26" max="16384" width="9.140625" style="10"/>
  </cols>
  <sheetData>
    <row r="1" spans="1:25" ht="18.75" customHeight="1">
      <c r="A1" s="249" t="s">
        <v>33</v>
      </c>
      <c r="B1" s="251"/>
      <c r="C1" s="251"/>
      <c r="D1" s="251"/>
      <c r="E1" s="251"/>
      <c r="F1" s="251"/>
      <c r="G1" s="250"/>
      <c r="H1" s="249" t="s">
        <v>564</v>
      </c>
      <c r="I1" s="250"/>
      <c r="J1" s="249" t="s">
        <v>563</v>
      </c>
      <c r="K1" s="251"/>
      <c r="L1" s="251"/>
      <c r="M1" s="250"/>
      <c r="N1" s="249" t="s">
        <v>356</v>
      </c>
      <c r="O1" s="250"/>
      <c r="P1" s="249" t="s">
        <v>355</v>
      </c>
      <c r="Q1" s="251"/>
      <c r="R1" s="251"/>
      <c r="S1" s="250"/>
      <c r="T1" s="249" t="s">
        <v>59</v>
      </c>
      <c r="U1" s="250"/>
      <c r="V1" s="249" t="s">
        <v>130</v>
      </c>
      <c r="W1" s="251"/>
      <c r="X1" s="251"/>
      <c r="Y1" s="250"/>
    </row>
    <row r="2" spans="1:25" ht="17.25" customHeight="1">
      <c r="A2" s="30" t="s">
        <v>164</v>
      </c>
      <c r="B2" s="30" t="s">
        <v>164</v>
      </c>
      <c r="C2" s="30" t="s">
        <v>78</v>
      </c>
      <c r="D2" s="30" t="s">
        <v>67</v>
      </c>
      <c r="E2" s="30" t="s">
        <v>82</v>
      </c>
      <c r="F2" s="30" t="s">
        <v>34</v>
      </c>
      <c r="G2" s="30" t="s">
        <v>86</v>
      </c>
      <c r="H2" s="30" t="s">
        <v>155</v>
      </c>
      <c r="I2" s="30" t="s">
        <v>178</v>
      </c>
      <c r="J2" s="30" t="s">
        <v>4</v>
      </c>
      <c r="K2" s="30" t="s">
        <v>94</v>
      </c>
      <c r="L2" s="30" t="s">
        <v>22</v>
      </c>
      <c r="M2" s="30" t="s">
        <v>0</v>
      </c>
      <c r="N2" s="30" t="s">
        <v>155</v>
      </c>
      <c r="O2" s="30" t="s">
        <v>178</v>
      </c>
      <c r="P2" s="30" t="s">
        <v>4</v>
      </c>
      <c r="Q2" s="30" t="s">
        <v>94</v>
      </c>
      <c r="R2" s="30" t="s">
        <v>22</v>
      </c>
      <c r="S2" s="30" t="s">
        <v>0</v>
      </c>
      <c r="T2" s="30" t="s">
        <v>155</v>
      </c>
      <c r="U2" s="30" t="s">
        <v>178</v>
      </c>
      <c r="V2" s="30" t="s">
        <v>4</v>
      </c>
      <c r="W2" s="30" t="s">
        <v>94</v>
      </c>
      <c r="X2" s="30" t="s">
        <v>22</v>
      </c>
      <c r="Y2" s="30" t="s">
        <v>0</v>
      </c>
    </row>
    <row r="3" spans="1:25">
      <c r="A3" s="28"/>
      <c r="B3" s="28"/>
      <c r="C3" s="28" t="s">
        <v>135</v>
      </c>
      <c r="D3" s="28" t="s">
        <v>659</v>
      </c>
      <c r="E3" s="28" t="s">
        <v>13</v>
      </c>
      <c r="F3" s="28" t="s">
        <v>164</v>
      </c>
      <c r="G3" s="29">
        <v>43865.580759745397</v>
      </c>
      <c r="H3" s="28" t="s">
        <v>577</v>
      </c>
      <c r="I3" s="27">
        <v>0.99311684734224903</v>
      </c>
      <c r="J3" s="27">
        <v>5.4747166666666702</v>
      </c>
      <c r="K3" s="27">
        <v>0</v>
      </c>
      <c r="L3" s="27"/>
      <c r="M3" s="27"/>
      <c r="N3" s="28" t="s">
        <v>576</v>
      </c>
      <c r="O3" s="27">
        <v>0.99778541308161195</v>
      </c>
      <c r="P3" s="27">
        <v>8.9627999999999997</v>
      </c>
      <c r="Q3" s="27">
        <v>0</v>
      </c>
      <c r="R3" s="27"/>
      <c r="S3" s="27"/>
      <c r="T3" s="28" t="s">
        <v>575</v>
      </c>
      <c r="U3" s="27">
        <v>0.99957824637592896</v>
      </c>
      <c r="V3" s="27">
        <v>12.1035</v>
      </c>
      <c r="W3" s="27">
        <v>0</v>
      </c>
      <c r="X3" s="27"/>
      <c r="Y3" s="27"/>
    </row>
    <row r="4" spans="1:25">
      <c r="A4" s="28"/>
      <c r="B4" s="28"/>
      <c r="C4" s="28" t="s">
        <v>21</v>
      </c>
      <c r="D4" s="28" t="s">
        <v>658</v>
      </c>
      <c r="E4" s="28" t="s">
        <v>181</v>
      </c>
      <c r="F4" s="28" t="s">
        <v>164</v>
      </c>
      <c r="G4" s="29">
        <v>43865.595019641201</v>
      </c>
      <c r="H4" s="28" t="s">
        <v>577</v>
      </c>
      <c r="I4" s="27">
        <v>0.99311684734224903</v>
      </c>
      <c r="J4" s="27">
        <v>5.1828000000000003</v>
      </c>
      <c r="K4" s="27">
        <v>0</v>
      </c>
      <c r="L4" s="27"/>
      <c r="M4" s="27"/>
      <c r="N4" s="28" t="s">
        <v>576</v>
      </c>
      <c r="O4" s="27">
        <v>0.99778541308161195</v>
      </c>
      <c r="P4" s="27">
        <v>8.9577666666666698</v>
      </c>
      <c r="Q4" s="27">
        <v>15839.364878352701</v>
      </c>
      <c r="R4" s="27">
        <v>24.672124020451601</v>
      </c>
      <c r="S4" s="27"/>
      <c r="T4" s="28" t="s">
        <v>575</v>
      </c>
      <c r="U4" s="27">
        <v>0.99957824637592896</v>
      </c>
      <c r="V4" s="27">
        <v>11.41855</v>
      </c>
      <c r="W4" s="27">
        <v>0</v>
      </c>
      <c r="X4" s="27"/>
      <c r="Y4" s="27"/>
    </row>
    <row r="5" spans="1:25">
      <c r="A5" s="28"/>
      <c r="B5" s="28"/>
      <c r="C5" s="28" t="s">
        <v>21</v>
      </c>
      <c r="D5" s="28" t="s">
        <v>657</v>
      </c>
      <c r="E5" s="28" t="s">
        <v>181</v>
      </c>
      <c r="F5" s="28" t="s">
        <v>164</v>
      </c>
      <c r="G5" s="29">
        <v>43865.609296539398</v>
      </c>
      <c r="H5" s="28" t="s">
        <v>577</v>
      </c>
      <c r="I5" s="27">
        <v>0.99311684734224903</v>
      </c>
      <c r="J5" s="27">
        <v>5.17831666666667</v>
      </c>
      <c r="K5" s="27">
        <v>0</v>
      </c>
      <c r="L5" s="27"/>
      <c r="M5" s="27"/>
      <c r="N5" s="28" t="s">
        <v>576</v>
      </c>
      <c r="O5" s="27">
        <v>0.99778541308161195</v>
      </c>
      <c r="P5" s="27">
        <v>8.9626000000000001</v>
      </c>
      <c r="Q5" s="27">
        <v>15390.4769018597</v>
      </c>
      <c r="R5" s="27">
        <v>26.103141630957701</v>
      </c>
      <c r="S5" s="27"/>
      <c r="T5" s="28" t="s">
        <v>575</v>
      </c>
      <c r="U5" s="27">
        <v>0.99957824637592896</v>
      </c>
      <c r="V5" s="27">
        <v>11.4306</v>
      </c>
      <c r="W5" s="27">
        <v>0</v>
      </c>
      <c r="X5" s="27"/>
      <c r="Y5" s="27"/>
    </row>
    <row r="6" spans="1:25">
      <c r="A6" s="28"/>
      <c r="B6" s="28"/>
      <c r="C6" s="28" t="s">
        <v>621</v>
      </c>
      <c r="D6" s="28" t="s">
        <v>656</v>
      </c>
      <c r="E6" s="28" t="s">
        <v>60</v>
      </c>
      <c r="F6" s="28" t="s">
        <v>123</v>
      </c>
      <c r="G6" s="29">
        <v>43865.623598541701</v>
      </c>
      <c r="H6" s="28" t="s">
        <v>577</v>
      </c>
      <c r="I6" s="27">
        <v>0.99311684734224903</v>
      </c>
      <c r="J6" s="27">
        <v>5.4675000000000002</v>
      </c>
      <c r="K6" s="27">
        <v>128.36927360363501</v>
      </c>
      <c r="L6" s="27">
        <v>2.2049164057046702</v>
      </c>
      <c r="M6" s="27">
        <v>125.995223183124</v>
      </c>
      <c r="N6" s="28" t="s">
        <v>576</v>
      </c>
      <c r="O6" s="27">
        <v>0.99778541308161195</v>
      </c>
      <c r="P6" s="27">
        <v>8.9577666666666698</v>
      </c>
      <c r="Q6" s="27">
        <v>1056.6831681978399</v>
      </c>
      <c r="R6" s="27">
        <v>2.1835133722734699</v>
      </c>
      <c r="S6" s="14">
        <v>124.772192701341</v>
      </c>
      <c r="T6" s="28" t="s">
        <v>575</v>
      </c>
      <c r="U6" s="27">
        <v>0.99957824637592896</v>
      </c>
      <c r="V6" s="27">
        <v>11.5026333333333</v>
      </c>
      <c r="W6" s="27">
        <v>986.22901855472298</v>
      </c>
      <c r="X6" s="27">
        <v>1.35584500736566</v>
      </c>
      <c r="Y6" s="14">
        <v>77.476857563752105</v>
      </c>
    </row>
    <row r="7" spans="1:25">
      <c r="A7" s="28"/>
      <c r="B7" s="28"/>
      <c r="C7" s="28" t="s">
        <v>608</v>
      </c>
      <c r="D7" s="28" t="s">
        <v>655</v>
      </c>
      <c r="E7" s="28" t="s">
        <v>60</v>
      </c>
      <c r="F7" s="28" t="s">
        <v>30</v>
      </c>
      <c r="G7" s="29">
        <v>43865.637870636601</v>
      </c>
      <c r="H7" s="28" t="s">
        <v>577</v>
      </c>
      <c r="I7" s="27">
        <v>0.99311684734224903</v>
      </c>
      <c r="J7" s="27">
        <v>5.4778000000000002</v>
      </c>
      <c r="K7" s="27">
        <v>166.65862925059699</v>
      </c>
      <c r="L7" s="27">
        <v>3.1153391378997801</v>
      </c>
      <c r="M7" s="27">
        <v>103.844637929993</v>
      </c>
      <c r="N7" s="28" t="s">
        <v>576</v>
      </c>
      <c r="O7" s="27">
        <v>0.99778541308161195</v>
      </c>
      <c r="P7" s="27">
        <v>8.9578000000000007</v>
      </c>
      <c r="Q7" s="27">
        <v>1576.3290491407099</v>
      </c>
      <c r="R7" s="27">
        <v>3.2674751565836102</v>
      </c>
      <c r="S7" s="14">
        <v>108.91583855278699</v>
      </c>
      <c r="T7" s="28" t="s">
        <v>575</v>
      </c>
      <c r="U7" s="27">
        <v>0.99957824637592896</v>
      </c>
      <c r="V7" s="27">
        <v>11.4966666666667</v>
      </c>
      <c r="W7" s="27">
        <v>1397.10312847717</v>
      </c>
      <c r="X7" s="27">
        <v>2.0259381014191602</v>
      </c>
      <c r="Y7" s="14">
        <v>67.531270047305298</v>
      </c>
    </row>
    <row r="8" spans="1:25">
      <c r="A8" s="28"/>
      <c r="B8" s="28"/>
      <c r="C8" s="28" t="s">
        <v>606</v>
      </c>
      <c r="D8" s="28" t="s">
        <v>654</v>
      </c>
      <c r="E8" s="28" t="s">
        <v>60</v>
      </c>
      <c r="F8" s="28" t="s">
        <v>76</v>
      </c>
      <c r="G8" s="29">
        <v>43865.652108738403</v>
      </c>
      <c r="H8" s="28" t="s">
        <v>577</v>
      </c>
      <c r="I8" s="27">
        <v>0.99311684734224903</v>
      </c>
      <c r="J8" s="27">
        <v>5.4822833333333296</v>
      </c>
      <c r="K8" s="27">
        <v>304.06984398332401</v>
      </c>
      <c r="L8" s="27">
        <v>5.0253230433636498</v>
      </c>
      <c r="M8" s="27">
        <v>100.50646086727301</v>
      </c>
      <c r="N8" s="28" t="s">
        <v>576</v>
      </c>
      <c r="O8" s="27">
        <v>0.99778541308161195</v>
      </c>
      <c r="P8" s="27">
        <v>8.9625666666666692</v>
      </c>
      <c r="Q8" s="27">
        <v>2645.7839594563202</v>
      </c>
      <c r="R8" s="27">
        <v>5.2076836084485798</v>
      </c>
      <c r="S8" s="14">
        <v>104.15367216897199</v>
      </c>
      <c r="T8" s="28" t="s">
        <v>575</v>
      </c>
      <c r="U8" s="27">
        <v>0.99957824637592896</v>
      </c>
      <c r="V8" s="27">
        <v>11.4966333333333</v>
      </c>
      <c r="W8" s="27">
        <v>4420.2820463867702</v>
      </c>
      <c r="X8" s="27">
        <v>6.2179899692412297</v>
      </c>
      <c r="Y8" s="14">
        <v>124.359799384825</v>
      </c>
    </row>
    <row r="9" spans="1:25">
      <c r="A9" s="28"/>
      <c r="B9" s="28"/>
      <c r="C9" s="28" t="s">
        <v>604</v>
      </c>
      <c r="D9" s="28" t="s">
        <v>653</v>
      </c>
      <c r="E9" s="28" t="s">
        <v>60</v>
      </c>
      <c r="F9" s="28" t="s">
        <v>169</v>
      </c>
      <c r="G9" s="29">
        <v>43865.666415393498</v>
      </c>
      <c r="H9" s="28" t="s">
        <v>577</v>
      </c>
      <c r="I9" s="27">
        <v>0.99311684734224903</v>
      </c>
      <c r="J9" s="27">
        <v>5.4851999999999999</v>
      </c>
      <c r="K9" s="27">
        <v>493.30713914715102</v>
      </c>
      <c r="L9" s="27">
        <v>7.6608982200209796</v>
      </c>
      <c r="M9" s="27">
        <v>102.14530960028</v>
      </c>
      <c r="N9" s="28" t="s">
        <v>576</v>
      </c>
      <c r="O9" s="27">
        <v>0.99778541308161195</v>
      </c>
      <c r="P9" s="27">
        <v>8.9626000000000001</v>
      </c>
      <c r="Q9" s="27">
        <v>3330.84834149771</v>
      </c>
      <c r="R9" s="27">
        <v>6.5499892954293397</v>
      </c>
      <c r="S9" s="14">
        <v>87.333190605724496</v>
      </c>
      <c r="T9" s="28" t="s">
        <v>575</v>
      </c>
      <c r="U9" s="27">
        <v>0.99957824637592896</v>
      </c>
      <c r="V9" s="27">
        <v>11.4966666666667</v>
      </c>
      <c r="W9" s="27">
        <v>4440.4834492188102</v>
      </c>
      <c r="X9" s="27">
        <v>6.4649844848690297</v>
      </c>
      <c r="Y9" s="14">
        <v>86.199793131587001</v>
      </c>
    </row>
    <row r="10" spans="1:25">
      <c r="A10" s="28"/>
      <c r="B10" s="28"/>
      <c r="C10" s="28" t="s">
        <v>602</v>
      </c>
      <c r="D10" s="28" t="s">
        <v>652</v>
      </c>
      <c r="E10" s="28" t="s">
        <v>60</v>
      </c>
      <c r="F10" s="28" t="s">
        <v>186</v>
      </c>
      <c r="G10" s="29">
        <v>43865.680676620403</v>
      </c>
      <c r="H10" s="28" t="s">
        <v>577</v>
      </c>
      <c r="I10" s="27">
        <v>0.99311684734224903</v>
      </c>
      <c r="J10" s="27">
        <v>5.4970833333333298</v>
      </c>
      <c r="K10" s="27">
        <v>725.700740791322</v>
      </c>
      <c r="L10" s="27">
        <v>10.6142440804055</v>
      </c>
      <c r="M10" s="27">
        <v>84.913952643243903</v>
      </c>
      <c r="N10" s="28" t="s">
        <v>576</v>
      </c>
      <c r="O10" s="27">
        <v>0.99778541308161195</v>
      </c>
      <c r="P10" s="27">
        <v>8.9577666666666698</v>
      </c>
      <c r="Q10" s="27">
        <v>6670.0427466336396</v>
      </c>
      <c r="R10" s="27">
        <v>13.0299152001182</v>
      </c>
      <c r="S10" s="14">
        <v>104.239321600945</v>
      </c>
      <c r="T10" s="28" t="s">
        <v>575</v>
      </c>
      <c r="U10" s="27">
        <v>0.99957824637592896</v>
      </c>
      <c r="V10" s="27">
        <v>11.4966333333333</v>
      </c>
      <c r="W10" s="27">
        <v>7882.6220492640095</v>
      </c>
      <c r="X10" s="27">
        <v>10.8908558909345</v>
      </c>
      <c r="Y10" s="14">
        <v>87.126847127476296</v>
      </c>
    </row>
    <row r="11" spans="1:25">
      <c r="A11" s="28"/>
      <c r="B11" s="28"/>
      <c r="C11" s="28" t="s">
        <v>600</v>
      </c>
      <c r="D11" s="28" t="s">
        <v>651</v>
      </c>
      <c r="E11" s="28" t="s">
        <v>60</v>
      </c>
      <c r="F11" s="28" t="s">
        <v>176</v>
      </c>
      <c r="G11" s="29">
        <v>43865.694929525504</v>
      </c>
      <c r="H11" s="28" t="s">
        <v>577</v>
      </c>
      <c r="I11" s="27">
        <v>0.99311684734224903</v>
      </c>
      <c r="J11" s="27">
        <v>5.4851999999999999</v>
      </c>
      <c r="K11" s="27">
        <v>1035.80580025327</v>
      </c>
      <c r="L11" s="27">
        <v>16.988065285277099</v>
      </c>
      <c r="M11" s="27">
        <v>84.940326426385596</v>
      </c>
      <c r="N11" s="28" t="s">
        <v>576</v>
      </c>
      <c r="O11" s="27">
        <v>0.99778541308161195</v>
      </c>
      <c r="P11" s="27">
        <v>8.9578000000000007</v>
      </c>
      <c r="Q11" s="27">
        <v>9562.4145476538197</v>
      </c>
      <c r="R11" s="27">
        <v>22.842062142342101</v>
      </c>
      <c r="S11" s="14">
        <v>114.210310711711</v>
      </c>
      <c r="T11" s="28" t="s">
        <v>575</v>
      </c>
      <c r="U11" s="27">
        <v>0.99957824637592896</v>
      </c>
      <c r="V11" s="27">
        <v>11.4966666666667</v>
      </c>
      <c r="W11" s="27">
        <v>10366.351184204201</v>
      </c>
      <c r="X11" s="27">
        <v>15.2187015745863</v>
      </c>
      <c r="Y11" s="14">
        <v>76.093507872931298</v>
      </c>
    </row>
    <row r="12" spans="1:25">
      <c r="A12" s="28"/>
      <c r="B12" s="28"/>
      <c r="C12" s="28" t="s">
        <v>598</v>
      </c>
      <c r="D12" s="28" t="s">
        <v>650</v>
      </c>
      <c r="E12" s="28" t="s">
        <v>60</v>
      </c>
      <c r="F12" s="28" t="s">
        <v>172</v>
      </c>
      <c r="G12" s="29">
        <v>43865.709219213</v>
      </c>
      <c r="H12" s="28" t="s">
        <v>577</v>
      </c>
      <c r="I12" s="27">
        <v>0.99311684734224903</v>
      </c>
      <c r="J12" s="27">
        <v>5.50078333333333</v>
      </c>
      <c r="K12" s="27">
        <v>1870.41974541376</v>
      </c>
      <c r="L12" s="27">
        <v>28.968012207850101</v>
      </c>
      <c r="M12" s="27">
        <v>92.697639065120299</v>
      </c>
      <c r="N12" s="28" t="s">
        <v>576</v>
      </c>
      <c r="O12" s="27">
        <v>0.99778541308161195</v>
      </c>
      <c r="P12" s="27">
        <v>8.9625666666666692</v>
      </c>
      <c r="Q12" s="27">
        <v>16061.174267701799</v>
      </c>
      <c r="R12" s="27">
        <v>28.8264779980626</v>
      </c>
      <c r="S12" s="14">
        <v>92.244729593800201</v>
      </c>
      <c r="T12" s="28" t="s">
        <v>575</v>
      </c>
      <c r="U12" s="27">
        <v>0.99957824637592896</v>
      </c>
      <c r="V12" s="27">
        <v>11.4966333333333</v>
      </c>
      <c r="W12" s="27">
        <v>18413.7984015002</v>
      </c>
      <c r="X12" s="27">
        <v>24.8181230007186</v>
      </c>
      <c r="Y12" s="14">
        <v>79.417993602299603</v>
      </c>
    </row>
    <row r="13" spans="1:25">
      <c r="A13" s="28"/>
      <c r="B13" s="28"/>
      <c r="C13" s="28" t="s">
        <v>596</v>
      </c>
      <c r="D13" s="28" t="s">
        <v>649</v>
      </c>
      <c r="E13" s="28" t="s">
        <v>60</v>
      </c>
      <c r="F13" s="28" t="s">
        <v>83</v>
      </c>
      <c r="G13" s="29">
        <v>43865.723454201398</v>
      </c>
      <c r="H13" s="28" t="s">
        <v>577</v>
      </c>
      <c r="I13" s="27">
        <v>0.99311684734224903</v>
      </c>
      <c r="J13" s="27">
        <v>5.4889000000000001</v>
      </c>
      <c r="K13" s="27">
        <v>2049.5703121209599</v>
      </c>
      <c r="L13" s="27">
        <v>33.1366820560538</v>
      </c>
      <c r="M13" s="27">
        <v>66.273364112107501</v>
      </c>
      <c r="N13" s="28" t="s">
        <v>576</v>
      </c>
      <c r="O13" s="27">
        <v>0.99778541308161195</v>
      </c>
      <c r="P13" s="27">
        <v>8.9626000000000001</v>
      </c>
      <c r="Q13" s="27">
        <v>23627.1802632078</v>
      </c>
      <c r="R13" s="27">
        <v>45.368846122011703</v>
      </c>
      <c r="S13" s="14">
        <v>90.737692244023407</v>
      </c>
      <c r="T13" s="28" t="s">
        <v>575</v>
      </c>
      <c r="U13" s="27">
        <v>0.99957824637592896</v>
      </c>
      <c r="V13" s="27">
        <v>11.4966666666667</v>
      </c>
      <c r="W13" s="27">
        <v>28076.6754979252</v>
      </c>
      <c r="X13" s="27">
        <v>40.108837372317701</v>
      </c>
      <c r="Y13" s="14">
        <v>80.217674744635303</v>
      </c>
    </row>
    <row r="14" spans="1:25">
      <c r="A14" s="28"/>
      <c r="B14" s="28"/>
      <c r="C14" s="28" t="s">
        <v>593</v>
      </c>
      <c r="D14" s="28" t="s">
        <v>648</v>
      </c>
      <c r="E14" s="28" t="s">
        <v>60</v>
      </c>
      <c r="F14" s="28" t="s">
        <v>147</v>
      </c>
      <c r="G14" s="29">
        <v>43865.737720879602</v>
      </c>
      <c r="H14" s="28" t="s">
        <v>577</v>
      </c>
      <c r="I14" s="27">
        <v>0.99311684734224903</v>
      </c>
      <c r="J14" s="27">
        <v>5.4711999999999996</v>
      </c>
      <c r="K14" s="27">
        <v>4785.6908494357704</v>
      </c>
      <c r="L14" s="27">
        <v>85.4867271592138</v>
      </c>
      <c r="M14" s="27">
        <v>97.699116753387102</v>
      </c>
      <c r="N14" s="28" t="s">
        <v>576</v>
      </c>
      <c r="O14" s="27">
        <v>0.99778541308161195</v>
      </c>
      <c r="P14" s="27">
        <v>8.9625666666666692</v>
      </c>
      <c r="Q14" s="27">
        <v>52508.8137005155</v>
      </c>
      <c r="R14" s="27">
        <v>94.360525904244696</v>
      </c>
      <c r="S14" s="14">
        <v>107.840601033423</v>
      </c>
      <c r="T14" s="28" t="s">
        <v>575</v>
      </c>
      <c r="U14" s="27">
        <v>0.99957824637592896</v>
      </c>
      <c r="V14" s="27">
        <v>11.5026333333333</v>
      </c>
      <c r="W14" s="27">
        <v>62029.644729362197</v>
      </c>
      <c r="X14" s="27">
        <v>89.210904342494004</v>
      </c>
      <c r="Y14" s="14">
        <v>101.955319248565</v>
      </c>
    </row>
    <row r="15" spans="1:25">
      <c r="A15" s="28"/>
      <c r="B15" s="28"/>
      <c r="C15" s="28" t="s">
        <v>619</v>
      </c>
      <c r="D15" s="28" t="s">
        <v>647</v>
      </c>
      <c r="E15" s="28" t="s">
        <v>60</v>
      </c>
      <c r="F15" s="28" t="s">
        <v>58</v>
      </c>
      <c r="G15" s="29">
        <v>43865.752035150501</v>
      </c>
      <c r="H15" s="28" t="s">
        <v>577</v>
      </c>
      <c r="I15" s="27">
        <v>0.99311684734224903</v>
      </c>
      <c r="J15" s="27">
        <v>5.4814999999999996</v>
      </c>
      <c r="K15" s="27">
        <v>9809.9718977155608</v>
      </c>
      <c r="L15" s="27">
        <v>115.277308705865</v>
      </c>
      <c r="M15" s="27">
        <v>92.221846964691807</v>
      </c>
      <c r="N15" s="28" t="s">
        <v>576</v>
      </c>
      <c r="O15" s="27">
        <v>0.99778541308161195</v>
      </c>
      <c r="P15" s="27">
        <v>8.9482166666666707</v>
      </c>
      <c r="Q15" s="27">
        <v>90522.104123278594</v>
      </c>
      <c r="R15" s="27">
        <v>148.730427363459</v>
      </c>
      <c r="S15" s="14">
        <v>118.984341890767</v>
      </c>
      <c r="T15" s="28" t="s">
        <v>575</v>
      </c>
      <c r="U15" s="27">
        <v>0.99957824637592896</v>
      </c>
      <c r="V15" s="27">
        <v>11.5026666666667</v>
      </c>
      <c r="W15" s="27">
        <v>110060.605392058</v>
      </c>
      <c r="X15" s="27">
        <v>123.857202897446</v>
      </c>
      <c r="Y15" s="14">
        <v>99.085762317956707</v>
      </c>
    </row>
    <row r="16" spans="1:25">
      <c r="A16" s="28"/>
      <c r="B16" s="28"/>
      <c r="C16" s="28" t="s">
        <v>617</v>
      </c>
      <c r="D16" s="28" t="s">
        <v>646</v>
      </c>
      <c r="E16" s="28" t="s">
        <v>60</v>
      </c>
      <c r="F16" s="28" t="s">
        <v>143</v>
      </c>
      <c r="G16" s="29">
        <v>43865.766299444404</v>
      </c>
      <c r="H16" s="28" t="s">
        <v>577</v>
      </c>
      <c r="I16" s="27">
        <v>0.99311684734224903</v>
      </c>
      <c r="J16" s="27">
        <v>5.4970833333333298</v>
      </c>
      <c r="K16" s="27">
        <v>11544.7515695778</v>
      </c>
      <c r="L16" s="27">
        <v>150.17970335414401</v>
      </c>
      <c r="M16" s="27">
        <v>75.089851677072204</v>
      </c>
      <c r="N16" s="28" t="s">
        <v>576</v>
      </c>
      <c r="O16" s="27">
        <v>0.99778541308161195</v>
      </c>
      <c r="P16" s="27">
        <v>8.9625666666666692</v>
      </c>
      <c r="Q16" s="27">
        <v>124957.668087299</v>
      </c>
      <c r="R16" s="27">
        <v>190.68074902547701</v>
      </c>
      <c r="S16" s="14">
        <v>95.340374512738705</v>
      </c>
      <c r="T16" s="28" t="s">
        <v>575</v>
      </c>
      <c r="U16" s="27">
        <v>0.99957824637592896</v>
      </c>
      <c r="V16" s="27">
        <v>11.4966333333333</v>
      </c>
      <c r="W16" s="27">
        <v>163258.48324413801</v>
      </c>
      <c r="X16" s="27">
        <v>186.782348142339</v>
      </c>
      <c r="Y16" s="14">
        <v>93.391174071169701</v>
      </c>
    </row>
    <row r="17" spans="1:25">
      <c r="A17" s="28"/>
      <c r="B17" s="28"/>
      <c r="C17" s="28" t="s">
        <v>615</v>
      </c>
      <c r="D17" s="28" t="s">
        <v>645</v>
      </c>
      <c r="E17" s="28" t="s">
        <v>60</v>
      </c>
      <c r="F17" s="28" t="s">
        <v>200</v>
      </c>
      <c r="G17" s="29">
        <v>43865.780568032402</v>
      </c>
      <c r="H17" s="28" t="s">
        <v>577</v>
      </c>
      <c r="I17" s="27">
        <v>0.99311684734224903</v>
      </c>
      <c r="J17" s="27">
        <v>5.4814999999999996</v>
      </c>
      <c r="K17" s="27">
        <v>22636.126411468002</v>
      </c>
      <c r="L17" s="27">
        <v>369.419276472045</v>
      </c>
      <c r="M17" s="27">
        <v>98.511807059212103</v>
      </c>
      <c r="N17" s="28" t="s">
        <v>576</v>
      </c>
      <c r="O17" s="27">
        <v>0.99778541308161195</v>
      </c>
      <c r="P17" s="27">
        <v>8.9626000000000001</v>
      </c>
      <c r="Q17" s="27">
        <v>225455.82940087601</v>
      </c>
      <c r="R17" s="27">
        <v>347.20037808054502</v>
      </c>
      <c r="S17" s="14">
        <v>92.586767488145298</v>
      </c>
      <c r="T17" s="28" t="s">
        <v>575</v>
      </c>
      <c r="U17" s="27">
        <v>0.99957824637592896</v>
      </c>
      <c r="V17" s="27">
        <v>11.4966666666667</v>
      </c>
      <c r="W17" s="27">
        <v>278430.76807222702</v>
      </c>
      <c r="X17" s="27">
        <v>357.77916046416698</v>
      </c>
      <c r="Y17" s="14">
        <v>95.407776123778007</v>
      </c>
    </row>
    <row r="18" spans="1:25">
      <c r="A18" s="28"/>
      <c r="B18" s="28"/>
      <c r="C18" s="28" t="s">
        <v>612</v>
      </c>
      <c r="D18" s="28" t="s">
        <v>644</v>
      </c>
      <c r="E18" s="28" t="s">
        <v>60</v>
      </c>
      <c r="F18" s="28" t="s">
        <v>61</v>
      </c>
      <c r="G18" s="29">
        <v>43865.794867418997</v>
      </c>
      <c r="H18" s="28" t="s">
        <v>577</v>
      </c>
      <c r="I18" s="27">
        <v>0.99311684734224903</v>
      </c>
      <c r="J18" s="27">
        <v>5.4859833333333299</v>
      </c>
      <c r="K18" s="27">
        <v>38711.651869757799</v>
      </c>
      <c r="L18" s="27">
        <v>588.63710006204406</v>
      </c>
      <c r="M18" s="27">
        <v>94.181936009927</v>
      </c>
      <c r="N18" s="28" t="s">
        <v>576</v>
      </c>
      <c r="O18" s="27">
        <v>0.99778541308161195</v>
      </c>
      <c r="P18" s="27">
        <v>8.9625666666666692</v>
      </c>
      <c r="Q18" s="27">
        <v>382089.44930605101</v>
      </c>
      <c r="R18" s="27">
        <v>761.92133044009199</v>
      </c>
      <c r="S18" s="14">
        <v>121.907412870415</v>
      </c>
      <c r="T18" s="28" t="s">
        <v>575</v>
      </c>
      <c r="U18" s="27">
        <v>0.99957824637592896</v>
      </c>
      <c r="V18" s="27">
        <v>11.4966333333333</v>
      </c>
      <c r="W18" s="27">
        <v>501330.53607131401</v>
      </c>
      <c r="X18" s="27">
        <v>638.92748616893005</v>
      </c>
      <c r="Y18" s="14">
        <v>102.228397787029</v>
      </c>
    </row>
    <row r="19" spans="1:25">
      <c r="A19" s="28"/>
      <c r="B19" s="28"/>
      <c r="C19" s="28" t="s">
        <v>610</v>
      </c>
      <c r="D19" s="28" t="s">
        <v>643</v>
      </c>
      <c r="E19" s="28" t="s">
        <v>60</v>
      </c>
      <c r="F19" s="28" t="s">
        <v>198</v>
      </c>
      <c r="G19" s="29">
        <v>43865.809127847198</v>
      </c>
      <c r="H19" s="28" t="s">
        <v>577</v>
      </c>
      <c r="I19" s="27">
        <v>0.99311684734224903</v>
      </c>
      <c r="J19" s="27">
        <v>5.4851999999999999</v>
      </c>
      <c r="K19" s="27">
        <v>51273.126882519799</v>
      </c>
      <c r="L19" s="27">
        <v>981.24465267589903</v>
      </c>
      <c r="M19" s="27">
        <v>112.142246020103</v>
      </c>
      <c r="N19" s="28" t="s">
        <v>576</v>
      </c>
      <c r="O19" s="27">
        <v>0.99778541308161195</v>
      </c>
      <c r="P19" s="27">
        <v>8.9626000000000001</v>
      </c>
      <c r="Q19" s="27">
        <v>504085.10847402603</v>
      </c>
      <c r="R19" s="27">
        <v>885.25195673100404</v>
      </c>
      <c r="S19" s="14">
        <v>101.171652197829</v>
      </c>
      <c r="T19" s="28" t="s">
        <v>575</v>
      </c>
      <c r="U19" s="27">
        <v>0.99957824637592896</v>
      </c>
      <c r="V19" s="27">
        <v>11.4966666666667</v>
      </c>
      <c r="W19" s="27">
        <v>656392.13711515395</v>
      </c>
      <c r="X19" s="27">
        <v>879.60141049325</v>
      </c>
      <c r="Y19" s="14">
        <v>100.525875484943</v>
      </c>
    </row>
    <row r="20" spans="1:25">
      <c r="A20" s="28"/>
      <c r="B20" s="28"/>
      <c r="C20" s="28" t="s">
        <v>642</v>
      </c>
      <c r="D20" s="28" t="s">
        <v>641</v>
      </c>
      <c r="E20" s="28" t="s">
        <v>60</v>
      </c>
      <c r="F20" s="28" t="s">
        <v>191</v>
      </c>
      <c r="G20" s="29">
        <v>43865.823375428197</v>
      </c>
      <c r="H20" s="28" t="s">
        <v>577</v>
      </c>
      <c r="I20" s="27">
        <v>0.99311684734224903</v>
      </c>
      <c r="J20" s="27">
        <v>5.4453166666666704</v>
      </c>
      <c r="K20" s="27">
        <v>69638.112635369806</v>
      </c>
      <c r="L20" s="27">
        <v>1204.80827387658</v>
      </c>
      <c r="M20" s="27">
        <v>96.384661910126795</v>
      </c>
      <c r="N20" s="28" t="s">
        <v>576</v>
      </c>
      <c r="O20" s="27">
        <v>0.99778541308161195</v>
      </c>
      <c r="P20" s="27">
        <v>8.9673499999999997</v>
      </c>
      <c r="Q20" s="27">
        <v>1170364.27475406</v>
      </c>
      <c r="R20" s="27">
        <v>1545.7639071435599</v>
      </c>
      <c r="S20" s="14">
        <v>123.66111257148501</v>
      </c>
      <c r="T20" s="28" t="s">
        <v>575</v>
      </c>
      <c r="U20" s="27">
        <v>0.99957824637592896</v>
      </c>
      <c r="V20" s="27">
        <v>11.5026333333333</v>
      </c>
      <c r="W20" s="27">
        <v>1589342.9005513301</v>
      </c>
      <c r="X20" s="27">
        <v>1247.74412547926</v>
      </c>
      <c r="Y20" s="14">
        <v>99.819530038341099</v>
      </c>
    </row>
    <row r="21" spans="1:25">
      <c r="A21" s="28"/>
      <c r="B21" s="28"/>
      <c r="C21" s="28" t="s">
        <v>21</v>
      </c>
      <c r="D21" s="28" t="s">
        <v>640</v>
      </c>
      <c r="E21" s="28" t="s">
        <v>181</v>
      </c>
      <c r="F21" s="28" t="s">
        <v>164</v>
      </c>
      <c r="G21" s="29">
        <v>43865.837696701397</v>
      </c>
      <c r="H21" s="28" t="s">
        <v>577</v>
      </c>
      <c r="I21" s="27">
        <v>0.99311684734224903</v>
      </c>
      <c r="J21" s="27">
        <v>5.5739333333333301</v>
      </c>
      <c r="K21" s="27">
        <v>0</v>
      </c>
      <c r="L21" s="27"/>
      <c r="M21" s="27"/>
      <c r="N21" s="28" t="s">
        <v>576</v>
      </c>
      <c r="O21" s="27">
        <v>0.99778541308161195</v>
      </c>
      <c r="P21" s="27">
        <v>8.9626000000000001</v>
      </c>
      <c r="Q21" s="27">
        <v>16258.8540263744</v>
      </c>
      <c r="R21" s="27">
        <v>24.989945151897299</v>
      </c>
      <c r="S21" s="27"/>
      <c r="T21" s="28" t="s">
        <v>575</v>
      </c>
      <c r="U21" s="27">
        <v>0.99957824637592896</v>
      </c>
      <c r="V21" s="27">
        <v>11.4966666666667</v>
      </c>
      <c r="W21" s="27">
        <v>0</v>
      </c>
      <c r="X21" s="27"/>
      <c r="Y21" s="27"/>
    </row>
    <row r="22" spans="1:25">
      <c r="A22" s="28"/>
      <c r="B22" s="28"/>
      <c r="C22" s="28" t="s">
        <v>639</v>
      </c>
      <c r="D22" s="28" t="s">
        <v>638</v>
      </c>
      <c r="E22" s="28" t="s">
        <v>35</v>
      </c>
      <c r="F22" s="28" t="s">
        <v>169</v>
      </c>
      <c r="G22" s="29">
        <v>43865.851957858802</v>
      </c>
      <c r="H22" s="28" t="s">
        <v>577</v>
      </c>
      <c r="I22" s="27">
        <v>0.99311684734224903</v>
      </c>
      <c r="J22" s="27">
        <v>5.4822833333333296</v>
      </c>
      <c r="K22" s="27">
        <v>345.46954140950203</v>
      </c>
      <c r="L22" s="27">
        <v>4.6258306703990799</v>
      </c>
      <c r="M22" s="27">
        <v>61.677742271987697</v>
      </c>
      <c r="N22" s="28" t="s">
        <v>576</v>
      </c>
      <c r="O22" s="27">
        <v>0.99778541308161195</v>
      </c>
      <c r="P22" s="27">
        <v>8.9625666666666692</v>
      </c>
      <c r="Q22" s="27">
        <v>2865.87307704164</v>
      </c>
      <c r="R22" s="27">
        <v>5.3899624547302301</v>
      </c>
      <c r="S22" s="14">
        <v>71.866166063069798</v>
      </c>
      <c r="T22" s="28" t="s">
        <v>575</v>
      </c>
      <c r="U22" s="27">
        <v>0.99957824637592896</v>
      </c>
      <c r="V22" s="27">
        <v>11.5026333333333</v>
      </c>
      <c r="W22" s="27">
        <v>2801.8231112203698</v>
      </c>
      <c r="X22" s="27">
        <v>3.26550460854269</v>
      </c>
      <c r="Y22" s="14">
        <v>43.5400614472359</v>
      </c>
    </row>
    <row r="23" spans="1:25">
      <c r="A23" s="28"/>
      <c r="B23" s="28"/>
      <c r="C23" s="28" t="s">
        <v>637</v>
      </c>
      <c r="D23" s="28" t="s">
        <v>636</v>
      </c>
      <c r="E23" s="28" t="s">
        <v>35</v>
      </c>
      <c r="F23" s="28" t="s">
        <v>83</v>
      </c>
      <c r="G23" s="29">
        <v>43865.866216122697</v>
      </c>
      <c r="H23" s="28" t="s">
        <v>577</v>
      </c>
      <c r="I23" s="27">
        <v>0.99311684734224903</v>
      </c>
      <c r="J23" s="27">
        <v>5.4851999999999999</v>
      </c>
      <c r="K23" s="27">
        <v>2787.3590268614298</v>
      </c>
      <c r="L23" s="27">
        <v>42.904717182937901</v>
      </c>
      <c r="M23" s="27">
        <v>85.809434365875802</v>
      </c>
      <c r="N23" s="28" t="s">
        <v>576</v>
      </c>
      <c r="O23" s="27">
        <v>0.99778541308161195</v>
      </c>
      <c r="P23" s="27">
        <v>8.9626000000000001</v>
      </c>
      <c r="Q23" s="27">
        <v>29806.907575899801</v>
      </c>
      <c r="R23" s="27">
        <v>51.921008286288</v>
      </c>
      <c r="S23" s="14">
        <v>103.842016572576</v>
      </c>
      <c r="T23" s="28" t="s">
        <v>575</v>
      </c>
      <c r="U23" s="27">
        <v>0.99957824637592896</v>
      </c>
      <c r="V23" s="27">
        <v>11.4966666666667</v>
      </c>
      <c r="W23" s="27">
        <v>35250.500911515803</v>
      </c>
      <c r="X23" s="27">
        <v>40.5895113214386</v>
      </c>
      <c r="Y23" s="14">
        <v>81.1790226428773</v>
      </c>
    </row>
    <row r="24" spans="1:25">
      <c r="A24" s="28"/>
      <c r="B24" s="28"/>
      <c r="C24" s="28" t="s">
        <v>635</v>
      </c>
      <c r="D24" s="28" t="s">
        <v>634</v>
      </c>
      <c r="E24" s="28" t="s">
        <v>35</v>
      </c>
      <c r="F24" s="28" t="s">
        <v>143</v>
      </c>
      <c r="G24" s="29">
        <v>43865.880494189798</v>
      </c>
      <c r="H24" s="28" t="s">
        <v>577</v>
      </c>
      <c r="I24" s="27">
        <v>0.99311684734224903</v>
      </c>
      <c r="J24" s="27">
        <v>5.4785833333333303</v>
      </c>
      <c r="K24" s="27">
        <v>11296.2855865198</v>
      </c>
      <c r="L24" s="27">
        <v>193.09411087887199</v>
      </c>
      <c r="M24" s="27">
        <v>96.547055439435994</v>
      </c>
      <c r="N24" s="28" t="s">
        <v>576</v>
      </c>
      <c r="O24" s="27">
        <v>0.99778541308161195</v>
      </c>
      <c r="P24" s="27">
        <v>8.9625666666666692</v>
      </c>
      <c r="Q24" s="27">
        <v>114259.05946136</v>
      </c>
      <c r="R24" s="27">
        <v>205.54597041661199</v>
      </c>
      <c r="S24" s="14">
        <v>102.772985208306</v>
      </c>
      <c r="T24" s="28" t="s">
        <v>575</v>
      </c>
      <c r="U24" s="27">
        <v>0.99957824637592896</v>
      </c>
      <c r="V24" s="27">
        <v>11.4966333333333</v>
      </c>
      <c r="W24" s="27">
        <v>142609.48271998801</v>
      </c>
      <c r="X24" s="27">
        <v>175.97755650364101</v>
      </c>
      <c r="Y24" s="14">
        <v>87.988778251820406</v>
      </c>
    </row>
    <row r="25" spans="1:25">
      <c r="A25" s="28"/>
      <c r="B25" s="28"/>
      <c r="C25" s="28" t="s">
        <v>21</v>
      </c>
      <c r="D25" s="28" t="s">
        <v>633</v>
      </c>
      <c r="E25" s="28" t="s">
        <v>181</v>
      </c>
      <c r="F25" s="28" t="s">
        <v>164</v>
      </c>
      <c r="G25" s="29">
        <v>43865.894764594901</v>
      </c>
      <c r="H25" s="28" t="s">
        <v>577</v>
      </c>
      <c r="I25" s="27">
        <v>0.99311684734224903</v>
      </c>
      <c r="J25" s="27">
        <v>5.2707499999999996</v>
      </c>
      <c r="K25" s="27">
        <v>0</v>
      </c>
      <c r="L25" s="27"/>
      <c r="M25" s="27"/>
      <c r="N25" s="28" t="s">
        <v>576</v>
      </c>
      <c r="O25" s="27">
        <v>0.99778541308161195</v>
      </c>
      <c r="P25" s="27">
        <v>8.9626000000000001</v>
      </c>
      <c r="Q25" s="27">
        <v>15416.774055514899</v>
      </c>
      <c r="R25" s="27">
        <v>21.1725910866496</v>
      </c>
      <c r="S25" s="27"/>
      <c r="T25" s="28" t="s">
        <v>575</v>
      </c>
      <c r="U25" s="27">
        <v>0.99957824637592896</v>
      </c>
      <c r="V25" s="27">
        <v>11.9951833333333</v>
      </c>
      <c r="W25" s="27">
        <v>0</v>
      </c>
      <c r="X25" s="27"/>
      <c r="Y25" s="27"/>
    </row>
    <row r="26" spans="1:25">
      <c r="A26" s="28"/>
      <c r="B26" s="28"/>
      <c r="C26" s="28" t="s">
        <v>135</v>
      </c>
      <c r="D26" s="28" t="s">
        <v>632</v>
      </c>
      <c r="E26" s="28" t="s">
        <v>13</v>
      </c>
      <c r="F26" s="28" t="s">
        <v>164</v>
      </c>
      <c r="G26" s="29">
        <v>43865.966180034702</v>
      </c>
      <c r="H26" s="28" t="s">
        <v>577</v>
      </c>
      <c r="I26" s="27">
        <v>0.99311684734224903</v>
      </c>
      <c r="J26" s="27">
        <v>5.1939000000000002</v>
      </c>
      <c r="K26" s="27">
        <v>0</v>
      </c>
      <c r="L26" s="27"/>
      <c r="M26" s="27"/>
      <c r="N26" s="28" t="s">
        <v>576</v>
      </c>
      <c r="O26" s="27">
        <v>0.99778541308161195</v>
      </c>
      <c r="P26" s="27">
        <v>8.9817166666666708</v>
      </c>
      <c r="Q26" s="27">
        <v>0</v>
      </c>
      <c r="R26" s="27"/>
      <c r="S26" s="27"/>
      <c r="T26" s="28" t="s">
        <v>575</v>
      </c>
      <c r="U26" s="27">
        <v>0.99957824637592896</v>
      </c>
      <c r="V26" s="27">
        <v>11.724866666666699</v>
      </c>
      <c r="W26" s="27">
        <v>0</v>
      </c>
      <c r="X26" s="27"/>
      <c r="Y26" s="27"/>
    </row>
    <row r="27" spans="1:25">
      <c r="A27" s="28"/>
      <c r="B27" s="28"/>
      <c r="C27" s="28" t="s">
        <v>135</v>
      </c>
      <c r="D27" s="28" t="s">
        <v>631</v>
      </c>
      <c r="E27" s="28" t="s">
        <v>13</v>
      </c>
      <c r="F27" s="28" t="s">
        <v>164</v>
      </c>
      <c r="G27" s="29">
        <v>43866.351625347197</v>
      </c>
      <c r="H27" s="28" t="s">
        <v>577</v>
      </c>
      <c r="I27" s="27">
        <v>0.99311684734224903</v>
      </c>
      <c r="J27" s="27">
        <v>4.7383499999999996</v>
      </c>
      <c r="K27" s="27">
        <v>0</v>
      </c>
      <c r="L27" s="27"/>
      <c r="M27" s="27"/>
      <c r="N27" s="28" t="s">
        <v>576</v>
      </c>
      <c r="O27" s="27">
        <v>0.99778541308161195</v>
      </c>
      <c r="P27" s="27">
        <v>8.8811499999999999</v>
      </c>
      <c r="Q27" s="27">
        <v>0</v>
      </c>
      <c r="R27" s="27"/>
      <c r="S27" s="27"/>
      <c r="T27" s="28" t="s">
        <v>575</v>
      </c>
      <c r="U27" s="27">
        <v>0.99957824637592896</v>
      </c>
      <c r="V27" s="27">
        <v>12.175366666666701</v>
      </c>
      <c r="W27" s="27">
        <v>0</v>
      </c>
      <c r="X27" s="27"/>
      <c r="Y27" s="27"/>
    </row>
    <row r="28" spans="1:25">
      <c r="A28" s="28"/>
      <c r="B28" s="28"/>
      <c r="C28" s="28" t="s">
        <v>21</v>
      </c>
      <c r="D28" s="28" t="s">
        <v>630</v>
      </c>
      <c r="E28" s="28" t="s">
        <v>181</v>
      </c>
      <c r="F28" s="28" t="s">
        <v>164</v>
      </c>
      <c r="G28" s="29">
        <v>43866.037537314798</v>
      </c>
      <c r="H28" s="28" t="s">
        <v>577</v>
      </c>
      <c r="I28" s="27">
        <v>0.99311684734224903</v>
      </c>
      <c r="J28" s="27">
        <v>5.2300833333333303</v>
      </c>
      <c r="K28" s="27">
        <v>0</v>
      </c>
      <c r="L28" s="27"/>
      <c r="M28" s="27"/>
      <c r="N28" s="28" t="s">
        <v>576</v>
      </c>
      <c r="O28" s="27">
        <v>0.99778541308161195</v>
      </c>
      <c r="P28" s="27">
        <v>8.9626000000000001</v>
      </c>
      <c r="Q28" s="27">
        <v>14097.940766631</v>
      </c>
      <c r="R28" s="27">
        <v>25.273832326597098</v>
      </c>
      <c r="S28" s="27"/>
      <c r="T28" s="28" t="s">
        <v>575</v>
      </c>
      <c r="U28" s="27">
        <v>0.99957824637592896</v>
      </c>
      <c r="V28" s="27">
        <v>11.4246</v>
      </c>
      <c r="W28" s="27">
        <v>0</v>
      </c>
      <c r="X28" s="27"/>
      <c r="Y28" s="27"/>
    </row>
    <row r="29" spans="1:25">
      <c r="A29" s="28"/>
      <c r="B29" s="28"/>
      <c r="C29" s="28" t="s">
        <v>21</v>
      </c>
      <c r="D29" s="28" t="s">
        <v>629</v>
      </c>
      <c r="E29" s="28" t="s">
        <v>181</v>
      </c>
      <c r="F29" s="28" t="s">
        <v>164</v>
      </c>
      <c r="G29" s="29">
        <v>43866.108909594899</v>
      </c>
      <c r="H29" s="28" t="s">
        <v>577</v>
      </c>
      <c r="I29" s="27">
        <v>0.99311684734224903</v>
      </c>
      <c r="J29" s="27">
        <v>5.3861499999999998</v>
      </c>
      <c r="K29" s="27">
        <v>0</v>
      </c>
      <c r="L29" s="27"/>
      <c r="M29" s="27"/>
      <c r="N29" s="28" t="s">
        <v>576</v>
      </c>
      <c r="O29" s="27">
        <v>0.99778541308161195</v>
      </c>
      <c r="P29" s="27">
        <v>8.9625666666666692</v>
      </c>
      <c r="Q29" s="27">
        <v>14696.7613590071</v>
      </c>
      <c r="R29" s="27">
        <v>25.4512071733838</v>
      </c>
      <c r="S29" s="27"/>
      <c r="T29" s="28" t="s">
        <v>575</v>
      </c>
      <c r="U29" s="27">
        <v>0.99957824637592896</v>
      </c>
      <c r="V29" s="27">
        <v>11.4966333333333</v>
      </c>
      <c r="W29" s="27">
        <v>0</v>
      </c>
      <c r="X29" s="27"/>
      <c r="Y29" s="27"/>
    </row>
    <row r="30" spans="1:25">
      <c r="A30" s="28"/>
      <c r="B30" s="28"/>
      <c r="C30" s="28" t="s">
        <v>21</v>
      </c>
      <c r="D30" s="28" t="s">
        <v>628</v>
      </c>
      <c r="E30" s="28" t="s">
        <v>181</v>
      </c>
      <c r="F30" s="28" t="s">
        <v>164</v>
      </c>
      <c r="G30" s="29">
        <v>43866.337299953702</v>
      </c>
      <c r="H30" s="28" t="s">
        <v>577</v>
      </c>
      <c r="I30" s="27">
        <v>0.99311684734224903</v>
      </c>
      <c r="J30" s="27">
        <v>5.1384333333333299</v>
      </c>
      <c r="K30" s="27">
        <v>0</v>
      </c>
      <c r="L30" s="27"/>
      <c r="M30" s="27"/>
      <c r="N30" s="28" t="s">
        <v>576</v>
      </c>
      <c r="O30" s="27">
        <v>0.99778541308161195</v>
      </c>
      <c r="P30" s="27">
        <v>8.9625666666666692</v>
      </c>
      <c r="Q30" s="27">
        <v>14552.7397177812</v>
      </c>
      <c r="R30" s="27">
        <v>22.792425213018898</v>
      </c>
      <c r="S30" s="27"/>
      <c r="T30" s="28" t="s">
        <v>575</v>
      </c>
      <c r="U30" s="27">
        <v>0.99957824637592896</v>
      </c>
      <c r="V30" s="27">
        <v>11.42455</v>
      </c>
      <c r="W30" s="27">
        <v>0</v>
      </c>
      <c r="X30" s="27"/>
      <c r="Y30" s="27"/>
    </row>
    <row r="31" spans="1:25">
      <c r="A31" s="28"/>
      <c r="B31" s="28"/>
      <c r="C31" s="28" t="s">
        <v>627</v>
      </c>
      <c r="D31" s="28" t="s">
        <v>626</v>
      </c>
      <c r="E31" s="28" t="s">
        <v>33</v>
      </c>
      <c r="F31" s="28" t="s">
        <v>164</v>
      </c>
      <c r="G31" s="29">
        <v>43866.009007187502</v>
      </c>
      <c r="H31" s="28" t="s">
        <v>577</v>
      </c>
      <c r="I31" s="27">
        <v>0.99311684734224903</v>
      </c>
      <c r="J31" s="27">
        <v>5.4851999999999999</v>
      </c>
      <c r="K31" s="27">
        <v>55689.089516719403</v>
      </c>
      <c r="L31" s="27">
        <v>1116.38033374982</v>
      </c>
      <c r="M31" s="27"/>
      <c r="N31" s="28" t="s">
        <v>576</v>
      </c>
      <c r="O31" s="27">
        <v>0.99778541308161195</v>
      </c>
      <c r="P31" s="27">
        <v>8.9626000000000001</v>
      </c>
      <c r="Q31" s="27">
        <v>247327.93720446699</v>
      </c>
      <c r="R31" s="27">
        <v>418.20419028441</v>
      </c>
      <c r="S31" s="14">
        <f>(R31/AVERAGE(R$31:R$33))*100</f>
        <v>104.465146632084</v>
      </c>
      <c r="T31" s="28" t="s">
        <v>575</v>
      </c>
      <c r="U31" s="27">
        <v>0.99957824637592896</v>
      </c>
      <c r="V31" s="27">
        <v>11.4966666666667</v>
      </c>
      <c r="W31" s="27">
        <v>41410.9431166574</v>
      </c>
      <c r="X31" s="27">
        <v>52.676598571488398</v>
      </c>
      <c r="Y31" s="14">
        <f>(X31/AVERAGE(X$31:X$33))*100</f>
        <v>94.107403454504691</v>
      </c>
    </row>
    <row r="32" spans="1:25">
      <c r="A32" s="28"/>
      <c r="B32" s="28"/>
      <c r="C32" s="28" t="s">
        <v>625</v>
      </c>
      <c r="D32" s="28" t="s">
        <v>624</v>
      </c>
      <c r="E32" s="28" t="s">
        <v>33</v>
      </c>
      <c r="F32" s="28" t="s">
        <v>164</v>
      </c>
      <c r="G32" s="29">
        <v>43866.0232704398</v>
      </c>
      <c r="H32" s="28" t="s">
        <v>577</v>
      </c>
      <c r="I32" s="27">
        <v>0.99311684734224903</v>
      </c>
      <c r="J32" s="27">
        <v>5.4748999999999999</v>
      </c>
      <c r="K32" s="27">
        <v>46234.734215729703</v>
      </c>
      <c r="L32" s="27">
        <v>873.00763993138696</v>
      </c>
      <c r="M32" s="27"/>
      <c r="N32" s="28" t="s">
        <v>576</v>
      </c>
      <c r="O32" s="27">
        <v>0.99778541308161195</v>
      </c>
      <c r="P32" s="27">
        <v>8.9625666666666692</v>
      </c>
      <c r="Q32" s="27">
        <v>203632.32944337599</v>
      </c>
      <c r="R32" s="27">
        <v>413.95779564001901</v>
      </c>
      <c r="S32" s="14">
        <f>(R32/AVERAGE(R$31:R$33))*100</f>
        <v>103.40442019870626</v>
      </c>
      <c r="T32" s="28" t="s">
        <v>575</v>
      </c>
      <c r="U32" s="27">
        <v>0.99957824637592896</v>
      </c>
      <c r="V32" s="27">
        <v>11.4966333333333</v>
      </c>
      <c r="W32" s="27">
        <v>42391.969841693499</v>
      </c>
      <c r="X32" s="27">
        <v>57.456698692469502</v>
      </c>
      <c r="Y32" s="14">
        <f>(X32/AVERAGE(X$31:X$33))*100</f>
        <v>102.64711222153157</v>
      </c>
    </row>
    <row r="33" spans="1:25">
      <c r="A33" s="28"/>
      <c r="B33" s="28"/>
      <c r="C33" s="28" t="s">
        <v>623</v>
      </c>
      <c r="D33" s="28" t="s">
        <v>622</v>
      </c>
      <c r="E33" s="28" t="s">
        <v>33</v>
      </c>
      <c r="F33" s="28" t="s">
        <v>164</v>
      </c>
      <c r="G33" s="29">
        <v>43866.094643518503</v>
      </c>
      <c r="H33" s="28" t="s">
        <v>577</v>
      </c>
      <c r="I33" s="27">
        <v>0.99311684734224903</v>
      </c>
      <c r="J33" s="27">
        <v>5.5036833333333304</v>
      </c>
      <c r="K33" s="27">
        <v>58070.330136036602</v>
      </c>
      <c r="L33" s="27">
        <v>904.70442756934597</v>
      </c>
      <c r="M33" s="27"/>
      <c r="N33" s="28" t="s">
        <v>576</v>
      </c>
      <c r="O33" s="27">
        <v>0.99778541308161195</v>
      </c>
      <c r="P33" s="27">
        <v>8.9626000000000001</v>
      </c>
      <c r="Q33" s="27">
        <v>266727.05491705699</v>
      </c>
      <c r="R33" s="27">
        <v>368.82476544811499</v>
      </c>
      <c r="S33" s="14">
        <f>(R33/AVERAGE(R$31:R$33))*100</f>
        <v>92.130433169209752</v>
      </c>
      <c r="T33" s="28" t="s">
        <v>575</v>
      </c>
      <c r="U33" s="27">
        <v>0.99957824637592896</v>
      </c>
      <c r="V33" s="27">
        <v>11.4966666666667</v>
      </c>
      <c r="W33" s="27">
        <v>53254.884591464797</v>
      </c>
      <c r="X33" s="27">
        <v>57.7916373463814</v>
      </c>
      <c r="Y33" s="14">
        <f>(X33/AVERAGE(X$31:X$33))*100</f>
        <v>103.24548432396372</v>
      </c>
    </row>
    <row r="34" spans="1:25">
      <c r="A34" s="28"/>
      <c r="B34" s="28"/>
      <c r="C34" s="28" t="s">
        <v>621</v>
      </c>
      <c r="D34" s="28" t="s">
        <v>620</v>
      </c>
      <c r="E34" s="28" t="s">
        <v>35</v>
      </c>
      <c r="F34" s="28" t="s">
        <v>123</v>
      </c>
      <c r="G34" s="29">
        <v>43866.1231782986</v>
      </c>
      <c r="H34" s="28" t="s">
        <v>577</v>
      </c>
      <c r="I34" s="27">
        <v>0.99311684734224903</v>
      </c>
      <c r="J34" s="27">
        <v>5.4741</v>
      </c>
      <c r="K34" s="27">
        <v>111.031070230973</v>
      </c>
      <c r="L34" s="27">
        <v>1.6612824315063299</v>
      </c>
      <c r="M34" s="27">
        <v>94.930424657504304</v>
      </c>
      <c r="N34" s="28" t="s">
        <v>576</v>
      </c>
      <c r="O34" s="27">
        <v>0.99778541308161195</v>
      </c>
      <c r="P34" s="27">
        <v>8.9578000000000007</v>
      </c>
      <c r="Q34" s="27">
        <v>960.50293334529897</v>
      </c>
      <c r="R34" s="27">
        <v>2.20583978263865</v>
      </c>
      <c r="S34" s="14">
        <v>126.047987579351</v>
      </c>
      <c r="T34" s="28" t="s">
        <v>575</v>
      </c>
      <c r="U34" s="27">
        <v>0.99957824637592896</v>
      </c>
      <c r="V34" s="27">
        <v>11.4966666666667</v>
      </c>
      <c r="W34" s="27">
        <v>1059.5213120117501</v>
      </c>
      <c r="X34" s="27">
        <v>1.40827677291814</v>
      </c>
      <c r="Y34" s="14">
        <v>80.472958452464994</v>
      </c>
    </row>
    <row r="35" spans="1:25">
      <c r="A35" s="28"/>
      <c r="B35" s="28"/>
      <c r="C35" s="28" t="s">
        <v>619</v>
      </c>
      <c r="D35" s="28" t="s">
        <v>618</v>
      </c>
      <c r="E35" s="28" t="s">
        <v>35</v>
      </c>
      <c r="F35" s="28" t="s">
        <v>58</v>
      </c>
      <c r="G35" s="29">
        <v>43866.251610057901</v>
      </c>
      <c r="H35" s="28" t="s">
        <v>577</v>
      </c>
      <c r="I35" s="27">
        <v>0.99311684734224903</v>
      </c>
      <c r="J35" s="27">
        <v>5.4638</v>
      </c>
      <c r="K35" s="27">
        <v>8190.5143364566902</v>
      </c>
      <c r="L35" s="27">
        <v>111.436270387089</v>
      </c>
      <c r="M35" s="27">
        <v>89.149016309670898</v>
      </c>
      <c r="N35" s="28" t="s">
        <v>576</v>
      </c>
      <c r="O35" s="27">
        <v>0.99778541308161195</v>
      </c>
      <c r="P35" s="27">
        <v>8.9577666666666698</v>
      </c>
      <c r="Q35" s="27">
        <v>82835.161448179293</v>
      </c>
      <c r="R35" s="27">
        <v>129.64821121918899</v>
      </c>
      <c r="S35" s="14">
        <v>103.718568975352</v>
      </c>
      <c r="T35" s="28" t="s">
        <v>575</v>
      </c>
      <c r="U35" s="27">
        <v>0.99957824637592896</v>
      </c>
      <c r="V35" s="27">
        <v>11.4966333333333</v>
      </c>
      <c r="W35" s="27">
        <v>99993.987461351397</v>
      </c>
      <c r="X35" s="27">
        <v>123.876264360128</v>
      </c>
      <c r="Y35" s="14">
        <v>99.101011488102102</v>
      </c>
    </row>
    <row r="36" spans="1:25">
      <c r="A36" s="28"/>
      <c r="B36" s="28"/>
      <c r="C36" s="28" t="s">
        <v>617</v>
      </c>
      <c r="D36" s="28" t="s">
        <v>616</v>
      </c>
      <c r="E36" s="28" t="s">
        <v>35</v>
      </c>
      <c r="F36" s="28" t="s">
        <v>143</v>
      </c>
      <c r="G36" s="29">
        <v>43866.265914490701</v>
      </c>
      <c r="H36" s="28" t="s">
        <v>577</v>
      </c>
      <c r="I36" s="27">
        <v>0.99311684734224903</v>
      </c>
      <c r="J36" s="27">
        <v>5.4851999999999999</v>
      </c>
      <c r="K36" s="27">
        <v>11692.2240300106</v>
      </c>
      <c r="L36" s="27">
        <v>157.27380343267299</v>
      </c>
      <c r="M36" s="27">
        <v>78.636901716336496</v>
      </c>
      <c r="N36" s="28" t="s">
        <v>576</v>
      </c>
      <c r="O36" s="27">
        <v>0.99778541308161195</v>
      </c>
      <c r="P36" s="27">
        <v>8.9626000000000001</v>
      </c>
      <c r="Q36" s="27">
        <v>121907.840902143</v>
      </c>
      <c r="R36" s="27">
        <v>213.72783944268801</v>
      </c>
      <c r="S36" s="14">
        <v>106.863919721344</v>
      </c>
      <c r="T36" s="28" t="s">
        <v>575</v>
      </c>
      <c r="U36" s="27">
        <v>0.99957824637592896</v>
      </c>
      <c r="V36" s="27">
        <v>11.4966666666667</v>
      </c>
      <c r="W36" s="27">
        <v>152072.85725574999</v>
      </c>
      <c r="X36" s="27">
        <v>190.290658486495</v>
      </c>
      <c r="Y36" s="14">
        <v>95.145329243247701</v>
      </c>
    </row>
    <row r="37" spans="1:25">
      <c r="A37" s="28"/>
      <c r="B37" s="28"/>
      <c r="C37" s="28" t="s">
        <v>615</v>
      </c>
      <c r="D37" s="28" t="s">
        <v>614</v>
      </c>
      <c r="E37" s="28" t="s">
        <v>35</v>
      </c>
      <c r="F37" s="28" t="s">
        <v>200</v>
      </c>
      <c r="G37" s="29">
        <v>43866.280227557902</v>
      </c>
      <c r="H37" s="28" t="s">
        <v>577</v>
      </c>
      <c r="I37" s="27">
        <v>0.99311684734224903</v>
      </c>
      <c r="J37" s="27">
        <v>5.4785833333333303</v>
      </c>
      <c r="K37" s="27">
        <v>22842.049348696899</v>
      </c>
      <c r="L37" s="27">
        <v>348.42384909091101</v>
      </c>
      <c r="M37" s="27">
        <v>92.913026424242801</v>
      </c>
      <c r="N37" s="28" t="s">
        <v>576</v>
      </c>
      <c r="O37" s="27">
        <v>0.99778541308161195</v>
      </c>
      <c r="P37" s="27">
        <v>8.9625666666666692</v>
      </c>
      <c r="Q37" s="27">
        <v>223885.47276073101</v>
      </c>
      <c r="R37" s="27">
        <v>404.32796522882802</v>
      </c>
      <c r="S37" s="14">
        <v>107.820790727687</v>
      </c>
      <c r="T37" s="28" t="s">
        <v>575</v>
      </c>
      <c r="U37" s="27">
        <v>0.99957824637592896</v>
      </c>
      <c r="V37" s="27">
        <v>11.4966333333333</v>
      </c>
      <c r="W37" s="27">
        <v>278692.22522782802</v>
      </c>
      <c r="X37" s="27">
        <v>361.69342737232301</v>
      </c>
      <c r="Y37" s="14">
        <v>96.451580632619496</v>
      </c>
    </row>
    <row r="38" spans="1:25">
      <c r="A38" s="28"/>
      <c r="B38" s="28"/>
      <c r="C38" s="28" t="s">
        <v>612</v>
      </c>
      <c r="D38" s="28" t="s">
        <v>613</v>
      </c>
      <c r="E38" s="28" t="s">
        <v>35</v>
      </c>
      <c r="F38" s="28" t="s">
        <v>61</v>
      </c>
      <c r="G38" s="29">
        <v>43866.0518559954</v>
      </c>
      <c r="H38" s="28" t="s">
        <v>577</v>
      </c>
      <c r="I38" s="27">
        <v>0.99311684734224903</v>
      </c>
      <c r="J38" s="27">
        <v>5.4711999999999996</v>
      </c>
      <c r="K38" s="27">
        <v>36269.479028399699</v>
      </c>
      <c r="L38" s="27">
        <v>666.29709253492695</v>
      </c>
      <c r="M38" s="27">
        <v>106.607534805588</v>
      </c>
      <c r="N38" s="28" t="s">
        <v>576</v>
      </c>
      <c r="O38" s="27">
        <v>0.99778541308161195</v>
      </c>
      <c r="P38" s="27">
        <v>8.9625666666666692</v>
      </c>
      <c r="Q38" s="27">
        <v>348632.53798914998</v>
      </c>
      <c r="R38" s="27">
        <v>647.69612816150698</v>
      </c>
      <c r="S38" s="14">
        <v>103.63138050584099</v>
      </c>
      <c r="T38" s="28" t="s">
        <v>575</v>
      </c>
      <c r="U38" s="27">
        <v>0.99957824637592896</v>
      </c>
      <c r="V38" s="27">
        <v>11.4966333333333</v>
      </c>
      <c r="W38" s="27">
        <v>437007.34658656397</v>
      </c>
      <c r="X38" s="27">
        <v>639.07118086855098</v>
      </c>
      <c r="Y38" s="14">
        <v>102.25138893896801</v>
      </c>
    </row>
    <row r="39" spans="1:25">
      <c r="A39" s="28"/>
      <c r="B39" s="28"/>
      <c r="C39" s="28" t="s">
        <v>612</v>
      </c>
      <c r="D39" s="28" t="s">
        <v>611</v>
      </c>
      <c r="E39" s="28" t="s">
        <v>35</v>
      </c>
      <c r="F39" s="28" t="s">
        <v>61</v>
      </c>
      <c r="G39" s="29">
        <v>43866.294493298599</v>
      </c>
      <c r="H39" s="28" t="s">
        <v>577</v>
      </c>
      <c r="I39" s="27">
        <v>0.99311684734224903</v>
      </c>
      <c r="J39" s="27">
        <v>5.4741</v>
      </c>
      <c r="K39" s="27">
        <v>37324.898723683</v>
      </c>
      <c r="L39" s="27">
        <v>661.97707905703498</v>
      </c>
      <c r="M39" s="27">
        <v>105.91633264912601</v>
      </c>
      <c r="N39" s="28" t="s">
        <v>576</v>
      </c>
      <c r="O39" s="27">
        <v>0.99778541308161195</v>
      </c>
      <c r="P39" s="27">
        <v>8.9626000000000001</v>
      </c>
      <c r="Q39" s="27">
        <v>365338.113010742</v>
      </c>
      <c r="R39" s="27">
        <v>674.58536681292401</v>
      </c>
      <c r="S39" s="14">
        <v>107.933658690068</v>
      </c>
      <c r="T39" s="28" t="s">
        <v>575</v>
      </c>
      <c r="U39" s="27">
        <v>0.99957824637592896</v>
      </c>
      <c r="V39" s="27">
        <v>11.4966666666667</v>
      </c>
      <c r="W39" s="27">
        <v>468400.95346847503</v>
      </c>
      <c r="X39" s="27">
        <v>637.49212002996296</v>
      </c>
      <c r="Y39" s="14">
        <v>101.99873920479401</v>
      </c>
    </row>
    <row r="40" spans="1:25">
      <c r="A40" s="28"/>
      <c r="B40" s="28"/>
      <c r="C40" s="28" t="s">
        <v>610</v>
      </c>
      <c r="D40" s="28" t="s">
        <v>609</v>
      </c>
      <c r="E40" s="28" t="s">
        <v>35</v>
      </c>
      <c r="F40" s="28" t="s">
        <v>198</v>
      </c>
      <c r="G40" s="29">
        <v>43866.3087895602</v>
      </c>
      <c r="H40" s="28" t="s">
        <v>577</v>
      </c>
      <c r="I40" s="27">
        <v>0.99311684734224903</v>
      </c>
      <c r="J40" s="27">
        <v>5.4822833333333296</v>
      </c>
      <c r="K40" s="27">
        <v>52355.063848987404</v>
      </c>
      <c r="L40" s="27">
        <v>937.329230523776</v>
      </c>
      <c r="M40" s="27">
        <v>107.123340631289</v>
      </c>
      <c r="N40" s="28" t="s">
        <v>576</v>
      </c>
      <c r="O40" s="27">
        <v>0.99778541308161195</v>
      </c>
      <c r="P40" s="27">
        <v>8.9625666666666692</v>
      </c>
      <c r="Q40" s="27">
        <v>496286.90471675602</v>
      </c>
      <c r="R40" s="27">
        <v>846.82207606471604</v>
      </c>
      <c r="S40" s="14">
        <v>96.779665835967606</v>
      </c>
      <c r="T40" s="28" t="s">
        <v>575</v>
      </c>
      <c r="U40" s="27">
        <v>0.99957824637592896</v>
      </c>
      <c r="V40" s="27">
        <v>11.4966333333333</v>
      </c>
      <c r="W40" s="27">
        <v>638601.98405536101</v>
      </c>
      <c r="X40" s="27">
        <v>861.89581694079197</v>
      </c>
      <c r="Y40" s="14">
        <v>98.502379078947698</v>
      </c>
    </row>
    <row r="41" spans="1:25">
      <c r="A41" s="28"/>
      <c r="B41" s="28"/>
      <c r="C41" s="28" t="s">
        <v>608</v>
      </c>
      <c r="D41" s="28" t="s">
        <v>607</v>
      </c>
      <c r="E41" s="28" t="s">
        <v>35</v>
      </c>
      <c r="F41" s="28" t="s">
        <v>30</v>
      </c>
      <c r="G41" s="29">
        <v>43866.137475486103</v>
      </c>
      <c r="H41" s="28" t="s">
        <v>577</v>
      </c>
      <c r="I41" s="27">
        <v>0.99311684734224903</v>
      </c>
      <c r="J41" s="27">
        <v>5.5081666666666704</v>
      </c>
      <c r="K41" s="27">
        <v>211.470016286347</v>
      </c>
      <c r="L41" s="27">
        <v>3.81236089688527</v>
      </c>
      <c r="M41" s="27">
        <v>127.078696562842</v>
      </c>
      <c r="N41" s="28" t="s">
        <v>576</v>
      </c>
      <c r="O41" s="27">
        <v>0.99778541308161195</v>
      </c>
      <c r="P41" s="27">
        <v>8.9625666666666692</v>
      </c>
      <c r="Q41" s="27">
        <v>1564.3276988098401</v>
      </c>
      <c r="R41" s="27">
        <v>3.9650788420678502</v>
      </c>
      <c r="S41" s="14">
        <v>132.169294735595</v>
      </c>
      <c r="T41" s="28" t="s">
        <v>575</v>
      </c>
      <c r="U41" s="27">
        <v>0.99957824637592896</v>
      </c>
      <c r="V41" s="27">
        <v>11.4966333333333</v>
      </c>
      <c r="W41" s="27">
        <v>1533.20908394762</v>
      </c>
      <c r="X41" s="27">
        <v>2.3364045153641899</v>
      </c>
      <c r="Y41" s="14">
        <v>77.880150512139807</v>
      </c>
    </row>
    <row r="42" spans="1:25">
      <c r="A42" s="28"/>
      <c r="B42" s="28"/>
      <c r="C42" s="28" t="s">
        <v>606</v>
      </c>
      <c r="D42" s="28" t="s">
        <v>605</v>
      </c>
      <c r="E42" s="28" t="s">
        <v>35</v>
      </c>
      <c r="F42" s="28" t="s">
        <v>76</v>
      </c>
      <c r="G42" s="29">
        <v>43866.151724224503</v>
      </c>
      <c r="H42" s="28" t="s">
        <v>577</v>
      </c>
      <c r="I42" s="27">
        <v>0.99311684734224903</v>
      </c>
      <c r="J42" s="27">
        <v>5.4926000000000004</v>
      </c>
      <c r="K42" s="27">
        <v>224.680568881282</v>
      </c>
      <c r="L42" s="27">
        <v>3.5959414311226801</v>
      </c>
      <c r="M42" s="27">
        <v>71.918828622453603</v>
      </c>
      <c r="N42" s="28" t="s">
        <v>576</v>
      </c>
      <c r="O42" s="27">
        <v>0.99778541308161195</v>
      </c>
      <c r="P42" s="27">
        <v>8.9626000000000001</v>
      </c>
      <c r="Q42" s="27">
        <v>2647.7265199698099</v>
      </c>
      <c r="R42" s="27">
        <v>6.3540410325070296</v>
      </c>
      <c r="S42" s="14">
        <v>127.08082065014101</v>
      </c>
      <c r="T42" s="28" t="s">
        <v>575</v>
      </c>
      <c r="U42" s="27">
        <v>0.99957824637592896</v>
      </c>
      <c r="V42" s="27">
        <v>11.4966666666667</v>
      </c>
      <c r="W42" s="27">
        <v>2795.1069281713399</v>
      </c>
      <c r="X42" s="27">
        <v>3.9663679979452202</v>
      </c>
      <c r="Y42" s="14">
        <v>79.327359958904395</v>
      </c>
    </row>
    <row r="43" spans="1:25">
      <c r="A43" s="28"/>
      <c r="B43" s="28"/>
      <c r="C43" s="28" t="s">
        <v>604</v>
      </c>
      <c r="D43" s="28" t="s">
        <v>603</v>
      </c>
      <c r="E43" s="28" t="s">
        <v>35</v>
      </c>
      <c r="F43" s="28" t="s">
        <v>169</v>
      </c>
      <c r="G43" s="29">
        <v>43866.165956169003</v>
      </c>
      <c r="H43" s="28" t="s">
        <v>577</v>
      </c>
      <c r="I43" s="27">
        <v>0.99311684734224903</v>
      </c>
      <c r="J43" s="27">
        <v>5.4896833333333301</v>
      </c>
      <c r="K43" s="27">
        <v>520.69917532348904</v>
      </c>
      <c r="L43" s="27">
        <v>9.1928525497780207</v>
      </c>
      <c r="M43" s="27">
        <v>122.571367330374</v>
      </c>
      <c r="N43" s="28" t="s">
        <v>576</v>
      </c>
      <c r="O43" s="27">
        <v>0.99778541308161195</v>
      </c>
      <c r="P43" s="27">
        <v>8.9625666666666692</v>
      </c>
      <c r="Q43" s="27">
        <v>3809.6464718510301</v>
      </c>
      <c r="R43" s="27">
        <v>7.8344686680292996</v>
      </c>
      <c r="S43" s="14">
        <v>104.459582240391</v>
      </c>
      <c r="T43" s="28" t="s">
        <v>575</v>
      </c>
      <c r="U43" s="27">
        <v>0.99957824637592896</v>
      </c>
      <c r="V43" s="27">
        <v>11.4966333333333</v>
      </c>
      <c r="W43" s="27">
        <v>4185.3584629720199</v>
      </c>
      <c r="X43" s="27">
        <v>5.9634853631915403</v>
      </c>
      <c r="Y43" s="14">
        <v>79.513138175887207</v>
      </c>
    </row>
    <row r="44" spans="1:25">
      <c r="A44" s="28"/>
      <c r="B44" s="28"/>
      <c r="C44" s="28" t="s">
        <v>602</v>
      </c>
      <c r="D44" s="28" t="s">
        <v>601</v>
      </c>
      <c r="E44" s="28" t="s">
        <v>35</v>
      </c>
      <c r="F44" s="28" t="s">
        <v>186</v>
      </c>
      <c r="G44" s="29">
        <v>43866.180264675902</v>
      </c>
      <c r="H44" s="28" t="s">
        <v>577</v>
      </c>
      <c r="I44" s="27">
        <v>0.99311684734224903</v>
      </c>
      <c r="J44" s="27">
        <v>5.4851999999999999</v>
      </c>
      <c r="K44" s="27">
        <v>751.44080561234296</v>
      </c>
      <c r="L44" s="27">
        <v>12.0930014067798</v>
      </c>
      <c r="M44" s="27">
        <v>96.744011254238401</v>
      </c>
      <c r="N44" s="28" t="s">
        <v>576</v>
      </c>
      <c r="O44" s="27">
        <v>0.99778541308161195</v>
      </c>
      <c r="P44" s="27">
        <v>8.9626000000000001</v>
      </c>
      <c r="Q44" s="27">
        <v>6483.6672850793302</v>
      </c>
      <c r="R44" s="27">
        <v>12.2849694923068</v>
      </c>
      <c r="S44" s="14">
        <v>98.279755938454301</v>
      </c>
      <c r="T44" s="28" t="s">
        <v>575</v>
      </c>
      <c r="U44" s="27">
        <v>0.99957824637592896</v>
      </c>
      <c r="V44" s="27">
        <v>11.4966666666667</v>
      </c>
      <c r="W44" s="27">
        <v>7800.6905647447402</v>
      </c>
      <c r="X44" s="27">
        <v>11.256736456840599</v>
      </c>
      <c r="Y44" s="14">
        <v>90.053891654725106</v>
      </c>
    </row>
    <row r="45" spans="1:25">
      <c r="A45" s="28"/>
      <c r="B45" s="28"/>
      <c r="C45" s="28" t="s">
        <v>600</v>
      </c>
      <c r="D45" s="28" t="s">
        <v>599</v>
      </c>
      <c r="E45" s="28" t="s">
        <v>35</v>
      </c>
      <c r="F45" s="28" t="s">
        <v>176</v>
      </c>
      <c r="G45" s="29">
        <v>43866.194519363402</v>
      </c>
      <c r="H45" s="28" t="s">
        <v>577</v>
      </c>
      <c r="I45" s="27">
        <v>0.99311684734224903</v>
      </c>
      <c r="J45" s="27">
        <v>5.4822833333333296</v>
      </c>
      <c r="K45" s="27">
        <v>788.61350328064395</v>
      </c>
      <c r="L45" s="27">
        <v>13.3377059082173</v>
      </c>
      <c r="M45" s="27">
        <v>66.688529541086396</v>
      </c>
      <c r="N45" s="28" t="s">
        <v>576</v>
      </c>
      <c r="O45" s="27">
        <v>0.99778541308161195</v>
      </c>
      <c r="P45" s="27">
        <v>8.9625666666666692</v>
      </c>
      <c r="Q45" s="27">
        <v>9488.8345318603606</v>
      </c>
      <c r="R45" s="27">
        <v>22.8355057426668</v>
      </c>
      <c r="S45" s="14">
        <v>114.177528713334</v>
      </c>
      <c r="T45" s="28" t="s">
        <v>575</v>
      </c>
      <c r="U45" s="27">
        <v>0.99957824637592896</v>
      </c>
      <c r="V45" s="27">
        <v>11.4966333333333</v>
      </c>
      <c r="W45" s="27">
        <v>10758.535709941199</v>
      </c>
      <c r="X45" s="27">
        <v>15.6330904614743</v>
      </c>
      <c r="Y45" s="14">
        <v>78.165452307371396</v>
      </c>
    </row>
    <row r="46" spans="1:25">
      <c r="A46" s="28"/>
      <c r="B46" s="28"/>
      <c r="C46" s="28" t="s">
        <v>598</v>
      </c>
      <c r="D46" s="28" t="s">
        <v>597</v>
      </c>
      <c r="E46" s="28" t="s">
        <v>35</v>
      </c>
      <c r="F46" s="28" t="s">
        <v>172</v>
      </c>
      <c r="G46" s="29">
        <v>43866.208772280101</v>
      </c>
      <c r="H46" s="28" t="s">
        <v>577</v>
      </c>
      <c r="I46" s="27">
        <v>0.99311684734224903</v>
      </c>
      <c r="J46" s="27">
        <v>5.4962833333333299</v>
      </c>
      <c r="K46" s="27">
        <v>1561.77891572046</v>
      </c>
      <c r="L46" s="27">
        <v>26.4694425856263</v>
      </c>
      <c r="M46" s="27">
        <v>84.7022162740043</v>
      </c>
      <c r="N46" s="28" t="s">
        <v>576</v>
      </c>
      <c r="O46" s="27">
        <v>0.99778541308161195</v>
      </c>
      <c r="P46" s="27">
        <v>8.9626000000000001</v>
      </c>
      <c r="Q46" s="27">
        <v>15505.892645689</v>
      </c>
      <c r="R46" s="27">
        <v>30.537736079753699</v>
      </c>
      <c r="S46" s="14">
        <v>97.720755455211702</v>
      </c>
      <c r="T46" s="28" t="s">
        <v>575</v>
      </c>
      <c r="U46" s="27">
        <v>0.99957824637592896</v>
      </c>
      <c r="V46" s="27">
        <v>11.4966666666667</v>
      </c>
      <c r="W46" s="27">
        <v>17870.729746515801</v>
      </c>
      <c r="X46" s="27">
        <v>24.7378725064337</v>
      </c>
      <c r="Y46" s="14">
        <v>79.161192020587904</v>
      </c>
    </row>
    <row r="47" spans="1:25">
      <c r="A47" s="28"/>
      <c r="B47" s="28"/>
      <c r="C47" s="28" t="s">
        <v>596</v>
      </c>
      <c r="D47" s="28" t="s">
        <v>595</v>
      </c>
      <c r="E47" s="28" t="s">
        <v>35</v>
      </c>
      <c r="F47" s="28" t="s">
        <v>83</v>
      </c>
      <c r="G47" s="29">
        <v>43866.223097476897</v>
      </c>
      <c r="H47" s="28" t="s">
        <v>577</v>
      </c>
      <c r="I47" s="27">
        <v>0.99311684734224903</v>
      </c>
      <c r="J47" s="27">
        <v>5.4748999999999999</v>
      </c>
      <c r="K47" s="27">
        <v>2198.0738588517102</v>
      </c>
      <c r="L47" s="27">
        <v>41.184944501556998</v>
      </c>
      <c r="M47" s="27">
        <v>82.369889003113997</v>
      </c>
      <c r="N47" s="28" t="s">
        <v>576</v>
      </c>
      <c r="O47" s="27">
        <v>0.99778541308161195</v>
      </c>
      <c r="P47" s="27">
        <v>8.9625666666666692</v>
      </c>
      <c r="Q47" s="27">
        <v>22166.044315639101</v>
      </c>
      <c r="R47" s="27">
        <v>45.461039669686699</v>
      </c>
      <c r="S47" s="14">
        <v>90.922079339373397</v>
      </c>
      <c r="T47" s="28" t="s">
        <v>575</v>
      </c>
      <c r="U47" s="27">
        <v>0.99957824637592896</v>
      </c>
      <c r="V47" s="27">
        <v>11.4966333333333</v>
      </c>
      <c r="W47" s="27">
        <v>27453.575250205799</v>
      </c>
      <c r="X47" s="27">
        <v>42.760512521466097</v>
      </c>
      <c r="Y47" s="14">
        <v>85.521025042932195</v>
      </c>
    </row>
    <row r="48" spans="1:25">
      <c r="A48" s="28"/>
      <c r="B48" s="28"/>
      <c r="C48" s="28" t="s">
        <v>593</v>
      </c>
      <c r="D48" s="28" t="s">
        <v>594</v>
      </c>
      <c r="E48" s="28" t="s">
        <v>35</v>
      </c>
      <c r="F48" s="28" t="s">
        <v>147</v>
      </c>
      <c r="G48" s="29">
        <v>43865.9804430324</v>
      </c>
      <c r="H48" s="28" t="s">
        <v>577</v>
      </c>
      <c r="I48" s="27">
        <v>0.99311684734224903</v>
      </c>
      <c r="J48" s="27">
        <v>5.4889000000000001</v>
      </c>
      <c r="K48" s="27">
        <v>4604.0532798153399</v>
      </c>
      <c r="L48" s="27">
        <v>69.202965434091297</v>
      </c>
      <c r="M48" s="27">
        <v>79.089103353247197</v>
      </c>
      <c r="N48" s="28" t="s">
        <v>576</v>
      </c>
      <c r="O48" s="27">
        <v>0.99778541308161195</v>
      </c>
      <c r="P48" s="27">
        <v>8.9626000000000001</v>
      </c>
      <c r="Q48" s="27">
        <v>57990.0689778835</v>
      </c>
      <c r="R48" s="27">
        <v>99.722569331073899</v>
      </c>
      <c r="S48" s="14">
        <v>113.968650664084</v>
      </c>
      <c r="T48" s="28" t="s">
        <v>575</v>
      </c>
      <c r="U48" s="27">
        <v>0.99957824637592896</v>
      </c>
      <c r="V48" s="27">
        <v>11.4966666666667</v>
      </c>
      <c r="W48" s="27">
        <v>66092.608285338996</v>
      </c>
      <c r="X48" s="27">
        <v>87.868689995026799</v>
      </c>
      <c r="Y48" s="14">
        <v>100.42135999431601</v>
      </c>
    </row>
    <row r="49" spans="1:25">
      <c r="A49" s="28"/>
      <c r="B49" s="28"/>
      <c r="C49" s="28" t="s">
        <v>593</v>
      </c>
      <c r="D49" s="28" t="s">
        <v>592</v>
      </c>
      <c r="E49" s="28" t="s">
        <v>35</v>
      </c>
      <c r="F49" s="28" t="s">
        <v>147</v>
      </c>
      <c r="G49" s="29">
        <v>43866.237351446798</v>
      </c>
      <c r="H49" s="28" t="s">
        <v>577</v>
      </c>
      <c r="I49" s="27">
        <v>0.99311684734224903</v>
      </c>
      <c r="J49" s="27">
        <v>5.4851999999999999</v>
      </c>
      <c r="K49" s="27">
        <v>4938.3037604554302</v>
      </c>
      <c r="L49" s="27">
        <v>69.083115377600194</v>
      </c>
      <c r="M49" s="27">
        <v>78.952131860114505</v>
      </c>
      <c r="N49" s="28" t="s">
        <v>576</v>
      </c>
      <c r="O49" s="27">
        <v>0.99778541308161195</v>
      </c>
      <c r="P49" s="27">
        <v>8.9626000000000001</v>
      </c>
      <c r="Q49" s="27">
        <v>56587.401073179797</v>
      </c>
      <c r="R49" s="27">
        <v>98.098439014618606</v>
      </c>
      <c r="S49" s="14">
        <v>112.112501730993</v>
      </c>
      <c r="T49" s="28" t="s">
        <v>575</v>
      </c>
      <c r="U49" s="27">
        <v>0.99957824637592896</v>
      </c>
      <c r="V49" s="27">
        <v>11.4966666666667</v>
      </c>
      <c r="W49" s="27">
        <v>66333.224274347303</v>
      </c>
      <c r="X49" s="27">
        <v>87.306900744873403</v>
      </c>
      <c r="Y49" s="14">
        <v>99.779315136998207</v>
      </c>
    </row>
    <row r="50" spans="1:25">
      <c r="A50" s="28"/>
      <c r="B50" s="28"/>
      <c r="C50" s="28" t="s">
        <v>591</v>
      </c>
      <c r="D50" s="28" t="s">
        <v>590</v>
      </c>
      <c r="E50" s="28" t="s">
        <v>33</v>
      </c>
      <c r="F50" s="28" t="s">
        <v>164</v>
      </c>
      <c r="G50" s="29">
        <v>43866.365893032402</v>
      </c>
      <c r="H50" s="28" t="s">
        <v>577</v>
      </c>
      <c r="I50" s="27">
        <v>0.99311684734224903</v>
      </c>
      <c r="J50" s="27">
        <v>5.4933833333333304</v>
      </c>
      <c r="K50" s="27">
        <v>7153.0608069909304</v>
      </c>
      <c r="L50" s="27">
        <v>238.867679960679</v>
      </c>
      <c r="M50" s="27"/>
      <c r="N50" s="28" t="s">
        <v>576</v>
      </c>
      <c r="O50" s="27">
        <v>0.99778541308161195</v>
      </c>
      <c r="P50" s="27">
        <v>8.9625666666666692</v>
      </c>
      <c r="Q50" s="27">
        <v>88984.661350742201</v>
      </c>
      <c r="R50" s="27">
        <v>242.36076478442399</v>
      </c>
      <c r="S50" s="14">
        <f>(R50/AVERAGE(R$50:R$53))*100</f>
        <v>92.999152673059754</v>
      </c>
      <c r="T50" s="28" t="s">
        <v>575</v>
      </c>
      <c r="U50" s="27">
        <v>0.99957824637592896</v>
      </c>
      <c r="V50" s="27">
        <v>11.4966333333333</v>
      </c>
      <c r="W50" s="27">
        <v>113121.274399093</v>
      </c>
      <c r="X50" s="27">
        <v>216.78633889727999</v>
      </c>
      <c r="Y50" s="14">
        <f>(X50/AVERAGE(X$50:X$53))*100</f>
        <v>93.478404944761536</v>
      </c>
    </row>
    <row r="51" spans="1:25">
      <c r="A51" s="28"/>
      <c r="B51" s="28"/>
      <c r="C51" s="28" t="s">
        <v>589</v>
      </c>
      <c r="D51" s="28" t="s">
        <v>588</v>
      </c>
      <c r="E51" s="28" t="s">
        <v>33</v>
      </c>
      <c r="F51" s="28" t="s">
        <v>164</v>
      </c>
      <c r="G51" s="29">
        <v>43865.9233549653</v>
      </c>
      <c r="H51" s="28" t="s">
        <v>577</v>
      </c>
      <c r="I51" s="27">
        <v>0.99311684734224903</v>
      </c>
      <c r="J51" s="27">
        <v>5.4851999999999999</v>
      </c>
      <c r="K51" s="27">
        <v>14368.6222741612</v>
      </c>
      <c r="L51" s="27">
        <v>223.76211813856401</v>
      </c>
      <c r="M51" s="27"/>
      <c r="N51" s="28" t="s">
        <v>576</v>
      </c>
      <c r="O51" s="27">
        <v>0.99778541308161195</v>
      </c>
      <c r="P51" s="27">
        <v>8.9626000000000001</v>
      </c>
      <c r="Q51" s="27">
        <v>150735.37452030601</v>
      </c>
      <c r="R51" s="27">
        <v>290.93785438142498</v>
      </c>
      <c r="S51" s="14">
        <f>(R51/AVERAGE(R$50:R$53))*100</f>
        <v>111.6392497030504</v>
      </c>
      <c r="T51" s="28" t="s">
        <v>575</v>
      </c>
      <c r="U51" s="27">
        <v>0.99957824637592896</v>
      </c>
      <c r="V51" s="27">
        <v>11.4966666666667</v>
      </c>
      <c r="W51" s="27">
        <v>196836.20996184801</v>
      </c>
      <c r="X51" s="27">
        <v>230.55081501487101</v>
      </c>
      <c r="Y51" s="14">
        <f>(X51/AVERAGE(X$50:X$53))*100</f>
        <v>99.413655657133887</v>
      </c>
    </row>
    <row r="52" spans="1:25">
      <c r="A52" s="28"/>
      <c r="B52" s="28"/>
      <c r="C52" s="28" t="s">
        <v>587</v>
      </c>
      <c r="D52" s="28" t="s">
        <v>586</v>
      </c>
      <c r="E52" s="28" t="s">
        <v>33</v>
      </c>
      <c r="F52" s="28" t="s">
        <v>164</v>
      </c>
      <c r="G52" s="29">
        <v>43865.937612222202</v>
      </c>
      <c r="H52" s="28" t="s">
        <v>577</v>
      </c>
      <c r="I52" s="27">
        <v>0.99311684734224903</v>
      </c>
      <c r="J52" s="27">
        <v>5.4822833333333296</v>
      </c>
      <c r="K52" s="27">
        <v>13400.0623327911</v>
      </c>
      <c r="L52" s="27">
        <v>203.39756910192901</v>
      </c>
      <c r="M52" s="27"/>
      <c r="N52" s="28" t="s">
        <v>576</v>
      </c>
      <c r="O52" s="27">
        <v>0.99778541308161195</v>
      </c>
      <c r="P52" s="27">
        <v>8.9625666666666692</v>
      </c>
      <c r="Q52" s="27">
        <v>148666.14836456001</v>
      </c>
      <c r="R52" s="27">
        <v>252.50623712981701</v>
      </c>
      <c r="S52" s="14">
        <f>(R52/AVERAGE(R$50:R$53))*100</f>
        <v>96.892193415148355</v>
      </c>
      <c r="T52" s="28" t="s">
        <v>575</v>
      </c>
      <c r="U52" s="27">
        <v>0.99957824637592896</v>
      </c>
      <c r="V52" s="27">
        <v>11.4966333333333</v>
      </c>
      <c r="W52" s="27">
        <v>198369.377069365</v>
      </c>
      <c r="X52" s="27">
        <v>245.97771833556399</v>
      </c>
      <c r="Y52" s="14">
        <f>(X52/AVERAGE(X$50:X$53))*100</f>
        <v>106.06574601942708</v>
      </c>
    </row>
    <row r="53" spans="1:25">
      <c r="A53" s="28"/>
      <c r="B53" s="28"/>
      <c r="C53" s="28" t="s">
        <v>585</v>
      </c>
      <c r="D53" s="28" t="s">
        <v>584</v>
      </c>
      <c r="E53" s="28" t="s">
        <v>33</v>
      </c>
      <c r="F53" s="28" t="s">
        <v>164</v>
      </c>
      <c r="G53" s="29">
        <v>43866.080329074102</v>
      </c>
      <c r="H53" s="28" t="s">
        <v>577</v>
      </c>
      <c r="I53" s="27">
        <v>0.99311684734224903</v>
      </c>
      <c r="J53" s="27">
        <v>5.4748999999999999</v>
      </c>
      <c r="K53" s="27">
        <v>13954.0623353147</v>
      </c>
      <c r="L53" s="27">
        <v>217.73154574765701</v>
      </c>
      <c r="M53" s="27"/>
      <c r="N53" s="28" t="s">
        <v>576</v>
      </c>
      <c r="O53" s="27">
        <v>0.99778541308161195</v>
      </c>
      <c r="P53" s="27">
        <v>8.9625666666666692</v>
      </c>
      <c r="Q53" s="27">
        <v>139925.40329295499</v>
      </c>
      <c r="R53" s="27">
        <v>256.61653279568498</v>
      </c>
      <c r="S53" s="14">
        <f>(R53/AVERAGE(R$50:R$53))*100</f>
        <v>98.469404208741437</v>
      </c>
      <c r="T53" s="28" t="s">
        <v>575</v>
      </c>
      <c r="U53" s="27">
        <v>0.99957824637592896</v>
      </c>
      <c r="V53" s="27">
        <v>11.4966333333333</v>
      </c>
      <c r="W53" s="27">
        <v>185840.58814387099</v>
      </c>
      <c r="X53" s="27">
        <v>234.32756677500399</v>
      </c>
      <c r="Y53" s="14">
        <f>(X53/AVERAGE(X$50:X$53))*100</f>
        <v>101.04219337867745</v>
      </c>
    </row>
    <row r="54" spans="1:25">
      <c r="A54" s="28"/>
      <c r="B54" s="28"/>
      <c r="C54" s="28" t="s">
        <v>583</v>
      </c>
      <c r="D54" s="28" t="s">
        <v>582</v>
      </c>
      <c r="E54" s="28" t="s">
        <v>33</v>
      </c>
      <c r="F54" s="28" t="s">
        <v>164</v>
      </c>
      <c r="G54" s="29">
        <v>43866.0660825347</v>
      </c>
      <c r="H54" s="28" t="s">
        <v>577</v>
      </c>
      <c r="I54" s="27">
        <v>0.99311684734224903</v>
      </c>
      <c r="J54" s="27">
        <v>5.4778000000000002</v>
      </c>
      <c r="K54" s="27">
        <v>9462.9130591667599</v>
      </c>
      <c r="L54" s="27">
        <v>143.83777559826299</v>
      </c>
      <c r="M54" s="27"/>
      <c r="N54" s="28" t="s">
        <v>576</v>
      </c>
      <c r="O54" s="27">
        <v>0.99778541308161195</v>
      </c>
      <c r="P54" s="27">
        <v>8.9626000000000001</v>
      </c>
      <c r="Q54" s="27">
        <v>121245.955564287</v>
      </c>
      <c r="R54" s="27">
        <v>187.890392245887</v>
      </c>
      <c r="S54" s="14">
        <f>(R54/AVERAGE(R$54:R$56))*100</f>
        <v>83.152867998941872</v>
      </c>
      <c r="T54" s="28" t="s">
        <v>575</v>
      </c>
      <c r="U54" s="27">
        <v>0.99957824637592896</v>
      </c>
      <c r="V54" s="27">
        <v>11.4966666666667</v>
      </c>
      <c r="W54" s="27">
        <v>152842.32198900901</v>
      </c>
      <c r="X54" s="27">
        <v>179.54784807779299</v>
      </c>
      <c r="Y54" s="14">
        <f>(X54/AVERAGE(X$54:X$56))*100</f>
        <v>97.360935863117419</v>
      </c>
    </row>
    <row r="55" spans="1:25">
      <c r="A55" s="28"/>
      <c r="B55" s="28"/>
      <c r="C55" s="28" t="s">
        <v>581</v>
      </c>
      <c r="D55" s="28" t="s">
        <v>580</v>
      </c>
      <c r="E55" s="28" t="s">
        <v>33</v>
      </c>
      <c r="F55" s="28" t="s">
        <v>164</v>
      </c>
      <c r="G55" s="29">
        <v>43865.951886018498</v>
      </c>
      <c r="H55" s="28" t="s">
        <v>577</v>
      </c>
      <c r="I55" s="27">
        <v>0.99311684734224903</v>
      </c>
      <c r="J55" s="27">
        <v>5.4889000000000001</v>
      </c>
      <c r="K55" s="27">
        <v>11952.3311878808</v>
      </c>
      <c r="L55" s="27">
        <v>174.08116325805301</v>
      </c>
      <c r="M55" s="27"/>
      <c r="N55" s="28" t="s">
        <v>576</v>
      </c>
      <c r="O55" s="27">
        <v>0.99778541308161195</v>
      </c>
      <c r="P55" s="27">
        <v>8.9626000000000001</v>
      </c>
      <c r="Q55" s="27">
        <v>136331.58611544099</v>
      </c>
      <c r="R55" s="27">
        <v>262.45982592119299</v>
      </c>
      <c r="S55" s="14">
        <f>(R55/AVERAGE(R$54:R$56))*100</f>
        <v>116.1543546691274</v>
      </c>
      <c r="T55" s="28" t="s">
        <v>575</v>
      </c>
      <c r="U55" s="27">
        <v>0.99957824637592896</v>
      </c>
      <c r="V55" s="27">
        <v>11.4966666666667</v>
      </c>
      <c r="W55" s="27">
        <v>154230.273308295</v>
      </c>
      <c r="X55" s="27">
        <v>190.36283067852401</v>
      </c>
      <c r="Y55" s="14">
        <f>(X55/AVERAGE(X$54:X$56))*100</f>
        <v>103.22542735451243</v>
      </c>
    </row>
    <row r="56" spans="1:25">
      <c r="A56" s="28"/>
      <c r="B56" s="28"/>
      <c r="C56" s="28" t="s">
        <v>579</v>
      </c>
      <c r="D56" s="28" t="s">
        <v>578</v>
      </c>
      <c r="E56" s="28" t="s">
        <v>33</v>
      </c>
      <c r="F56" s="28" t="s">
        <v>164</v>
      </c>
      <c r="G56" s="29">
        <v>43865.994711620398</v>
      </c>
      <c r="H56" s="28" t="s">
        <v>577</v>
      </c>
      <c r="I56" s="27">
        <v>0.99311684734224903</v>
      </c>
      <c r="J56" s="27">
        <v>5.4933833333333304</v>
      </c>
      <c r="K56" s="27">
        <v>15194.430852056999</v>
      </c>
      <c r="L56" s="27">
        <v>201.74862865178301</v>
      </c>
      <c r="M56" s="27"/>
      <c r="N56" s="28" t="s">
        <v>576</v>
      </c>
      <c r="O56" s="27">
        <v>0.99778541308161195</v>
      </c>
      <c r="P56" s="27">
        <v>8.9625666666666692</v>
      </c>
      <c r="Q56" s="27">
        <v>162459.55845547901</v>
      </c>
      <c r="R56" s="27">
        <v>227.52318572421299</v>
      </c>
      <c r="S56" s="14">
        <f>(R56/AVERAGE(R$54:R$56))*100</f>
        <v>100.6927773319307</v>
      </c>
      <c r="T56" s="28" t="s">
        <v>575</v>
      </c>
      <c r="U56" s="27">
        <v>0.99957824637592896</v>
      </c>
      <c r="V56" s="27">
        <v>11.4966333333333</v>
      </c>
      <c r="W56" s="27">
        <v>179825.118773936</v>
      </c>
      <c r="X56" s="27">
        <v>183.33332969351301</v>
      </c>
      <c r="Y56" s="14">
        <f>(X56/AVERAGE(X$54:X$56))*100</f>
        <v>99.413636782370091</v>
      </c>
    </row>
  </sheetData>
  <mergeCells count="7">
    <mergeCell ref="T1:U1"/>
    <mergeCell ref="V1:Y1"/>
    <mergeCell ref="P1:S1"/>
    <mergeCell ref="N1:O1"/>
    <mergeCell ref="A1:G1"/>
    <mergeCell ref="H1:I1"/>
    <mergeCell ref="J1:M1"/>
  </mergeCells>
  <conditionalFormatting sqref="S6:S20">
    <cfRule type="cellIs" dxfId="116" priority="59" operator="lessThan">
      <formula>80</formula>
    </cfRule>
    <cfRule type="cellIs" dxfId="115" priority="60" operator="greaterThan">
      <formula>120</formula>
    </cfRule>
  </conditionalFormatting>
  <conditionalFormatting sqref="S22:S24">
    <cfRule type="cellIs" dxfId="114" priority="57" operator="lessThan">
      <formula>80</formula>
    </cfRule>
    <cfRule type="cellIs" dxfId="113" priority="58" operator="greaterThan">
      <formula>120</formula>
    </cfRule>
  </conditionalFormatting>
  <conditionalFormatting sqref="S34:S49">
    <cfRule type="cellIs" dxfId="112" priority="55" operator="lessThan">
      <formula>80</formula>
    </cfRule>
    <cfRule type="cellIs" dxfId="111" priority="56" operator="greaterThan">
      <formula>120</formula>
    </cfRule>
  </conditionalFormatting>
  <conditionalFormatting sqref="S31:S33">
    <cfRule type="cellIs" dxfId="110" priority="53" operator="lessThan">
      <formula>75</formula>
    </cfRule>
    <cfRule type="cellIs" dxfId="109" priority="54" operator="greaterThan">
      <formula>125</formula>
    </cfRule>
  </conditionalFormatting>
  <conditionalFormatting sqref="S50">
    <cfRule type="cellIs" dxfId="108" priority="51" operator="lessThan">
      <formula>75</formula>
    </cfRule>
    <cfRule type="cellIs" dxfId="107" priority="52" operator="greaterThan">
      <formula>125</formula>
    </cfRule>
  </conditionalFormatting>
  <conditionalFormatting sqref="S51">
    <cfRule type="cellIs" dxfId="106" priority="49" operator="lessThan">
      <formula>75</formula>
    </cfRule>
    <cfRule type="cellIs" dxfId="105" priority="50" operator="greaterThan">
      <formula>125</formula>
    </cfRule>
  </conditionalFormatting>
  <conditionalFormatting sqref="S52">
    <cfRule type="cellIs" dxfId="104" priority="47" operator="lessThan">
      <formula>75</formula>
    </cfRule>
    <cfRule type="cellIs" dxfId="103" priority="48" operator="greaterThan">
      <formula>125</formula>
    </cfRule>
  </conditionalFormatting>
  <conditionalFormatting sqref="S53">
    <cfRule type="cellIs" dxfId="102" priority="45" operator="lessThan">
      <formula>75</formula>
    </cfRule>
    <cfRule type="cellIs" dxfId="101" priority="46" operator="greaterThan">
      <formula>125</formula>
    </cfRule>
  </conditionalFormatting>
  <conditionalFormatting sqref="S54">
    <cfRule type="cellIs" dxfId="100" priority="43" operator="lessThan">
      <formula>75</formula>
    </cfRule>
    <cfRule type="cellIs" dxfId="99" priority="44" operator="greaterThan">
      <formula>125</formula>
    </cfRule>
  </conditionalFormatting>
  <conditionalFormatting sqref="S55">
    <cfRule type="cellIs" dxfId="98" priority="41" operator="lessThan">
      <formula>75</formula>
    </cfRule>
    <cfRule type="cellIs" dxfId="97" priority="42" operator="greaterThan">
      <formula>125</formula>
    </cfRule>
  </conditionalFormatting>
  <conditionalFormatting sqref="S56">
    <cfRule type="cellIs" dxfId="96" priority="39" operator="lessThan">
      <formula>75</formula>
    </cfRule>
    <cfRule type="cellIs" dxfId="95" priority="40" operator="greaterThan">
      <formula>125</formula>
    </cfRule>
  </conditionalFormatting>
  <conditionalFormatting sqref="Y6:Y20">
    <cfRule type="cellIs" dxfId="94" priority="21" operator="lessThan">
      <formula>80</formula>
    </cfRule>
    <cfRule type="cellIs" dxfId="93" priority="22" operator="greaterThan">
      <formula>120</formula>
    </cfRule>
  </conditionalFormatting>
  <conditionalFormatting sqref="Y22:Y24">
    <cfRule type="cellIs" dxfId="92" priority="19" operator="lessThan">
      <formula>80</formula>
    </cfRule>
    <cfRule type="cellIs" dxfId="91" priority="20" operator="greaterThan">
      <formula>120</formula>
    </cfRule>
  </conditionalFormatting>
  <conditionalFormatting sqref="Y34:Y49">
    <cfRule type="cellIs" dxfId="90" priority="17" operator="lessThan">
      <formula>80</formula>
    </cfRule>
    <cfRule type="cellIs" dxfId="89" priority="18" operator="greaterThan">
      <formula>120</formula>
    </cfRule>
  </conditionalFormatting>
  <conditionalFormatting sqref="Y31:Y33">
    <cfRule type="cellIs" dxfId="88" priority="15" operator="lessThan">
      <formula>75</formula>
    </cfRule>
    <cfRule type="cellIs" dxfId="87" priority="16" operator="greaterThan">
      <formula>125</formula>
    </cfRule>
  </conditionalFormatting>
  <conditionalFormatting sqref="Y50">
    <cfRule type="cellIs" dxfId="86" priority="13" operator="lessThan">
      <formula>75</formula>
    </cfRule>
    <cfRule type="cellIs" dxfId="85" priority="14" operator="greaterThan">
      <formula>125</formula>
    </cfRule>
  </conditionalFormatting>
  <conditionalFormatting sqref="Y51">
    <cfRule type="cellIs" dxfId="84" priority="11" operator="lessThan">
      <formula>75</formula>
    </cfRule>
    <cfRule type="cellIs" dxfId="83" priority="12" operator="greaterThan">
      <formula>125</formula>
    </cfRule>
  </conditionalFormatting>
  <conditionalFormatting sqref="Y52">
    <cfRule type="cellIs" dxfId="82" priority="9" operator="lessThan">
      <formula>75</formula>
    </cfRule>
    <cfRule type="cellIs" dxfId="81" priority="10" operator="greaterThan">
      <formula>125</formula>
    </cfRule>
  </conditionalFormatting>
  <conditionalFormatting sqref="Y53">
    <cfRule type="cellIs" dxfId="80" priority="7" operator="lessThan">
      <formula>75</formula>
    </cfRule>
    <cfRule type="cellIs" dxfId="79" priority="8" operator="greaterThan">
      <formula>125</formula>
    </cfRule>
  </conditionalFormatting>
  <conditionalFormatting sqref="Y54">
    <cfRule type="cellIs" dxfId="78" priority="5" operator="lessThan">
      <formula>75</formula>
    </cfRule>
    <cfRule type="cellIs" dxfId="77" priority="6" operator="greaterThan">
      <formula>125</formula>
    </cfRule>
  </conditionalFormatting>
  <conditionalFormatting sqref="Y55">
    <cfRule type="cellIs" dxfId="76" priority="3" operator="lessThan">
      <formula>75</formula>
    </cfRule>
    <cfRule type="cellIs" dxfId="75" priority="4" operator="greaterThan">
      <formula>125</formula>
    </cfRule>
  </conditionalFormatting>
  <conditionalFormatting sqref="Y56">
    <cfRule type="cellIs" dxfId="74" priority="1" operator="lessThan">
      <formula>75</formula>
    </cfRule>
    <cfRule type="cellIs" dxfId="73" priority="2" operator="greaterThan">
      <formula>125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4" operator="greaterThan" id="{1DBAB78A-B60D-4881-AA1B-2CA8337ECEDF}">
            <xm:f>'Executive Summary'!$E$9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R4:R5</xm:sqref>
        </x14:conditionalFormatting>
        <x14:conditionalFormatting xmlns:xm="http://schemas.microsoft.com/office/excel/2006/main">
          <x14:cfRule type="cellIs" priority="63" operator="greaterThan" id="{DF3EEAE4-AEDC-4841-AB96-A1AE5BEA2BEA}">
            <xm:f>'Executive Summary'!$E$9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ellIs" priority="62" operator="greaterThan" id="{A9BD3BDA-F029-4999-ACAA-31C3A96606B4}">
            <xm:f>'Executive Summary'!$E$9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ellIs" priority="61" operator="greaterThan" id="{6B51B6C7-468D-435A-A550-ADC91439F96C}">
            <xm:f>'Executive Summary'!$E$9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R28:R30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'C:\Users\AKreutz\OneDrive - Environmental Protection Agency (EPA)\Profile\Documents\PFAS\PFAS_Data\[899_900_Analysis.xlsx]ValueList_Helper'!#REF!</xm:f>
          </x14:formula1>
          <xm:sqref>E3:E56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539-9A7E-4012-961D-660128F01EFC}">
  <dimension ref="A1:X58"/>
  <sheetViews>
    <sheetView workbookViewId="0">
      <selection activeCell="C32" sqref="C32"/>
    </sheetView>
  </sheetViews>
  <sheetFormatPr defaultColWidth="9.140625" defaultRowHeight="15"/>
  <cols>
    <col min="1" max="2" width="4" style="10" customWidth="1"/>
    <col min="3" max="3" width="28.140625" style="10" customWidth="1"/>
    <col min="4" max="4" width="14.7109375" style="10" customWidth="1"/>
    <col min="5" max="5" width="17.42578125" style="10" customWidth="1"/>
    <col min="6" max="6" width="12.5703125" style="10" customWidth="1"/>
    <col min="7" max="7" width="6" style="10" customWidth="1"/>
    <col min="8" max="8" width="18.5703125" style="10" customWidth="1"/>
    <col min="9" max="9" width="22.5703125" style="10" customWidth="1"/>
    <col min="10" max="10" width="10" style="10" customWidth="1"/>
    <col min="11" max="11" width="5.5703125" style="10" customWidth="1"/>
    <col min="12" max="12" width="14.140625" style="10" customWidth="1"/>
    <col min="13" max="13" width="5.5703125" style="10" customWidth="1"/>
    <col min="14" max="14" width="9.140625" style="10" customWidth="1"/>
    <col min="15" max="15" width="7.5703125" style="10" customWidth="1"/>
    <col min="16" max="16" width="6.85546875" style="10" customWidth="1"/>
    <col min="17" max="17" width="23.85546875" style="10" customWidth="1"/>
    <col min="18" max="18" width="10" style="10" customWidth="1"/>
    <col min="19" max="19" width="6.42578125" style="10" customWidth="1"/>
    <col min="20" max="20" width="9.140625" style="10"/>
    <col min="21" max="21" width="7.5703125" style="10" customWidth="1"/>
    <col min="22" max="22" width="7.7109375" style="10" customWidth="1"/>
    <col min="23" max="23" width="6.42578125" style="10" customWidth="1"/>
    <col min="24" max="24" width="15" style="10" customWidth="1"/>
    <col min="25" max="16384" width="9.140625" style="10"/>
  </cols>
  <sheetData>
    <row r="1" spans="1:24" ht="17.25" customHeight="1">
      <c r="A1" s="246" t="s">
        <v>33</v>
      </c>
      <c r="B1" s="247"/>
      <c r="C1" s="247"/>
      <c r="D1" s="247"/>
      <c r="E1" s="247"/>
      <c r="F1" s="247"/>
      <c r="G1" s="247"/>
      <c r="H1" s="248"/>
      <c r="I1" s="246" t="s">
        <v>564</v>
      </c>
      <c r="J1" s="248"/>
      <c r="K1" s="246" t="s">
        <v>148</v>
      </c>
      <c r="L1" s="248"/>
      <c r="M1" s="246" t="s">
        <v>563</v>
      </c>
      <c r="N1" s="247"/>
      <c r="O1" s="247"/>
      <c r="P1" s="248"/>
      <c r="Q1" s="246" t="s">
        <v>59</v>
      </c>
      <c r="R1" s="248"/>
      <c r="S1" s="246" t="s">
        <v>130</v>
      </c>
      <c r="T1" s="247"/>
      <c r="U1" s="247"/>
      <c r="V1" s="248"/>
      <c r="W1" s="246" t="s">
        <v>20</v>
      </c>
      <c r="X1" s="248"/>
    </row>
    <row r="2" spans="1:24" ht="15" customHeight="1">
      <c r="A2" s="12" t="s">
        <v>164</v>
      </c>
      <c r="B2" s="12" t="s">
        <v>164</v>
      </c>
      <c r="C2" s="12" t="s">
        <v>78</v>
      </c>
      <c r="D2" s="12" t="s">
        <v>56</v>
      </c>
      <c r="E2" s="12" t="s">
        <v>67</v>
      </c>
      <c r="F2" s="12" t="s">
        <v>82</v>
      </c>
      <c r="G2" s="12" t="s">
        <v>34</v>
      </c>
      <c r="H2" s="12" t="s">
        <v>86</v>
      </c>
      <c r="I2" s="12" t="s">
        <v>155</v>
      </c>
      <c r="J2" s="12" t="s">
        <v>178</v>
      </c>
      <c r="K2" s="12" t="s">
        <v>4</v>
      </c>
      <c r="L2" s="12" t="s">
        <v>94</v>
      </c>
      <c r="M2" s="12" t="s">
        <v>4</v>
      </c>
      <c r="N2" s="12" t="s">
        <v>22</v>
      </c>
      <c r="O2" s="12" t="s">
        <v>0</v>
      </c>
      <c r="P2" s="12" t="s">
        <v>94</v>
      </c>
      <c r="Q2" s="12" t="s">
        <v>155</v>
      </c>
      <c r="R2" s="12" t="s">
        <v>178</v>
      </c>
      <c r="S2" s="12">
        <v>4</v>
      </c>
      <c r="T2" s="12" t="s">
        <v>22</v>
      </c>
      <c r="U2" s="12" t="s">
        <v>0</v>
      </c>
      <c r="V2" s="12" t="s">
        <v>94</v>
      </c>
      <c r="W2" s="12" t="s">
        <v>4</v>
      </c>
      <c r="X2" s="12" t="s">
        <v>94</v>
      </c>
    </row>
    <row r="3" spans="1:24">
      <c r="A3" s="11"/>
      <c r="B3" s="11"/>
      <c r="C3" s="11" t="s">
        <v>135</v>
      </c>
      <c r="D3" s="11" t="s">
        <v>38</v>
      </c>
      <c r="E3" s="11" t="s">
        <v>562</v>
      </c>
      <c r="F3" s="11" t="s">
        <v>13</v>
      </c>
      <c r="G3" s="11" t="s">
        <v>164</v>
      </c>
      <c r="H3" s="13">
        <v>43885.642187500001</v>
      </c>
      <c r="I3" s="11" t="s">
        <v>479</v>
      </c>
      <c r="J3" s="14">
        <v>0.99786243431706201</v>
      </c>
      <c r="K3" s="14">
        <v>5.58686666666667</v>
      </c>
      <c r="L3" s="14">
        <v>0</v>
      </c>
      <c r="M3" s="14">
        <v>5.3159333333333301</v>
      </c>
      <c r="N3" s="14">
        <v>0</v>
      </c>
      <c r="O3" s="14">
        <v>0</v>
      </c>
      <c r="P3" s="14">
        <v>0</v>
      </c>
      <c r="Q3" s="11" t="s">
        <v>478</v>
      </c>
      <c r="R3" s="14">
        <v>0.99966135525502697</v>
      </c>
      <c r="S3" s="14">
        <v>11.608216666666699</v>
      </c>
      <c r="T3" s="14">
        <v>0</v>
      </c>
      <c r="U3" s="14">
        <v>0</v>
      </c>
      <c r="V3" s="14">
        <v>0</v>
      </c>
      <c r="W3" s="14">
        <v>10.852449999999999</v>
      </c>
      <c r="X3" s="14">
        <v>0</v>
      </c>
    </row>
    <row r="4" spans="1:24">
      <c r="A4" s="11"/>
      <c r="B4" s="11"/>
      <c r="C4" s="11" t="s">
        <v>21</v>
      </c>
      <c r="D4" s="11" t="s">
        <v>38</v>
      </c>
      <c r="E4" s="11" t="s">
        <v>561</v>
      </c>
      <c r="F4" s="11" t="s">
        <v>181</v>
      </c>
      <c r="G4" s="11" t="s">
        <v>164</v>
      </c>
      <c r="H4" s="13">
        <v>43885.656851851898</v>
      </c>
      <c r="I4" s="11" t="s">
        <v>479</v>
      </c>
      <c r="J4" s="14">
        <v>0.99786243431706201</v>
      </c>
      <c r="K4" s="14">
        <v>5.6295000000000002</v>
      </c>
      <c r="L4" s="14">
        <v>48592.622150867901</v>
      </c>
      <c r="M4" s="14">
        <v>5.1096833333333302</v>
      </c>
      <c r="N4" s="14">
        <v>0</v>
      </c>
      <c r="O4" s="14">
        <v>0</v>
      </c>
      <c r="P4" s="14">
        <v>0</v>
      </c>
      <c r="Q4" s="11" t="s">
        <v>478</v>
      </c>
      <c r="R4" s="14">
        <v>0.99966135525502697</v>
      </c>
      <c r="S4" s="14">
        <v>11.21895</v>
      </c>
      <c r="T4" s="14">
        <v>0</v>
      </c>
      <c r="U4" s="14"/>
      <c r="V4" s="14">
        <v>16744.062418400299</v>
      </c>
      <c r="W4" s="14">
        <v>11.218083333333301</v>
      </c>
      <c r="X4" s="14">
        <v>610704.78632274002</v>
      </c>
    </row>
    <row r="5" spans="1:24">
      <c r="A5" s="11"/>
      <c r="B5" s="11"/>
      <c r="C5" s="11" t="s">
        <v>21</v>
      </c>
      <c r="D5" s="11" t="s">
        <v>38</v>
      </c>
      <c r="E5" s="11" t="s">
        <v>560</v>
      </c>
      <c r="F5" s="11" t="s">
        <v>181</v>
      </c>
      <c r="G5" s="11" t="s">
        <v>164</v>
      </c>
      <c r="H5" s="13">
        <v>43885.671643518501</v>
      </c>
      <c r="I5" s="11" t="s">
        <v>479</v>
      </c>
      <c r="J5" s="14">
        <v>0.99786243431706201</v>
      </c>
      <c r="K5" s="14">
        <v>5.6295166666666701</v>
      </c>
      <c r="L5" s="14">
        <v>45056.285334360597</v>
      </c>
      <c r="M5" s="14">
        <v>5.3080499999999997</v>
      </c>
      <c r="N5" s="14">
        <v>0</v>
      </c>
      <c r="O5" s="14">
        <v>0</v>
      </c>
      <c r="P5" s="14">
        <v>0</v>
      </c>
      <c r="Q5" s="11" t="s">
        <v>478</v>
      </c>
      <c r="R5" s="14">
        <v>0.99966135525502697</v>
      </c>
      <c r="S5" s="14">
        <v>11.2267333333333</v>
      </c>
      <c r="T5" s="14">
        <v>0</v>
      </c>
      <c r="U5" s="14"/>
      <c r="V5" s="14">
        <v>15229.2335437168</v>
      </c>
      <c r="W5" s="14">
        <v>11.210316666666699</v>
      </c>
      <c r="X5" s="14">
        <v>547939.72516608099</v>
      </c>
    </row>
    <row r="6" spans="1:24">
      <c r="A6" s="11"/>
      <c r="B6" s="11"/>
      <c r="C6" s="11" t="s">
        <v>511</v>
      </c>
      <c r="D6" s="11" t="s">
        <v>38</v>
      </c>
      <c r="E6" s="11" t="s">
        <v>559</v>
      </c>
      <c r="F6" s="11" t="s">
        <v>60</v>
      </c>
      <c r="G6" s="11" t="s">
        <v>123</v>
      </c>
      <c r="H6" s="13">
        <v>43885.686481481498</v>
      </c>
      <c r="I6" s="11" t="s">
        <v>479</v>
      </c>
      <c r="J6" s="14">
        <v>0.99786243431706201</v>
      </c>
      <c r="K6" s="14">
        <v>5.6178333333333299</v>
      </c>
      <c r="L6" s="14">
        <v>45159.111110730701</v>
      </c>
      <c r="M6" s="14">
        <v>5.2769000000000004</v>
      </c>
      <c r="N6" s="14">
        <v>1.97858488313019</v>
      </c>
      <c r="O6" s="14">
        <v>113.061993321725</v>
      </c>
      <c r="P6" s="14">
        <v>47.643829039574499</v>
      </c>
      <c r="Q6" s="11" t="s">
        <v>478</v>
      </c>
      <c r="R6" s="14">
        <v>0.99966135525502697</v>
      </c>
      <c r="S6" s="14">
        <v>11.2189333333333</v>
      </c>
      <c r="T6" s="14">
        <v>1.5609074833930301</v>
      </c>
      <c r="U6" s="14">
        <v>89.194713336744599</v>
      </c>
      <c r="V6" s="14">
        <v>21490.638878039099</v>
      </c>
      <c r="W6" s="14">
        <v>11.218066666666701</v>
      </c>
      <c r="X6" s="14">
        <v>416578.01927374501</v>
      </c>
    </row>
    <row r="7" spans="1:24">
      <c r="A7" s="11"/>
      <c r="B7" s="11"/>
      <c r="C7" s="11" t="s">
        <v>509</v>
      </c>
      <c r="D7" s="11" t="s">
        <v>38</v>
      </c>
      <c r="E7" s="11" t="s">
        <v>558</v>
      </c>
      <c r="F7" s="11" t="s">
        <v>60</v>
      </c>
      <c r="G7" s="11" t="s">
        <v>30</v>
      </c>
      <c r="H7" s="13">
        <v>43885.701261574097</v>
      </c>
      <c r="I7" s="11" t="s">
        <v>479</v>
      </c>
      <c r="J7" s="14">
        <v>0.99786243431706201</v>
      </c>
      <c r="K7" s="14">
        <v>5.6334166666666698</v>
      </c>
      <c r="L7" s="14">
        <v>41986.786194014603</v>
      </c>
      <c r="M7" s="14">
        <v>5.3041499999999999</v>
      </c>
      <c r="N7" s="14">
        <v>2.66397914253408</v>
      </c>
      <c r="O7" s="14">
        <v>88.799304751136006</v>
      </c>
      <c r="P7" s="14">
        <v>190.89161136378701</v>
      </c>
      <c r="Q7" s="11" t="s">
        <v>478</v>
      </c>
      <c r="R7" s="14">
        <v>0.99966135525502697</v>
      </c>
      <c r="S7" s="14">
        <v>11.218966666666701</v>
      </c>
      <c r="T7" s="14">
        <v>3.46442450425522</v>
      </c>
      <c r="U7" s="14">
        <v>115.480816808507</v>
      </c>
      <c r="V7" s="14">
        <v>33257.574000870402</v>
      </c>
      <c r="W7" s="14">
        <v>11.2181</v>
      </c>
      <c r="X7" s="14">
        <v>432368.79516370199</v>
      </c>
    </row>
    <row r="8" spans="1:24">
      <c r="A8" s="11"/>
      <c r="B8" s="11"/>
      <c r="C8" s="11" t="s">
        <v>507</v>
      </c>
      <c r="D8" s="11" t="s">
        <v>38</v>
      </c>
      <c r="E8" s="11" t="s">
        <v>557</v>
      </c>
      <c r="F8" s="11" t="s">
        <v>60</v>
      </c>
      <c r="G8" s="11" t="s">
        <v>76</v>
      </c>
      <c r="H8" s="13">
        <v>43885.716041666703</v>
      </c>
      <c r="I8" s="11" t="s">
        <v>479</v>
      </c>
      <c r="J8" s="14">
        <v>0.99786243431706201</v>
      </c>
      <c r="K8" s="14">
        <v>5.6450666666666702</v>
      </c>
      <c r="L8" s="14">
        <v>47553.332892157698</v>
      </c>
      <c r="M8" s="14">
        <v>5.3119166666666704</v>
      </c>
      <c r="N8" s="14">
        <v>4.8336399964898602</v>
      </c>
      <c r="O8" s="14">
        <v>96.672799929797193</v>
      </c>
      <c r="P8" s="14">
        <v>741.77855279540699</v>
      </c>
      <c r="Q8" s="11" t="s">
        <v>478</v>
      </c>
      <c r="R8" s="14">
        <v>0.99966135525502697</v>
      </c>
      <c r="S8" s="14">
        <v>11.21895</v>
      </c>
      <c r="T8" s="14">
        <v>4.6743499391959196</v>
      </c>
      <c r="U8" s="14">
        <v>93.486998783918295</v>
      </c>
      <c r="V8" s="14">
        <v>47273.375508243596</v>
      </c>
      <c r="W8" s="14">
        <v>11.218083333333301</v>
      </c>
      <c r="X8" s="14">
        <v>508203.96707650699</v>
      </c>
    </row>
    <row r="9" spans="1:24">
      <c r="A9" s="11"/>
      <c r="B9" s="11"/>
      <c r="C9" s="11" t="s">
        <v>505</v>
      </c>
      <c r="D9" s="11" t="s">
        <v>38</v>
      </c>
      <c r="E9" s="11" t="s">
        <v>556</v>
      </c>
      <c r="F9" s="11" t="s">
        <v>60</v>
      </c>
      <c r="G9" s="11" t="s">
        <v>169</v>
      </c>
      <c r="H9" s="13">
        <v>43885.730833333299</v>
      </c>
      <c r="I9" s="11" t="s">
        <v>479</v>
      </c>
      <c r="J9" s="14">
        <v>0.99786243431706201</v>
      </c>
      <c r="K9" s="14">
        <v>5.6450833333333303</v>
      </c>
      <c r="L9" s="14">
        <v>53346.989038152598</v>
      </c>
      <c r="M9" s="14">
        <v>5.2963833333333303</v>
      </c>
      <c r="N9" s="14">
        <v>7.3413874262315</v>
      </c>
      <c r="O9" s="14">
        <v>97.885165683086598</v>
      </c>
      <c r="P9" s="14">
        <v>1513.64190489456</v>
      </c>
      <c r="Q9" s="11" t="s">
        <v>478</v>
      </c>
      <c r="R9" s="14">
        <v>0.99966135525502697</v>
      </c>
      <c r="S9" s="14">
        <v>11.2189833333333</v>
      </c>
      <c r="T9" s="14">
        <v>7.1235007620781898</v>
      </c>
      <c r="U9" s="14">
        <v>94.9800101610425</v>
      </c>
      <c r="V9" s="14">
        <v>63504.7036137346</v>
      </c>
      <c r="W9" s="14">
        <v>11.210333333333301</v>
      </c>
      <c r="X9" s="14">
        <v>505560.704465641</v>
      </c>
    </row>
    <row r="10" spans="1:24">
      <c r="A10" s="11"/>
      <c r="B10" s="11"/>
      <c r="C10" s="11" t="s">
        <v>503</v>
      </c>
      <c r="D10" s="11" t="s">
        <v>38</v>
      </c>
      <c r="E10" s="11" t="s">
        <v>555</v>
      </c>
      <c r="F10" s="11" t="s">
        <v>60</v>
      </c>
      <c r="G10" s="11" t="s">
        <v>186</v>
      </c>
      <c r="H10" s="13">
        <v>43885.745590277802</v>
      </c>
      <c r="I10" s="11" t="s">
        <v>479</v>
      </c>
      <c r="J10" s="14">
        <v>0.99786243431706201</v>
      </c>
      <c r="K10" s="14">
        <v>5.6450500000000003</v>
      </c>
      <c r="L10" s="14">
        <v>50078.209610784797</v>
      </c>
      <c r="M10" s="14">
        <v>5.3041166666666699</v>
      </c>
      <c r="N10" s="14">
        <v>14.482288381144199</v>
      </c>
      <c r="O10" s="14">
        <v>115.858307049153</v>
      </c>
      <c r="P10" s="14">
        <v>3242.5530874330302</v>
      </c>
      <c r="Q10" s="11" t="s">
        <v>478</v>
      </c>
      <c r="R10" s="14">
        <v>0.99966135525502697</v>
      </c>
      <c r="S10" s="14">
        <v>11.218916666666701</v>
      </c>
      <c r="T10" s="14">
        <v>13.2237882437439</v>
      </c>
      <c r="U10" s="14">
        <v>105.79030594995101</v>
      </c>
      <c r="V10" s="14">
        <v>111659.514718443</v>
      </c>
      <c r="W10" s="14">
        <v>11.210283333333299</v>
      </c>
      <c r="X10" s="14">
        <v>539961.38132904796</v>
      </c>
    </row>
    <row r="11" spans="1:24">
      <c r="A11" s="11"/>
      <c r="B11" s="11"/>
      <c r="C11" s="11" t="s">
        <v>501</v>
      </c>
      <c r="D11" s="11" t="s">
        <v>38</v>
      </c>
      <c r="E11" s="11" t="s">
        <v>554</v>
      </c>
      <c r="F11" s="11" t="s">
        <v>60</v>
      </c>
      <c r="G11" s="11" t="s">
        <v>176</v>
      </c>
      <c r="H11" s="13">
        <v>43885.760335648098</v>
      </c>
      <c r="I11" s="11" t="s">
        <v>479</v>
      </c>
      <c r="J11" s="14">
        <v>0.99786243431706201</v>
      </c>
      <c r="K11" s="14">
        <v>5.6567499999999997</v>
      </c>
      <c r="L11" s="14">
        <v>43827.3109198202</v>
      </c>
      <c r="M11" s="14">
        <v>5.3158333333333303</v>
      </c>
      <c r="N11" s="14">
        <v>22.263612992914801</v>
      </c>
      <c r="O11" s="14">
        <v>111.31806496457401</v>
      </c>
      <c r="P11" s="14">
        <v>4575.0630532491396</v>
      </c>
      <c r="Q11" s="11" t="s">
        <v>478</v>
      </c>
      <c r="R11" s="14">
        <v>0.99966135525502697</v>
      </c>
      <c r="S11" s="14">
        <v>11.218966666666701</v>
      </c>
      <c r="T11" s="14">
        <v>19.7777549947644</v>
      </c>
      <c r="U11" s="14">
        <v>98.888774973822095</v>
      </c>
      <c r="V11" s="14">
        <v>149818.11135659099</v>
      </c>
      <c r="W11" s="14">
        <v>11.210333333333301</v>
      </c>
      <c r="X11" s="14">
        <v>509571.15097172197</v>
      </c>
    </row>
    <row r="12" spans="1:24">
      <c r="A12" s="11"/>
      <c r="B12" s="11"/>
      <c r="C12" s="11" t="s">
        <v>499</v>
      </c>
      <c r="D12" s="11" t="s">
        <v>38</v>
      </c>
      <c r="E12" s="11" t="s">
        <v>553</v>
      </c>
      <c r="F12" s="11" t="s">
        <v>60</v>
      </c>
      <c r="G12" s="11" t="s">
        <v>172</v>
      </c>
      <c r="H12" s="13">
        <v>43885.775138888901</v>
      </c>
      <c r="I12" s="11" t="s">
        <v>479</v>
      </c>
      <c r="J12" s="14">
        <v>0.99786243431706201</v>
      </c>
      <c r="K12" s="14">
        <v>5.6295000000000002</v>
      </c>
      <c r="L12" s="14">
        <v>43628.281585022101</v>
      </c>
      <c r="M12" s="14">
        <v>5.3002333333333302</v>
      </c>
      <c r="N12" s="14">
        <v>31.822522309135302</v>
      </c>
      <c r="O12" s="14">
        <v>101.83207138923299</v>
      </c>
      <c r="P12" s="14">
        <v>6678.7120860794503</v>
      </c>
      <c r="Q12" s="11" t="s">
        <v>478</v>
      </c>
      <c r="R12" s="14">
        <v>0.99966135525502697</v>
      </c>
      <c r="S12" s="14">
        <v>11.21895</v>
      </c>
      <c r="T12" s="14">
        <v>32.588766632787497</v>
      </c>
      <c r="U12" s="14">
        <v>104.28405322492</v>
      </c>
      <c r="V12" s="14">
        <v>226358.14507676</v>
      </c>
      <c r="W12" s="14">
        <v>11.2103</v>
      </c>
      <c r="X12" s="14">
        <v>487326.11535573902</v>
      </c>
    </row>
    <row r="13" spans="1:24">
      <c r="A13" s="11"/>
      <c r="B13" s="11"/>
      <c r="C13" s="11" t="s">
        <v>497</v>
      </c>
      <c r="D13" s="11" t="s">
        <v>38</v>
      </c>
      <c r="E13" s="11" t="s">
        <v>552</v>
      </c>
      <c r="F13" s="11" t="s">
        <v>60</v>
      </c>
      <c r="G13" s="11" t="s">
        <v>83</v>
      </c>
      <c r="H13" s="13">
        <v>43885.789907407401</v>
      </c>
      <c r="I13" s="11" t="s">
        <v>479</v>
      </c>
      <c r="J13" s="14">
        <v>0.99786243431706201</v>
      </c>
      <c r="K13" s="14">
        <v>5.6334166666666698</v>
      </c>
      <c r="L13" s="14">
        <v>48761.765172396103</v>
      </c>
      <c r="M13" s="14">
        <v>5.2886166666666696</v>
      </c>
      <c r="N13" s="14">
        <v>47.819792743540297</v>
      </c>
      <c r="O13" s="14">
        <v>95.639585487080694</v>
      </c>
      <c r="P13" s="14">
        <v>11438.2135556064</v>
      </c>
      <c r="Q13" s="11" t="s">
        <v>478</v>
      </c>
      <c r="R13" s="14">
        <v>0.99966135525502697</v>
      </c>
      <c r="S13" s="14">
        <v>11.2189833333333</v>
      </c>
      <c r="T13" s="14">
        <v>47.927942537862599</v>
      </c>
      <c r="U13" s="14">
        <v>95.855885075725297</v>
      </c>
      <c r="V13" s="14">
        <v>337295.854503932</v>
      </c>
      <c r="W13" s="14">
        <v>11.218116666666701</v>
      </c>
      <c r="X13" s="14">
        <v>504469.21571779001</v>
      </c>
    </row>
    <row r="14" spans="1:24">
      <c r="A14" s="11"/>
      <c r="B14" s="11"/>
      <c r="C14" s="11" t="s">
        <v>495</v>
      </c>
      <c r="D14" s="11" t="s">
        <v>38</v>
      </c>
      <c r="E14" s="11" t="s">
        <v>551</v>
      </c>
      <c r="F14" s="11" t="s">
        <v>60</v>
      </c>
      <c r="G14" s="11" t="s">
        <v>147</v>
      </c>
      <c r="H14" s="13">
        <v>43885.804675925901</v>
      </c>
      <c r="I14" s="11" t="s">
        <v>479</v>
      </c>
      <c r="J14" s="14">
        <v>0.99786243431706201</v>
      </c>
      <c r="K14" s="14">
        <v>5.6489333333333303</v>
      </c>
      <c r="L14" s="14">
        <v>52843.496551181401</v>
      </c>
      <c r="M14" s="14">
        <v>5.3118999999999996</v>
      </c>
      <c r="N14" s="14">
        <v>89.079274676110501</v>
      </c>
      <c r="O14" s="14">
        <v>101.80488534412601</v>
      </c>
      <c r="P14" s="14">
        <v>23502.2592409262</v>
      </c>
      <c r="Q14" s="11" t="s">
        <v>478</v>
      </c>
      <c r="R14" s="14">
        <v>0.99966135525502697</v>
      </c>
      <c r="S14" s="14">
        <v>11.2189333333333</v>
      </c>
      <c r="T14" s="14">
        <v>91.955638553234905</v>
      </c>
      <c r="U14" s="14">
        <v>105.092158346554</v>
      </c>
      <c r="V14" s="14">
        <v>693463.09797691402</v>
      </c>
      <c r="W14" s="14">
        <v>11.210283333333299</v>
      </c>
      <c r="X14" s="14">
        <v>552775.385627468</v>
      </c>
    </row>
    <row r="15" spans="1:24">
      <c r="A15" s="11"/>
      <c r="B15" s="11"/>
      <c r="C15" s="11" t="s">
        <v>493</v>
      </c>
      <c r="D15" s="11" t="s">
        <v>38</v>
      </c>
      <c r="E15" s="11" t="s">
        <v>550</v>
      </c>
      <c r="F15" s="11" t="s">
        <v>60</v>
      </c>
      <c r="G15" s="11" t="s">
        <v>58</v>
      </c>
      <c r="H15" s="13">
        <v>43885.819479166697</v>
      </c>
      <c r="I15" s="11" t="s">
        <v>479</v>
      </c>
      <c r="J15" s="14">
        <v>0.99786243431706201</v>
      </c>
      <c r="K15" s="14">
        <v>5.649</v>
      </c>
      <c r="L15" s="14">
        <v>50318.884316101103</v>
      </c>
      <c r="M15" s="14">
        <v>5.2925166666666703</v>
      </c>
      <c r="N15" s="14">
        <v>100.385206208111</v>
      </c>
      <c r="O15" s="14">
        <v>80.308164966488604</v>
      </c>
      <c r="P15" s="14">
        <v>25277.459233398498</v>
      </c>
      <c r="Q15" s="11" t="s">
        <v>478</v>
      </c>
      <c r="R15" s="14">
        <v>0.99966135525502697</v>
      </c>
      <c r="S15" s="14">
        <v>11.218999999999999</v>
      </c>
      <c r="T15" s="14">
        <v>120.033556906253</v>
      </c>
      <c r="U15" s="14">
        <v>96.026845525002699</v>
      </c>
      <c r="V15" s="14">
        <v>884914.71484105894</v>
      </c>
      <c r="W15" s="14">
        <v>11.21035</v>
      </c>
      <c r="X15" s="14">
        <v>543507.01759056502</v>
      </c>
    </row>
    <row r="16" spans="1:24">
      <c r="A16" s="11"/>
      <c r="B16" s="11"/>
      <c r="C16" s="11" t="s">
        <v>491</v>
      </c>
      <c r="D16" s="11" t="s">
        <v>38</v>
      </c>
      <c r="E16" s="11" t="s">
        <v>549</v>
      </c>
      <c r="F16" s="11" t="s">
        <v>60</v>
      </c>
      <c r="G16" s="11" t="s">
        <v>143</v>
      </c>
      <c r="H16" s="13">
        <v>43885.834224537</v>
      </c>
      <c r="I16" s="11" t="s">
        <v>479</v>
      </c>
      <c r="J16" s="14">
        <v>0.99786243431706201</v>
      </c>
      <c r="K16" s="14">
        <v>5.65283333333333</v>
      </c>
      <c r="L16" s="14">
        <v>49969.829114174601</v>
      </c>
      <c r="M16" s="14">
        <v>5.3080166666666697</v>
      </c>
      <c r="N16" s="14">
        <v>192.29003350088701</v>
      </c>
      <c r="O16" s="14">
        <v>96.145016750443702</v>
      </c>
      <c r="P16" s="14">
        <v>48496.475793152298</v>
      </c>
      <c r="Q16" s="11" t="s">
        <v>478</v>
      </c>
      <c r="R16" s="14">
        <v>0.99966135525502697</v>
      </c>
      <c r="S16" s="14">
        <v>11.21895</v>
      </c>
      <c r="T16" s="14">
        <v>199.24712252876901</v>
      </c>
      <c r="U16" s="14">
        <v>99.623561264384307</v>
      </c>
      <c r="V16" s="14">
        <v>1403950.5367250899</v>
      </c>
      <c r="W16" s="14">
        <v>11.2103</v>
      </c>
      <c r="X16" s="14">
        <v>523415.44179932098</v>
      </c>
    </row>
    <row r="17" spans="1:24">
      <c r="A17" s="11"/>
      <c r="B17" s="11"/>
      <c r="C17" s="11" t="s">
        <v>489</v>
      </c>
      <c r="D17" s="11" t="s">
        <v>38</v>
      </c>
      <c r="E17" s="11" t="s">
        <v>548</v>
      </c>
      <c r="F17" s="11" t="s">
        <v>60</v>
      </c>
      <c r="G17" s="11" t="s">
        <v>200</v>
      </c>
      <c r="H17" s="13">
        <v>43885.848969907398</v>
      </c>
      <c r="I17" s="11" t="s">
        <v>479</v>
      </c>
      <c r="J17" s="14">
        <v>0.99786243431706201</v>
      </c>
      <c r="K17" s="14">
        <v>5.64896666666667</v>
      </c>
      <c r="L17" s="14">
        <v>50683.963235271702</v>
      </c>
      <c r="M17" s="14">
        <v>5.2769333333333304</v>
      </c>
      <c r="N17" s="14">
        <v>369.63449286317501</v>
      </c>
      <c r="O17" s="14">
        <v>98.569198096846705</v>
      </c>
      <c r="P17" s="14">
        <v>94977.717341767406</v>
      </c>
      <c r="Q17" s="11" t="s">
        <v>478</v>
      </c>
      <c r="R17" s="14">
        <v>0.99966135525502697</v>
      </c>
      <c r="S17" s="14">
        <v>11.218966666666701</v>
      </c>
      <c r="T17" s="14">
        <v>375.24438160034299</v>
      </c>
      <c r="U17" s="14">
        <v>100.06516842675801</v>
      </c>
      <c r="V17" s="14">
        <v>2647826.9054667298</v>
      </c>
      <c r="W17" s="14">
        <v>11.210316666666699</v>
      </c>
      <c r="X17" s="14">
        <v>526997.71511287405</v>
      </c>
    </row>
    <row r="18" spans="1:24">
      <c r="A18" s="11"/>
      <c r="B18" s="11"/>
      <c r="C18" s="11" t="s">
        <v>487</v>
      </c>
      <c r="D18" s="11" t="s">
        <v>38</v>
      </c>
      <c r="E18" s="11" t="s">
        <v>547</v>
      </c>
      <c r="F18" s="11" t="s">
        <v>60</v>
      </c>
      <c r="G18" s="11" t="s">
        <v>61</v>
      </c>
      <c r="H18" s="13">
        <v>43885.863761574103</v>
      </c>
      <c r="I18" s="11" t="s">
        <v>479</v>
      </c>
      <c r="J18" s="14">
        <v>0.99786243431706201</v>
      </c>
      <c r="K18" s="14">
        <v>5.6450500000000003</v>
      </c>
      <c r="L18" s="14">
        <v>51176.238695591797</v>
      </c>
      <c r="M18" s="14">
        <v>5.2924666666666704</v>
      </c>
      <c r="N18" s="14">
        <v>618.18021985912503</v>
      </c>
      <c r="O18" s="14">
        <v>98.908835177460006</v>
      </c>
      <c r="P18" s="14">
        <v>160694.93445483301</v>
      </c>
      <c r="Q18" s="11" t="s">
        <v>478</v>
      </c>
      <c r="R18" s="14">
        <v>0.99966135525502697</v>
      </c>
      <c r="S18" s="14">
        <v>11.211166666666699</v>
      </c>
      <c r="T18" s="14">
        <v>639.68414925403602</v>
      </c>
      <c r="U18" s="14">
        <v>102.349463880646</v>
      </c>
      <c r="V18" s="14">
        <v>4668943.8910614504</v>
      </c>
      <c r="W18" s="14">
        <v>11.2103</v>
      </c>
      <c r="X18" s="14">
        <v>546498.49286367395</v>
      </c>
    </row>
    <row r="19" spans="1:24">
      <c r="A19" s="11"/>
      <c r="B19" s="11"/>
      <c r="C19" s="11" t="s">
        <v>485</v>
      </c>
      <c r="D19" s="11" t="s">
        <v>38</v>
      </c>
      <c r="E19" s="11" t="s">
        <v>546</v>
      </c>
      <c r="F19" s="11" t="s">
        <v>60</v>
      </c>
      <c r="G19" s="11" t="s">
        <v>198</v>
      </c>
      <c r="H19" s="13">
        <v>43885.878506944398</v>
      </c>
      <c r="I19" s="11" t="s">
        <v>479</v>
      </c>
      <c r="J19" s="14">
        <v>0.99786243431706201</v>
      </c>
      <c r="K19" s="14">
        <v>5.6528499999999999</v>
      </c>
      <c r="L19" s="14">
        <v>51434.527481029501</v>
      </c>
      <c r="M19" s="14">
        <v>5.2924833333333297</v>
      </c>
      <c r="N19" s="14">
        <v>873.20945505065504</v>
      </c>
      <c r="O19" s="14">
        <v>99.795366291503399</v>
      </c>
      <c r="P19" s="14">
        <v>228326.474510559</v>
      </c>
      <c r="Q19" s="11" t="s">
        <v>478</v>
      </c>
      <c r="R19" s="14">
        <v>0.99966135525502697</v>
      </c>
      <c r="S19" s="14">
        <v>11.211183333333301</v>
      </c>
      <c r="T19" s="14">
        <v>872.71761958733805</v>
      </c>
      <c r="U19" s="14">
        <v>99.739156524267102</v>
      </c>
      <c r="V19" s="14">
        <v>6371230.8242620304</v>
      </c>
      <c r="W19" s="14">
        <v>11.210316666666699</v>
      </c>
      <c r="X19" s="14">
        <v>547146.97088701697</v>
      </c>
    </row>
    <row r="20" spans="1:24">
      <c r="A20" s="11"/>
      <c r="B20" s="11"/>
      <c r="C20" s="11" t="s">
        <v>483</v>
      </c>
      <c r="D20" s="11" t="s">
        <v>38</v>
      </c>
      <c r="E20" s="11" t="s">
        <v>545</v>
      </c>
      <c r="F20" s="11" t="s">
        <v>60</v>
      </c>
      <c r="G20" s="11" t="s">
        <v>191</v>
      </c>
      <c r="H20" s="13">
        <v>43885.893263888902</v>
      </c>
      <c r="I20" s="11" t="s">
        <v>479</v>
      </c>
      <c r="J20" s="14">
        <v>0.99786243431706201</v>
      </c>
      <c r="K20" s="14">
        <v>5.6411833333333297</v>
      </c>
      <c r="L20" s="14">
        <v>47441.556007329396</v>
      </c>
      <c r="M20" s="14">
        <v>5.2885833333333299</v>
      </c>
      <c r="N20" s="14">
        <v>1292.51550996682</v>
      </c>
      <c r="O20" s="14">
        <v>103.401240797345</v>
      </c>
      <c r="P20" s="14">
        <v>311934.98406310403</v>
      </c>
      <c r="Q20" s="11" t="s">
        <v>478</v>
      </c>
      <c r="R20" s="14">
        <v>0.99966135525502697</v>
      </c>
      <c r="S20" s="14">
        <v>11.211183333333301</v>
      </c>
      <c r="T20" s="14">
        <v>1239.27609647195</v>
      </c>
      <c r="U20" s="14">
        <v>99.1420877177557</v>
      </c>
      <c r="V20" s="14">
        <v>8970061.8580702804</v>
      </c>
      <c r="W20" s="14">
        <v>11.210316666666699</v>
      </c>
      <c r="X20" s="14">
        <v>542902.52574643295</v>
      </c>
    </row>
    <row r="21" spans="1:24">
      <c r="A21" s="11"/>
      <c r="B21" s="11"/>
      <c r="C21" s="11" t="s">
        <v>21</v>
      </c>
      <c r="D21" s="11" t="s">
        <v>38</v>
      </c>
      <c r="E21" s="11" t="s">
        <v>544</v>
      </c>
      <c r="F21" s="11" t="s">
        <v>181</v>
      </c>
      <c r="G21" s="11" t="s">
        <v>164</v>
      </c>
      <c r="H21" s="13">
        <v>43885.908032407402</v>
      </c>
      <c r="I21" s="11" t="s">
        <v>479</v>
      </c>
      <c r="J21" s="14">
        <v>0.99786243431706201</v>
      </c>
      <c r="K21" s="14">
        <v>5.61398333333333</v>
      </c>
      <c r="L21" s="14">
        <v>52230.034884959903</v>
      </c>
      <c r="M21" s="14">
        <v>5.0708333333333302</v>
      </c>
      <c r="N21" s="14">
        <v>0</v>
      </c>
      <c r="O21" s="14">
        <v>0</v>
      </c>
      <c r="P21" s="14">
        <v>0</v>
      </c>
      <c r="Q21" s="11" t="s">
        <v>478</v>
      </c>
      <c r="R21" s="14">
        <v>0.99966135525502697</v>
      </c>
      <c r="S21" s="14">
        <v>11.2189833333333</v>
      </c>
      <c r="T21" s="14">
        <v>1.6211455586732999</v>
      </c>
      <c r="U21" s="14"/>
      <c r="V21" s="14">
        <v>30359.549270741602</v>
      </c>
      <c r="W21" s="14">
        <v>11.210333333333301</v>
      </c>
      <c r="X21" s="14">
        <v>579489.93068372505</v>
      </c>
    </row>
    <row r="22" spans="1:24">
      <c r="A22" s="11"/>
      <c r="B22" s="11"/>
      <c r="C22" s="11" t="s">
        <v>543</v>
      </c>
      <c r="D22" s="11" t="s">
        <v>38</v>
      </c>
      <c r="E22" s="11" t="s">
        <v>542</v>
      </c>
      <c r="F22" s="11" t="s">
        <v>35</v>
      </c>
      <c r="G22" s="11" t="s">
        <v>169</v>
      </c>
      <c r="H22" s="13">
        <v>43885.922754629602</v>
      </c>
      <c r="I22" s="11" t="s">
        <v>479</v>
      </c>
      <c r="J22" s="14">
        <v>0.99786243431706201</v>
      </c>
      <c r="K22" s="14">
        <v>5.65283333333333</v>
      </c>
      <c r="L22" s="14">
        <v>52147.865370701897</v>
      </c>
      <c r="M22" s="14">
        <v>5.3002333333333302</v>
      </c>
      <c r="N22" s="14">
        <v>9.1620565677397696</v>
      </c>
      <c r="O22" s="14">
        <v>122.16075423653</v>
      </c>
      <c r="P22" s="14">
        <v>1963.27011326761</v>
      </c>
      <c r="Q22" s="11" t="s">
        <v>478</v>
      </c>
      <c r="R22" s="14">
        <v>0.99966135525502697</v>
      </c>
      <c r="S22" s="14">
        <v>11.21895</v>
      </c>
      <c r="T22" s="14">
        <v>8.1441446799196004</v>
      </c>
      <c r="U22" s="14">
        <v>108.588595732261</v>
      </c>
      <c r="V22" s="14">
        <v>74858.721515993704</v>
      </c>
      <c r="W22" s="14">
        <v>11.2103</v>
      </c>
      <c r="X22" s="14">
        <v>537799.09561721899</v>
      </c>
    </row>
    <row r="23" spans="1:24">
      <c r="A23" s="11"/>
      <c r="B23" s="11"/>
      <c r="C23" s="11" t="s">
        <v>541</v>
      </c>
      <c r="D23" s="11" t="s">
        <v>38</v>
      </c>
      <c r="E23" s="11" t="s">
        <v>540</v>
      </c>
      <c r="F23" s="11" t="s">
        <v>35</v>
      </c>
      <c r="G23" s="11" t="s">
        <v>83</v>
      </c>
      <c r="H23" s="13">
        <v>43885.937442129602</v>
      </c>
      <c r="I23" s="11" t="s">
        <v>479</v>
      </c>
      <c r="J23" s="14">
        <v>0.99786243431706201</v>
      </c>
      <c r="K23" s="14">
        <v>5.6450833333333303</v>
      </c>
      <c r="L23" s="14">
        <v>52724.858271180798</v>
      </c>
      <c r="M23" s="14">
        <v>5.2885999999999997</v>
      </c>
      <c r="N23" s="14">
        <v>44.412551659971399</v>
      </c>
      <c r="O23" s="14">
        <v>88.825103319942798</v>
      </c>
      <c r="P23" s="14">
        <v>11452.718712038601</v>
      </c>
      <c r="Q23" s="11" t="s">
        <v>478</v>
      </c>
      <c r="R23" s="14">
        <v>0.99966135525502697</v>
      </c>
      <c r="S23" s="14">
        <v>11.2189833333333</v>
      </c>
      <c r="T23" s="14">
        <v>50.078389601294397</v>
      </c>
      <c r="U23" s="14">
        <v>100.15677920258899</v>
      </c>
      <c r="V23" s="14">
        <v>389036.72818135202</v>
      </c>
      <c r="W23" s="14">
        <v>11.21035</v>
      </c>
      <c r="X23" s="14">
        <v>557972.90334618895</v>
      </c>
    </row>
    <row r="24" spans="1:24">
      <c r="A24" s="11"/>
      <c r="B24" s="11"/>
      <c r="C24" s="11" t="s">
        <v>539</v>
      </c>
      <c r="D24" s="11" t="s">
        <v>38</v>
      </c>
      <c r="E24" s="11" t="s">
        <v>538</v>
      </c>
      <c r="F24" s="11" t="s">
        <v>35</v>
      </c>
      <c r="G24" s="11" t="s">
        <v>143</v>
      </c>
      <c r="H24" s="13">
        <v>43885.9522222222</v>
      </c>
      <c r="I24" s="11" t="s">
        <v>479</v>
      </c>
      <c r="J24" s="14">
        <v>0.99786243431706201</v>
      </c>
      <c r="K24" s="14">
        <v>5.6178333333333299</v>
      </c>
      <c r="L24" s="14">
        <v>53816.5574723873</v>
      </c>
      <c r="M24" s="14">
        <v>5.2963500000000003</v>
      </c>
      <c r="N24" s="14">
        <v>191.72858110338899</v>
      </c>
      <c r="O24" s="14">
        <v>95.864290551694594</v>
      </c>
      <c r="P24" s="14">
        <v>52075.864325105496</v>
      </c>
      <c r="Q24" s="11" t="s">
        <v>478</v>
      </c>
      <c r="R24" s="14">
        <v>0.99966135525502697</v>
      </c>
      <c r="S24" s="14">
        <v>11.211166666666699</v>
      </c>
      <c r="T24" s="14">
        <v>215.78137969986599</v>
      </c>
      <c r="U24" s="14">
        <v>107.890689849933</v>
      </c>
      <c r="V24" s="14">
        <v>1701103.42034779</v>
      </c>
      <c r="W24" s="14">
        <v>11.2103</v>
      </c>
      <c r="X24" s="14">
        <v>586119.312855836</v>
      </c>
    </row>
    <row r="25" spans="1:24">
      <c r="A25" s="11"/>
      <c r="B25" s="11"/>
      <c r="C25" s="11" t="s">
        <v>21</v>
      </c>
      <c r="D25" s="11" t="s">
        <v>38</v>
      </c>
      <c r="E25" s="11" t="s">
        <v>537</v>
      </c>
      <c r="F25" s="11" t="s">
        <v>181</v>
      </c>
      <c r="G25" s="11" t="s">
        <v>164</v>
      </c>
      <c r="H25" s="13">
        <v>43885.966932870397</v>
      </c>
      <c r="I25" s="11" t="s">
        <v>479</v>
      </c>
      <c r="J25" s="14">
        <v>0.99786243431706201</v>
      </c>
      <c r="K25" s="14">
        <v>5.6295333333333302</v>
      </c>
      <c r="L25" s="14">
        <v>56865.309644669098</v>
      </c>
      <c r="M25" s="14">
        <v>5.2963833333333303</v>
      </c>
      <c r="N25" s="14">
        <v>0</v>
      </c>
      <c r="O25" s="14">
        <v>0</v>
      </c>
      <c r="P25" s="14">
        <v>0</v>
      </c>
      <c r="Q25" s="11" t="s">
        <v>478</v>
      </c>
      <c r="R25" s="14">
        <v>0.99966135525502697</v>
      </c>
      <c r="S25" s="14">
        <v>11.2189833333333</v>
      </c>
      <c r="T25" s="14">
        <v>0.82748810996379696</v>
      </c>
      <c r="U25" s="14"/>
      <c r="V25" s="14">
        <v>25343.165719538702</v>
      </c>
      <c r="W25" s="14">
        <v>11.210333333333301</v>
      </c>
      <c r="X25" s="14">
        <v>605881.71408258996</v>
      </c>
    </row>
    <row r="26" spans="1:24">
      <c r="A26" s="11"/>
      <c r="B26" s="11"/>
      <c r="C26" s="11" t="s">
        <v>507</v>
      </c>
      <c r="D26" s="11" t="s">
        <v>38</v>
      </c>
      <c r="E26" s="11" t="s">
        <v>536</v>
      </c>
      <c r="F26" s="11" t="s">
        <v>35</v>
      </c>
      <c r="G26" s="11" t="s">
        <v>76</v>
      </c>
      <c r="H26" s="13">
        <v>43885.981666666703</v>
      </c>
      <c r="I26" s="11" t="s">
        <v>479</v>
      </c>
      <c r="J26" s="14">
        <v>0.99786243431706201</v>
      </c>
      <c r="K26" s="14">
        <v>5.6372833333333299</v>
      </c>
      <c r="L26" s="14">
        <v>47278.508313814003</v>
      </c>
      <c r="M26" s="14">
        <v>5.2963500000000003</v>
      </c>
      <c r="N26" s="14">
        <v>5.6208653406573896</v>
      </c>
      <c r="O26" s="14">
        <v>112.417306813148</v>
      </c>
      <c r="P26" s="14">
        <v>927.08702903911899</v>
      </c>
      <c r="Q26" s="11" t="s">
        <v>478</v>
      </c>
      <c r="R26" s="14">
        <v>0.99966135525502697</v>
      </c>
      <c r="S26" s="14">
        <v>11.2189333333333</v>
      </c>
      <c r="T26" s="14">
        <v>5.6982520768060496</v>
      </c>
      <c r="U26" s="14">
        <v>113.96504153612101</v>
      </c>
      <c r="V26" s="14">
        <v>57233.743992029798</v>
      </c>
      <c r="W26" s="14">
        <v>11.2103</v>
      </c>
      <c r="X26" s="14">
        <v>536670.33063220396</v>
      </c>
    </row>
    <row r="27" spans="1:24">
      <c r="A27" s="11"/>
      <c r="B27" s="11"/>
      <c r="C27" s="11" t="s">
        <v>535</v>
      </c>
      <c r="D27" s="11" t="s">
        <v>38</v>
      </c>
      <c r="E27" s="11" t="s">
        <v>534</v>
      </c>
      <c r="F27" s="11" t="s">
        <v>33</v>
      </c>
      <c r="G27" s="11" t="s">
        <v>164</v>
      </c>
      <c r="H27" s="13">
        <v>43885.996458333299</v>
      </c>
      <c r="I27" s="11" t="s">
        <v>479</v>
      </c>
      <c r="J27" s="14">
        <v>0.99786243431706201</v>
      </c>
      <c r="K27" s="14">
        <v>5.64896666666667</v>
      </c>
      <c r="L27" s="14">
        <v>52552.468020744898</v>
      </c>
      <c r="M27" s="14">
        <v>5.2924833333333297</v>
      </c>
      <c r="N27" s="14">
        <v>259.00941071216897</v>
      </c>
      <c r="O27" s="14">
        <f>(N27/AVERAGE(N$27,N$28,N$38))*100</f>
        <v>98.026277106850642</v>
      </c>
      <c r="P27" s="14">
        <v>68864.145417251304</v>
      </c>
      <c r="Q27" s="11" t="s">
        <v>478</v>
      </c>
      <c r="R27" s="14">
        <v>0.99966135525502697</v>
      </c>
      <c r="S27" s="14">
        <v>11.211183333333301</v>
      </c>
      <c r="T27" s="14">
        <v>228.005214566359</v>
      </c>
      <c r="U27" s="14">
        <f>(T27/AVERAGE(T$27,T$28,T$38))*100</f>
        <v>100.78197645482798</v>
      </c>
      <c r="V27" s="14">
        <v>1711899.42984826</v>
      </c>
      <c r="W27" s="14">
        <v>11.210316666666699</v>
      </c>
      <c r="X27" s="14">
        <v>558534.54794738896</v>
      </c>
    </row>
    <row r="28" spans="1:24">
      <c r="A28" s="11"/>
      <c r="B28" s="11"/>
      <c r="C28" s="11" t="s">
        <v>533</v>
      </c>
      <c r="D28" s="11" t="s">
        <v>38</v>
      </c>
      <c r="E28" s="11" t="s">
        <v>532</v>
      </c>
      <c r="F28" s="11" t="s">
        <v>33</v>
      </c>
      <c r="G28" s="11" t="s">
        <v>164</v>
      </c>
      <c r="H28" s="13">
        <v>43886.011168981502</v>
      </c>
      <c r="I28" s="11" t="s">
        <v>479</v>
      </c>
      <c r="J28" s="14">
        <v>0.99786243431706201</v>
      </c>
      <c r="K28" s="14">
        <v>5.65283333333333</v>
      </c>
      <c r="L28" s="14">
        <v>52540.632683313102</v>
      </c>
      <c r="M28" s="14">
        <v>5.2846833333333301</v>
      </c>
      <c r="N28" s="14">
        <v>271.538723385727</v>
      </c>
      <c r="O28" s="14">
        <f>(N28/AVERAGE(N$27,N$28,N$38))*100</f>
        <v>102.7681969958598</v>
      </c>
      <c r="P28" s="14">
        <v>72202.053663751401</v>
      </c>
      <c r="Q28" s="11" t="s">
        <v>478</v>
      </c>
      <c r="R28" s="14">
        <v>0.99966135525502697</v>
      </c>
      <c r="S28" s="14">
        <v>11.211166666666699</v>
      </c>
      <c r="T28" s="14">
        <v>231.06492004552501</v>
      </c>
      <c r="U28" s="14">
        <f>(T28/AVERAGE(T$27,T$28,T$38))*100</f>
        <v>102.1344155477079</v>
      </c>
      <c r="V28" s="14">
        <v>1914008.3839807899</v>
      </c>
      <c r="W28" s="14">
        <v>11.2103</v>
      </c>
      <c r="X28" s="14">
        <v>616288.71930704103</v>
      </c>
    </row>
    <row r="29" spans="1:24">
      <c r="A29" s="11"/>
      <c r="B29" s="11"/>
      <c r="C29" s="11" t="s">
        <v>531</v>
      </c>
      <c r="D29" s="11" t="s">
        <v>38</v>
      </c>
      <c r="E29" s="11" t="s">
        <v>530</v>
      </c>
      <c r="F29" s="11" t="s">
        <v>33</v>
      </c>
      <c r="G29" s="11" t="s">
        <v>164</v>
      </c>
      <c r="H29" s="13">
        <v>43886.025960648098</v>
      </c>
      <c r="I29" s="11" t="s">
        <v>479</v>
      </c>
      <c r="J29" s="14">
        <v>0.99786243431706201</v>
      </c>
      <c r="K29" s="14">
        <v>5.6528666666666698</v>
      </c>
      <c r="L29" s="14">
        <v>57340.231137572096</v>
      </c>
      <c r="M29" s="14">
        <v>5.2963833333333303</v>
      </c>
      <c r="N29" s="14">
        <v>209.152374855017</v>
      </c>
      <c r="O29" s="14">
        <f>(N29/AVERAGE(N$29,N$31,N$37))*100</f>
        <v>105.25556975243224</v>
      </c>
      <c r="P29" s="14">
        <v>60574.972126282199</v>
      </c>
      <c r="Q29" s="11" t="s">
        <v>478</v>
      </c>
      <c r="R29" s="14">
        <v>0.99966135525502697</v>
      </c>
      <c r="S29" s="14">
        <v>11.211183333333301</v>
      </c>
      <c r="T29" s="14">
        <v>173.171990101093</v>
      </c>
      <c r="U29" s="14">
        <f>(T29/AVERAGE(T$29,T$31,T$37))*100</f>
        <v>98.758880130449384</v>
      </c>
      <c r="V29" s="14">
        <v>1498168.4841239499</v>
      </c>
      <c r="W29" s="14">
        <v>11.210316666666699</v>
      </c>
      <c r="X29" s="14">
        <v>641533.19945085002</v>
      </c>
    </row>
    <row r="30" spans="1:24">
      <c r="A30" s="11"/>
      <c r="B30" s="11"/>
      <c r="C30" s="11" t="s">
        <v>135</v>
      </c>
      <c r="D30" s="11" t="s">
        <v>38</v>
      </c>
      <c r="E30" s="11" t="s">
        <v>529</v>
      </c>
      <c r="F30" s="11" t="s">
        <v>13</v>
      </c>
      <c r="G30" s="11" t="s">
        <v>164</v>
      </c>
      <c r="H30" s="13">
        <v>43886.040810185201</v>
      </c>
      <c r="I30" s="11" t="s">
        <v>479</v>
      </c>
      <c r="J30" s="14">
        <v>0.99786243431706201</v>
      </c>
      <c r="K30" s="14">
        <v>5.51671666666667</v>
      </c>
      <c r="L30" s="14">
        <v>0</v>
      </c>
      <c r="M30" s="14">
        <v>4.6624666666666696</v>
      </c>
      <c r="N30" s="14">
        <v>0</v>
      </c>
      <c r="O30" s="14">
        <v>0</v>
      </c>
      <c r="P30" s="14">
        <v>0</v>
      </c>
      <c r="Q30" s="11" t="s">
        <v>478</v>
      </c>
      <c r="R30" s="14">
        <v>0.99966135525502697</v>
      </c>
      <c r="S30" s="14">
        <v>11.7092333333333</v>
      </c>
      <c r="T30" s="14">
        <v>0</v>
      </c>
      <c r="U30" s="14">
        <v>0</v>
      </c>
      <c r="V30" s="14">
        <v>0</v>
      </c>
      <c r="W30" s="14">
        <v>11.0779833333333</v>
      </c>
      <c r="X30" s="14">
        <v>0</v>
      </c>
    </row>
    <row r="31" spans="1:24">
      <c r="A31" s="11"/>
      <c r="B31" s="11"/>
      <c r="C31" s="11" t="s">
        <v>528</v>
      </c>
      <c r="D31" s="11" t="s">
        <v>38</v>
      </c>
      <c r="E31" s="11" t="s">
        <v>527</v>
      </c>
      <c r="F31" s="11" t="s">
        <v>33</v>
      </c>
      <c r="G31" s="11" t="s">
        <v>164</v>
      </c>
      <c r="H31" s="13">
        <v>43886.055706018502</v>
      </c>
      <c r="I31" s="11" t="s">
        <v>479</v>
      </c>
      <c r="J31" s="14">
        <v>0.99786243431706201</v>
      </c>
      <c r="K31" s="14">
        <v>5.6489833333333301</v>
      </c>
      <c r="L31" s="14">
        <v>56418.083994909503</v>
      </c>
      <c r="M31" s="14">
        <v>5.30026666666667</v>
      </c>
      <c r="N31" s="14">
        <v>229.79674197435401</v>
      </c>
      <c r="O31" s="14">
        <f>(N31/AVERAGE(N$29,N$31,N$37))*100</f>
        <v>115.64481168588128</v>
      </c>
      <c r="P31" s="14">
        <v>65533.948492827898</v>
      </c>
      <c r="Q31" s="11" t="s">
        <v>478</v>
      </c>
      <c r="R31" s="14">
        <v>0.99966135525502697</v>
      </c>
      <c r="S31" s="14">
        <v>11.2112</v>
      </c>
      <c r="T31" s="14">
        <v>187.39067688407701</v>
      </c>
      <c r="U31" s="14">
        <f>(T31/AVERAGE(T$29,T$31,T$37))*100</f>
        <v>106.8677064065312</v>
      </c>
      <c r="V31" s="14">
        <v>1501117.60875568</v>
      </c>
      <c r="W31" s="14">
        <v>11.210333333333301</v>
      </c>
      <c r="X31" s="14">
        <v>594617.84288349899</v>
      </c>
    </row>
    <row r="32" spans="1:24">
      <c r="A32" s="11"/>
      <c r="B32" s="11"/>
      <c r="C32" s="11" t="s">
        <v>495</v>
      </c>
      <c r="D32" s="11" t="s">
        <v>38</v>
      </c>
      <c r="E32" s="11" t="s">
        <v>526</v>
      </c>
      <c r="F32" s="11" t="s">
        <v>35</v>
      </c>
      <c r="G32" s="11" t="s">
        <v>147</v>
      </c>
      <c r="H32" s="13">
        <v>43886.070474537002</v>
      </c>
      <c r="I32" s="11" t="s">
        <v>479</v>
      </c>
      <c r="J32" s="14">
        <v>0.99786243431706201</v>
      </c>
      <c r="K32" s="14">
        <v>5.6411666666666704</v>
      </c>
      <c r="L32" s="14">
        <v>48687.373517205597</v>
      </c>
      <c r="M32" s="14">
        <v>5.3002333333333302</v>
      </c>
      <c r="N32" s="14">
        <v>105.02097958086701</v>
      </c>
      <c r="O32" s="14">
        <v>120.023976663849</v>
      </c>
      <c r="P32" s="14">
        <v>25607.627736167899</v>
      </c>
      <c r="Q32" s="11" t="s">
        <v>478</v>
      </c>
      <c r="R32" s="14">
        <v>0.99966135525502697</v>
      </c>
      <c r="S32" s="14">
        <v>11.21115</v>
      </c>
      <c r="T32" s="14">
        <v>93.192618828349396</v>
      </c>
      <c r="U32" s="14">
        <v>106.50585008954199</v>
      </c>
      <c r="V32" s="14">
        <v>709588.80274718103</v>
      </c>
      <c r="W32" s="14">
        <v>11.2103</v>
      </c>
      <c r="X32" s="14">
        <v>558303.78364126396</v>
      </c>
    </row>
    <row r="33" spans="1:24">
      <c r="A33" s="11"/>
      <c r="B33" s="11"/>
      <c r="C33" s="11" t="s">
        <v>525</v>
      </c>
      <c r="D33" s="11" t="s">
        <v>38</v>
      </c>
      <c r="E33" s="11" t="s">
        <v>524</v>
      </c>
      <c r="F33" s="11" t="s">
        <v>33</v>
      </c>
      <c r="G33" s="11" t="s">
        <v>164</v>
      </c>
      <c r="H33" s="13">
        <v>43886.085277777798</v>
      </c>
      <c r="I33" s="11" t="s">
        <v>479</v>
      </c>
      <c r="J33" s="14">
        <v>0.99786243431706201</v>
      </c>
      <c r="K33" s="14">
        <v>5.6334166666666698</v>
      </c>
      <c r="L33" s="14">
        <v>52272.850970191699</v>
      </c>
      <c r="M33" s="14">
        <v>5.2924833333333297</v>
      </c>
      <c r="N33" s="14">
        <v>1068.21906721455</v>
      </c>
      <c r="O33" s="14">
        <f>(N33/AVERAGE(N$33,N$34,N$40))*100</f>
        <v>112.44524384760746</v>
      </c>
      <c r="P33" s="14">
        <v>283975.41185103398</v>
      </c>
      <c r="Q33" s="11" t="s">
        <v>478</v>
      </c>
      <c r="R33" s="14">
        <v>0.99966135525502697</v>
      </c>
      <c r="S33" s="14">
        <v>11.218966666666701</v>
      </c>
      <c r="T33" s="14">
        <v>50.567139589244299</v>
      </c>
      <c r="U33" s="14">
        <f>(T33/AVERAGE(T$33,T$34,T$40))*100</f>
        <v>99.089345638685586</v>
      </c>
      <c r="V33" s="14">
        <v>442901.11830086802</v>
      </c>
      <c r="W33" s="14">
        <v>11.210333333333301</v>
      </c>
      <c r="X33" s="14">
        <v>629356.63862260897</v>
      </c>
    </row>
    <row r="34" spans="1:24">
      <c r="A34" s="11"/>
      <c r="B34" s="11"/>
      <c r="C34" s="11" t="s">
        <v>523</v>
      </c>
      <c r="D34" s="11" t="s">
        <v>38</v>
      </c>
      <c r="E34" s="11" t="s">
        <v>522</v>
      </c>
      <c r="F34" s="11" t="s">
        <v>33</v>
      </c>
      <c r="G34" s="11" t="s">
        <v>164</v>
      </c>
      <c r="H34" s="13">
        <v>43886.100057870397</v>
      </c>
      <c r="I34" s="11" t="s">
        <v>479</v>
      </c>
      <c r="J34" s="14">
        <v>0.99786243431706201</v>
      </c>
      <c r="K34" s="14">
        <v>5.65283333333333</v>
      </c>
      <c r="L34" s="14">
        <v>58919.776825990397</v>
      </c>
      <c r="M34" s="14">
        <v>5.3080166666666697</v>
      </c>
      <c r="N34" s="14">
        <v>801.14075800705598</v>
      </c>
      <c r="O34" s="14">
        <f>(N34/AVERAGE(N$33,N$34,N$40))*100</f>
        <v>84.331454712993974</v>
      </c>
      <c r="P34" s="14">
        <v>239923.93820122199</v>
      </c>
      <c r="Q34" s="11" t="s">
        <v>478</v>
      </c>
      <c r="R34" s="14">
        <v>0.99966135525502697</v>
      </c>
      <c r="S34" s="14">
        <v>11.2189333333333</v>
      </c>
      <c r="T34" s="14">
        <v>42.937492611948699</v>
      </c>
      <c r="U34" s="14">
        <f>(T34/AVERAGE(T$33,T$34,T$40))*100</f>
        <v>84.138594368680941</v>
      </c>
      <c r="V34" s="14">
        <v>367615.86947572499</v>
      </c>
      <c r="W34" s="14">
        <v>11.2103</v>
      </c>
      <c r="X34" s="14">
        <v>610449.518053337</v>
      </c>
    </row>
    <row r="35" spans="1:24">
      <c r="A35" s="11"/>
      <c r="B35" s="11"/>
      <c r="C35" s="11" t="s">
        <v>21</v>
      </c>
      <c r="D35" s="11" t="s">
        <v>38</v>
      </c>
      <c r="E35" s="11" t="s">
        <v>521</v>
      </c>
      <c r="F35" s="11" t="s">
        <v>181</v>
      </c>
      <c r="G35" s="11" t="s">
        <v>164</v>
      </c>
      <c r="H35" s="13">
        <v>43886.114826388897</v>
      </c>
      <c r="I35" s="11" t="s">
        <v>479</v>
      </c>
      <c r="J35" s="14">
        <v>0.99786243431706201</v>
      </c>
      <c r="K35" s="14">
        <v>5.61398333333333</v>
      </c>
      <c r="L35" s="14">
        <v>55026.644912303898</v>
      </c>
      <c r="M35" s="14">
        <v>5.0824999999999996</v>
      </c>
      <c r="N35" s="14">
        <v>0</v>
      </c>
      <c r="O35" s="14">
        <v>0</v>
      </c>
      <c r="P35" s="14">
        <v>0</v>
      </c>
      <c r="Q35" s="11" t="s">
        <v>478</v>
      </c>
      <c r="R35" s="14">
        <v>0.99966135525502697</v>
      </c>
      <c r="S35" s="14">
        <v>11.218966666666701</v>
      </c>
      <c r="T35" s="14">
        <v>0.76139981742799601</v>
      </c>
      <c r="U35" s="14"/>
      <c r="V35" s="14">
        <v>24847.965260194698</v>
      </c>
      <c r="W35" s="14">
        <v>11.210333333333301</v>
      </c>
      <c r="X35" s="14">
        <v>606801.20067546295</v>
      </c>
    </row>
    <row r="36" spans="1:24">
      <c r="A36" s="11"/>
      <c r="B36" s="11"/>
      <c r="C36" s="11" t="s">
        <v>487</v>
      </c>
      <c r="D36" s="11" t="s">
        <v>38</v>
      </c>
      <c r="E36" s="11" t="s">
        <v>520</v>
      </c>
      <c r="F36" s="11" t="s">
        <v>35</v>
      </c>
      <c r="G36" s="11" t="s">
        <v>61</v>
      </c>
      <c r="H36" s="13">
        <v>43886.129664351902</v>
      </c>
      <c r="I36" s="11" t="s">
        <v>479</v>
      </c>
      <c r="J36" s="14">
        <v>0.99786243431706201</v>
      </c>
      <c r="K36" s="14">
        <v>5.6450666666666702</v>
      </c>
      <c r="L36" s="14">
        <v>52147.893981800698</v>
      </c>
      <c r="M36" s="14">
        <v>5.2924666666666704</v>
      </c>
      <c r="N36" s="14">
        <v>649.96387441684499</v>
      </c>
      <c r="O36" s="14">
        <v>103.99421990669499</v>
      </c>
      <c r="P36" s="14">
        <v>172189.13344384101</v>
      </c>
      <c r="Q36" s="11" t="s">
        <v>478</v>
      </c>
      <c r="R36" s="14">
        <v>0.99966135525502697</v>
      </c>
      <c r="S36" s="14">
        <v>11.211166666666699</v>
      </c>
      <c r="T36" s="14">
        <v>655.16696239888199</v>
      </c>
      <c r="U36" s="14">
        <v>104.82671398382099</v>
      </c>
      <c r="V36" s="14">
        <v>4974673.04289822</v>
      </c>
      <c r="W36" s="14">
        <v>11.210316666666699</v>
      </c>
      <c r="X36" s="14">
        <v>568572.012323334</v>
      </c>
    </row>
    <row r="37" spans="1:24">
      <c r="A37" s="11"/>
      <c r="B37" s="11"/>
      <c r="C37" s="11" t="s">
        <v>519</v>
      </c>
      <c r="D37" s="11" t="s">
        <v>38</v>
      </c>
      <c r="E37" s="11" t="s">
        <v>518</v>
      </c>
      <c r="F37" s="11" t="s">
        <v>33</v>
      </c>
      <c r="G37" s="11" t="s">
        <v>164</v>
      </c>
      <c r="H37" s="13">
        <v>43886.144432870402</v>
      </c>
      <c r="I37" s="11" t="s">
        <v>479</v>
      </c>
      <c r="J37" s="14">
        <v>0.99786243431706201</v>
      </c>
      <c r="K37" s="14">
        <v>5.64896666666667</v>
      </c>
      <c r="L37" s="14">
        <v>56798.110961382001</v>
      </c>
      <c r="M37" s="14">
        <v>5.30026666666667</v>
      </c>
      <c r="N37" s="14">
        <v>157.17812474166399</v>
      </c>
      <c r="O37" s="14">
        <f>(N37/AVERAGE(N$29,N$31,N$37))*100</f>
        <v>79.099618561686469</v>
      </c>
      <c r="P37" s="14">
        <v>44964.370473266797</v>
      </c>
      <c r="Q37" s="11" t="s">
        <v>478</v>
      </c>
      <c r="R37" s="14">
        <v>0.99966135525502697</v>
      </c>
      <c r="S37" s="14">
        <v>11.2189833333333</v>
      </c>
      <c r="T37" s="14">
        <v>165.482150065263</v>
      </c>
      <c r="U37" s="14">
        <f>(T37/AVERAGE(T$29,T$31,T$37))*100</f>
        <v>94.373413463019361</v>
      </c>
      <c r="V37" s="14">
        <v>1414688.43090215</v>
      </c>
      <c r="W37" s="14">
        <v>11.210333333333301</v>
      </c>
      <c r="X37" s="14">
        <v>633548.02309716505</v>
      </c>
    </row>
    <row r="38" spans="1:24">
      <c r="A38" s="11"/>
      <c r="B38" s="11"/>
      <c r="C38" s="11" t="s">
        <v>517</v>
      </c>
      <c r="D38" s="11" t="s">
        <v>38</v>
      </c>
      <c r="E38" s="11" t="s">
        <v>516</v>
      </c>
      <c r="F38" s="11" t="s">
        <v>33</v>
      </c>
      <c r="G38" s="11" t="s">
        <v>164</v>
      </c>
      <c r="H38" s="13">
        <v>43886.159224536997</v>
      </c>
      <c r="I38" s="11" t="s">
        <v>479</v>
      </c>
      <c r="J38" s="14">
        <v>0.99786243431706201</v>
      </c>
      <c r="K38" s="14">
        <v>5.6489500000000001</v>
      </c>
      <c r="L38" s="14">
        <v>51036.842239073398</v>
      </c>
      <c r="M38" s="14">
        <v>5.2963500000000003</v>
      </c>
      <c r="N38" s="14">
        <v>262.12527457346499</v>
      </c>
      <c r="O38" s="14">
        <f>(N38/AVERAGE(N$27,N$28,N$38))*100</f>
        <v>99.205525897289576</v>
      </c>
      <c r="P38" s="14">
        <v>67688.165816255307</v>
      </c>
      <c r="Q38" s="11" t="s">
        <v>478</v>
      </c>
      <c r="R38" s="14">
        <v>0.99966135525502697</v>
      </c>
      <c r="S38" s="14">
        <v>11.2189333333333</v>
      </c>
      <c r="T38" s="14">
        <v>219.63816994856799</v>
      </c>
      <c r="U38" s="14">
        <f>(T38/AVERAGE(T$27,T$28,T$38))*100</f>
        <v>97.0836079974641</v>
      </c>
      <c r="V38" s="14">
        <v>1755892.4077368099</v>
      </c>
      <c r="W38" s="14">
        <v>11.210283333333299</v>
      </c>
      <c r="X38" s="14">
        <v>594484.23989153001</v>
      </c>
    </row>
    <row r="39" spans="1:24">
      <c r="A39" s="11"/>
      <c r="B39" s="11"/>
      <c r="C39" s="11" t="s">
        <v>21</v>
      </c>
      <c r="D39" s="11" t="s">
        <v>38</v>
      </c>
      <c r="E39" s="11" t="s">
        <v>515</v>
      </c>
      <c r="F39" s="11" t="s">
        <v>181</v>
      </c>
      <c r="G39" s="11" t="s">
        <v>164</v>
      </c>
      <c r="H39" s="13">
        <v>43886.174062500002</v>
      </c>
      <c r="I39" s="11" t="s">
        <v>479</v>
      </c>
      <c r="J39" s="14">
        <v>0.99786243431706201</v>
      </c>
      <c r="K39" s="14">
        <v>5.6139666666666699</v>
      </c>
      <c r="L39" s="14">
        <v>56151.807993118397</v>
      </c>
      <c r="M39" s="14">
        <v>5.0785999999999998</v>
      </c>
      <c r="N39" s="14">
        <v>0</v>
      </c>
      <c r="O39" s="14">
        <v>0</v>
      </c>
      <c r="P39" s="14">
        <v>0</v>
      </c>
      <c r="Q39" s="11" t="s">
        <v>478</v>
      </c>
      <c r="R39" s="14">
        <v>0.99966135525502697</v>
      </c>
      <c r="S39" s="14">
        <v>11.218966666666701</v>
      </c>
      <c r="T39" s="14">
        <v>1.2598515910427801</v>
      </c>
      <c r="U39" s="14"/>
      <c r="V39" s="14">
        <v>26705.4648441303</v>
      </c>
      <c r="W39" s="14">
        <v>11.210333333333301</v>
      </c>
      <c r="X39" s="14">
        <v>561248.77500034799</v>
      </c>
    </row>
    <row r="40" spans="1:24">
      <c r="A40" s="11"/>
      <c r="B40" s="11"/>
      <c r="C40" s="11" t="s">
        <v>514</v>
      </c>
      <c r="D40" s="11" t="s">
        <v>38</v>
      </c>
      <c r="E40" s="11" t="s">
        <v>513</v>
      </c>
      <c r="F40" s="11" t="s">
        <v>33</v>
      </c>
      <c r="G40" s="11" t="s">
        <v>164</v>
      </c>
      <c r="H40" s="13">
        <v>43886.188865740703</v>
      </c>
      <c r="I40" s="11" t="s">
        <v>479</v>
      </c>
      <c r="J40" s="14">
        <v>0.99786243431706201</v>
      </c>
      <c r="K40" s="14">
        <v>5.6372833333333299</v>
      </c>
      <c r="L40" s="14">
        <v>58626.737996660202</v>
      </c>
      <c r="M40" s="14">
        <v>5.2924666666666704</v>
      </c>
      <c r="N40" s="14">
        <v>980.61149591919195</v>
      </c>
      <c r="O40" s="14">
        <f>(N40/AVERAGE(N$33,N$34,N$40))*100</f>
        <v>103.22330143939857</v>
      </c>
      <c r="P40" s="14">
        <v>292329.39043344703</v>
      </c>
      <c r="Q40" s="11" t="s">
        <v>478</v>
      </c>
      <c r="R40" s="14">
        <v>0.99966135525502697</v>
      </c>
      <c r="S40" s="14">
        <v>11.211166666666699</v>
      </c>
      <c r="T40" s="14">
        <v>59.590958237853101</v>
      </c>
      <c r="U40" s="14">
        <f>(T40/AVERAGE(T$33,T$34,T$40))*100</f>
        <v>116.77205999263343</v>
      </c>
      <c r="V40" s="14">
        <v>506962.029527626</v>
      </c>
      <c r="W40" s="14">
        <v>11.210316666666699</v>
      </c>
      <c r="X40" s="14">
        <v>615379.39134665998</v>
      </c>
    </row>
    <row r="41" spans="1:24">
      <c r="A41" s="11"/>
      <c r="B41" s="11"/>
      <c r="C41" s="11" t="s">
        <v>135</v>
      </c>
      <c r="D41" s="11" t="s">
        <v>38</v>
      </c>
      <c r="E41" s="11" t="s">
        <v>512</v>
      </c>
      <c r="F41" s="11" t="s">
        <v>13</v>
      </c>
      <c r="G41" s="11" t="s">
        <v>164</v>
      </c>
      <c r="H41" s="13">
        <v>43886.203657407401</v>
      </c>
      <c r="I41" s="11" t="s">
        <v>479</v>
      </c>
      <c r="J41" s="14">
        <v>0.99786243431706201</v>
      </c>
      <c r="K41" s="14">
        <v>5.8162000000000003</v>
      </c>
      <c r="L41" s="14">
        <v>0</v>
      </c>
      <c r="M41" s="14">
        <v>5.6736000000000004</v>
      </c>
      <c r="N41" s="14">
        <v>0</v>
      </c>
      <c r="O41" s="14">
        <v>0</v>
      </c>
      <c r="P41" s="14">
        <v>0</v>
      </c>
      <c r="Q41" s="11" t="s">
        <v>478</v>
      </c>
      <c r="R41" s="14">
        <v>0.99966135525502697</v>
      </c>
      <c r="S41" s="14">
        <v>11.6081166666667</v>
      </c>
      <c r="T41" s="14">
        <v>0</v>
      </c>
      <c r="U41" s="14">
        <v>0</v>
      </c>
      <c r="V41" s="14">
        <v>0</v>
      </c>
      <c r="W41" s="14">
        <v>11.21035</v>
      </c>
      <c r="X41" s="14">
        <v>0</v>
      </c>
    </row>
    <row r="42" spans="1:24">
      <c r="A42" s="11"/>
      <c r="B42" s="11"/>
      <c r="C42" s="11" t="s">
        <v>511</v>
      </c>
      <c r="D42" s="11" t="s">
        <v>38</v>
      </c>
      <c r="E42" s="11" t="s">
        <v>510</v>
      </c>
      <c r="F42" s="11" t="s">
        <v>35</v>
      </c>
      <c r="G42" s="11" t="s">
        <v>123</v>
      </c>
      <c r="H42" s="13">
        <v>43886.218530092599</v>
      </c>
      <c r="I42" s="11" t="s">
        <v>479</v>
      </c>
      <c r="J42" s="14">
        <v>0.99786243431706201</v>
      </c>
      <c r="K42" s="14">
        <v>5.6100500000000002</v>
      </c>
      <c r="L42" s="14">
        <v>48812.651403180302</v>
      </c>
      <c r="M42" s="14">
        <v>5.2924666666666704</v>
      </c>
      <c r="N42" s="14">
        <v>2.6007347494870001</v>
      </c>
      <c r="O42" s="14">
        <v>148.61341425640001</v>
      </c>
      <c r="P42" s="14">
        <v>206.19915115356099</v>
      </c>
      <c r="Q42" s="11" t="s">
        <v>478</v>
      </c>
      <c r="R42" s="14">
        <v>0.99966135525502697</v>
      </c>
      <c r="S42" s="14">
        <v>11.2189333333333</v>
      </c>
      <c r="T42" s="14">
        <v>2.4258751820017999</v>
      </c>
      <c r="U42" s="14">
        <v>138.621438971532</v>
      </c>
      <c r="V42" s="14">
        <v>30331.483991940899</v>
      </c>
      <c r="W42" s="14">
        <v>11.210283333333299</v>
      </c>
      <c r="X42" s="14">
        <v>480696.59289731999</v>
      </c>
    </row>
    <row r="43" spans="1:24">
      <c r="A43" s="11"/>
      <c r="B43" s="11"/>
      <c r="C43" s="11" t="s">
        <v>509</v>
      </c>
      <c r="D43" s="11" t="s">
        <v>38</v>
      </c>
      <c r="E43" s="11" t="s">
        <v>508</v>
      </c>
      <c r="F43" s="11" t="s">
        <v>35</v>
      </c>
      <c r="G43" s="11" t="s">
        <v>30</v>
      </c>
      <c r="H43" s="13">
        <v>43886.233321759297</v>
      </c>
      <c r="I43" s="11" t="s">
        <v>479</v>
      </c>
      <c r="J43" s="14">
        <v>0.99786243431706201</v>
      </c>
      <c r="K43" s="14">
        <v>5.6411833333333297</v>
      </c>
      <c r="L43" s="14">
        <v>51153.727425170699</v>
      </c>
      <c r="M43" s="14">
        <v>5.2885999999999997</v>
      </c>
      <c r="N43" s="14">
        <v>3.9598181419992402</v>
      </c>
      <c r="O43" s="14">
        <v>131.99393806664099</v>
      </c>
      <c r="P43" s="14">
        <v>570.23951297853102</v>
      </c>
      <c r="Q43" s="11" t="s">
        <v>478</v>
      </c>
      <c r="R43" s="14">
        <v>0.99966135525502697</v>
      </c>
      <c r="S43" s="14">
        <v>11.218966666666701</v>
      </c>
      <c r="T43" s="14">
        <v>4.4587562811147201</v>
      </c>
      <c r="U43" s="14">
        <v>148.62520937049101</v>
      </c>
      <c r="V43" s="14">
        <v>46657.196156211001</v>
      </c>
      <c r="W43" s="14">
        <v>11.210333333333301</v>
      </c>
      <c r="X43" s="14">
        <v>517542.23179051798</v>
      </c>
    </row>
    <row r="44" spans="1:24">
      <c r="A44" s="11"/>
      <c r="B44" s="11"/>
      <c r="C44" s="11" t="s">
        <v>507</v>
      </c>
      <c r="D44" s="11" t="s">
        <v>38</v>
      </c>
      <c r="E44" s="11" t="s">
        <v>506</v>
      </c>
      <c r="F44" s="11" t="s">
        <v>35</v>
      </c>
      <c r="G44" s="11" t="s">
        <v>76</v>
      </c>
      <c r="H44" s="13">
        <v>43886.248136574097</v>
      </c>
      <c r="I44" s="11" t="s">
        <v>479</v>
      </c>
      <c r="J44" s="14">
        <v>0.99786243431706201</v>
      </c>
      <c r="K44" s="14">
        <v>5.6295000000000002</v>
      </c>
      <c r="L44" s="14">
        <v>48275.768111088597</v>
      </c>
      <c r="M44" s="14">
        <v>5.2885666666666697</v>
      </c>
      <c r="N44" s="14">
        <v>5.0655395728074497</v>
      </c>
      <c r="O44" s="14">
        <v>101.310791456149</v>
      </c>
      <c r="P44" s="14">
        <v>810.07652352903801</v>
      </c>
      <c r="Q44" s="11" t="s">
        <v>478</v>
      </c>
      <c r="R44" s="14">
        <v>0.99966135525502697</v>
      </c>
      <c r="S44" s="14">
        <v>11.21895</v>
      </c>
      <c r="T44" s="14">
        <v>5.8673203644719596</v>
      </c>
      <c r="U44" s="14">
        <v>117.346407289439</v>
      </c>
      <c r="V44" s="14">
        <v>55884.511595057098</v>
      </c>
      <c r="W44" s="14">
        <v>11.2103</v>
      </c>
      <c r="X44" s="14">
        <v>513192.21877027699</v>
      </c>
    </row>
    <row r="45" spans="1:24">
      <c r="A45" s="11"/>
      <c r="B45" s="11"/>
      <c r="C45" s="11" t="s">
        <v>505</v>
      </c>
      <c r="D45" s="11" t="s">
        <v>38</v>
      </c>
      <c r="E45" s="11" t="s">
        <v>504</v>
      </c>
      <c r="F45" s="11" t="s">
        <v>35</v>
      </c>
      <c r="G45" s="11" t="s">
        <v>169</v>
      </c>
      <c r="H45" s="13">
        <v>43886.262962963003</v>
      </c>
      <c r="I45" s="11" t="s">
        <v>479</v>
      </c>
      <c r="J45" s="14">
        <v>0.99786243431706201</v>
      </c>
      <c r="K45" s="14">
        <v>5.6450833333333303</v>
      </c>
      <c r="L45" s="14">
        <v>55478.579922170196</v>
      </c>
      <c r="M45" s="14">
        <v>5.2925000000000004</v>
      </c>
      <c r="N45" s="14">
        <v>7.0860373840602797</v>
      </c>
      <c r="O45" s="14">
        <v>94.480498454137006</v>
      </c>
      <c r="P45" s="14">
        <v>1501.9576951598999</v>
      </c>
      <c r="Q45" s="11" t="s">
        <v>478</v>
      </c>
      <c r="R45" s="14">
        <v>0.99966135525502697</v>
      </c>
      <c r="S45" s="14">
        <v>11.218966666666701</v>
      </c>
      <c r="T45" s="14">
        <v>8.9304998469293295</v>
      </c>
      <c r="U45" s="14">
        <v>119.073331292391</v>
      </c>
      <c r="V45" s="14">
        <v>70316.385942546098</v>
      </c>
      <c r="W45" s="14">
        <v>11.210333333333301</v>
      </c>
      <c r="X45" s="14">
        <v>469844.13335334201</v>
      </c>
    </row>
    <row r="46" spans="1:24">
      <c r="A46" s="11"/>
      <c r="B46" s="11"/>
      <c r="C46" s="11" t="s">
        <v>503</v>
      </c>
      <c r="D46" s="11" t="s">
        <v>38</v>
      </c>
      <c r="E46" s="11" t="s">
        <v>502</v>
      </c>
      <c r="F46" s="11" t="s">
        <v>35</v>
      </c>
      <c r="G46" s="11" t="s">
        <v>186</v>
      </c>
      <c r="H46" s="13">
        <v>43886.277766203697</v>
      </c>
      <c r="I46" s="11" t="s">
        <v>479</v>
      </c>
      <c r="J46" s="14">
        <v>0.99786243431706201</v>
      </c>
      <c r="K46" s="14">
        <v>5.6295000000000002</v>
      </c>
      <c r="L46" s="14">
        <v>38630.652605735297</v>
      </c>
      <c r="M46" s="14">
        <v>5.2808000000000002</v>
      </c>
      <c r="N46" s="14">
        <v>15.1405826645391</v>
      </c>
      <c r="O46" s="14">
        <v>121.124661316313</v>
      </c>
      <c r="P46" s="14">
        <v>2630.8702405090198</v>
      </c>
      <c r="Q46" s="11" t="s">
        <v>478</v>
      </c>
      <c r="R46" s="14">
        <v>0.99966135525502697</v>
      </c>
      <c r="S46" s="14">
        <v>11.2189333333333</v>
      </c>
      <c r="T46" s="14">
        <v>13.8662243371086</v>
      </c>
      <c r="U46" s="14">
        <v>110.929794696869</v>
      </c>
      <c r="V46" s="14">
        <v>108032.61586595001</v>
      </c>
      <c r="W46" s="14">
        <v>11.2103</v>
      </c>
      <c r="X46" s="14">
        <v>501681.937955748</v>
      </c>
    </row>
    <row r="47" spans="1:24">
      <c r="A47" s="11"/>
      <c r="B47" s="11"/>
      <c r="C47" s="11" t="s">
        <v>501</v>
      </c>
      <c r="D47" s="11" t="s">
        <v>38</v>
      </c>
      <c r="E47" s="11" t="s">
        <v>500</v>
      </c>
      <c r="F47" s="11" t="s">
        <v>35</v>
      </c>
      <c r="G47" s="11" t="s">
        <v>176</v>
      </c>
      <c r="H47" s="13">
        <v>43886.292557870402</v>
      </c>
      <c r="I47" s="11" t="s">
        <v>479</v>
      </c>
      <c r="J47" s="14">
        <v>0.99786243431706201</v>
      </c>
      <c r="K47" s="14">
        <v>5.6412000000000004</v>
      </c>
      <c r="L47" s="14">
        <v>53645.508935327001</v>
      </c>
      <c r="M47" s="14">
        <v>5.2847166666666698</v>
      </c>
      <c r="N47" s="14">
        <v>20.705315664307602</v>
      </c>
      <c r="O47" s="14">
        <v>103.526578321538</v>
      </c>
      <c r="P47" s="14">
        <v>5174.1268453705197</v>
      </c>
      <c r="Q47" s="11" t="s">
        <v>478</v>
      </c>
      <c r="R47" s="14">
        <v>0.99966135525502697</v>
      </c>
      <c r="S47" s="14">
        <v>11.218966666666701</v>
      </c>
      <c r="T47" s="14">
        <v>21.6538826632402</v>
      </c>
      <c r="U47" s="14">
        <v>108.269413316201</v>
      </c>
      <c r="V47" s="14">
        <v>170841.19375745201</v>
      </c>
      <c r="W47" s="14">
        <v>11.210333333333301</v>
      </c>
      <c r="X47" s="14">
        <v>535594.815487238</v>
      </c>
    </row>
    <row r="48" spans="1:24">
      <c r="A48" s="11"/>
      <c r="B48" s="11"/>
      <c r="C48" s="11" t="s">
        <v>499</v>
      </c>
      <c r="D48" s="11" t="s">
        <v>38</v>
      </c>
      <c r="E48" s="11" t="s">
        <v>498</v>
      </c>
      <c r="F48" s="11" t="s">
        <v>35</v>
      </c>
      <c r="G48" s="11" t="s">
        <v>172</v>
      </c>
      <c r="H48" s="13">
        <v>43886.307418981502</v>
      </c>
      <c r="I48" s="11" t="s">
        <v>479</v>
      </c>
      <c r="J48" s="14">
        <v>0.99786243431706201</v>
      </c>
      <c r="K48" s="14">
        <v>5.6061666666666703</v>
      </c>
      <c r="L48" s="14">
        <v>37816.157388837397</v>
      </c>
      <c r="M48" s="14">
        <v>5.2730166666666696</v>
      </c>
      <c r="N48" s="14">
        <v>27.897724803389899</v>
      </c>
      <c r="O48" s="14">
        <v>89.272719370847696</v>
      </c>
      <c r="P48" s="14">
        <v>5032.9135329895198</v>
      </c>
      <c r="Q48" s="11" t="s">
        <v>478</v>
      </c>
      <c r="R48" s="14">
        <v>0.99966135525502697</v>
      </c>
      <c r="S48" s="14">
        <v>11.2189333333333</v>
      </c>
      <c r="T48" s="14">
        <v>31.892698509645701</v>
      </c>
      <c r="U48" s="14">
        <v>102.05663523086599</v>
      </c>
      <c r="V48" s="14">
        <v>191360.79387117899</v>
      </c>
      <c r="W48" s="14">
        <v>11.210283333333299</v>
      </c>
      <c r="X48" s="14">
        <v>420363.27965241601</v>
      </c>
    </row>
    <row r="49" spans="1:24">
      <c r="A49" s="11"/>
      <c r="B49" s="11"/>
      <c r="C49" s="11" t="s">
        <v>497</v>
      </c>
      <c r="D49" s="11" t="s">
        <v>38</v>
      </c>
      <c r="E49" s="11" t="s">
        <v>496</v>
      </c>
      <c r="F49" s="11" t="s">
        <v>35</v>
      </c>
      <c r="G49" s="11" t="s">
        <v>83</v>
      </c>
      <c r="H49" s="13">
        <v>43886.322222222203</v>
      </c>
      <c r="I49" s="11" t="s">
        <v>479</v>
      </c>
      <c r="J49" s="14">
        <v>0.99786243431706201</v>
      </c>
      <c r="K49" s="14">
        <v>5.6295500000000001</v>
      </c>
      <c r="L49" s="14">
        <v>46257.387084660702</v>
      </c>
      <c r="M49" s="14">
        <v>5.2769500000000003</v>
      </c>
      <c r="N49" s="14">
        <v>47.1316339063697</v>
      </c>
      <c r="O49" s="14">
        <v>94.2632678127394</v>
      </c>
      <c r="P49" s="14">
        <v>10688.596374598799</v>
      </c>
      <c r="Q49" s="11" t="s">
        <v>478</v>
      </c>
      <c r="R49" s="14">
        <v>0.99966135525502697</v>
      </c>
      <c r="S49" s="14">
        <v>11.2112</v>
      </c>
      <c r="T49" s="14">
        <v>48.478911696763198</v>
      </c>
      <c r="U49" s="14">
        <v>96.957823393526297</v>
      </c>
      <c r="V49" s="14">
        <v>314894.96715685498</v>
      </c>
      <c r="W49" s="14">
        <v>11.21035</v>
      </c>
      <c r="X49" s="14">
        <v>465857.25481904298</v>
      </c>
    </row>
    <row r="50" spans="1:24">
      <c r="A50" s="11"/>
      <c r="B50" s="11"/>
      <c r="C50" s="11" t="s">
        <v>495</v>
      </c>
      <c r="D50" s="11" t="s">
        <v>38</v>
      </c>
      <c r="E50" s="11" t="s">
        <v>494</v>
      </c>
      <c r="F50" s="11" t="s">
        <v>35</v>
      </c>
      <c r="G50" s="11" t="s">
        <v>147</v>
      </c>
      <c r="H50" s="13">
        <v>43886.337048611102</v>
      </c>
      <c r="I50" s="11" t="s">
        <v>479</v>
      </c>
      <c r="J50" s="14">
        <v>0.99786243431706201</v>
      </c>
      <c r="K50" s="14">
        <v>5.6333833333333301</v>
      </c>
      <c r="L50" s="14">
        <v>44343.718572468599</v>
      </c>
      <c r="M50" s="14">
        <v>5.2846833333333301</v>
      </c>
      <c r="N50" s="14">
        <v>91.331570018072597</v>
      </c>
      <c r="O50" s="14">
        <v>104.37893716351201</v>
      </c>
      <c r="P50" s="14">
        <v>20230.735780119099</v>
      </c>
      <c r="Q50" s="11" t="s">
        <v>478</v>
      </c>
      <c r="R50" s="14">
        <v>0.99966135525502697</v>
      </c>
      <c r="S50" s="14">
        <v>11.21115</v>
      </c>
      <c r="T50" s="14">
        <v>92.982545557502306</v>
      </c>
      <c r="U50" s="14">
        <v>106.265766351431</v>
      </c>
      <c r="V50" s="14">
        <v>564515.24682993698</v>
      </c>
      <c r="W50" s="14">
        <v>11.210283333333299</v>
      </c>
      <c r="X50" s="14">
        <v>445139.14582736598</v>
      </c>
    </row>
    <row r="51" spans="1:24">
      <c r="A51" s="11"/>
      <c r="B51" s="11"/>
      <c r="C51" s="11" t="s">
        <v>493</v>
      </c>
      <c r="D51" s="11" t="s">
        <v>38</v>
      </c>
      <c r="E51" s="11" t="s">
        <v>492</v>
      </c>
      <c r="F51" s="11" t="s">
        <v>35</v>
      </c>
      <c r="G51" s="11" t="s">
        <v>58</v>
      </c>
      <c r="H51" s="13">
        <v>43886.351886574099</v>
      </c>
      <c r="I51" s="11" t="s">
        <v>479</v>
      </c>
      <c r="J51" s="14">
        <v>0.99786243431706201</v>
      </c>
      <c r="K51" s="14">
        <v>5.6412000000000004</v>
      </c>
      <c r="L51" s="14">
        <v>51808.058327311701</v>
      </c>
      <c r="M51" s="14">
        <v>5.2808333333333302</v>
      </c>
      <c r="N51" s="14">
        <v>101.93015816412399</v>
      </c>
      <c r="O51" s="14">
        <v>81.544126531299497</v>
      </c>
      <c r="P51" s="14">
        <v>26433.273298966898</v>
      </c>
      <c r="Q51" s="11" t="s">
        <v>478</v>
      </c>
      <c r="R51" s="14">
        <v>0.99966135525502697</v>
      </c>
      <c r="S51" s="14">
        <v>11.211183333333301</v>
      </c>
      <c r="T51" s="14">
        <v>120.75884832772699</v>
      </c>
      <c r="U51" s="14">
        <v>96.607078662181195</v>
      </c>
      <c r="V51" s="14">
        <v>861667.12398053601</v>
      </c>
      <c r="W51" s="14">
        <v>11.210333333333301</v>
      </c>
      <c r="X51" s="14">
        <v>526109.74821060803</v>
      </c>
    </row>
    <row r="52" spans="1:24">
      <c r="A52" s="11"/>
      <c r="B52" s="11"/>
      <c r="C52" s="11" t="s">
        <v>491</v>
      </c>
      <c r="D52" s="11" t="s">
        <v>38</v>
      </c>
      <c r="E52" s="11" t="s">
        <v>490</v>
      </c>
      <c r="F52" s="11" t="s">
        <v>35</v>
      </c>
      <c r="G52" s="11" t="s">
        <v>143</v>
      </c>
      <c r="H52" s="13">
        <v>43886.366678240702</v>
      </c>
      <c r="I52" s="11" t="s">
        <v>479</v>
      </c>
      <c r="J52" s="14">
        <v>0.99786243431706201</v>
      </c>
      <c r="K52" s="14">
        <v>5.6411666666666704</v>
      </c>
      <c r="L52" s="14">
        <v>44392.905521078297</v>
      </c>
      <c r="M52" s="14">
        <v>5.2846833333333301</v>
      </c>
      <c r="N52" s="14">
        <v>207.203141876806</v>
      </c>
      <c r="O52" s="14">
        <v>103.601570938403</v>
      </c>
      <c r="P52" s="14">
        <v>46456.446775073302</v>
      </c>
      <c r="Q52" s="11" t="s">
        <v>478</v>
      </c>
      <c r="R52" s="14">
        <v>0.99966135525502697</v>
      </c>
      <c r="S52" s="14">
        <v>11.211166666666699</v>
      </c>
      <c r="T52" s="14">
        <v>203.273703555373</v>
      </c>
      <c r="U52" s="14">
        <v>101.636851777687</v>
      </c>
      <c r="V52" s="14">
        <v>1321569.7966332701</v>
      </c>
      <c r="W52" s="14">
        <v>11.2103</v>
      </c>
      <c r="X52" s="14">
        <v>483052.72406998102</v>
      </c>
    </row>
    <row r="53" spans="1:24">
      <c r="A53" s="11"/>
      <c r="B53" s="11"/>
      <c r="C53" s="11" t="s">
        <v>489</v>
      </c>
      <c r="D53" s="11" t="s">
        <v>38</v>
      </c>
      <c r="E53" s="11" t="s">
        <v>488</v>
      </c>
      <c r="F53" s="11" t="s">
        <v>35</v>
      </c>
      <c r="G53" s="11" t="s">
        <v>200</v>
      </c>
      <c r="H53" s="13">
        <v>43886.381516203699</v>
      </c>
      <c r="I53" s="11" t="s">
        <v>479</v>
      </c>
      <c r="J53" s="14">
        <v>0.99786243431706201</v>
      </c>
      <c r="K53" s="14">
        <v>5.64896666666667</v>
      </c>
      <c r="L53" s="14">
        <v>52888.648931371601</v>
      </c>
      <c r="M53" s="14">
        <v>5.2769333333333304</v>
      </c>
      <c r="N53" s="14">
        <v>373.960306474032</v>
      </c>
      <c r="O53" s="14">
        <v>99.722748393075193</v>
      </c>
      <c r="P53" s="14">
        <v>100274.577510071</v>
      </c>
      <c r="Q53" s="11" t="s">
        <v>478</v>
      </c>
      <c r="R53" s="14">
        <v>0.99966135525502697</v>
      </c>
      <c r="S53" s="14">
        <v>11.211183333333301</v>
      </c>
      <c r="T53" s="14">
        <v>382.55181476186903</v>
      </c>
      <c r="U53" s="14">
        <v>102.013817269832</v>
      </c>
      <c r="V53" s="14">
        <v>2783968.5302762599</v>
      </c>
      <c r="W53" s="14">
        <v>11.210333333333301</v>
      </c>
      <c r="X53" s="14">
        <v>543573.50515986199</v>
      </c>
    </row>
    <row r="54" spans="1:24">
      <c r="A54" s="11"/>
      <c r="B54" s="11"/>
      <c r="C54" s="11" t="s">
        <v>487</v>
      </c>
      <c r="D54" s="11" t="s">
        <v>38</v>
      </c>
      <c r="E54" s="11" t="s">
        <v>486</v>
      </c>
      <c r="F54" s="11" t="s">
        <v>35</v>
      </c>
      <c r="G54" s="11" t="s">
        <v>61</v>
      </c>
      <c r="H54" s="13">
        <v>43886.396354166704</v>
      </c>
      <c r="I54" s="11" t="s">
        <v>479</v>
      </c>
      <c r="J54" s="14">
        <v>0.99786243431706201</v>
      </c>
      <c r="K54" s="14">
        <v>5.6489333333333303</v>
      </c>
      <c r="L54" s="14">
        <v>55103.787743724803</v>
      </c>
      <c r="M54" s="14">
        <v>5.2885666666666697</v>
      </c>
      <c r="N54" s="14">
        <v>596.62543570631203</v>
      </c>
      <c r="O54" s="14">
        <v>95.460069713009801</v>
      </c>
      <c r="P54" s="14">
        <v>166977.07236997501</v>
      </c>
      <c r="Q54" s="11" t="s">
        <v>478</v>
      </c>
      <c r="R54" s="14">
        <v>0.99966135525502697</v>
      </c>
      <c r="S54" s="14">
        <v>11.211183333333301</v>
      </c>
      <c r="T54" s="14">
        <v>636.73351723829398</v>
      </c>
      <c r="U54" s="14">
        <v>101.87736275812701</v>
      </c>
      <c r="V54" s="14">
        <v>4365677.4668240696</v>
      </c>
      <c r="W54" s="14">
        <v>11.210316666666699</v>
      </c>
      <c r="X54" s="14">
        <v>513360.65408776997</v>
      </c>
    </row>
    <row r="55" spans="1:24">
      <c r="A55" s="11"/>
      <c r="B55" s="11"/>
      <c r="C55" s="11" t="s">
        <v>485</v>
      </c>
      <c r="D55" s="11" t="s">
        <v>38</v>
      </c>
      <c r="E55" s="11" t="s">
        <v>484</v>
      </c>
      <c r="F55" s="11" t="s">
        <v>35</v>
      </c>
      <c r="G55" s="11" t="s">
        <v>198</v>
      </c>
      <c r="H55" s="13">
        <v>43886.411168981504</v>
      </c>
      <c r="I55" s="11" t="s">
        <v>479</v>
      </c>
      <c r="J55" s="14">
        <v>0.99786243431706201</v>
      </c>
      <c r="K55" s="14">
        <v>5.6450833333333303</v>
      </c>
      <c r="L55" s="14">
        <v>52945.994144705597</v>
      </c>
      <c r="M55" s="14">
        <v>5.2847166666666698</v>
      </c>
      <c r="N55" s="14">
        <v>845.04918357071301</v>
      </c>
      <c r="O55" s="14">
        <v>96.577049550938597</v>
      </c>
      <c r="P55" s="14">
        <v>227441.002041325</v>
      </c>
      <c r="Q55" s="11" t="s">
        <v>478</v>
      </c>
      <c r="R55" s="14">
        <v>0.99966135525502697</v>
      </c>
      <c r="S55" s="14">
        <v>11.211183333333301</v>
      </c>
      <c r="T55" s="14">
        <v>871.93323769031895</v>
      </c>
      <c r="U55" s="14">
        <v>99.649512878893603</v>
      </c>
      <c r="V55" s="14">
        <v>6540834.1463463297</v>
      </c>
      <c r="W55" s="14">
        <v>11.210316666666699</v>
      </c>
      <c r="X55" s="14">
        <v>562216.09443706204</v>
      </c>
    </row>
    <row r="56" spans="1:24">
      <c r="A56" s="11"/>
      <c r="B56" s="11"/>
      <c r="C56" s="11" t="s">
        <v>483</v>
      </c>
      <c r="D56" s="11" t="s">
        <v>38</v>
      </c>
      <c r="E56" s="11" t="s">
        <v>482</v>
      </c>
      <c r="F56" s="11" t="s">
        <v>35</v>
      </c>
      <c r="G56" s="11" t="s">
        <v>191</v>
      </c>
      <c r="H56" s="13">
        <v>43886.425983796304</v>
      </c>
      <c r="I56" s="11" t="s">
        <v>479</v>
      </c>
      <c r="J56" s="14">
        <v>0.99786243431706201</v>
      </c>
      <c r="K56" s="14">
        <v>5.6372833333333299</v>
      </c>
      <c r="L56" s="14">
        <v>40411.695274547201</v>
      </c>
      <c r="M56" s="14">
        <v>5.2730166666666696</v>
      </c>
      <c r="N56" s="14">
        <v>1474.2577012811801</v>
      </c>
      <c r="O56" s="14">
        <v>117.940616102494</v>
      </c>
      <c r="P56" s="14">
        <v>303126.108156948</v>
      </c>
      <c r="Q56" s="11" t="s">
        <v>478</v>
      </c>
      <c r="R56" s="14">
        <v>0.99966135525502697</v>
      </c>
      <c r="S56" s="14">
        <v>11.211183333333301</v>
      </c>
      <c r="T56" s="14">
        <v>1225.3576851063401</v>
      </c>
      <c r="U56" s="14">
        <v>98.028614808507498</v>
      </c>
      <c r="V56" s="14">
        <v>8489605.4621398691</v>
      </c>
      <c r="W56" s="14">
        <v>11.210316666666699</v>
      </c>
      <c r="X56" s="14">
        <v>519648.79584799701</v>
      </c>
    </row>
    <row r="57" spans="1:24">
      <c r="A57" s="11"/>
      <c r="B57" s="11"/>
      <c r="C57" s="11" t="s">
        <v>21</v>
      </c>
      <c r="D57" s="11" t="s">
        <v>38</v>
      </c>
      <c r="E57" s="11" t="s">
        <v>481</v>
      </c>
      <c r="F57" s="11" t="s">
        <v>181</v>
      </c>
      <c r="G57" s="11" t="s">
        <v>164</v>
      </c>
      <c r="H57" s="13">
        <v>43886.440844907404</v>
      </c>
      <c r="I57" s="11" t="s">
        <v>479</v>
      </c>
      <c r="J57" s="14">
        <v>0.99786243431706201</v>
      </c>
      <c r="K57" s="14">
        <v>5.6022999999999996</v>
      </c>
      <c r="L57" s="14">
        <v>46463.743440038197</v>
      </c>
      <c r="M57" s="14">
        <v>5.3858166666666696</v>
      </c>
      <c r="N57" s="14">
        <v>0</v>
      </c>
      <c r="O57" s="14">
        <v>0</v>
      </c>
      <c r="P57" s="14">
        <v>0</v>
      </c>
      <c r="Q57" s="11" t="s">
        <v>478</v>
      </c>
      <c r="R57" s="14">
        <v>0.99966135525502697</v>
      </c>
      <c r="S57" s="14">
        <v>11.2189833333333</v>
      </c>
      <c r="T57" s="14">
        <v>1.4431982387317599</v>
      </c>
      <c r="U57" s="14"/>
      <c r="V57" s="14">
        <v>26097.6891661585</v>
      </c>
      <c r="W57" s="14">
        <v>11.210333333333301</v>
      </c>
      <c r="X57" s="14">
        <v>521723.18682084797</v>
      </c>
    </row>
    <row r="58" spans="1:24">
      <c r="A58" s="11"/>
      <c r="B58" s="11"/>
      <c r="C58" s="11" t="s">
        <v>135</v>
      </c>
      <c r="D58" s="11" t="s">
        <v>38</v>
      </c>
      <c r="E58" s="11" t="s">
        <v>480</v>
      </c>
      <c r="F58" s="11" t="s">
        <v>13</v>
      </c>
      <c r="G58" s="11" t="s">
        <v>164</v>
      </c>
      <c r="H58" s="13">
        <v>43886.455659722204</v>
      </c>
      <c r="I58" s="11" t="s">
        <v>479</v>
      </c>
      <c r="J58" s="14">
        <v>0.99786243431706201</v>
      </c>
      <c r="K58" s="14">
        <v>5.6683833333333302</v>
      </c>
      <c r="L58" s="14">
        <v>0</v>
      </c>
      <c r="M58" s="14">
        <v>5.3158000000000003</v>
      </c>
      <c r="N58" s="14">
        <v>0</v>
      </c>
      <c r="O58" s="14">
        <v>0</v>
      </c>
      <c r="P58" s="14">
        <v>0</v>
      </c>
      <c r="Q58" s="11" t="s">
        <v>478</v>
      </c>
      <c r="R58" s="14">
        <v>0.99966135525502697</v>
      </c>
      <c r="S58" s="14">
        <v>11.2033666666667</v>
      </c>
      <c r="T58" s="14">
        <v>0</v>
      </c>
      <c r="U58" s="14">
        <v>0</v>
      </c>
      <c r="V58" s="14">
        <v>0</v>
      </c>
      <c r="W58" s="14">
        <v>11.2025166666667</v>
      </c>
      <c r="X58" s="14">
        <v>0</v>
      </c>
    </row>
  </sheetData>
  <mergeCells count="7">
    <mergeCell ref="W1:X1"/>
    <mergeCell ref="A1:H1"/>
    <mergeCell ref="I1:J1"/>
    <mergeCell ref="K1:L1"/>
    <mergeCell ref="M1:P1"/>
    <mergeCell ref="Q1:R1"/>
    <mergeCell ref="S1:V1"/>
  </mergeCells>
  <conditionalFormatting sqref="O31">
    <cfRule type="cellIs" dxfId="68" priority="63" operator="lessThan">
      <formula>75</formula>
    </cfRule>
    <cfRule type="cellIs" dxfId="67" priority="64" operator="greaterThan">
      <formula>125</formula>
    </cfRule>
  </conditionalFormatting>
  <conditionalFormatting sqref="O33">
    <cfRule type="cellIs" dxfId="66" priority="59" operator="lessThan">
      <formula>75</formula>
    </cfRule>
    <cfRule type="cellIs" dxfId="65" priority="60" operator="greaterThan">
      <formula>125</formula>
    </cfRule>
  </conditionalFormatting>
  <conditionalFormatting sqref="O34">
    <cfRule type="cellIs" dxfId="64" priority="57" operator="lessThan">
      <formula>75</formula>
    </cfRule>
    <cfRule type="cellIs" dxfId="63" priority="58" operator="greaterThan">
      <formula>125</formula>
    </cfRule>
  </conditionalFormatting>
  <conditionalFormatting sqref="O27:O29">
    <cfRule type="cellIs" dxfId="62" priority="53" operator="lessThan">
      <formula>75</formula>
    </cfRule>
    <cfRule type="cellIs" dxfId="61" priority="54" operator="greaterThan">
      <formula>125</formula>
    </cfRule>
  </conditionalFormatting>
  <conditionalFormatting sqref="O37:O38">
    <cfRule type="cellIs" dxfId="60" priority="51" operator="lessThan">
      <formula>75</formula>
    </cfRule>
    <cfRule type="cellIs" dxfId="59" priority="52" operator="greaterThan">
      <formula>125</formula>
    </cfRule>
  </conditionalFormatting>
  <conditionalFormatting sqref="O40">
    <cfRule type="cellIs" dxfId="58" priority="49" operator="lessThan">
      <formula>75</formula>
    </cfRule>
    <cfRule type="cellIs" dxfId="57" priority="50" operator="greaterThan">
      <formula>125</formula>
    </cfRule>
  </conditionalFormatting>
  <conditionalFormatting sqref="O6:O20">
    <cfRule type="cellIs" dxfId="56" priority="47" operator="lessThan">
      <formula>80</formula>
    </cfRule>
    <cfRule type="cellIs" dxfId="55" priority="48" operator="greaterThan">
      <formula>120</formula>
    </cfRule>
  </conditionalFormatting>
  <conditionalFormatting sqref="O22:O24">
    <cfRule type="cellIs" dxfId="54" priority="45" operator="lessThan">
      <formula>80</formula>
    </cfRule>
    <cfRule type="cellIs" dxfId="53" priority="46" operator="greaterThan">
      <formula>120</formula>
    </cfRule>
  </conditionalFormatting>
  <conditionalFormatting sqref="O26">
    <cfRule type="cellIs" dxfId="52" priority="43" operator="lessThan">
      <formula>80</formula>
    </cfRule>
    <cfRule type="cellIs" dxfId="51" priority="44" operator="greaterThan">
      <formula>120</formula>
    </cfRule>
  </conditionalFormatting>
  <conditionalFormatting sqref="O32">
    <cfRule type="cellIs" dxfId="50" priority="41" operator="lessThan">
      <formula>80</formula>
    </cfRule>
    <cfRule type="cellIs" dxfId="49" priority="42" operator="greaterThan">
      <formula>120</formula>
    </cfRule>
  </conditionalFormatting>
  <conditionalFormatting sqref="O36">
    <cfRule type="cellIs" dxfId="48" priority="39" operator="lessThan">
      <formula>80</formula>
    </cfRule>
    <cfRule type="cellIs" dxfId="47" priority="40" operator="greaterThan">
      <formula>120</formula>
    </cfRule>
  </conditionalFormatting>
  <conditionalFormatting sqref="O42:O56">
    <cfRule type="cellIs" dxfId="46" priority="37" operator="lessThan">
      <formula>80</formula>
    </cfRule>
    <cfRule type="cellIs" dxfId="45" priority="38" operator="greaterThan">
      <formula>120</formula>
    </cfRule>
  </conditionalFormatting>
  <conditionalFormatting sqref="U31">
    <cfRule type="cellIs" dxfId="44" priority="23" operator="lessThan">
      <formula>75</formula>
    </cfRule>
    <cfRule type="cellIs" dxfId="43" priority="24" operator="greaterThan">
      <formula>125</formula>
    </cfRule>
  </conditionalFormatting>
  <conditionalFormatting sqref="U33">
    <cfRule type="cellIs" dxfId="42" priority="21" operator="lessThan">
      <formula>75</formula>
    </cfRule>
    <cfRule type="cellIs" dxfId="41" priority="22" operator="greaterThan">
      <formula>125</formula>
    </cfRule>
  </conditionalFormatting>
  <conditionalFormatting sqref="U34">
    <cfRule type="cellIs" dxfId="40" priority="19" operator="lessThan">
      <formula>75</formula>
    </cfRule>
    <cfRule type="cellIs" dxfId="39" priority="20" operator="greaterThan">
      <formula>125</formula>
    </cfRule>
  </conditionalFormatting>
  <conditionalFormatting sqref="U27:U29">
    <cfRule type="cellIs" dxfId="38" priority="17" operator="lessThan">
      <formula>75</formula>
    </cfRule>
    <cfRule type="cellIs" dxfId="37" priority="18" operator="greaterThan">
      <formula>125</formula>
    </cfRule>
  </conditionalFormatting>
  <conditionalFormatting sqref="U37:U38">
    <cfRule type="cellIs" dxfId="36" priority="15" operator="lessThan">
      <formula>75</formula>
    </cfRule>
    <cfRule type="cellIs" dxfId="35" priority="16" operator="greaterThan">
      <formula>125</formula>
    </cfRule>
  </conditionalFormatting>
  <conditionalFormatting sqref="U40">
    <cfRule type="cellIs" dxfId="34" priority="13" operator="lessThan">
      <formula>75</formula>
    </cfRule>
    <cfRule type="cellIs" dxfId="33" priority="14" operator="greaterThan">
      <formula>125</formula>
    </cfRule>
  </conditionalFormatting>
  <conditionalFormatting sqref="U6:U20">
    <cfRule type="cellIs" dxfId="32" priority="11" operator="lessThan">
      <formula>80</formula>
    </cfRule>
    <cfRule type="cellIs" dxfId="31" priority="12" operator="greaterThan">
      <formula>120</formula>
    </cfRule>
  </conditionalFormatting>
  <conditionalFormatting sqref="U22:U24">
    <cfRule type="cellIs" dxfId="30" priority="9" operator="lessThan">
      <formula>80</formula>
    </cfRule>
    <cfRule type="cellIs" dxfId="29" priority="10" operator="greaterThan">
      <formula>120</formula>
    </cfRule>
  </conditionalFormatting>
  <conditionalFormatting sqref="U26">
    <cfRule type="cellIs" dxfId="28" priority="7" operator="lessThan">
      <formula>80</formula>
    </cfRule>
    <cfRule type="cellIs" dxfId="27" priority="8" operator="greaterThan">
      <formula>120</formula>
    </cfRule>
  </conditionalFormatting>
  <conditionalFormatting sqref="U32">
    <cfRule type="cellIs" dxfId="26" priority="5" operator="lessThan">
      <formula>80</formula>
    </cfRule>
    <cfRule type="cellIs" dxfId="25" priority="6" operator="greaterThan">
      <formula>120</formula>
    </cfRule>
  </conditionalFormatting>
  <conditionalFormatting sqref="U36">
    <cfRule type="cellIs" dxfId="24" priority="3" operator="lessThan">
      <formula>80</formula>
    </cfRule>
    <cfRule type="cellIs" dxfId="23" priority="4" operator="greaterThan">
      <formula>120</formula>
    </cfRule>
  </conditionalFormatting>
  <conditionalFormatting sqref="U42:U56">
    <cfRule type="cellIs" dxfId="22" priority="1" operator="lessThan">
      <formula>80</formula>
    </cfRule>
    <cfRule type="cellIs" dxfId="21" priority="2" operator="greaterThan">
      <formula>120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F1D77A08-28E2-43F4-A1C3-5F87984738D7}">
          <x14:formula1>
            <xm:f>'E:\[899_RawData_022520.xlsx]ValueList_Helper'!#REF!</xm:f>
          </x14:formula1>
          <xm:sqref>F3:G58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9ff0c23a2fdb8891c36ea584f9200512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168af138d8e5a916f36919ab35f3992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2020-02-12T22:38:57+00:00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Props1.xml><?xml version="1.0" encoding="utf-8"?>
<ds:datastoreItem xmlns:ds="http://schemas.openxmlformats.org/officeDocument/2006/customXml" ds:itemID="{FA43E6E5-BFDB-4F41-9079-3B30BC31DA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3E83EC-1A2F-4558-A658-78CC91CB12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BEAB9-0149-4AA8-BECF-F9263BEDFB2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B6E59F0-C2BA-4BF6-BD26-BCF53F8C7328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5a5993-d270-4d67-87dd-e04ac058ec46"/>
    <ds:schemaRef ds:uri="330235a6-9639-4712-9821-30aa9709b414"/>
    <ds:schemaRef ds:uri="http://purl.org/dc/elements/1.1/"/>
    <ds:schemaRef ds:uri="http://schemas.microsoft.com/office/2006/metadata/properties"/>
    <ds:schemaRef ds:uri="http://schemas.microsoft.com/sharepoint/v3/fields"/>
    <ds:schemaRef ds:uri="http://schemas.microsoft.com/sharepoint.v3"/>
    <ds:schemaRef ds:uri="4ffa91fb-a0ff-4ac5-b2db-65c790d184a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Cover Sheet</vt:lpstr>
      <vt:lpstr>Executive Summary</vt:lpstr>
      <vt:lpstr>Sample ID</vt:lpstr>
      <vt:lpstr>FractionUnbound_Adjusted</vt:lpstr>
      <vt:lpstr>FractionUnbound_Old</vt:lpstr>
      <vt:lpstr>UC Data</vt:lpstr>
      <vt:lpstr>3125Data</vt:lpstr>
      <vt:lpstr>899&amp;900 Data</vt:lpstr>
      <vt:lpstr>899_Data0225</vt:lpstr>
      <vt:lpstr>Control Chart</vt:lpstr>
      <vt:lpstr>Control Chart_3125</vt:lpstr>
      <vt:lpstr>Control Chart_899</vt:lpstr>
      <vt:lpstr>ValueList_Helper</vt:lpstr>
      <vt:lpstr>ControlChart_899&amp;900_MFOET</vt:lpstr>
      <vt:lpstr>ControlChart_899&amp;900_4NT13C6</vt:lpstr>
      <vt:lpstr>900 Cal</vt:lpstr>
      <vt:lpstr>900_MDL_CC1</vt:lpstr>
      <vt:lpstr>899 Cal</vt:lpstr>
      <vt:lpstr>899_MDL_CC1</vt:lpstr>
      <vt:lpstr>MDL Data</vt:lpstr>
      <vt:lpstr>915_Cal</vt:lpstr>
      <vt:lpstr>915 MDL</vt:lpstr>
      <vt:lpstr>965 Cal</vt:lpstr>
      <vt:lpstr>965 MDL</vt:lpstr>
      <vt:lpstr>476 Cal</vt:lpstr>
      <vt:lpstr>476 MDL</vt:lpstr>
      <vt:lpstr>267 Cal</vt:lpstr>
      <vt:lpstr>267 MDL</vt:lpstr>
      <vt:lpstr>906 Cal</vt:lpstr>
      <vt:lpstr>906 MDL</vt:lpstr>
      <vt:lpstr>273 Cal</vt:lpstr>
      <vt:lpstr>273 MDL</vt:lpstr>
      <vt:lpstr>913 Cal</vt:lpstr>
      <vt:lpstr>913 MDL</vt:lpstr>
      <vt:lpstr>Cal_Curve 3125</vt:lpstr>
      <vt:lpstr>3125_MDL</vt:lpstr>
      <vt:lpstr>4NT Cal</vt:lpstr>
      <vt:lpstr>4NT MDL</vt:lpstr>
      <vt:lpstr>3125Cal Curve_4NT</vt:lpstr>
      <vt:lpstr>4NT Cal_899&amp;900</vt:lpstr>
      <vt:lpstr>4NT_MDL_CC1_899&amp;900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2020-02-07T18:14:20Z</dcterms:created>
  <dcterms:modified xsi:type="dcterms:W3CDTF">2020-09-11T13:14:40Z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