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O:\PRIV\CCTE_Wetmore-Lab\_PFAS_TK\PFAS_Analytical\GCMS\Reports\"/>
    </mc:Choice>
  </mc:AlternateContent>
  <xr:revisionPtr revIDLastSave="0" documentId="13_ncr:1_{DF844FF4-F2F2-4EEB-92A5-D516C91E6B8D}" xr6:coauthVersionLast="47" xr6:coauthVersionMax="47" xr10:uidLastSave="{00000000-0000-0000-0000-000000000000}"/>
  <bookViews>
    <workbookView minimized="1" xWindow="14895" yWindow="6060" windowWidth="7680" windowHeight="5310" tabRatio="886" activeTab="2" xr2:uid="{00000000-000D-0000-FFFF-FFFF00000000}"/>
  </bookViews>
  <sheets>
    <sheet name="Cover Sheet" sheetId="6" r:id="rId1"/>
    <sheet name="Executive Summary" sheetId="5" r:id="rId2"/>
    <sheet name="FractionUnbound" sheetId="3" r:id="rId3"/>
    <sheet name="SampleIDs" sheetId="7" r:id="rId4"/>
    <sheet name="CC,eLOQ" sheetId="8" r:id="rId5"/>
    <sheet name="477rerun_raw" sheetId="11" r:id="rId6"/>
    <sheet name="G4B_raw" sheetId="1" r:id="rId7"/>
    <sheet name="G4A_raw" sheetId="4" r:id="rId8"/>
    <sheet name="4NT_raw" sheetId="10" r:id="rId9"/>
    <sheet name="763_MDL" sheetId="12" r:id="rId10"/>
    <sheet name="945_MDL" sheetId="13" r:id="rId11"/>
    <sheet name="274_MDL" sheetId="14" r:id="rId12"/>
    <sheet name="964_MDL" sheetId="16" r:id="rId13"/>
    <sheet name="464_MDL" sheetId="17" r:id="rId14"/>
    <sheet name="477_MDL" sheetId="19" r:id="rId15"/>
    <sheet name="479_MDL" sheetId="18" r:id="rId16"/>
    <sheet name="Notes" sheetId="9" r:id="rId17"/>
    <sheet name="ValueList_Helper" sheetId="2" state="hidden" r:id="rId18"/>
  </sheets>
  <externalReferences>
    <externalReference r:id="rId19"/>
    <externalReference r:id="rId20"/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7" i="3" l="1"/>
  <c r="Q36" i="3"/>
  <c r="N36" i="3"/>
  <c r="K36" i="3"/>
  <c r="X40" i="3"/>
  <c r="W40" i="3"/>
  <c r="V40" i="3"/>
  <c r="U40" i="3"/>
  <c r="T40" i="3"/>
  <c r="S40" i="3"/>
  <c r="T36" i="3" s="1"/>
  <c r="W36" i="3" l="1"/>
  <c r="Q15" i="3"/>
  <c r="N15" i="3"/>
  <c r="K15" i="3"/>
  <c r="X19" i="3"/>
  <c r="W19" i="3"/>
  <c r="V19" i="3"/>
  <c r="U19" i="3"/>
  <c r="T19" i="3"/>
  <c r="S19" i="3"/>
  <c r="B12" i="5"/>
  <c r="D11" i="5"/>
  <c r="J14" i="19"/>
  <c r="J15" i="19" s="1"/>
  <c r="W15" i="3" l="1"/>
  <c r="T16" i="3"/>
  <c r="T15" i="3"/>
  <c r="D12" i="5"/>
  <c r="D10" i="5"/>
  <c r="D9" i="5"/>
  <c r="D7" i="5"/>
  <c r="D6" i="5"/>
  <c r="D5" i="5"/>
  <c r="J14" i="18"/>
  <c r="J15" i="18" s="1"/>
  <c r="J14" i="17"/>
  <c r="J15" i="17"/>
  <c r="J14" i="16"/>
  <c r="J15" i="16" s="1"/>
  <c r="J14" i="14"/>
  <c r="J15" i="14" s="1"/>
  <c r="J14" i="13"/>
  <c r="J15" i="13" s="1"/>
  <c r="J14" i="12"/>
  <c r="J15" i="12" s="1"/>
  <c r="P39" i="3" l="1"/>
  <c r="K83" i="7" l="1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82" i="7"/>
  <c r="R34" i="3"/>
  <c r="Q34" i="3"/>
  <c r="P34" i="3"/>
  <c r="O34" i="3"/>
  <c r="N34" i="3"/>
  <c r="M34" i="3"/>
  <c r="L34" i="3"/>
  <c r="K34" i="3"/>
  <c r="J34" i="3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7" i="11"/>
  <c r="L8" i="11"/>
  <c r="L9" i="11"/>
  <c r="L10" i="11"/>
  <c r="L11" i="11"/>
  <c r="L12" i="11"/>
  <c r="L13" i="11"/>
  <c r="L14" i="11"/>
  <c r="L15" i="11"/>
  <c r="L16" i="11"/>
  <c r="L17" i="11"/>
  <c r="L6" i="11"/>
  <c r="L5" i="11"/>
  <c r="L4" i="11"/>
  <c r="L3" i="11"/>
  <c r="Q39" i="3"/>
  <c r="P36" i="3" s="1"/>
  <c r="H42" i="5" s="1"/>
  <c r="R39" i="3"/>
  <c r="N45" i="3" l="1"/>
  <c r="R45" i="3"/>
  <c r="Q45" i="3"/>
  <c r="P45" i="3"/>
  <c r="O45" i="3"/>
  <c r="M45" i="3"/>
  <c r="L45" i="3"/>
  <c r="K45" i="3"/>
  <c r="J45" i="3"/>
  <c r="Y42" i="3" s="1"/>
  <c r="J42" i="3" l="1"/>
  <c r="P42" i="3"/>
  <c r="M42" i="3"/>
  <c r="O39" i="3"/>
  <c r="N39" i="3"/>
  <c r="M39" i="3"/>
  <c r="M36" i="3" s="1"/>
  <c r="L39" i="3"/>
  <c r="K39" i="3"/>
  <c r="J39" i="3"/>
  <c r="B6" i="5"/>
  <c r="B7" i="5"/>
  <c r="B9" i="5"/>
  <c r="B10" i="5"/>
  <c r="B11" i="5"/>
  <c r="B5" i="5"/>
  <c r="E6" i="5"/>
  <c r="E7" i="5"/>
  <c r="E9" i="5"/>
  <c r="E10" i="5"/>
  <c r="E11" i="5"/>
  <c r="E12" i="5"/>
  <c r="E5" i="5"/>
  <c r="M2" i="7"/>
  <c r="B14" i="6" s="1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BC17" i="8"/>
  <c r="AV17" i="8"/>
  <c r="AO17" i="8"/>
  <c r="BC16" i="8"/>
  <c r="AV16" i="8"/>
  <c r="AO16" i="8"/>
  <c r="BC15" i="8"/>
  <c r="AV15" i="8"/>
  <c r="AO15" i="8"/>
  <c r="BC14" i="8"/>
  <c r="AV14" i="8"/>
  <c r="AO14" i="8"/>
  <c r="BC13" i="8"/>
  <c r="AV13" i="8"/>
  <c r="AO13" i="8"/>
  <c r="BC12" i="8"/>
  <c r="AV12" i="8"/>
  <c r="AO12" i="8"/>
  <c r="BC11" i="8"/>
  <c r="AV11" i="8"/>
  <c r="AO11" i="8"/>
  <c r="BC10" i="8"/>
  <c r="AV10" i="8"/>
  <c r="AO10" i="8"/>
  <c r="BC9" i="8"/>
  <c r="AV9" i="8"/>
  <c r="AO9" i="8"/>
  <c r="BC8" i="8"/>
  <c r="AV8" i="8"/>
  <c r="AO8" i="8"/>
  <c r="BC7" i="8"/>
  <c r="AV7" i="8"/>
  <c r="AO7" i="8"/>
  <c r="BC6" i="8"/>
  <c r="AV6" i="8"/>
  <c r="AO6" i="8"/>
  <c r="BC5" i="8"/>
  <c r="AV5" i="8"/>
  <c r="AO5" i="8"/>
  <c r="BC4" i="8"/>
  <c r="AV4" i="8"/>
  <c r="AO4" i="8"/>
  <c r="BC3" i="8"/>
  <c r="AV3" i="8"/>
  <c r="AO3" i="8"/>
  <c r="AH17" i="8"/>
  <c r="AA17" i="8"/>
  <c r="T17" i="8"/>
  <c r="M17" i="8"/>
  <c r="AH16" i="8"/>
  <c r="AA16" i="8"/>
  <c r="T16" i="8"/>
  <c r="M16" i="8"/>
  <c r="AH15" i="8"/>
  <c r="AA15" i="8"/>
  <c r="T15" i="8"/>
  <c r="M15" i="8"/>
  <c r="AH14" i="8"/>
  <c r="AA14" i="8"/>
  <c r="T14" i="8"/>
  <c r="M14" i="8"/>
  <c r="AH13" i="8"/>
  <c r="AA13" i="8"/>
  <c r="T13" i="8"/>
  <c r="M13" i="8"/>
  <c r="AH12" i="8"/>
  <c r="AA12" i="8"/>
  <c r="T12" i="8"/>
  <c r="M12" i="8"/>
  <c r="AH11" i="8"/>
  <c r="AA11" i="8"/>
  <c r="T11" i="8"/>
  <c r="M11" i="8"/>
  <c r="AH10" i="8"/>
  <c r="AA10" i="8"/>
  <c r="T10" i="8"/>
  <c r="M10" i="8"/>
  <c r="AH9" i="8"/>
  <c r="AA9" i="8"/>
  <c r="T9" i="8"/>
  <c r="M9" i="8"/>
  <c r="AH8" i="8"/>
  <c r="AA8" i="8"/>
  <c r="T8" i="8"/>
  <c r="M8" i="8"/>
  <c r="AH7" i="8"/>
  <c r="AA7" i="8"/>
  <c r="T7" i="8"/>
  <c r="M7" i="8"/>
  <c r="AH6" i="8"/>
  <c r="AA6" i="8"/>
  <c r="T6" i="8"/>
  <c r="M6" i="8"/>
  <c r="AH5" i="8"/>
  <c r="AA5" i="8"/>
  <c r="T5" i="8"/>
  <c r="M5" i="8"/>
  <c r="AH4" i="8"/>
  <c r="AA4" i="8"/>
  <c r="T4" i="8"/>
  <c r="M4" i="8"/>
  <c r="AH3" i="8"/>
  <c r="AA3" i="8"/>
  <c r="T3" i="8"/>
  <c r="M3" i="8"/>
  <c r="R29" i="3"/>
  <c r="Q29" i="3"/>
  <c r="P29" i="3"/>
  <c r="O29" i="3"/>
  <c r="N29" i="3"/>
  <c r="M29" i="3"/>
  <c r="L29" i="3"/>
  <c r="K29" i="3"/>
  <c r="J29" i="3"/>
  <c r="R24" i="3"/>
  <c r="Q24" i="3"/>
  <c r="P24" i="3"/>
  <c r="O24" i="3"/>
  <c r="N24" i="3"/>
  <c r="M24" i="3"/>
  <c r="L24" i="3"/>
  <c r="K24" i="3"/>
  <c r="J24" i="3"/>
  <c r="R18" i="3"/>
  <c r="Q18" i="3"/>
  <c r="P18" i="3"/>
  <c r="O18" i="3"/>
  <c r="N18" i="3"/>
  <c r="M18" i="3"/>
  <c r="L18" i="3"/>
  <c r="K18" i="3"/>
  <c r="J18" i="3"/>
  <c r="R13" i="3"/>
  <c r="Q13" i="3"/>
  <c r="P13" i="3"/>
  <c r="O13" i="3"/>
  <c r="N13" i="3"/>
  <c r="M13" i="3"/>
  <c r="L13" i="3"/>
  <c r="K13" i="3"/>
  <c r="J13" i="3"/>
  <c r="R8" i="3"/>
  <c r="Q8" i="3"/>
  <c r="P8" i="3"/>
  <c r="O8" i="3"/>
  <c r="N8" i="3"/>
  <c r="M8" i="3"/>
  <c r="L8" i="3"/>
  <c r="K8" i="3"/>
  <c r="J8" i="3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H48" i="5" l="1"/>
  <c r="V42" i="3"/>
  <c r="Y36" i="3"/>
  <c r="Y15" i="3"/>
  <c r="J26" i="3"/>
  <c r="H33" i="5" s="1"/>
  <c r="O7" i="5"/>
  <c r="O8" i="5"/>
  <c r="J19" i="5"/>
  <c r="O19" i="5"/>
  <c r="J20" i="5"/>
  <c r="J31" i="5"/>
  <c r="O31" i="5"/>
  <c r="J32" i="5"/>
  <c r="O32" i="5"/>
  <c r="J43" i="5"/>
  <c r="J44" i="5"/>
  <c r="T18" i="3"/>
  <c r="V18" i="3"/>
  <c r="X13" i="3"/>
  <c r="W45" i="3"/>
  <c r="U45" i="3" l="1"/>
  <c r="S34" i="3"/>
  <c r="U18" i="3"/>
  <c r="U29" i="3"/>
  <c r="X18" i="3"/>
  <c r="S29" i="3"/>
  <c r="V13" i="3"/>
  <c r="J31" i="3"/>
  <c r="M33" i="5" s="1"/>
  <c r="S8" i="3"/>
  <c r="X34" i="3"/>
  <c r="V24" i="3"/>
  <c r="V39" i="3"/>
  <c r="W13" i="3"/>
  <c r="U8" i="3"/>
  <c r="X8" i="3"/>
  <c r="W39" i="3"/>
  <c r="W29" i="3"/>
  <c r="T29" i="3"/>
  <c r="T24" i="3"/>
  <c r="S24" i="3"/>
  <c r="J36" i="3"/>
  <c r="P26" i="3"/>
  <c r="H30" i="5" s="1"/>
  <c r="J15" i="3"/>
  <c r="H21" i="5" s="1"/>
  <c r="T39" i="3"/>
  <c r="W34" i="3"/>
  <c r="X29" i="3"/>
  <c r="X24" i="3"/>
  <c r="M15" i="3"/>
  <c r="H24" i="5" s="1"/>
  <c r="P10" i="3"/>
  <c r="M6" i="5" s="1"/>
  <c r="Y31" i="3"/>
  <c r="M21" i="3"/>
  <c r="M24" i="5" s="1"/>
  <c r="S18" i="3"/>
  <c r="M10" i="3"/>
  <c r="M12" i="5" s="1"/>
  <c r="W8" i="3"/>
  <c r="J5" i="3"/>
  <c r="H9" i="5" s="1"/>
  <c r="Y5" i="3"/>
  <c r="T45" i="3"/>
  <c r="X45" i="3"/>
  <c r="X39" i="3"/>
  <c r="T34" i="3"/>
  <c r="M26" i="3"/>
  <c r="U24" i="3"/>
  <c r="J21" i="3"/>
  <c r="M21" i="5" s="1"/>
  <c r="W18" i="3"/>
  <c r="H15" i="3" s="1"/>
  <c r="U13" i="3"/>
  <c r="T13" i="3"/>
  <c r="V8" i="3"/>
  <c r="V34" i="3"/>
  <c r="Y26" i="3"/>
  <c r="P21" i="3"/>
  <c r="M18" i="5" s="1"/>
  <c r="S13" i="3"/>
  <c r="J10" i="3"/>
  <c r="M9" i="5" s="1"/>
  <c r="P5" i="3"/>
  <c r="H6" i="5" s="1"/>
  <c r="S45" i="3"/>
  <c r="U39" i="3"/>
  <c r="S39" i="3"/>
  <c r="U34" i="3"/>
  <c r="P31" i="3"/>
  <c r="M30" i="5" s="1"/>
  <c r="T8" i="3"/>
  <c r="M5" i="3"/>
  <c r="H12" i="5" s="1"/>
  <c r="M31" i="3"/>
  <c r="V29" i="3"/>
  <c r="W24" i="3"/>
  <c r="Y21" i="3"/>
  <c r="Y10" i="3"/>
  <c r="V45" i="3"/>
  <c r="P15" i="3"/>
  <c r="H18" i="5" s="1"/>
  <c r="H45" i="5" l="1"/>
  <c r="V36" i="3"/>
  <c r="H36" i="3"/>
  <c r="S37" i="3"/>
  <c r="E36" i="3"/>
  <c r="S36" i="3"/>
  <c r="J42" i="5" s="1"/>
  <c r="F36" i="3"/>
  <c r="G36" i="3" s="1"/>
  <c r="E15" i="3"/>
  <c r="F15" i="3"/>
  <c r="H42" i="3"/>
  <c r="E42" i="3"/>
  <c r="F42" i="3"/>
  <c r="G42" i="3" s="1"/>
  <c r="S43" i="3"/>
  <c r="S42" i="3"/>
  <c r="F26" i="3"/>
  <c r="H10" i="3"/>
  <c r="V26" i="3"/>
  <c r="H36" i="5"/>
  <c r="V31" i="3"/>
  <c r="M36" i="5"/>
  <c r="E26" i="3"/>
  <c r="V5" i="3"/>
  <c r="S27" i="3"/>
  <c r="S26" i="3"/>
  <c r="J30" i="5" s="1"/>
  <c r="H21" i="3"/>
  <c r="S31" i="3"/>
  <c r="O30" i="5" s="1"/>
  <c r="S15" i="3"/>
  <c r="J18" i="5" s="1"/>
  <c r="V15" i="3"/>
  <c r="V10" i="3"/>
  <c r="E5" i="3"/>
  <c r="H26" i="3"/>
  <c r="S22" i="3"/>
  <c r="S21" i="3"/>
  <c r="O18" i="5" s="1"/>
  <c r="E21" i="3"/>
  <c r="S32" i="3"/>
  <c r="H5" i="3"/>
  <c r="H31" i="3"/>
  <c r="S16" i="3"/>
  <c r="F31" i="3"/>
  <c r="S10" i="3"/>
  <c r="O6" i="5" s="1"/>
  <c r="E10" i="3"/>
  <c r="F10" i="3"/>
  <c r="S11" i="3"/>
  <c r="V21" i="3"/>
  <c r="F5" i="3"/>
  <c r="E31" i="3"/>
  <c r="S5" i="3"/>
  <c r="J6" i="5" s="1"/>
  <c r="S6" i="3"/>
  <c r="F21" i="3"/>
  <c r="G26" i="3" l="1"/>
  <c r="G31" i="3"/>
  <c r="G15" i="3"/>
  <c r="G5" i="3"/>
  <c r="G21" i="3"/>
  <c r="G10" i="3"/>
</calcChain>
</file>

<file path=xl/sharedStrings.xml><?xml version="1.0" encoding="utf-8"?>
<sst xmlns="http://schemas.openxmlformats.org/spreadsheetml/2006/main" count="2755" uniqueCount="465">
  <si>
    <t>Accuracy</t>
  </si>
  <si>
    <t>DoubleBlank</t>
  </si>
  <si>
    <t>CC042021011.D</t>
  </si>
  <si>
    <t>964_04222021.D</t>
  </si>
  <si>
    <t>UCG4 4/16 S1 T5a</t>
  </si>
  <si>
    <t>MFOET (ISTD) Results</t>
  </si>
  <si>
    <t>RT</t>
  </si>
  <si>
    <t>CC042021051.D</t>
  </si>
  <si>
    <t>UCCCb9</t>
  </si>
  <si>
    <t>UCG4 4/16 S1 T5b</t>
  </si>
  <si>
    <t>964 Results</t>
  </si>
  <si>
    <t>UCCCb4</t>
  </si>
  <si>
    <t>Blank</t>
  </si>
  <si>
    <t>UCQCCCa11</t>
  </si>
  <si>
    <t>CC042021031.D</t>
  </si>
  <si>
    <t>CC042021003.D</t>
  </si>
  <si>
    <t>UCCCb5</t>
  </si>
  <si>
    <t>CC042021041.D</t>
  </si>
  <si>
    <t>UCCCb7</t>
  </si>
  <si>
    <t>CC042021026.D</t>
  </si>
  <si>
    <t>464 Results</t>
  </si>
  <si>
    <t>UCCCa11</t>
  </si>
  <si>
    <t>CC042021059.D</t>
  </si>
  <si>
    <t>CC042021053.D</t>
  </si>
  <si>
    <t>CC042021055.D</t>
  </si>
  <si>
    <t>UCG4 4/16 S1 AFb</t>
  </si>
  <si>
    <t>274_04222021.D</t>
  </si>
  <si>
    <t>CC042021020.D</t>
  </si>
  <si>
    <t>2</t>
  </si>
  <si>
    <t>477_04222021.D</t>
  </si>
  <si>
    <t>CC042021050.D</t>
  </si>
  <si>
    <t>CC042021016.D</t>
  </si>
  <si>
    <t>Sample</t>
  </si>
  <si>
    <t>Level</t>
  </si>
  <si>
    <t>UCQCCCa3</t>
  </si>
  <si>
    <t>QC</t>
  </si>
  <si>
    <t>UCG4 4/16 S1 T1b</t>
  </si>
  <si>
    <t>UCG4 4/16 S1 T1c</t>
  </si>
  <si>
    <t>UCQCCCc3</t>
  </si>
  <si>
    <t>MatrixSpikeDup</t>
  </si>
  <si>
    <t>UCCCb3</t>
  </si>
  <si>
    <t>CC042021024.D</t>
  </si>
  <si>
    <t>MFHET (ISTD) Results</t>
  </si>
  <si>
    <t>CC042021013.D</t>
  </si>
  <si>
    <t>CC042021002.D</t>
  </si>
  <si>
    <t>UCCCa9</t>
  </si>
  <si>
    <t>UCCCb13</t>
  </si>
  <si>
    <t>CC042021057.D</t>
  </si>
  <si>
    <t>Comment</t>
  </si>
  <si>
    <t>10</t>
  </si>
  <si>
    <t>CC042021008.D</t>
  </si>
  <si>
    <t>CC042021006.D</t>
  </si>
  <si>
    <t>CC042021030.D</t>
  </si>
  <si>
    <t>CC042021004.D</t>
  </si>
  <si>
    <t>CC042021036.D</t>
  </si>
  <si>
    <t>UCCCa6</t>
  </si>
  <si>
    <t>CC042021060.D</t>
  </si>
  <si>
    <t>Cal</t>
  </si>
  <si>
    <t>13</t>
  </si>
  <si>
    <t>964</t>
  </si>
  <si>
    <t>CC042021065.D</t>
  </si>
  <si>
    <t>CC042021019.D</t>
  </si>
  <si>
    <t>UCQCCCc7</t>
  </si>
  <si>
    <t>CC042021017.D</t>
  </si>
  <si>
    <t>MatrixSpike</t>
  </si>
  <si>
    <t>Data File</t>
  </si>
  <si>
    <t>CC042021048.D</t>
  </si>
  <si>
    <t>UCCCb8</t>
  </si>
  <si>
    <t>UCCCa12</t>
  </si>
  <si>
    <t>3</t>
  </si>
  <si>
    <t>763</t>
  </si>
  <si>
    <t>Name</t>
  </si>
  <si>
    <t>UCCCb6</t>
  </si>
  <si>
    <t>CC042021012.D</t>
  </si>
  <si>
    <t>Type</t>
  </si>
  <si>
    <t>8</t>
  </si>
  <si>
    <t>CC042021038.D</t>
  </si>
  <si>
    <t>CC042021032.D</t>
  </si>
  <si>
    <t>UCCCa14</t>
  </si>
  <si>
    <t>Acq. Date-Time</t>
  </si>
  <si>
    <t>CC042021021.D</t>
  </si>
  <si>
    <t>274</t>
  </si>
  <si>
    <t>CC042021064.D</t>
  </si>
  <si>
    <t>CC042021010.D</t>
  </si>
  <si>
    <t>CC042021033.D</t>
  </si>
  <si>
    <t>Area</t>
  </si>
  <si>
    <t>763_04222021.D</t>
  </si>
  <si>
    <t>CC042021062.D</t>
  </si>
  <si>
    <t>CC042021052.D</t>
  </si>
  <si>
    <t>UCCCa10</t>
  </si>
  <si>
    <t>479_04222021.D</t>
  </si>
  <si>
    <t>CC042021054.D</t>
  </si>
  <si>
    <t>945</t>
  </si>
  <si>
    <t>UCCCa7</t>
  </si>
  <si>
    <t>Set 3 aka C</t>
  </si>
  <si>
    <t>CC042021025.D</t>
  </si>
  <si>
    <t>UCCCb10</t>
  </si>
  <si>
    <t>UCG4 4/16 S1 AFa</t>
  </si>
  <si>
    <t>UCCCa15</t>
  </si>
  <si>
    <t>CC042021009.D</t>
  </si>
  <si>
    <t>UCCCa8</t>
  </si>
  <si>
    <t>CC042021015.D</t>
  </si>
  <si>
    <t>UCG4 4/16 S1 AFc</t>
  </si>
  <si>
    <t>UCCCa13</t>
  </si>
  <si>
    <t>ResponseCheck</t>
  </si>
  <si>
    <t>1</t>
  </si>
  <si>
    <t>Info.</t>
  </si>
  <si>
    <t>523</t>
  </si>
  <si>
    <t>CC042021042.D</t>
  </si>
  <si>
    <t>UCCCb2</t>
  </si>
  <si>
    <t>CC042021063.D</t>
  </si>
  <si>
    <t>UCQCCCa7</t>
  </si>
  <si>
    <t>523_04222021.D</t>
  </si>
  <si>
    <t>CC042021029.D</t>
  </si>
  <si>
    <t>UCCC spike</t>
  </si>
  <si>
    <t>CC042021034.D</t>
  </si>
  <si>
    <t>CC042021023.D</t>
  </si>
  <si>
    <t>CC042021047.D</t>
  </si>
  <si>
    <t>CC042021044.D</t>
  </si>
  <si>
    <t>UCCCa1</t>
  </si>
  <si>
    <t>UCCCa4</t>
  </si>
  <si>
    <t>11</t>
  </si>
  <si>
    <t>CC042021043.D</t>
  </si>
  <si>
    <t>9</t>
  </si>
  <si>
    <t>CC042021005.D</t>
  </si>
  <si>
    <t>CC042021066.D</t>
  </si>
  <si>
    <t>UCCCa3</t>
  </si>
  <si>
    <t>TuneCheck</t>
  </si>
  <si>
    <t>CC042021056.D</t>
  </si>
  <si>
    <t>UCG4 4/16 S1 T1a</t>
  </si>
  <si>
    <t>UCCCb12</t>
  </si>
  <si>
    <t>CC042021037.D</t>
  </si>
  <si>
    <t>UCCCb14</t>
  </si>
  <si>
    <t>CC042021035.D</t>
  </si>
  <si>
    <t>477 Results</t>
  </si>
  <si>
    <t>CC</t>
  </si>
  <si>
    <t>Resp.</t>
  </si>
  <si>
    <t/>
  </si>
  <si>
    <t>UCG4 4/16 S1 T5c</t>
  </si>
  <si>
    <t>CC042021045.D</t>
  </si>
  <si>
    <t>CC042021007.D</t>
  </si>
  <si>
    <t>CC042021058.D</t>
  </si>
  <si>
    <t>4</t>
  </si>
  <si>
    <t>UCCCb1</t>
  </si>
  <si>
    <t>7</t>
  </si>
  <si>
    <t>CC042021039.D</t>
  </si>
  <si>
    <t>CC042021028.D</t>
  </si>
  <si>
    <t>UCCCb15</t>
  </si>
  <si>
    <t>CC042021049.D</t>
  </si>
  <si>
    <t>6</t>
  </si>
  <si>
    <t>477</t>
  </si>
  <si>
    <t>CC042021046.D</t>
  </si>
  <si>
    <t>UCCCb11</t>
  </si>
  <si>
    <t>CC042021014.D</t>
  </si>
  <si>
    <t>CC042021018.D</t>
  </si>
  <si>
    <t>MatrixBlank</t>
  </si>
  <si>
    <t>UCCCa5</t>
  </si>
  <si>
    <t>945_04222021.D</t>
  </si>
  <si>
    <t>479</t>
  </si>
  <si>
    <t>CC042021040.D</t>
  </si>
  <si>
    <t>5</t>
  </si>
  <si>
    <t>CC042021022.D</t>
  </si>
  <si>
    <t>479 Results</t>
  </si>
  <si>
    <t>CC042021027.D</t>
  </si>
  <si>
    <t>CC042021061.D</t>
  </si>
  <si>
    <t>15</t>
  </si>
  <si>
    <t>Individual_Check</t>
  </si>
  <si>
    <t>14</t>
  </si>
  <si>
    <t>12</t>
  </si>
  <si>
    <t>UCCCa2</t>
  </si>
  <si>
    <t>CC042021001.D</t>
  </si>
  <si>
    <t>Dropped CC5</t>
  </si>
  <si>
    <t>Dropped CC1,2, and 5</t>
  </si>
  <si>
    <t>C</t>
  </si>
  <si>
    <t>B</t>
  </si>
  <si>
    <t>A</t>
  </si>
  <si>
    <t>Run-specific CV</t>
  </si>
  <si>
    <t>Run-specific Avg</t>
  </si>
  <si>
    <t>99-99-0</t>
  </si>
  <si>
    <t>4NT</t>
  </si>
  <si>
    <t>4-Nitrotoluene</t>
  </si>
  <si>
    <t>DTXSID5023792</t>
  </si>
  <si>
    <t>DTXSID4059914</t>
  </si>
  <si>
    <t>DTXSID9059832</t>
  </si>
  <si>
    <t>DTXSID0059879</t>
  </si>
  <si>
    <t>DTXSID80382093</t>
  </si>
  <si>
    <t>DTXSID40379666</t>
  </si>
  <si>
    <t>DTXSID0059871</t>
  </si>
  <si>
    <t>DTXSID10379991</t>
  </si>
  <si>
    <t>t test</t>
  </si>
  <si>
    <t>UC Assay Date</t>
  </si>
  <si>
    <t>Stability</t>
  </si>
  <si>
    <t>Fu</t>
  </si>
  <si>
    <t>CAS#</t>
  </si>
  <si>
    <t>AbbrevSampleID</t>
  </si>
  <si>
    <t>Chemical</t>
  </si>
  <si>
    <t>DTXSID</t>
  </si>
  <si>
    <t>Stability (T5hr/ T1hr)</t>
  </si>
  <si>
    <t>Fraction Unbound (fu)</t>
  </si>
  <si>
    <t>Aqueous Fraction</t>
  </si>
  <si>
    <t>Time 5 hr</t>
  </si>
  <si>
    <t>Time 1 hr</t>
  </si>
  <si>
    <t>Mean</t>
  </si>
  <si>
    <t>CV</t>
  </si>
  <si>
    <t>SD</t>
  </si>
  <si>
    <t>Ultracentrifugation Plasma protein binding assay - Experimental data and Fu calculations</t>
  </si>
  <si>
    <t>Dropped CC1-5</t>
  </si>
  <si>
    <t>274 Results</t>
  </si>
  <si>
    <t>945 Results</t>
  </si>
  <si>
    <t>763 Results</t>
  </si>
  <si>
    <t>T5h</t>
  </si>
  <si>
    <t>T1h</t>
  </si>
  <si>
    <t>AF</t>
  </si>
  <si>
    <t>Fraction Unbound (Fu)</t>
  </si>
  <si>
    <t>GC Date</t>
  </si>
  <si>
    <t>Avg. Measured Conc. (μM)</t>
  </si>
  <si>
    <t>Sample Text</t>
  </si>
  <si>
    <t>4-nitrotoluene</t>
  </si>
  <si>
    <t>eLOQ (nM)</t>
  </si>
  <si>
    <t>LOD (nM)</t>
  </si>
  <si>
    <t>Sample ID</t>
  </si>
  <si>
    <t>Plasma Protein Binding</t>
  </si>
  <si>
    <t>Quantitative Limits</t>
  </si>
  <si>
    <t>Executive Summary</t>
  </si>
  <si>
    <t>Additional Notes</t>
  </si>
  <si>
    <t>ALK</t>
  </si>
  <si>
    <t>MSC</t>
  </si>
  <si>
    <t>Action</t>
  </si>
  <si>
    <t>Person</t>
  </si>
  <si>
    <t>Review of Data Timeline</t>
  </si>
  <si>
    <t>Ultracentrifugation Assay_Mix Replicate Stability Timepoint</t>
  </si>
  <si>
    <t>UC_S#letterT#</t>
  </si>
  <si>
    <t>Ultracentrifugation Assay_Mix Replicate Aqueous Fraction</t>
  </si>
  <si>
    <t>UC_S#letterAF</t>
  </si>
  <si>
    <t>Quality Check</t>
  </si>
  <si>
    <t>Calibration Curve</t>
  </si>
  <si>
    <t>Sample ID Key</t>
  </si>
  <si>
    <t>Avg. MW</t>
  </si>
  <si>
    <t>Reference Compound</t>
  </si>
  <si>
    <t>IS</t>
  </si>
  <si>
    <t>Analyte</t>
  </si>
  <si>
    <t>Analyte-IS Matching</t>
  </si>
  <si>
    <t>Flag in comments</t>
  </si>
  <si>
    <t>Reproducibility</t>
  </si>
  <si>
    <t>RSD = ±20% of historical or published values</t>
  </si>
  <si>
    <t>1 per assay batch</t>
  </si>
  <si>
    <t>Reference Chemical(s) (Assay)</t>
  </si>
  <si>
    <t>Precision</t>
  </si>
  <si>
    <t>75-125%</t>
  </si>
  <si>
    <t>Every assay sample</t>
  </si>
  <si>
    <t xml:space="preserve">Technical Replicate assessment </t>
  </si>
  <si>
    <t>Flag in comments, assess and resolve</t>
  </si>
  <si>
    <t>Specificity</t>
  </si>
  <si>
    <t>&lt;½ LOD of instrument method</t>
  </si>
  <si>
    <t>1 every 6-10 injections</t>
  </si>
  <si>
    <r>
      <t>Instrument</t>
    </r>
    <r>
      <rPr>
        <sz val="8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 xml:space="preserve"> Blanks</t>
    </r>
    <r>
      <rPr>
        <sz val="8"/>
        <color theme="1"/>
        <rFont val="Times New Roman"/>
        <family val="1"/>
      </rPr>
      <t>  </t>
    </r>
    <r>
      <rPr>
        <sz val="12"/>
        <color theme="1"/>
        <rFont val="Times New Roman"/>
        <family val="1"/>
      </rPr>
      <t xml:space="preserve"> (Analytical)</t>
    </r>
  </si>
  <si>
    <t>75-125 %</t>
  </si>
  <si>
    <t>2-3 samples per run</t>
  </si>
  <si>
    <t>Curve Check (Analytical)</t>
  </si>
  <si>
    <t>7-pt curve min.</t>
  </si>
  <si>
    <t>Rerun samples and curve</t>
  </si>
  <si>
    <t>Linearity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</si>
  <si>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≥0.98; </t>
    </r>
  </si>
  <si>
    <t>1 each run</t>
  </si>
  <si>
    <t>Calibration Curve Linearity (Analytical)</t>
  </si>
  <si>
    <t xml:space="preserve"> if QC Fails</t>
  </si>
  <si>
    <t>Assessed</t>
  </si>
  <si>
    <t>(Analytical, TK Assay, or Both)</t>
  </si>
  <si>
    <t>Corrective Action</t>
  </si>
  <si>
    <t>QC Metric</t>
  </si>
  <si>
    <t>Acceptance Criteria</t>
  </si>
  <si>
    <t>Frequency</t>
  </si>
  <si>
    <t>QC Sample Type</t>
  </si>
  <si>
    <t>Description</t>
  </si>
  <si>
    <t>QC Type</t>
  </si>
  <si>
    <t>QC Samples and Acceptance Criteria:</t>
  </si>
  <si>
    <r>
      <t xml:space="preserve">Lowest curve concentration at which precision checks can be quantitated against curve </t>
    </r>
    <r>
      <rPr>
        <sz val="11"/>
        <rFont val="Calibri"/>
        <family val="2"/>
      </rPr>
      <t>±30%</t>
    </r>
  </si>
  <si>
    <t>eLOQ Definition</t>
  </si>
  <si>
    <t>EPA Definition and Procedure for the Determination of the Method Detection Limit, Revision 2 (December 2016)</t>
  </si>
  <si>
    <t>https://www.ecfr.gov/cgi-bin/text-idx?SID=a6bb8a02b6d783f9356758b5ff0ed106&amp;mc=true&amp;node=pt40.25.136&amp;rgn=div5</t>
  </si>
  <si>
    <t>40 CFR Part 136</t>
  </si>
  <si>
    <t xml:space="preserve">References: </t>
  </si>
  <si>
    <t>MDL Calculation</t>
  </si>
  <si>
    <t>Total # Samples (not including blanks):</t>
  </si>
  <si>
    <t>Internal Standard (conc)</t>
  </si>
  <si>
    <t>CC1-CC15</t>
  </si>
  <si>
    <t>Standards,  QCs, Unknown Analyte Samples</t>
  </si>
  <si>
    <t>Sample Type:</t>
  </si>
  <si>
    <t>Report Preparer:</t>
  </si>
  <si>
    <t>Assay Preparer:</t>
  </si>
  <si>
    <r>
      <t xml:space="preserve">Dates of MS Run, </t>
    </r>
    <r>
      <rPr>
        <b/>
        <i/>
        <sz val="11"/>
        <color theme="1"/>
        <rFont val="Calibri"/>
        <family val="2"/>
        <scheme val="minor"/>
      </rPr>
      <t>resp</t>
    </r>
    <r>
      <rPr>
        <b/>
        <sz val="11"/>
        <color theme="1"/>
        <rFont val="Calibri"/>
        <family val="2"/>
        <scheme val="minor"/>
      </rPr>
      <t>.:</t>
    </r>
  </si>
  <si>
    <t>PPB_UC</t>
  </si>
  <si>
    <t>Dates Prepared:</t>
  </si>
  <si>
    <t>PPB_CC</t>
  </si>
  <si>
    <t>PFAS</t>
  </si>
  <si>
    <t>Analytes:</t>
  </si>
  <si>
    <t>*Ultracentrifugation assay to assess plasma protein binding with PFAS acids</t>
  </si>
  <si>
    <t>Analysis Set ID:</t>
  </si>
  <si>
    <r>
      <t>In Vitro TK Assessments of PFAS  (D-CED</t>
    </r>
    <r>
      <rPr>
        <sz val="11"/>
        <rFont val="Calibri"/>
        <family val="2"/>
        <scheme val="minor"/>
      </rPr>
      <t>-0031343</t>
    </r>
    <r>
      <rPr>
        <sz val="11"/>
        <color theme="1"/>
        <rFont val="Calibri"/>
        <family val="2"/>
        <scheme val="minor"/>
      </rPr>
      <t>)</t>
    </r>
  </si>
  <si>
    <t>QAPP:</t>
  </si>
  <si>
    <t>Analytical Cover Sheet</t>
  </si>
  <si>
    <t>DTXSID1047578</t>
  </si>
  <si>
    <t>DTXSID3059927</t>
  </si>
  <si>
    <t>DTXSID50369896</t>
  </si>
  <si>
    <t>DTXSID30395037</t>
  </si>
  <si>
    <t>DTXSID00380798</t>
  </si>
  <si>
    <t>DTXSID30340244</t>
  </si>
  <si>
    <t>1H,1H,2H,2H-Perfluorohexyl iodide</t>
  </si>
  <si>
    <t>Hexafluoroamylene</t>
  </si>
  <si>
    <t>1H,1H,10H,10H-Perfluorodecane-1,10-diol</t>
  </si>
  <si>
    <t>tris(Trifluoroethoxy)methane</t>
  </si>
  <si>
    <t>1H,1H,11H,11H-Perfluorotetraethylene glycol</t>
  </si>
  <si>
    <t>1H,1H,7H-Perfluoroheptyl 4-methylbenzenesulfonate</t>
  </si>
  <si>
    <t>2021_PFAS_PPB_UC_Group4_ALK</t>
  </si>
  <si>
    <t>DTXSID1047578, DTXSID3059927, DTXSID50369896, DTXSID30395037, DTXSID00380798, DTXSID30340244, DTXSID60379269</t>
  </si>
  <si>
    <t>2-Perfluorobutyl-[1,1,2,2-2H4]-ethanol ; 2-Perfluorooctyl-[1,1-2H2]-[1,2-13C2]-ethanol (8:2) [lot ] (3 pg/uL); 13C6-4-Nitrotoluene [lot SDFK-011] (3 pg/uL)</t>
  </si>
  <si>
    <t>Alcohols; Ref</t>
  </si>
  <si>
    <t>Assay conducted 4/16/2021</t>
  </si>
  <si>
    <t>Analytical data generated 6/4/2021</t>
  </si>
  <si>
    <t>2043-55-2</t>
  </si>
  <si>
    <t>376-90-9</t>
  </si>
  <si>
    <t>754-96-1</t>
  </si>
  <si>
    <t>58244-27-2</t>
  </si>
  <si>
    <t>330562-44-2</t>
  </si>
  <si>
    <t>424-16-8</t>
  </si>
  <si>
    <t>679-02-7</t>
  </si>
  <si>
    <t>MFHET</t>
  </si>
  <si>
    <t>MFOET</t>
  </si>
  <si>
    <t>Final Conc. Pre-Crash</t>
  </si>
  <si>
    <t>Final Conc. Post-Crash</t>
  </si>
  <si>
    <t>Conc. after Crash (nM)</t>
  </si>
  <si>
    <t>Conc. pre-Crash (nM)</t>
  </si>
  <si>
    <t>Total # Samples:</t>
  </si>
  <si>
    <t>Compound</t>
  </si>
  <si>
    <t>&lt;70%</t>
  </si>
  <si>
    <t>&gt;130%</t>
  </si>
  <si>
    <t>Flag for outside eLOQ criteria</t>
  </si>
  <si>
    <t>E:\Shark Tank\UC\G4</t>
  </si>
  <si>
    <t>MI</t>
  </si>
  <si>
    <t>Ratio</t>
  </si>
  <si>
    <t>Final Conc.</t>
  </si>
  <si>
    <t>Custom Calc.</t>
  </si>
  <si>
    <t>Calc. Conc.</t>
  </si>
  <si>
    <t>Exp. Conc.</t>
  </si>
  <si>
    <t>Vial</t>
  </si>
  <si>
    <t>Data Path</t>
  </si>
  <si>
    <t>Qualifier (143.0 -&gt; 84.1) Results</t>
  </si>
  <si>
    <t>4NT13C6 (ISTD) Results</t>
  </si>
  <si>
    <t>4NT Results</t>
  </si>
  <si>
    <t>4NT Method</t>
  </si>
  <si>
    <t>4/16 UC, 4/20 GC</t>
  </si>
  <si>
    <t>4NT*</t>
  </si>
  <si>
    <t>*values are of response as CC didn't contain 4NT</t>
  </si>
  <si>
    <t>4NT was not included in CC, so response was used instead of conc.</t>
  </si>
  <si>
    <t>UCG4070221038.D</t>
  </si>
  <si>
    <t>UCG4070221037.D</t>
  </si>
  <si>
    <t>UCCC10</t>
  </si>
  <si>
    <t>UCG4070221036.D</t>
  </si>
  <si>
    <t>UCQCCC11</t>
  </si>
  <si>
    <t>UCG4070221035.D</t>
  </si>
  <si>
    <t>UCG4 4/16 S3 AFc</t>
  </si>
  <si>
    <t>UCG4070221034.D</t>
  </si>
  <si>
    <t>UCG4 4/16 S3 AFb</t>
  </si>
  <si>
    <t>UCG4070221033.D</t>
  </si>
  <si>
    <t>UCG4 4/16 S3 AFa</t>
  </si>
  <si>
    <t>UCG4070221032.D</t>
  </si>
  <si>
    <t>UCQCCC8</t>
  </si>
  <si>
    <t>UCG4070221031.D</t>
  </si>
  <si>
    <t>UCCC6</t>
  </si>
  <si>
    <t>UCG4070221030.D</t>
  </si>
  <si>
    <t>UCG4 4/16 S3 T5c</t>
  </si>
  <si>
    <t>UCG4070221029.D</t>
  </si>
  <si>
    <t>UCG4 4/16 S3 T5b</t>
  </si>
  <si>
    <t>UCG4070221028.D</t>
  </si>
  <si>
    <t>UCG4 4/16 S3 T5a</t>
  </si>
  <si>
    <t>UCG4070221027.D</t>
  </si>
  <si>
    <t>UCG4 4/16 S3 T1c</t>
  </si>
  <si>
    <t>UCG4070221026.D</t>
  </si>
  <si>
    <t>UCG4 4/16 S3 T1b</t>
  </si>
  <si>
    <t>UCG4070221025.D</t>
  </si>
  <si>
    <t>UCG4 4/16 S3 T1a</t>
  </si>
  <si>
    <t>UCG4070221024.D</t>
  </si>
  <si>
    <t>UCQCCa3</t>
  </si>
  <si>
    <t>UCG4070221023.D</t>
  </si>
  <si>
    <t>UCG4070221022.D</t>
  </si>
  <si>
    <t>UCCC1</t>
  </si>
  <si>
    <t>UCG4070221021.D</t>
  </si>
  <si>
    <t>UCCC2</t>
  </si>
  <si>
    <t>UCG4070221020.D</t>
  </si>
  <si>
    <t>UCCC3</t>
  </si>
  <si>
    <t>UCG4070221019.D</t>
  </si>
  <si>
    <t>UCCC4</t>
  </si>
  <si>
    <t>UCG4070221018.D</t>
  </si>
  <si>
    <t>UCCC5</t>
  </si>
  <si>
    <t>UCG4070221017.D</t>
  </si>
  <si>
    <t>UCG4070221016.D</t>
  </si>
  <si>
    <t>UCCC7</t>
  </si>
  <si>
    <t>UCG4070221015.D</t>
  </si>
  <si>
    <t>UCCC8</t>
  </si>
  <si>
    <t>UCG4070221014.D</t>
  </si>
  <si>
    <t>UCCC9</t>
  </si>
  <si>
    <t>UCG4070221013.D</t>
  </si>
  <si>
    <t>UCG4070221012.D</t>
  </si>
  <si>
    <t>UCCC11</t>
  </si>
  <si>
    <t>UCG4070221011.D</t>
  </si>
  <si>
    <t>UCCC12</t>
  </si>
  <si>
    <t>UCG4070221010.D</t>
  </si>
  <si>
    <t>UCCC13</t>
  </si>
  <si>
    <t>UCG4070221009.D</t>
  </si>
  <si>
    <t>UCCC14</t>
  </si>
  <si>
    <t>UCG4070221008.D</t>
  </si>
  <si>
    <t>UCCC15</t>
  </si>
  <si>
    <t>UCG4070221007.D</t>
  </si>
  <si>
    <t>UCG4070221006.D</t>
  </si>
  <si>
    <t>UCG4070221005.D</t>
  </si>
  <si>
    <t>UCG4070221004.D</t>
  </si>
  <si>
    <t>UCG4070221003.D</t>
  </si>
  <si>
    <t>UCG4070221002.D</t>
  </si>
  <si>
    <t>UCG4070221001.D</t>
  </si>
  <si>
    <t>477 Method</t>
  </si>
  <si>
    <t>*</t>
  </si>
  <si>
    <t>*couldn't be derived as not in CC</t>
  </si>
  <si>
    <t>https://www.epa.gov/sites/production/files/2016-12/documents/mdl-procedure_rev2_12-13-2016.pdf</t>
  </si>
  <si>
    <t>MDL (nM)</t>
  </si>
  <si>
    <t>Student's t-value at 6 degrees of freedom (0.99 confidence interval)</t>
  </si>
  <si>
    <t>sd</t>
  </si>
  <si>
    <t>UCG4051121007.D</t>
  </si>
  <si>
    <t>UCG4051121006.D</t>
  </si>
  <si>
    <t>UCG4051121005.D</t>
  </si>
  <si>
    <t>UCG4051121004.D</t>
  </si>
  <si>
    <t>UCG4051121003.D</t>
  </si>
  <si>
    <t>UCG4051121002.D</t>
  </si>
  <si>
    <t>UCG4051121001.D</t>
  </si>
  <si>
    <t>UCG4070821022.D</t>
  </si>
  <si>
    <t>UCG4070821021.D</t>
  </si>
  <si>
    <t>UCG4070821020.D</t>
  </si>
  <si>
    <t>UCG4070821019.D</t>
  </si>
  <si>
    <t>UCG4070821018.D</t>
  </si>
  <si>
    <t>UCG4070821017.D</t>
  </si>
  <si>
    <t>UCG4070821016.D</t>
  </si>
  <si>
    <t>stability for 964- how to flag/acct for?</t>
  </si>
  <si>
    <t>UCG4070721015.D</t>
  </si>
  <si>
    <t>UCG4070721014.D</t>
  </si>
  <si>
    <t>UCG4070721013.D</t>
  </si>
  <si>
    <t>UCG4070721012.D</t>
  </si>
  <si>
    <t>UCG4070721011.D</t>
  </si>
  <si>
    <t>UCG4070721010.D</t>
  </si>
  <si>
    <t>UCG4070721009.D</t>
  </si>
  <si>
    <t>QC Report completed 7/13/2021</t>
  </si>
  <si>
    <t>Concentrations listed are the post crash concentrations, unless otherwise specified</t>
  </si>
  <si>
    <t>DTXSID30396867</t>
  </si>
  <si>
    <t>1H,1H,8H,8H-Perfluorooctane-1,8-diol</t>
  </si>
  <si>
    <t>9/23 UC, 10/13 GC</t>
  </si>
  <si>
    <t>**couldn't be derived as not in CC</t>
  </si>
  <si>
    <t>**</t>
  </si>
  <si>
    <t>0.66*</t>
  </si>
  <si>
    <t>1.75*</t>
  </si>
  <si>
    <t>0.97*</t>
  </si>
  <si>
    <t>3*</t>
  </si>
  <si>
    <t>Add’l data for 274 &amp; 479 from "UC_959_949_final-ak" was combined with data in this report to calculate values for the different samples and the Fraction Unbound</t>
  </si>
  <si>
    <t>*from "UC_959_949_final-ak"</t>
  </si>
  <si>
    <t>stability&gt;1 though NS</t>
  </si>
  <si>
    <t>Flags</t>
  </si>
  <si>
    <t>All QC points outside 30% tolerance</t>
  </si>
  <si>
    <t>All QC points outside 30% tolerance, stability&gt;1 though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</si>
</sst>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\ AM/PM"/>
    <numFmt numFmtId="165" formatCode="0.0000"/>
    <numFmt numFmtId="166" formatCode="0.000"/>
  </numFmts>
  <fonts count="22">
    <font>
      <sz val="11"/>
      <color theme="1"/>
      <name val="Calibri"/>
      <family val="2"/>
      <scheme val="minor"/>
    </font>
    <font>
      <sz val="8"/>
      <name val="Microsoft Sans Serif"/>
      <family val="2"/>
    </font>
    <font>
      <sz val="8"/>
      <color rgb="FF000000"/>
      <name val="Microsoft Sans Serif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0000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35">
    <xf numFmtId="0" fontId="0" fillId="0" borderId="0" xfId="0"/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2" fontId="0" fillId="0" borderId="6" xfId="1" applyNumberFormat="1" applyFont="1" applyBorder="1" applyAlignment="1">
      <alignment horizontal="center" vertical="center"/>
    </xf>
    <xf numFmtId="2" fontId="0" fillId="0" borderId="7" xfId="1" applyNumberFormat="1" applyFont="1" applyBorder="1" applyAlignment="1">
      <alignment horizontal="center" vertical="center"/>
    </xf>
    <xf numFmtId="2" fontId="0" fillId="0" borderId="8" xfId="1" applyNumberFormat="1" applyFont="1" applyBorder="1" applyAlignment="1">
      <alignment horizontal="center" vertical="center"/>
    </xf>
    <xf numFmtId="2" fontId="0" fillId="0" borderId="6" xfId="1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/>
    </xf>
    <xf numFmtId="2" fontId="0" fillId="0" borderId="8" xfId="1" applyNumberFormat="1" applyFont="1" applyBorder="1" applyAlignment="1">
      <alignment horizontal="center"/>
    </xf>
    <xf numFmtId="2" fontId="0" fillId="0" borderId="9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16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166" fontId="5" fillId="0" borderId="18" xfId="0" applyNumberFormat="1" applyFont="1" applyBorder="1" applyAlignment="1">
      <alignment horizontal="center"/>
    </xf>
    <xf numFmtId="166" fontId="5" fillId="0" borderId="19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166" fontId="0" fillId="0" borderId="18" xfId="1" applyNumberFormat="1" applyFont="1" applyFill="1" applyBorder="1" applyAlignment="1"/>
    <xf numFmtId="166" fontId="0" fillId="0" borderId="0" xfId="1" applyNumberFormat="1" applyFont="1" applyFill="1" applyBorder="1" applyAlignment="1"/>
    <xf numFmtId="0" fontId="0" fillId="4" borderId="15" xfId="0" applyFill="1" applyBorder="1" applyAlignment="1">
      <alignment horizontal="center" vertical="center"/>
    </xf>
    <xf numFmtId="166" fontId="3" fillId="4" borderId="1" xfId="1" applyNumberFormat="1" applyFont="1" applyFill="1" applyBorder="1" applyAlignment="1">
      <alignment horizontal="center" vertical="center"/>
    </xf>
    <xf numFmtId="166" fontId="3" fillId="4" borderId="16" xfId="1" applyNumberFormat="1" applyFont="1" applyFill="1" applyBorder="1" applyAlignment="1">
      <alignment horizontal="center" vertical="center"/>
    </xf>
    <xf numFmtId="2" fontId="0" fillId="0" borderId="0" xfId="1" applyNumberFormat="1" applyFont="1" applyFill="1" applyBorder="1" applyAlignment="1">
      <alignment horizontal="center" vertical="center"/>
    </xf>
    <xf numFmtId="2" fontId="5" fillId="0" borderId="19" xfId="1" applyNumberFormat="1" applyFont="1" applyFill="1" applyBorder="1" applyAlignment="1">
      <alignment horizontal="center" vertical="center"/>
    </xf>
    <xf numFmtId="2" fontId="0" fillId="0" borderId="18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19" xfId="1" applyNumberFormat="1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2" fontId="0" fillId="4" borderId="21" xfId="1" applyNumberFormat="1" applyFont="1" applyFill="1" applyBorder="1"/>
    <xf numFmtId="2" fontId="0" fillId="4" borderId="22" xfId="1" applyNumberFormat="1" applyFont="1" applyFill="1" applyBorder="1"/>
    <xf numFmtId="2" fontId="0" fillId="4" borderId="23" xfId="1" applyNumberFormat="1" applyFont="1" applyFill="1" applyBorder="1"/>
    <xf numFmtId="2" fontId="0" fillId="4" borderId="24" xfId="1" applyNumberFormat="1" applyFont="1" applyFill="1" applyBorder="1"/>
    <xf numFmtId="0" fontId="0" fillId="4" borderId="25" xfId="0" applyFill="1" applyBorder="1" applyAlignment="1">
      <alignment horizontal="center"/>
    </xf>
    <xf numFmtId="16" fontId="7" fillId="0" borderId="26" xfId="0" applyNumberFormat="1" applyFont="1" applyBorder="1" applyAlignment="1">
      <alignment horizontal="center"/>
    </xf>
    <xf numFmtId="165" fontId="0" fillId="0" borderId="0" xfId="0" applyNumberFormat="1"/>
    <xf numFmtId="0" fontId="0" fillId="0" borderId="12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6" fontId="0" fillId="0" borderId="6" xfId="1" applyNumberFormat="1" applyFont="1" applyBorder="1"/>
    <xf numFmtId="166" fontId="0" fillId="0" borderId="7" xfId="1" applyNumberFormat="1" applyFont="1" applyBorder="1"/>
    <xf numFmtId="166" fontId="0" fillId="0" borderId="8" xfId="1" applyNumberFormat="1" applyFont="1" applyBorder="1"/>
    <xf numFmtId="166" fontId="0" fillId="0" borderId="6" xfId="1" applyNumberFormat="1" applyFont="1" applyBorder="1" applyAlignment="1">
      <alignment horizontal="center" vertical="center"/>
    </xf>
    <xf numFmtId="166" fontId="0" fillId="0" borderId="7" xfId="1" applyNumberFormat="1" applyFont="1" applyBorder="1" applyAlignment="1">
      <alignment horizontal="center" vertical="center"/>
    </xf>
    <xf numFmtId="166" fontId="0" fillId="0" borderId="8" xfId="1" applyNumberFormat="1" applyFont="1" applyBorder="1" applyAlignment="1">
      <alignment horizontal="center" vertical="center"/>
    </xf>
    <xf numFmtId="166" fontId="0" fillId="4" borderId="21" xfId="1" applyNumberFormat="1" applyFont="1" applyFill="1" applyBorder="1"/>
    <xf numFmtId="166" fontId="0" fillId="4" borderId="22" xfId="1" applyNumberFormat="1" applyFont="1" applyFill="1" applyBorder="1"/>
    <xf numFmtId="166" fontId="0" fillId="4" borderId="23" xfId="1" applyNumberFormat="1" applyFont="1" applyFill="1" applyBorder="1"/>
    <xf numFmtId="2" fontId="0" fillId="4" borderId="23" xfId="1" applyNumberFormat="1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16" fontId="7" fillId="0" borderId="15" xfId="0" applyNumberFormat="1" applyFont="1" applyBorder="1" applyAlignment="1">
      <alignment horizontal="center"/>
    </xf>
    <xf numFmtId="16" fontId="7" fillId="0" borderId="1" xfId="0" applyNumberFormat="1" applyFont="1" applyBorder="1" applyAlignment="1">
      <alignment horizontal="center"/>
    </xf>
    <xf numFmtId="166" fontId="0" fillId="0" borderId="8" xfId="1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165" fontId="7" fillId="0" borderId="0" xfId="0" applyNumberFormat="1" applyFont="1" applyAlignment="1">
      <alignment horizontal="center"/>
    </xf>
    <xf numFmtId="165" fontId="5" fillId="0" borderId="0" xfId="0" applyNumberFormat="1" applyFont="1"/>
    <xf numFmtId="0" fontId="0" fillId="0" borderId="0" xfId="0" applyAlignment="1">
      <alignment horizontal="left"/>
    </xf>
    <xf numFmtId="0" fontId="8" fillId="0" borderId="0" xfId="0" applyFont="1"/>
    <xf numFmtId="0" fontId="7" fillId="0" borderId="0" xfId="0" applyFont="1"/>
    <xf numFmtId="166" fontId="0" fillId="0" borderId="13" xfId="0" applyNumberFormat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0" fillId="0" borderId="33" xfId="0" applyNumberFormat="1" applyBorder="1" applyAlignment="1">
      <alignment horizontal="center" vertical="center"/>
    </xf>
    <xf numFmtId="166" fontId="0" fillId="0" borderId="35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3" fillId="0" borderId="38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7" fillId="0" borderId="0" xfId="0" applyFont="1"/>
    <xf numFmtId="0" fontId="0" fillId="0" borderId="0" xfId="0" applyAlignment="1">
      <alignment vertical="center" wrapText="1"/>
    </xf>
    <xf numFmtId="0" fontId="9" fillId="0" borderId="0" xfId="2"/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0" fontId="5" fillId="0" borderId="0" xfId="0" applyFont="1" applyAlignment="1">
      <alignment vertical="center"/>
    </xf>
    <xf numFmtId="0" fontId="10" fillId="0" borderId="0" xfId="0" applyFont="1"/>
    <xf numFmtId="0" fontId="0" fillId="0" borderId="0" xfId="0" applyBorder="1" applyAlignment="1">
      <alignment vertical="center"/>
    </xf>
    <xf numFmtId="14" fontId="8" fillId="0" borderId="0" xfId="0" applyNumberFormat="1" applyFont="1"/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20" fillId="6" borderId="0" xfId="4"/>
    <xf numFmtId="0" fontId="19" fillId="5" borderId="0" xfId="3" applyAlignment="1">
      <alignment horizontal="center"/>
    </xf>
    <xf numFmtId="0" fontId="0" fillId="0" borderId="0" xfId="0" applyFill="1"/>
    <xf numFmtId="166" fontId="0" fillId="0" borderId="1" xfId="0" applyNumberForma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166" fontId="0" fillId="0" borderId="8" xfId="0" applyNumberFormat="1" applyBorder="1"/>
    <xf numFmtId="166" fontId="0" fillId="0" borderId="7" xfId="0" applyNumberFormat="1" applyBorder="1"/>
    <xf numFmtId="166" fontId="0" fillId="0" borderId="6" xfId="0" applyNumberFormat="1" applyBorder="1"/>
    <xf numFmtId="0" fontId="9" fillId="0" borderId="0" xfId="5"/>
    <xf numFmtId="0" fontId="21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0" fontId="0" fillId="0" borderId="6" xfId="0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2" fontId="0" fillId="0" borderId="41" xfId="1" applyNumberFormat="1" applyFont="1" applyBorder="1" applyAlignment="1">
      <alignment horizontal="center"/>
    </xf>
    <xf numFmtId="2" fontId="0" fillId="0" borderId="51" xfId="1" applyNumberFormat="1" applyFont="1" applyBorder="1" applyAlignment="1">
      <alignment horizontal="center"/>
    </xf>
    <xf numFmtId="2" fontId="0" fillId="0" borderId="47" xfId="1" applyNumberFormat="1" applyFont="1" applyBorder="1" applyAlignment="1">
      <alignment horizontal="center"/>
    </xf>
    <xf numFmtId="2" fontId="0" fillId="0" borderId="46" xfId="1" applyNumberFormat="1" applyFont="1" applyBorder="1" applyAlignment="1">
      <alignment horizontal="center"/>
    </xf>
    <xf numFmtId="2" fontId="0" fillId="0" borderId="46" xfId="1" applyNumberFormat="1" applyFont="1" applyBorder="1" applyAlignment="1">
      <alignment horizontal="center" vertical="center"/>
    </xf>
    <xf numFmtId="2" fontId="0" fillId="0" borderId="51" xfId="1" applyNumberFormat="1" applyFont="1" applyBorder="1" applyAlignment="1">
      <alignment horizontal="center" vertical="center"/>
    </xf>
    <xf numFmtId="2" fontId="0" fillId="0" borderId="47" xfId="1" applyNumberFormat="1" applyFont="1" applyBorder="1" applyAlignment="1">
      <alignment horizontal="center" vertical="center"/>
    </xf>
    <xf numFmtId="166" fontId="0" fillId="0" borderId="46" xfId="1" applyNumberFormat="1" applyFont="1" applyBorder="1" applyAlignment="1">
      <alignment horizontal="center" vertical="center"/>
    </xf>
    <xf numFmtId="166" fontId="0" fillId="0" borderId="51" xfId="1" applyNumberFormat="1" applyFont="1" applyBorder="1" applyAlignment="1">
      <alignment horizontal="center" vertical="center"/>
    </xf>
    <xf numFmtId="166" fontId="0" fillId="0" borderId="47" xfId="1" applyNumberFormat="1" applyFont="1" applyBorder="1" applyAlignment="1">
      <alignment horizontal="center" vertical="center"/>
    </xf>
    <xf numFmtId="166" fontId="0" fillId="0" borderId="46" xfId="1" applyNumberFormat="1" applyFont="1" applyBorder="1"/>
    <xf numFmtId="166" fontId="0" fillId="0" borderId="51" xfId="1" applyNumberFormat="1" applyFont="1" applyBorder="1"/>
    <xf numFmtId="166" fontId="0" fillId="0" borderId="47" xfId="1" applyNumberFormat="1" applyFont="1" applyBorder="1"/>
    <xf numFmtId="2" fontId="0" fillId="0" borderId="16" xfId="1" applyNumberFormat="1" applyFon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5" xfId="1" applyNumberFormat="1" applyFont="1" applyBorder="1" applyAlignment="1">
      <alignment horizontal="center"/>
    </xf>
    <xf numFmtId="2" fontId="0" fillId="0" borderId="16" xfId="1" applyNumberFormat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0" borderId="15" xfId="1" applyNumberFormat="1" applyFont="1" applyBorder="1" applyAlignment="1">
      <alignment horizontal="center" vertical="center"/>
    </xf>
    <xf numFmtId="166" fontId="0" fillId="0" borderId="16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0" fillId="0" borderId="15" xfId="1" applyNumberFormat="1" applyFont="1" applyBorder="1" applyAlignment="1">
      <alignment horizontal="center" vertical="center"/>
    </xf>
    <xf numFmtId="166" fontId="0" fillId="0" borderId="16" xfId="1" applyNumberFormat="1" applyFont="1" applyBorder="1"/>
    <xf numFmtId="166" fontId="0" fillId="0" borderId="1" xfId="1" applyNumberFormat="1" applyFont="1" applyBorder="1"/>
    <xf numFmtId="166" fontId="0" fillId="0" borderId="15" xfId="1" applyNumberFormat="1" applyFont="1" applyBorder="1"/>
    <xf numFmtId="0" fontId="0" fillId="0" borderId="5" xfId="0" applyBorder="1" applyAlignment="1">
      <alignment horizontal="center"/>
    </xf>
    <xf numFmtId="0" fontId="0" fillId="0" borderId="34" xfId="0" applyFill="1" applyBorder="1" applyAlignment="1">
      <alignment horizontal="left"/>
    </xf>
    <xf numFmtId="0" fontId="0" fillId="7" borderId="0" xfId="0" applyFill="1"/>
    <xf numFmtId="166" fontId="0" fillId="7" borderId="23" xfId="1" applyNumberFormat="1" applyFont="1" applyFill="1" applyBorder="1"/>
    <xf numFmtId="0" fontId="0" fillId="0" borderId="0" xfId="0" applyAlignment="1" applyProtection="1">
      <alignment horizontal="center" vertical="center"/>
      <protection locked="0"/>
    </xf>
    <xf numFmtId="0" fontId="13" fillId="0" borderId="17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37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36" xfId="0" applyNumberFormat="1" applyBorder="1" applyAlignment="1">
      <alignment horizontal="center" vertical="center"/>
    </xf>
    <xf numFmtId="14" fontId="0" fillId="0" borderId="37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6" fontId="0" fillId="7" borderId="37" xfId="0" applyNumberFormat="1" applyFill="1" applyBorder="1" applyAlignment="1">
      <alignment horizontal="center" vertical="center"/>
    </xf>
    <xf numFmtId="166" fontId="0" fillId="7" borderId="14" xfId="0" applyNumberFormat="1" applyFill="1" applyBorder="1" applyAlignment="1">
      <alignment horizontal="center" vertical="center"/>
    </xf>
    <xf numFmtId="166" fontId="0" fillId="7" borderId="36" xfId="0" applyNumberFormat="1" applyFill="1" applyBorder="1" applyAlignment="1">
      <alignment horizontal="center" vertical="center"/>
    </xf>
    <xf numFmtId="165" fontId="0" fillId="0" borderId="35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165" fontId="0" fillId="0" borderId="17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6" fontId="0" fillId="0" borderId="27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6" fontId="0" fillId="0" borderId="5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5" fontId="0" fillId="0" borderId="5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165" fontId="0" fillId="3" borderId="17" xfId="0" applyNumberFormat="1" applyFill="1" applyBorder="1" applyAlignment="1">
      <alignment horizontal="center" vertical="center"/>
    </xf>
    <xf numFmtId="165" fontId="0" fillId="3" borderId="12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6" fontId="0" fillId="0" borderId="48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66" fontId="0" fillId="0" borderId="43" xfId="0" applyNumberFormat="1" applyBorder="1" applyAlignment="1">
      <alignment horizontal="center" vertical="center"/>
    </xf>
    <xf numFmtId="166" fontId="0" fillId="0" borderId="45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6">
    <cellStyle name="Bad" xfId="3" builtinId="27"/>
    <cellStyle name="Hyperlink" xfId="5" builtinId="8"/>
    <cellStyle name="Hyperlink 2" xfId="2" xr:uid="{C90F9EB1-E923-4E7B-9F1C-FD1F0AF5CDEA}"/>
    <cellStyle name="Neutral" xfId="4" builtinId="28"/>
    <cellStyle name="Normal" xfId="0" builtinId="0"/>
    <cellStyle name="Percent" xfId="1" builtinId="5"/>
  </cellStyles>
  <dxfs count="5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4" Type="http://schemas.openxmlformats.org/officeDocument/2006/relationships/image" Target="../media/image13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</xdr:row>
      <xdr:rowOff>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E2FF1677-76DB-4381-BDC1-EA957AABC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723B46CD-5B7A-4208-9602-26D30C77F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81A9B6F8-A0C6-4D64-AF29-465485A0B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A981B722-E06F-410A-B716-ED23CD3B4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13608</xdr:colOff>
      <xdr:row>9</xdr:row>
      <xdr:rowOff>0</xdr:rowOff>
    </xdr:from>
    <xdr:to>
      <xdr:col>9</xdr:col>
      <xdr:colOff>1385861</xdr:colOff>
      <xdr:row>12</xdr:row>
      <xdr:rowOff>119062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86F818-E7F9-4E6C-A1B3-E6017CFFE8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023" b="25692"/>
        <a:stretch/>
      </xdr:blipFill>
      <xdr:spPr bwMode="auto">
        <a:xfrm>
          <a:off x="14193952" y="2035969"/>
          <a:ext cx="1372253" cy="690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79943</xdr:colOff>
      <xdr:row>8</xdr:row>
      <xdr:rowOff>23813</xdr:rowOff>
    </xdr:from>
    <xdr:to>
      <xdr:col>14</xdr:col>
      <xdr:colOff>1452196</xdr:colOff>
      <xdr:row>13</xdr:row>
      <xdr:rowOff>178594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CD3AE1-10D8-4653-A36B-7FEEC5A55B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136" b="11103"/>
        <a:stretch/>
      </xdr:blipFill>
      <xdr:spPr bwMode="auto">
        <a:xfrm>
          <a:off x="20618224" y="1881188"/>
          <a:ext cx="1372253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69738</xdr:colOff>
      <xdr:row>20</xdr:row>
      <xdr:rowOff>142873</xdr:rowOff>
    </xdr:from>
    <xdr:to>
      <xdr:col>9</xdr:col>
      <xdr:colOff>1441991</xdr:colOff>
      <xdr:row>25</xdr:row>
      <xdr:rowOff>47624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E647D5-6158-40A4-923C-D18BBBB384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981" b="19519"/>
        <a:stretch/>
      </xdr:blipFill>
      <xdr:spPr bwMode="auto">
        <a:xfrm>
          <a:off x="14250082" y="4464842"/>
          <a:ext cx="1372253" cy="857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68105</xdr:colOff>
      <xdr:row>20</xdr:row>
      <xdr:rowOff>23812</xdr:rowOff>
    </xdr:from>
    <xdr:to>
      <xdr:col>14</xdr:col>
      <xdr:colOff>1445462</xdr:colOff>
      <xdr:row>25</xdr:row>
      <xdr:rowOff>130969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0675F6-833E-43CF-9997-54E022D6C0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781" b="10962"/>
        <a:stretch/>
      </xdr:blipFill>
      <xdr:spPr bwMode="auto">
        <a:xfrm>
          <a:off x="20606386" y="4345781"/>
          <a:ext cx="1377357" cy="1059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40825</xdr:colOff>
      <xdr:row>33</xdr:row>
      <xdr:rowOff>83343</xdr:rowOff>
    </xdr:from>
    <xdr:to>
      <xdr:col>9</xdr:col>
      <xdr:colOff>1413078</xdr:colOff>
      <xdr:row>37</xdr:row>
      <xdr:rowOff>11906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50D2CD-6405-4A03-964C-30D1B98973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173" b="24479"/>
        <a:stretch/>
      </xdr:blipFill>
      <xdr:spPr bwMode="auto">
        <a:xfrm>
          <a:off x="14221169" y="7072312"/>
          <a:ext cx="1372253" cy="690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83346</xdr:colOff>
      <xdr:row>33</xdr:row>
      <xdr:rowOff>83343</xdr:rowOff>
    </xdr:from>
    <xdr:to>
      <xdr:col>14</xdr:col>
      <xdr:colOff>1456252</xdr:colOff>
      <xdr:row>36</xdr:row>
      <xdr:rowOff>95249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9A929A-2CD7-47CB-B121-5BF19CE3C8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762" b="27703"/>
        <a:stretch/>
      </xdr:blipFill>
      <xdr:spPr bwMode="auto">
        <a:xfrm>
          <a:off x="20621627" y="7072312"/>
          <a:ext cx="1372906" cy="583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27215</xdr:colOff>
      <xdr:row>45</xdr:row>
      <xdr:rowOff>0</xdr:rowOff>
    </xdr:from>
    <xdr:to>
      <xdr:col>9</xdr:col>
      <xdr:colOff>1399468</xdr:colOff>
      <xdr:row>49</xdr:row>
      <xdr:rowOff>23812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84E338-766C-4E17-809C-09105EB2A8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825" b="20883"/>
        <a:stretch/>
      </xdr:blipFill>
      <xdr:spPr bwMode="auto">
        <a:xfrm>
          <a:off x="14207559" y="9465469"/>
          <a:ext cx="1372253" cy="785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41</xdr:row>
      <xdr:rowOff>0</xdr:rowOff>
    </xdr:from>
    <xdr:ext cx="9086850" cy="3867150"/>
    <xdr:pic>
      <xdr:nvPicPr>
        <xdr:cNvPr id="2" name="Picture 1">
          <a:extLst>
            <a:ext uri="{FF2B5EF4-FFF2-40B4-BE49-F238E27FC236}">
              <a16:creationId xmlns:a16="http://schemas.microsoft.com/office/drawing/2014/main" id="{EFD647CE-412C-43F3-8091-03231F186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10500"/>
          <a:ext cx="9086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75</xdr:row>
      <xdr:rowOff>171450</xdr:rowOff>
    </xdr:from>
    <xdr:to>
      <xdr:col>12</xdr:col>
      <xdr:colOff>57150</xdr:colOff>
      <xdr:row>96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C96487-E316-41C2-8AE7-91E81B804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4458950"/>
          <a:ext cx="9086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180975</xdr:rowOff>
    </xdr:from>
    <xdr:to>
      <xdr:col>11</xdr:col>
      <xdr:colOff>323850</xdr:colOff>
      <xdr:row>117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543D25-BA7D-461E-A39C-D3094B16F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68975"/>
          <a:ext cx="9086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117</xdr:row>
      <xdr:rowOff>180975</xdr:rowOff>
    </xdr:from>
    <xdr:to>
      <xdr:col>12</xdr:col>
      <xdr:colOff>47625</xdr:colOff>
      <xdr:row>138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D41A78-BE7D-4A39-8B74-A5004E7C3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2469475"/>
          <a:ext cx="9086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133350</xdr:colOff>
      <xdr:row>139</xdr:row>
      <xdr:rowOff>0</xdr:rowOff>
    </xdr:from>
    <xdr:to>
      <xdr:col>12</xdr:col>
      <xdr:colOff>85725</xdr:colOff>
      <xdr:row>159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8DD2C4-FA96-4097-B78D-8E7EA7EAF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6479500"/>
          <a:ext cx="9086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76</xdr:row>
      <xdr:rowOff>9525</xdr:rowOff>
    </xdr:from>
    <xdr:ext cx="9086850" cy="3867150"/>
    <xdr:pic>
      <xdr:nvPicPr>
        <xdr:cNvPr id="2" name="Picture 1">
          <a:extLst>
            <a:ext uri="{FF2B5EF4-FFF2-40B4-BE49-F238E27FC236}">
              <a16:creationId xmlns:a16="http://schemas.microsoft.com/office/drawing/2014/main" id="{7F703F95-D0A9-4DB2-A25E-977AB7BF2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4487525"/>
          <a:ext cx="9086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66675</xdr:colOff>
      <xdr:row>96</xdr:row>
      <xdr:rowOff>142875</xdr:rowOff>
    </xdr:from>
    <xdr:ext cx="9086850" cy="3867150"/>
    <xdr:pic>
      <xdr:nvPicPr>
        <xdr:cNvPr id="3" name="Picture 2">
          <a:extLst>
            <a:ext uri="{FF2B5EF4-FFF2-40B4-BE49-F238E27FC236}">
              <a16:creationId xmlns:a16="http://schemas.microsoft.com/office/drawing/2014/main" id="{95437980-D438-47E0-8A5B-6B6EBDED6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8430875"/>
          <a:ext cx="9086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</xdr:row>
      <xdr:rowOff>19050</xdr:rowOff>
    </xdr:from>
    <xdr:ext cx="9086850" cy="3867150"/>
    <xdr:pic>
      <xdr:nvPicPr>
        <xdr:cNvPr id="4" name="Picture 3">
          <a:extLst>
            <a:ext uri="{FF2B5EF4-FFF2-40B4-BE49-F238E27FC236}">
              <a16:creationId xmlns:a16="http://schemas.microsoft.com/office/drawing/2014/main" id="{1968D746-DB91-4546-B6C5-D2BC1BC37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07550"/>
          <a:ext cx="9086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445DE985-E00B-4A49-984B-B1EE862CF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A893637B-0BAB-4C9B-88F6-86A11CEB2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BEA27FE3-F3A2-43F0-B1EB-B5139F495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65348125-B5DD-426F-9E09-9981A2D0B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epa-my.sharepoint.com/personal/kreutz_anna_epa_gov/Documents/Profile/Documents/PFAS_Data/120619_PFAS_PPB_Amides_UC_AK_031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epa-my.sharepoint.com/personal/kreutz_anna_epa_gov/Documents/Profile/Documents/PFAS/PFAS_Data/UC/G4UC_060421_Report_0617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reutz\OneDrive%20-%20Environmental%20Protection%20Agency%20(EPA)\Profile\Documents\PFAS\PFAS_Data\021220_915_965_476_267_906_273_913_899_900_analysis_0803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Executive SummaryAK"/>
      <sheetName val="FractionUnbound"/>
      <sheetName val="Blanks"/>
      <sheetName val="LOD"/>
      <sheetName val="CC,eLOQ"/>
      <sheetName val="InternalStandards"/>
      <sheetName val="SampleIDs"/>
      <sheetName val="QC"/>
      <sheetName val="1206Analysis"/>
      <sheetName val="4NT Analysis"/>
      <sheetName val="102919RawOutput"/>
      <sheetName val="102919Raw4NT"/>
      <sheetName val="110119RawOutput"/>
      <sheetName val="121019RawOutput"/>
      <sheetName val="ValueList_Helper"/>
    </sheetNames>
    <sheetDataSet>
      <sheetData sheetId="0" refreshError="1"/>
      <sheetData sheetId="1" refreshError="1"/>
      <sheetData sheetId="2">
        <row r="6">
          <cell r="B6" t="str">
            <v>Heptafluorobutyramide</v>
          </cell>
          <cell r="O6">
            <v>0.60092417624380812</v>
          </cell>
          <cell r="P6" t="str">
            <v>NA</v>
          </cell>
        </row>
        <row r="14">
          <cell r="O14">
            <v>0.60148329327336159</v>
          </cell>
          <cell r="P14">
            <v>0.45041982430871347</v>
          </cell>
        </row>
        <row r="18">
          <cell r="O18">
            <v>0.66803918872724699</v>
          </cell>
          <cell r="P18">
            <v>0.87013838138134147</v>
          </cell>
        </row>
        <row r="22">
          <cell r="O22" t="str">
            <v>NA</v>
          </cell>
          <cell r="P22">
            <v>2.9749522048430121E-2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Executive Summary"/>
      <sheetName val="FractionUnbound"/>
      <sheetName val="SampleIDs"/>
      <sheetName val="CC,eLOQ"/>
      <sheetName val="477rerun_raw"/>
      <sheetName val="G4B_raw"/>
      <sheetName val="G4A_raw"/>
      <sheetName val="4NT_raw"/>
      <sheetName val="763_MDL"/>
      <sheetName val="945_MDL"/>
      <sheetName val="274_MDL"/>
      <sheetName val="964_MDL"/>
      <sheetName val="464_MDL"/>
      <sheetName val="477_MDL"/>
      <sheetName val="479_MDL"/>
      <sheetName val="Notes"/>
      <sheetName val="ValueList_Helper"/>
    </sheetNames>
    <sheetDataSet>
      <sheetData sheetId="0">
        <row r="45">
          <cell r="B45" t="str">
            <v>1H,1H,8H,8H-Perfluorooctane-1,8-diol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Executive Summary"/>
      <sheetName val="FractionUnbound_Adjusted"/>
      <sheetName val="Sample ID"/>
      <sheetName val="Blanks"/>
      <sheetName val="QC"/>
      <sheetName val="Control Chart"/>
      <sheetName val="Control Chart_3125"/>
      <sheetName val="Control Chart_899"/>
      <sheetName val="ValueList_Helper"/>
      <sheetName val="ControlChart_899&amp;900_MFOET"/>
      <sheetName val="ControlChart_899&amp;900_4NT13C6"/>
      <sheetName val="UC Data"/>
      <sheetName val="3125Data"/>
      <sheetName val="899&amp;900 Data"/>
      <sheetName val="899_Data0225"/>
      <sheetName val="900 Cal"/>
      <sheetName val="900_MDL_CC1"/>
      <sheetName val="899 Cal"/>
      <sheetName val="899_MDL_CC1"/>
      <sheetName val="MDL Data"/>
      <sheetName val="915_Cal"/>
      <sheetName val="915 MDL"/>
      <sheetName val="965 Cal"/>
      <sheetName val="965 MDL"/>
      <sheetName val="476 Cal"/>
      <sheetName val="476 MDL"/>
      <sheetName val="267 Cal"/>
      <sheetName val="267 MDL"/>
      <sheetName val="906 Cal"/>
      <sheetName val="906 MDL"/>
      <sheetName val="273 Cal"/>
      <sheetName val="273 MDL"/>
      <sheetName val="913 Cal"/>
      <sheetName val="913 MDL"/>
      <sheetName val="Cal_Curve 3125"/>
      <sheetName val="3125_MDL"/>
      <sheetName val="4NT Cal"/>
      <sheetName val="4NT MDL"/>
      <sheetName val="3125Cal Curve_4NT"/>
      <sheetName val="4NT Cal_899&amp;900"/>
      <sheetName val="4NT_MDL_CC1_899&amp;900"/>
      <sheetName val="Analysis"/>
      <sheetName val="FractionUnbound_Old"/>
    </sheetNames>
    <sheetDataSet>
      <sheetData sheetId="0"/>
      <sheetData sheetId="1"/>
      <sheetData sheetId="2">
        <row r="20">
          <cell r="T20">
            <v>0.99292990316662777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cfr.gov/cgi-bin/text-idx?SID=a6bb8a02b6d783f9356758b5ff0ed106&amp;mc=true&amp;node=pt40.25.136&amp;rgn=div5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5204-3C92-4763-B00F-ECCD06B670B9}">
  <dimension ref="A1:G62"/>
  <sheetViews>
    <sheetView topLeftCell="A37" zoomScale="90" zoomScaleNormal="90" workbookViewId="0">
      <selection activeCell="G41" sqref="G41"/>
    </sheetView>
  </sheetViews>
  <sheetFormatPr defaultRowHeight="15"/>
  <cols>
    <col min="1" max="1" width="38.85546875" customWidth="1"/>
    <col min="2" max="2" width="60.5703125" customWidth="1"/>
    <col min="3" max="3" width="20.7109375" customWidth="1"/>
    <col min="4" max="5" width="27.42578125" customWidth="1"/>
    <col min="6" max="6" width="21.85546875" customWidth="1"/>
  </cols>
  <sheetData>
    <row r="1" spans="1:5" ht="18.75">
      <c r="A1" s="111" t="s">
        <v>300</v>
      </c>
    </row>
    <row r="2" spans="1:5">
      <c r="A2" s="91" t="s">
        <v>299</v>
      </c>
      <c r="B2" t="s">
        <v>298</v>
      </c>
    </row>
    <row r="3" spans="1:5" ht="14.25" customHeight="1">
      <c r="A3" s="91" t="s">
        <v>297</v>
      </c>
      <c r="B3" s="91" t="s">
        <v>313</v>
      </c>
      <c r="C3" s="105" t="s">
        <v>296</v>
      </c>
    </row>
    <row r="4" spans="1:5" ht="45">
      <c r="A4" s="110" t="s">
        <v>295</v>
      </c>
      <c r="B4" s="108" t="s">
        <v>314</v>
      </c>
      <c r="C4" s="71" t="s">
        <v>294</v>
      </c>
    </row>
    <row r="5" spans="1:5">
      <c r="A5" s="91" t="s">
        <v>292</v>
      </c>
      <c r="B5" s="109">
        <v>44306</v>
      </c>
      <c r="C5" s="95" t="s">
        <v>293</v>
      </c>
    </row>
    <row r="6" spans="1:5">
      <c r="A6" s="91" t="s">
        <v>289</v>
      </c>
      <c r="B6" s="109" t="s">
        <v>225</v>
      </c>
    </row>
    <row r="7" spans="1:5">
      <c r="A7" s="91" t="s">
        <v>292</v>
      </c>
      <c r="B7" s="109">
        <v>44302</v>
      </c>
      <c r="C7" s="95" t="s">
        <v>291</v>
      </c>
    </row>
    <row r="8" spans="1:5">
      <c r="A8" s="91" t="s">
        <v>290</v>
      </c>
      <c r="B8" s="109">
        <v>44306</v>
      </c>
      <c r="C8" s="95"/>
    </row>
    <row r="9" spans="1:5">
      <c r="A9" s="91" t="s">
        <v>289</v>
      </c>
      <c r="B9" s="109" t="s">
        <v>225</v>
      </c>
    </row>
    <row r="10" spans="1:5">
      <c r="A10" s="91" t="s">
        <v>288</v>
      </c>
      <c r="B10" t="s">
        <v>225</v>
      </c>
    </row>
    <row r="11" spans="1:5">
      <c r="A11" s="91" t="s">
        <v>287</v>
      </c>
      <c r="B11" t="s">
        <v>286</v>
      </c>
      <c r="C11" s="95" t="s">
        <v>285</v>
      </c>
    </row>
    <row r="12" spans="1:5" ht="45">
      <c r="A12" s="91" t="s">
        <v>284</v>
      </c>
      <c r="B12" s="108" t="s">
        <v>315</v>
      </c>
      <c r="C12" s="71" t="s">
        <v>316</v>
      </c>
    </row>
    <row r="13" spans="1:5">
      <c r="A13" s="91"/>
    </row>
    <row r="14" spans="1:5">
      <c r="A14" s="91" t="s">
        <v>283</v>
      </c>
      <c r="B14" s="95">
        <f>SampleIDs!M2</f>
        <v>69</v>
      </c>
    </row>
    <row r="16" spans="1:5" ht="15" customHeight="1">
      <c r="A16" s="91" t="s">
        <v>282</v>
      </c>
      <c r="B16" s="165"/>
      <c r="C16" s="165"/>
      <c r="D16" s="165"/>
      <c r="E16" t="s">
        <v>281</v>
      </c>
    </row>
    <row r="17" spans="1:6">
      <c r="A17" s="91"/>
      <c r="B17" s="165"/>
      <c r="C17" s="165"/>
      <c r="D17" s="165"/>
      <c r="E17" t="s">
        <v>280</v>
      </c>
      <c r="F17" s="107" t="s">
        <v>279</v>
      </c>
    </row>
    <row r="18" spans="1:6">
      <c r="A18" s="91"/>
      <c r="B18" s="165"/>
      <c r="C18" s="165"/>
      <c r="D18" s="165"/>
      <c r="E18" t="s">
        <v>278</v>
      </c>
    </row>
    <row r="19" spans="1:6">
      <c r="A19" s="91"/>
      <c r="B19" s="165"/>
      <c r="C19" s="165"/>
      <c r="D19" s="165"/>
      <c r="E19" s="106"/>
    </row>
    <row r="20" spans="1:6">
      <c r="A20" s="91"/>
      <c r="B20" s="165"/>
      <c r="C20" s="165"/>
      <c r="D20" s="165"/>
      <c r="E20" s="106"/>
    </row>
    <row r="21" spans="1:6">
      <c r="A21" s="91"/>
      <c r="B21" s="165"/>
      <c r="C21" s="165"/>
      <c r="D21" s="165"/>
      <c r="E21" s="106"/>
    </row>
    <row r="22" spans="1:6">
      <c r="A22" s="91"/>
      <c r="B22" s="165"/>
      <c r="C22" s="165"/>
      <c r="D22" s="165"/>
      <c r="E22" s="106"/>
    </row>
    <row r="23" spans="1:6">
      <c r="A23" s="91"/>
      <c r="B23" s="165"/>
      <c r="C23" s="165"/>
      <c r="D23" s="165"/>
    </row>
    <row r="24" spans="1:6">
      <c r="A24" s="91" t="s">
        <v>277</v>
      </c>
      <c r="B24" s="92" t="s">
        <v>276</v>
      </c>
      <c r="C24" s="95"/>
      <c r="D24" s="95"/>
      <c r="E24" s="95"/>
    </row>
    <row r="26" spans="1:6">
      <c r="A26" s="91" t="s">
        <v>275</v>
      </c>
      <c r="B26" s="105"/>
    </row>
    <row r="27" spans="1:6" ht="15.75" thickBot="1">
      <c r="A27" s="24" t="s">
        <v>274</v>
      </c>
      <c r="B27" s="24" t="s">
        <v>273</v>
      </c>
      <c r="C27" s="24" t="s">
        <v>270</v>
      </c>
      <c r="D27" s="24" t="s">
        <v>74</v>
      </c>
      <c r="E27" s="24"/>
    </row>
    <row r="28" spans="1:6" ht="15.75">
      <c r="A28" s="104" t="s">
        <v>272</v>
      </c>
      <c r="B28" s="166" t="s">
        <v>271</v>
      </c>
      <c r="C28" s="166" t="s">
        <v>270</v>
      </c>
      <c r="D28" s="103" t="s">
        <v>269</v>
      </c>
      <c r="E28" s="103" t="s">
        <v>268</v>
      </c>
    </row>
    <row r="29" spans="1:6" ht="16.5" thickBot="1">
      <c r="A29" s="100" t="s">
        <v>267</v>
      </c>
      <c r="B29" s="167"/>
      <c r="C29" s="167"/>
      <c r="D29" s="102" t="s">
        <v>266</v>
      </c>
      <c r="E29" s="102" t="s">
        <v>265</v>
      </c>
    </row>
    <row r="30" spans="1:6" ht="18.75">
      <c r="A30" s="162" t="s">
        <v>264</v>
      </c>
      <c r="B30" s="162" t="s">
        <v>263</v>
      </c>
      <c r="C30" s="101" t="s">
        <v>262</v>
      </c>
      <c r="D30" s="162" t="s">
        <v>261</v>
      </c>
      <c r="E30" s="162" t="s">
        <v>260</v>
      </c>
    </row>
    <row r="31" spans="1:6" ht="16.5" thickBot="1">
      <c r="A31" s="163"/>
      <c r="B31" s="163"/>
      <c r="C31" s="99" t="s">
        <v>259</v>
      </c>
      <c r="D31" s="163"/>
      <c r="E31" s="163"/>
    </row>
    <row r="32" spans="1:6" ht="16.5" thickBot="1">
      <c r="A32" s="100" t="s">
        <v>258</v>
      </c>
      <c r="B32" s="99" t="s">
        <v>257</v>
      </c>
      <c r="C32" s="99" t="s">
        <v>256</v>
      </c>
      <c r="D32" s="99" t="s">
        <v>0</v>
      </c>
      <c r="E32" s="99" t="s">
        <v>242</v>
      </c>
    </row>
    <row r="33" spans="1:7" ht="32.25" thickBot="1">
      <c r="A33" s="100" t="s">
        <v>255</v>
      </c>
      <c r="B33" s="99" t="s">
        <v>254</v>
      </c>
      <c r="C33" s="99" t="s">
        <v>253</v>
      </c>
      <c r="D33" s="99" t="s">
        <v>252</v>
      </c>
      <c r="E33" s="99" t="s">
        <v>251</v>
      </c>
    </row>
    <row r="34" spans="1:7" ht="16.5" thickBot="1">
      <c r="A34" s="100" t="s">
        <v>250</v>
      </c>
      <c r="B34" s="99" t="s">
        <v>249</v>
      </c>
      <c r="C34" s="99" t="s">
        <v>248</v>
      </c>
      <c r="D34" s="99" t="s">
        <v>247</v>
      </c>
      <c r="E34" s="99" t="s">
        <v>242</v>
      </c>
    </row>
    <row r="35" spans="1:7" ht="48" thickBot="1">
      <c r="A35" s="100" t="s">
        <v>246</v>
      </c>
      <c r="B35" s="99" t="s">
        <v>245</v>
      </c>
      <c r="C35" s="99" t="s">
        <v>244</v>
      </c>
      <c r="D35" s="99" t="s">
        <v>243</v>
      </c>
      <c r="E35" s="99" t="s">
        <v>242</v>
      </c>
    </row>
    <row r="37" spans="1:7">
      <c r="A37" s="91" t="s">
        <v>241</v>
      </c>
      <c r="B37" s="95"/>
    </row>
    <row r="38" spans="1:7">
      <c r="A38" s="24" t="s">
        <v>240</v>
      </c>
      <c r="B38" s="24" t="s">
        <v>71</v>
      </c>
      <c r="C38" s="24" t="s">
        <v>220</v>
      </c>
      <c r="D38" s="24" t="s">
        <v>239</v>
      </c>
      <c r="E38" s="24" t="s">
        <v>238</v>
      </c>
      <c r="F38" s="24" t="s">
        <v>237</v>
      </c>
      <c r="G38" s="91" t="s">
        <v>462</v>
      </c>
    </row>
    <row r="39" spans="1:7">
      <c r="A39" s="97" t="s">
        <v>301</v>
      </c>
      <c r="B39" s="97" t="s">
        <v>307</v>
      </c>
      <c r="C39" s="97">
        <v>763</v>
      </c>
      <c r="D39" s="98" t="s">
        <v>326</v>
      </c>
      <c r="E39" s="161" t="s">
        <v>217</v>
      </c>
      <c r="F39" s="95">
        <v>373.988</v>
      </c>
      <c r="G39" t="s">
        <v>463</v>
      </c>
    </row>
    <row r="40" spans="1:7">
      <c r="A40" s="97" t="s">
        <v>302</v>
      </c>
      <c r="B40" s="97" t="s">
        <v>308</v>
      </c>
      <c r="C40" s="97">
        <v>945</v>
      </c>
      <c r="D40" s="98" t="s">
        <v>327</v>
      </c>
      <c r="E40" s="161"/>
      <c r="F40" s="95">
        <v>212.09100000000001</v>
      </c>
      <c r="G40" t="s">
        <v>464</v>
      </c>
    </row>
    <row r="41" spans="1:7">
      <c r="A41" s="95" t="s">
        <v>303</v>
      </c>
      <c r="B41" s="95" t="s">
        <v>309</v>
      </c>
      <c r="C41" s="95">
        <v>274</v>
      </c>
      <c r="D41" s="98" t="s">
        <v>327</v>
      </c>
      <c r="E41" s="161"/>
      <c r="F41" s="95">
        <v>462.13</v>
      </c>
      <c r="G41" t="s">
        <v>463</v>
      </c>
    </row>
    <row r="42" spans="1:7">
      <c r="A42" s="95" t="s">
        <v>304</v>
      </c>
      <c r="B42" s="95" t="s">
        <v>310</v>
      </c>
      <c r="C42" s="95">
        <v>964</v>
      </c>
      <c r="D42" s="98" t="s">
        <v>326</v>
      </c>
      <c r="E42" s="161"/>
      <c r="F42" s="95">
        <v>310.02499999999998</v>
      </c>
    </row>
    <row r="43" spans="1:7">
      <c r="A43" s="97" t="s">
        <v>305</v>
      </c>
      <c r="B43" s="97" t="s">
        <v>311</v>
      </c>
      <c r="C43" s="97">
        <v>464</v>
      </c>
      <c r="D43" s="98" t="s">
        <v>327</v>
      </c>
      <c r="E43" s="161"/>
      <c r="F43" s="95">
        <v>410.11200000000002</v>
      </c>
    </row>
    <row r="44" spans="1:7">
      <c r="A44" s="97" t="s">
        <v>306</v>
      </c>
      <c r="B44" s="97" t="s">
        <v>312</v>
      </c>
      <c r="C44" s="97">
        <v>477</v>
      </c>
      <c r="D44" s="98" t="s">
        <v>327</v>
      </c>
      <c r="E44" s="161"/>
      <c r="F44" s="95">
        <v>486.27</v>
      </c>
    </row>
    <row r="45" spans="1:7">
      <c r="A45" s="95" t="s">
        <v>450</v>
      </c>
      <c r="B45" s="95" t="s">
        <v>451</v>
      </c>
      <c r="C45" s="95">
        <v>479</v>
      </c>
      <c r="D45" s="98" t="s">
        <v>327</v>
      </c>
      <c r="E45" s="161"/>
      <c r="F45" s="95">
        <v>228.11</v>
      </c>
    </row>
    <row r="46" spans="1:7">
      <c r="A46" s="112"/>
      <c r="B46" s="112"/>
      <c r="C46" s="112"/>
      <c r="D46" s="98"/>
      <c r="E46" s="98"/>
      <c r="F46" s="95"/>
    </row>
    <row r="47" spans="1:7">
      <c r="D47" s="93"/>
      <c r="E47" s="93"/>
    </row>
    <row r="48" spans="1:7">
      <c r="A48" s="24" t="s">
        <v>236</v>
      </c>
      <c r="D48" s="93"/>
      <c r="E48" s="93"/>
    </row>
    <row r="49" spans="1:2">
      <c r="A49" s="95" t="s">
        <v>135</v>
      </c>
      <c r="B49" s="97" t="s">
        <v>235</v>
      </c>
    </row>
    <row r="50" spans="1:2">
      <c r="A50" s="95" t="s">
        <v>35</v>
      </c>
      <c r="B50" s="97" t="s">
        <v>234</v>
      </c>
    </row>
    <row r="51" spans="1:2">
      <c r="A51" s="95" t="s">
        <v>233</v>
      </c>
      <c r="B51" t="s">
        <v>232</v>
      </c>
    </row>
    <row r="52" spans="1:2">
      <c r="A52" s="95" t="s">
        <v>231</v>
      </c>
      <c r="B52" t="s">
        <v>230</v>
      </c>
    </row>
    <row r="53" spans="1:2">
      <c r="A53" s="95"/>
    </row>
    <row r="54" spans="1:2">
      <c r="A54" s="164" t="s">
        <v>229</v>
      </c>
      <c r="B54" s="164"/>
    </row>
    <row r="55" spans="1:2">
      <c r="A55" s="96" t="s">
        <v>228</v>
      </c>
      <c r="B55" s="96" t="s">
        <v>227</v>
      </c>
    </row>
    <row r="56" spans="1:2">
      <c r="A56" s="95" t="s">
        <v>225</v>
      </c>
      <c r="B56" s="94" t="s">
        <v>317</v>
      </c>
    </row>
    <row r="57" spans="1:2">
      <c r="A57" s="95" t="s">
        <v>226</v>
      </c>
      <c r="B57" s="94" t="s">
        <v>318</v>
      </c>
    </row>
    <row r="58" spans="1:2">
      <c r="A58" s="95" t="s">
        <v>225</v>
      </c>
      <c r="B58" s="131" t="s">
        <v>448</v>
      </c>
    </row>
    <row r="59" spans="1:2">
      <c r="A59" s="93"/>
      <c r="B59" s="92"/>
    </row>
    <row r="60" spans="1:2">
      <c r="A60" s="91" t="s">
        <v>224</v>
      </c>
    </row>
    <row r="61" spans="1:2">
      <c r="A61" s="90" t="s">
        <v>449</v>
      </c>
      <c r="B61" s="89"/>
    </row>
    <row r="62" spans="1:2">
      <c r="A62" t="s">
        <v>459</v>
      </c>
    </row>
  </sheetData>
  <mergeCells count="9">
    <mergeCell ref="E39:E45"/>
    <mergeCell ref="E30:E31"/>
    <mergeCell ref="A54:B54"/>
    <mergeCell ref="B16:D23"/>
    <mergeCell ref="B28:B29"/>
    <mergeCell ref="C28:C29"/>
    <mergeCell ref="A30:A31"/>
    <mergeCell ref="B30:B31"/>
    <mergeCell ref="D30:D31"/>
  </mergeCells>
  <hyperlinks>
    <hyperlink ref="B4" location="DTXSID2060965!A1" display="DTXSID2060965" xr:uid="{6825B5C9-1D91-4BF1-A9BD-6412F26A6272}"/>
    <hyperlink ref="F17" r:id="rId1" xr:uid="{776E0410-839A-4FC9-A15E-76273872297F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88A7-2115-4326-8A76-5D3EF2DDB29B}">
  <dimension ref="A1:L28"/>
  <sheetViews>
    <sheetView topLeftCell="A4" workbookViewId="0">
      <selection activeCell="C6" sqref="C6:H13"/>
    </sheetView>
  </sheetViews>
  <sheetFormatPr defaultRowHeight="15"/>
  <cols>
    <col min="8" max="8" width="15.85546875" customWidth="1"/>
    <col min="10" max="10" width="13.42578125" customWidth="1"/>
  </cols>
  <sheetData>
    <row r="1" spans="1:12">
      <c r="A1" t="s">
        <v>282</v>
      </c>
    </row>
    <row r="3" spans="1:12">
      <c r="A3">
        <v>763</v>
      </c>
    </row>
    <row r="5" spans="1:12">
      <c r="A5" s="232" t="s">
        <v>32</v>
      </c>
      <c r="B5" s="233"/>
      <c r="C5" s="233"/>
      <c r="D5" s="233"/>
      <c r="E5" s="233"/>
      <c r="F5" s="233"/>
      <c r="G5" s="233"/>
      <c r="H5" s="234"/>
      <c r="I5" s="232" t="s">
        <v>209</v>
      </c>
      <c r="J5" s="233"/>
      <c r="K5" s="233"/>
      <c r="L5" s="234"/>
    </row>
    <row r="6" spans="1:12">
      <c r="A6" s="4" t="s">
        <v>137</v>
      </c>
      <c r="B6" s="4" t="s">
        <v>137</v>
      </c>
      <c r="C6" s="4" t="s">
        <v>71</v>
      </c>
      <c r="D6" s="4" t="s">
        <v>48</v>
      </c>
      <c r="E6" s="4" t="s">
        <v>65</v>
      </c>
      <c r="F6" s="4" t="s">
        <v>74</v>
      </c>
      <c r="G6" s="4" t="s">
        <v>33</v>
      </c>
      <c r="H6" s="4" t="s">
        <v>79</v>
      </c>
      <c r="I6" s="4" t="s">
        <v>6</v>
      </c>
      <c r="J6" s="4" t="s">
        <v>340</v>
      </c>
      <c r="K6" s="4" t="s">
        <v>0</v>
      </c>
      <c r="L6" s="4" t="s">
        <v>85</v>
      </c>
    </row>
    <row r="7" spans="1:12">
      <c r="A7" s="2"/>
      <c r="B7" s="2"/>
      <c r="C7" s="2" t="s">
        <v>156</v>
      </c>
      <c r="D7" s="2"/>
      <c r="E7" s="2" t="s">
        <v>432</v>
      </c>
      <c r="F7" s="2" t="s">
        <v>57</v>
      </c>
      <c r="G7" s="2" t="s">
        <v>160</v>
      </c>
      <c r="H7" s="3">
        <v>44328.4065854051</v>
      </c>
      <c r="I7" s="1">
        <v>5.7398166666666697</v>
      </c>
      <c r="J7" s="1">
        <v>13.4133299347777</v>
      </c>
      <c r="K7" s="1">
        <v>107.306639478221</v>
      </c>
      <c r="L7" s="1">
        <v>3919.7391001544702</v>
      </c>
    </row>
    <row r="8" spans="1:12">
      <c r="A8" s="2"/>
      <c r="B8" s="2"/>
      <c r="C8" s="2" t="s">
        <v>156</v>
      </c>
      <c r="D8" s="2"/>
      <c r="E8" s="2" t="s">
        <v>431</v>
      </c>
      <c r="F8" s="2" t="s">
        <v>57</v>
      </c>
      <c r="G8" s="2" t="s">
        <v>160</v>
      </c>
      <c r="H8" s="3">
        <v>44328.421537268499</v>
      </c>
      <c r="I8" s="1">
        <v>5.7491166666666702</v>
      </c>
      <c r="J8" s="1">
        <v>14.5869859053812</v>
      </c>
      <c r="K8" s="1">
        <v>116.695887243049</v>
      </c>
      <c r="L8" s="1">
        <v>4403.4138276241101</v>
      </c>
    </row>
    <row r="9" spans="1:12">
      <c r="A9" s="2"/>
      <c r="B9" s="2"/>
      <c r="C9" s="2" t="s">
        <v>156</v>
      </c>
      <c r="D9" s="2"/>
      <c r="E9" s="2" t="s">
        <v>430</v>
      </c>
      <c r="F9" s="2" t="s">
        <v>57</v>
      </c>
      <c r="G9" s="2" t="s">
        <v>160</v>
      </c>
      <c r="H9" s="3">
        <v>44328.436454259303</v>
      </c>
      <c r="I9" s="1">
        <v>5.7574666666666703</v>
      </c>
      <c r="J9" s="1">
        <v>13.3790657623536</v>
      </c>
      <c r="K9" s="1">
        <v>107.032526098829</v>
      </c>
      <c r="L9" s="1">
        <v>4129.4334212310596</v>
      </c>
    </row>
    <row r="10" spans="1:12">
      <c r="A10" s="2"/>
      <c r="B10" s="2"/>
      <c r="C10" s="2" t="s">
        <v>156</v>
      </c>
      <c r="D10" s="2"/>
      <c r="E10" s="2" t="s">
        <v>429</v>
      </c>
      <c r="F10" s="2" t="s">
        <v>57</v>
      </c>
      <c r="G10" s="2" t="s">
        <v>160</v>
      </c>
      <c r="H10" s="3">
        <v>44328.451401585597</v>
      </c>
      <c r="I10" s="1">
        <v>5.7399833333333303</v>
      </c>
      <c r="J10" s="1">
        <v>11.0979719667121</v>
      </c>
      <c r="K10" s="1">
        <v>88.783775733696601</v>
      </c>
      <c r="L10" s="1">
        <v>3187.2154449462901</v>
      </c>
    </row>
    <row r="11" spans="1:12">
      <c r="A11" s="2"/>
      <c r="B11" s="2"/>
      <c r="C11" s="2" t="s">
        <v>156</v>
      </c>
      <c r="D11" s="2"/>
      <c r="E11" s="2" t="s">
        <v>428</v>
      </c>
      <c r="F11" s="2" t="s">
        <v>57</v>
      </c>
      <c r="G11" s="2" t="s">
        <v>160</v>
      </c>
      <c r="H11" s="3">
        <v>44328.466312430603</v>
      </c>
      <c r="I11" s="1">
        <v>5.7574666666666703</v>
      </c>
      <c r="J11" s="1">
        <v>12.329642306400601</v>
      </c>
      <c r="K11" s="1">
        <v>98.637138451204805</v>
      </c>
      <c r="L11" s="1">
        <v>3622.1899183015998</v>
      </c>
    </row>
    <row r="12" spans="1:12">
      <c r="A12" s="2"/>
      <c r="B12" s="2"/>
      <c r="C12" s="2" t="s">
        <v>156</v>
      </c>
      <c r="D12" s="2"/>
      <c r="E12" s="2" t="s">
        <v>427</v>
      </c>
      <c r="F12" s="2" t="s">
        <v>57</v>
      </c>
      <c r="G12" s="2" t="s">
        <v>160</v>
      </c>
      <c r="H12" s="3">
        <v>44328.481273715297</v>
      </c>
      <c r="I12" s="1">
        <v>5.7582500000000003</v>
      </c>
      <c r="J12" s="1">
        <v>12.486168832522701</v>
      </c>
      <c r="K12" s="1">
        <v>99.889350660181293</v>
      </c>
      <c r="L12" s="1">
        <v>3876.9616793576502</v>
      </c>
    </row>
    <row r="13" spans="1:12">
      <c r="A13" s="2"/>
      <c r="B13" s="2"/>
      <c r="C13" s="2" t="s">
        <v>156</v>
      </c>
      <c r="D13" s="2"/>
      <c r="E13" s="2" t="s">
        <v>426</v>
      </c>
      <c r="F13" s="2" t="s">
        <v>57</v>
      </c>
      <c r="G13" s="2" t="s">
        <v>160</v>
      </c>
      <c r="H13" s="3">
        <v>44328.496259166699</v>
      </c>
      <c r="I13" s="1">
        <v>5.7574666666666703</v>
      </c>
      <c r="J13" s="1">
        <v>10.206835291852199</v>
      </c>
      <c r="K13" s="1">
        <v>81.654682334817295</v>
      </c>
      <c r="L13" s="1">
        <v>3442.5327296988098</v>
      </c>
    </row>
    <row r="14" spans="1:12">
      <c r="I14" t="s">
        <v>425</v>
      </c>
      <c r="J14">
        <f>ROUND(STDEV(J7:J13),3)</f>
        <v>1.484</v>
      </c>
    </row>
    <row r="15" spans="1:12">
      <c r="A15" s="129" t="s">
        <v>424</v>
      </c>
      <c r="F15" s="128">
        <v>3.1429999999999998</v>
      </c>
      <c r="I15" t="s">
        <v>423</v>
      </c>
      <c r="J15">
        <f>ROUND((J14*F15),2)</f>
        <v>4.66</v>
      </c>
    </row>
    <row r="26" spans="1:9">
      <c r="A26" t="s">
        <v>281</v>
      </c>
    </row>
    <row r="27" spans="1:9">
      <c r="A27" t="s">
        <v>280</v>
      </c>
      <c r="C27" s="127" t="s">
        <v>279</v>
      </c>
    </row>
    <row r="28" spans="1:9">
      <c r="A28" t="s">
        <v>278</v>
      </c>
      <c r="I28" s="127" t="s">
        <v>422</v>
      </c>
    </row>
  </sheetData>
  <mergeCells count="2">
    <mergeCell ref="A5:H5"/>
    <mergeCell ref="I5:L5"/>
  </mergeCells>
  <hyperlinks>
    <hyperlink ref="I28" r:id="rId1" xr:uid="{B3B906D4-A57A-4127-988D-974676F9C6EA}"/>
    <hyperlink ref="C27" r:id="rId2" xr:uid="{55B3FB4D-9471-4706-8D45-2F523985B90B}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29347-C5DF-468C-806F-6F945EB39376}">
  <dimension ref="A1:L28"/>
  <sheetViews>
    <sheetView topLeftCell="A4" workbookViewId="0">
      <selection activeCell="J37" sqref="J37"/>
    </sheetView>
  </sheetViews>
  <sheetFormatPr defaultRowHeight="15"/>
  <cols>
    <col min="8" max="8" width="14.42578125" customWidth="1"/>
    <col min="10" max="10" width="13.42578125" customWidth="1"/>
  </cols>
  <sheetData>
    <row r="1" spans="1:12">
      <c r="A1" t="s">
        <v>282</v>
      </c>
    </row>
    <row r="3" spans="1:12">
      <c r="A3">
        <v>945</v>
      </c>
    </row>
    <row r="5" spans="1:12">
      <c r="A5" s="232" t="s">
        <v>32</v>
      </c>
      <c r="B5" s="233"/>
      <c r="C5" s="233"/>
      <c r="D5" s="233"/>
      <c r="E5" s="233"/>
      <c r="F5" s="233"/>
      <c r="G5" s="233"/>
      <c r="H5" s="234"/>
      <c r="I5" s="232" t="s">
        <v>208</v>
      </c>
      <c r="J5" s="233"/>
      <c r="K5" s="233"/>
      <c r="L5" s="234"/>
    </row>
    <row r="6" spans="1:12">
      <c r="A6" s="4" t="s">
        <v>137</v>
      </c>
      <c r="B6" s="4" t="s">
        <v>137</v>
      </c>
      <c r="C6" s="4" t="s">
        <v>71</v>
      </c>
      <c r="D6" s="4" t="s">
        <v>48</v>
      </c>
      <c r="E6" s="4" t="s">
        <v>65</v>
      </c>
      <c r="F6" s="4" t="s">
        <v>74</v>
      </c>
      <c r="G6" s="4" t="s">
        <v>33</v>
      </c>
      <c r="H6" s="4" t="s">
        <v>79</v>
      </c>
      <c r="I6" s="4" t="s">
        <v>6</v>
      </c>
      <c r="J6" s="4" t="s">
        <v>340</v>
      </c>
      <c r="K6" s="4" t="s">
        <v>0</v>
      </c>
      <c r="L6" s="4" t="s">
        <v>85</v>
      </c>
    </row>
    <row r="7" spans="1:12">
      <c r="A7" s="2"/>
      <c r="B7" s="2"/>
      <c r="C7" s="2" t="s">
        <v>156</v>
      </c>
      <c r="D7" s="2"/>
      <c r="E7" s="2" t="s">
        <v>432</v>
      </c>
      <c r="F7" s="2" t="s">
        <v>57</v>
      </c>
      <c r="G7" s="2" t="s">
        <v>160</v>
      </c>
      <c r="H7" s="3">
        <v>44328.4065854051</v>
      </c>
      <c r="I7" s="1">
        <v>10.531966666666699</v>
      </c>
      <c r="J7" s="1">
        <v>12.4167495923075</v>
      </c>
      <c r="K7" s="1">
        <v>99.333996738460101</v>
      </c>
      <c r="L7" s="1">
        <v>88468.156562683507</v>
      </c>
    </row>
    <row r="8" spans="1:12">
      <c r="A8" s="2"/>
      <c r="B8" s="2"/>
      <c r="C8" s="2" t="s">
        <v>156</v>
      </c>
      <c r="D8" s="2"/>
      <c r="E8" s="2" t="s">
        <v>431</v>
      </c>
      <c r="F8" s="2" t="s">
        <v>57</v>
      </c>
      <c r="G8" s="2" t="s">
        <v>160</v>
      </c>
      <c r="H8" s="3">
        <v>44328.421537268499</v>
      </c>
      <c r="I8" s="1">
        <v>10.53215</v>
      </c>
      <c r="J8" s="1">
        <v>14.1492626831451</v>
      </c>
      <c r="K8" s="1">
        <v>113.19410146516</v>
      </c>
      <c r="L8" s="1">
        <v>93844.214818813794</v>
      </c>
    </row>
    <row r="9" spans="1:12">
      <c r="A9" s="2"/>
      <c r="B9" s="2"/>
      <c r="C9" s="2" t="s">
        <v>156</v>
      </c>
      <c r="D9" s="2"/>
      <c r="E9" s="2" t="s">
        <v>430</v>
      </c>
      <c r="F9" s="2" t="s">
        <v>57</v>
      </c>
      <c r="G9" s="2" t="s">
        <v>160</v>
      </c>
      <c r="H9" s="3">
        <v>44328.436454259303</v>
      </c>
      <c r="I9" s="1">
        <v>10.5226666666667</v>
      </c>
      <c r="J9" s="1">
        <v>11.185052842887499</v>
      </c>
      <c r="K9" s="1">
        <v>89.480422743099894</v>
      </c>
      <c r="L9" s="1">
        <v>85355.163827093202</v>
      </c>
    </row>
    <row r="10" spans="1:12">
      <c r="A10" s="2"/>
      <c r="B10" s="2"/>
      <c r="C10" s="2" t="s">
        <v>156</v>
      </c>
      <c r="D10" s="2"/>
      <c r="E10" s="2" t="s">
        <v>429</v>
      </c>
      <c r="F10" s="2" t="s">
        <v>57</v>
      </c>
      <c r="G10" s="2" t="s">
        <v>160</v>
      </c>
      <c r="H10" s="3">
        <v>44328.451401585597</v>
      </c>
      <c r="I10" s="1">
        <v>10.53215</v>
      </c>
      <c r="J10" s="1">
        <v>9.8263695642916904</v>
      </c>
      <c r="K10" s="1">
        <v>78.610956514333594</v>
      </c>
      <c r="L10" s="1">
        <v>56906.140887290101</v>
      </c>
    </row>
    <row r="11" spans="1:12">
      <c r="A11" s="2"/>
      <c r="B11" s="2"/>
      <c r="C11" s="2" t="s">
        <v>156</v>
      </c>
      <c r="D11" s="2"/>
      <c r="E11" s="2" t="s">
        <v>428</v>
      </c>
      <c r="F11" s="2" t="s">
        <v>57</v>
      </c>
      <c r="G11" s="2" t="s">
        <v>160</v>
      </c>
      <c r="H11" s="3">
        <v>44328.466312430603</v>
      </c>
      <c r="I11" s="1">
        <v>10.5226666666667</v>
      </c>
      <c r="J11" s="1">
        <v>10.989259067428099</v>
      </c>
      <c r="K11" s="1">
        <v>87.914072539425007</v>
      </c>
      <c r="L11" s="1">
        <v>89691.277743964602</v>
      </c>
    </row>
    <row r="12" spans="1:12">
      <c r="A12" s="2"/>
      <c r="B12" s="2"/>
      <c r="C12" s="2" t="s">
        <v>156</v>
      </c>
      <c r="D12" s="2"/>
      <c r="E12" s="2" t="s">
        <v>427</v>
      </c>
      <c r="F12" s="2" t="s">
        <v>57</v>
      </c>
      <c r="G12" s="2" t="s">
        <v>160</v>
      </c>
      <c r="H12" s="3">
        <v>44328.481273715297</v>
      </c>
      <c r="I12" s="1">
        <v>10.5225833333333</v>
      </c>
      <c r="J12" s="1">
        <v>10.547220281764901</v>
      </c>
      <c r="K12" s="1">
        <v>84.377762254119006</v>
      </c>
      <c r="L12" s="1">
        <v>75495.411970675705</v>
      </c>
    </row>
    <row r="13" spans="1:12">
      <c r="A13" s="2"/>
      <c r="B13" s="2"/>
      <c r="C13" s="2" t="s">
        <v>156</v>
      </c>
      <c r="D13" s="2"/>
      <c r="E13" s="2" t="s">
        <v>426</v>
      </c>
      <c r="F13" s="2" t="s">
        <v>57</v>
      </c>
      <c r="G13" s="2" t="s">
        <v>160</v>
      </c>
      <c r="H13" s="3">
        <v>44328.496259166699</v>
      </c>
      <c r="I13" s="1">
        <v>10.5226666666667</v>
      </c>
      <c r="J13" s="1">
        <v>18.386085968175198</v>
      </c>
      <c r="K13" s="1">
        <v>147.08868774540201</v>
      </c>
      <c r="L13" s="1">
        <v>131318.11288244699</v>
      </c>
    </row>
    <row r="14" spans="1:12">
      <c r="I14" t="s">
        <v>425</v>
      </c>
      <c r="J14">
        <f>ROUND(STDEV(J7:J13),3)</f>
        <v>2.9540000000000002</v>
      </c>
    </row>
    <row r="15" spans="1:12">
      <c r="A15" s="129" t="s">
        <v>424</v>
      </c>
      <c r="F15" s="128">
        <v>3.1429999999999998</v>
      </c>
      <c r="I15" t="s">
        <v>423</v>
      </c>
      <c r="J15">
        <f>ROUND((J14*F15),2)</f>
        <v>9.2799999999999994</v>
      </c>
    </row>
    <row r="26" spans="1:9">
      <c r="A26" t="s">
        <v>281</v>
      </c>
    </row>
    <row r="27" spans="1:9">
      <c r="A27" t="s">
        <v>280</v>
      </c>
      <c r="C27" s="127" t="s">
        <v>279</v>
      </c>
    </row>
    <row r="28" spans="1:9">
      <c r="A28" t="s">
        <v>278</v>
      </c>
      <c r="I28" s="127" t="s">
        <v>422</v>
      </c>
    </row>
  </sheetData>
  <mergeCells count="2">
    <mergeCell ref="A5:H5"/>
    <mergeCell ref="I5:L5"/>
  </mergeCells>
  <hyperlinks>
    <hyperlink ref="I28" r:id="rId1" xr:uid="{6C4CBED4-69CE-484E-835B-C6C6C26976B5}"/>
    <hyperlink ref="C27" r:id="rId2" xr:uid="{3B84C662-63D2-4DF1-B7F0-BF5AFF94F834}"/>
  </hyperlinks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224E-3500-4645-9385-D40FD9E27EFB}">
  <dimension ref="A1:L28"/>
  <sheetViews>
    <sheetView topLeftCell="A6" workbookViewId="0">
      <selection activeCell="J37" sqref="J37"/>
    </sheetView>
  </sheetViews>
  <sheetFormatPr defaultRowHeight="15"/>
  <cols>
    <col min="8" max="8" width="14.42578125" customWidth="1"/>
    <col min="10" max="10" width="13.42578125" customWidth="1"/>
  </cols>
  <sheetData>
    <row r="1" spans="1:12">
      <c r="A1" t="s">
        <v>282</v>
      </c>
    </row>
    <row r="3" spans="1:12">
      <c r="A3">
        <v>274</v>
      </c>
    </row>
    <row r="5" spans="1:12">
      <c r="A5" s="232" t="s">
        <v>32</v>
      </c>
      <c r="B5" s="233"/>
      <c r="C5" s="233"/>
      <c r="D5" s="233"/>
      <c r="E5" s="233"/>
      <c r="F5" s="233"/>
      <c r="G5" s="233"/>
      <c r="H5" s="234"/>
      <c r="I5" s="232" t="s">
        <v>207</v>
      </c>
      <c r="J5" s="233"/>
      <c r="K5" s="233"/>
      <c r="L5" s="234"/>
    </row>
    <row r="6" spans="1:12">
      <c r="A6" s="4" t="s">
        <v>137</v>
      </c>
      <c r="B6" s="4" t="s">
        <v>137</v>
      </c>
      <c r="C6" s="4" t="s">
        <v>71</v>
      </c>
      <c r="D6" s="4" t="s">
        <v>48</v>
      </c>
      <c r="E6" s="4" t="s">
        <v>65</v>
      </c>
      <c r="F6" s="4" t="s">
        <v>74</v>
      </c>
      <c r="G6" s="4" t="s">
        <v>33</v>
      </c>
      <c r="H6" s="4" t="s">
        <v>79</v>
      </c>
      <c r="I6" s="4" t="s">
        <v>6</v>
      </c>
      <c r="J6" s="4" t="s">
        <v>340</v>
      </c>
      <c r="K6" s="4" t="s">
        <v>0</v>
      </c>
      <c r="L6" s="4" t="s">
        <v>85</v>
      </c>
    </row>
    <row r="7" spans="1:12">
      <c r="A7" s="2"/>
      <c r="B7" s="2"/>
      <c r="C7" s="2" t="s">
        <v>156</v>
      </c>
      <c r="D7" s="2"/>
      <c r="E7" s="2" t="s">
        <v>432</v>
      </c>
      <c r="F7" s="2" t="s">
        <v>57</v>
      </c>
      <c r="G7" s="2" t="s">
        <v>160</v>
      </c>
      <c r="H7" s="3">
        <v>44328.4065854051</v>
      </c>
      <c r="I7" s="1">
        <v>11.3724333333333</v>
      </c>
      <c r="J7" s="1">
        <v>13.857197518433299</v>
      </c>
      <c r="K7" s="1">
        <v>110.857580147467</v>
      </c>
      <c r="L7" s="1">
        <v>1267387.5067857199</v>
      </c>
    </row>
    <row r="8" spans="1:12">
      <c r="A8" s="2"/>
      <c r="B8" s="2"/>
      <c r="C8" s="2" t="s">
        <v>156</v>
      </c>
      <c r="D8" s="2"/>
      <c r="E8" s="2" t="s">
        <v>431</v>
      </c>
      <c r="F8" s="2" t="s">
        <v>57</v>
      </c>
      <c r="G8" s="2" t="s">
        <v>160</v>
      </c>
      <c r="H8" s="3">
        <v>44328.421537268499</v>
      </c>
      <c r="I8" s="1">
        <v>11.3726</v>
      </c>
      <c r="J8" s="1">
        <v>13.6064517485558</v>
      </c>
      <c r="K8" s="1">
        <v>108.851613988446</v>
      </c>
      <c r="L8" s="1">
        <v>1158439.9890751</v>
      </c>
    </row>
    <row r="9" spans="1:12">
      <c r="A9" s="2"/>
      <c r="B9" s="2"/>
      <c r="C9" s="2" t="s">
        <v>156</v>
      </c>
      <c r="D9" s="2"/>
      <c r="E9" s="2" t="s">
        <v>430</v>
      </c>
      <c r="F9" s="2" t="s">
        <v>57</v>
      </c>
      <c r="G9" s="2" t="s">
        <v>160</v>
      </c>
      <c r="H9" s="3">
        <v>44328.436454259303</v>
      </c>
      <c r="I9" s="1">
        <v>11.372683333333301</v>
      </c>
      <c r="J9" s="1">
        <v>9.1803144087977309</v>
      </c>
      <c r="K9" s="1">
        <v>73.442515270381804</v>
      </c>
      <c r="L9" s="1">
        <v>899299.33989491104</v>
      </c>
    </row>
    <row r="10" spans="1:12">
      <c r="A10" s="2"/>
      <c r="B10" s="2"/>
      <c r="C10" s="2" t="s">
        <v>156</v>
      </c>
      <c r="D10" s="2"/>
      <c r="E10" s="2" t="s">
        <v>429</v>
      </c>
      <c r="F10" s="2" t="s">
        <v>57</v>
      </c>
      <c r="G10" s="2" t="s">
        <v>160</v>
      </c>
      <c r="H10" s="3">
        <v>44328.451401585597</v>
      </c>
      <c r="I10" s="1">
        <v>11.3726</v>
      </c>
      <c r="J10" s="1">
        <v>9.1791201817380603</v>
      </c>
      <c r="K10" s="1">
        <v>73.432961453904497</v>
      </c>
      <c r="L10" s="1">
        <v>682373.34899236495</v>
      </c>
    </row>
    <row r="11" spans="1:12">
      <c r="A11" s="2"/>
      <c r="B11" s="2"/>
      <c r="C11" s="2" t="s">
        <v>156</v>
      </c>
      <c r="D11" s="2"/>
      <c r="E11" s="2" t="s">
        <v>428</v>
      </c>
      <c r="F11" s="2" t="s">
        <v>57</v>
      </c>
      <c r="G11" s="2" t="s">
        <v>160</v>
      </c>
      <c r="H11" s="3">
        <v>44328.466312430603</v>
      </c>
      <c r="I11" s="1">
        <v>11.372683333333301</v>
      </c>
      <c r="J11" s="1">
        <v>10.581543870655</v>
      </c>
      <c r="K11" s="1">
        <v>84.652350965240302</v>
      </c>
      <c r="L11" s="1">
        <v>1108627.87822428</v>
      </c>
    </row>
    <row r="12" spans="1:12">
      <c r="A12" s="2"/>
      <c r="B12" s="2"/>
      <c r="C12" s="2" t="s">
        <v>156</v>
      </c>
      <c r="D12" s="2"/>
      <c r="E12" s="2" t="s">
        <v>427</v>
      </c>
      <c r="F12" s="2" t="s">
        <v>57</v>
      </c>
      <c r="G12" s="2" t="s">
        <v>160</v>
      </c>
      <c r="H12" s="3">
        <v>44328.481273715297</v>
      </c>
      <c r="I12" s="1">
        <v>11.3726</v>
      </c>
      <c r="J12" s="1">
        <v>11.5200462526593</v>
      </c>
      <c r="K12" s="1">
        <v>92.160370021274403</v>
      </c>
      <c r="L12" s="1">
        <v>1058502.10259277</v>
      </c>
    </row>
    <row r="13" spans="1:12">
      <c r="A13" s="2"/>
      <c r="B13" s="2"/>
      <c r="C13" s="2" t="s">
        <v>156</v>
      </c>
      <c r="D13" s="2"/>
      <c r="E13" s="2" t="s">
        <v>426</v>
      </c>
      <c r="F13" s="2" t="s">
        <v>57</v>
      </c>
      <c r="G13" s="2" t="s">
        <v>160</v>
      </c>
      <c r="H13" s="3">
        <v>44328.496259166699</v>
      </c>
      <c r="I13" s="1">
        <v>11.372683333333301</v>
      </c>
      <c r="J13" s="1">
        <v>19.575326019160801</v>
      </c>
      <c r="K13" s="1">
        <v>156.60260815328601</v>
      </c>
      <c r="L13" s="1">
        <v>1794730.7744712899</v>
      </c>
    </row>
    <row r="14" spans="1:12">
      <c r="I14" t="s">
        <v>425</v>
      </c>
      <c r="J14">
        <f>ROUND(STDEV(J7:J13),3)</f>
        <v>3.6469999999999998</v>
      </c>
    </row>
    <row r="15" spans="1:12">
      <c r="A15" s="129" t="s">
        <v>424</v>
      </c>
      <c r="F15" s="128">
        <v>3.1429999999999998</v>
      </c>
      <c r="I15" t="s">
        <v>423</v>
      </c>
      <c r="J15">
        <f>ROUND((J14*F15),2)</f>
        <v>11.46</v>
      </c>
    </row>
    <row r="26" spans="1:9">
      <c r="A26" t="s">
        <v>281</v>
      </c>
    </row>
    <row r="27" spans="1:9">
      <c r="A27" t="s">
        <v>280</v>
      </c>
      <c r="C27" s="127" t="s">
        <v>279</v>
      </c>
    </row>
    <row r="28" spans="1:9">
      <c r="A28" t="s">
        <v>278</v>
      </c>
      <c r="I28" s="127" t="s">
        <v>422</v>
      </c>
    </row>
  </sheetData>
  <mergeCells count="2">
    <mergeCell ref="A5:H5"/>
    <mergeCell ref="I5:L5"/>
  </mergeCells>
  <hyperlinks>
    <hyperlink ref="I28" r:id="rId1" xr:uid="{ED6BB769-E58A-4B3F-837D-94651078C1EB}"/>
    <hyperlink ref="C27" r:id="rId2" xr:uid="{66739CE8-F0A7-42B4-A1EC-A75C22AD4ED0}"/>
  </hyperlinks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530A8-364E-4666-A02D-E5EEB3316908}">
  <dimension ref="A1:L28"/>
  <sheetViews>
    <sheetView workbookViewId="0">
      <selection activeCell="E35" sqref="E35"/>
    </sheetView>
  </sheetViews>
  <sheetFormatPr defaultRowHeight="15"/>
  <cols>
    <col min="8" max="8" width="14.42578125" customWidth="1"/>
    <col min="10" max="10" width="13.42578125" customWidth="1"/>
  </cols>
  <sheetData>
    <row r="1" spans="1:12">
      <c r="A1" t="s">
        <v>282</v>
      </c>
    </row>
    <row r="3" spans="1:12">
      <c r="A3">
        <v>964</v>
      </c>
    </row>
    <row r="5" spans="1:12">
      <c r="A5" s="232" t="s">
        <v>32</v>
      </c>
      <c r="B5" s="233"/>
      <c r="C5" s="233"/>
      <c r="D5" s="233"/>
      <c r="E5" s="233"/>
      <c r="F5" s="233"/>
      <c r="G5" s="233"/>
      <c r="H5" s="234"/>
      <c r="I5" s="232" t="s">
        <v>10</v>
      </c>
      <c r="J5" s="233"/>
      <c r="K5" s="233"/>
      <c r="L5" s="234"/>
    </row>
    <row r="6" spans="1:12">
      <c r="A6" s="4" t="s">
        <v>137</v>
      </c>
      <c r="B6" s="4" t="s">
        <v>137</v>
      </c>
      <c r="C6" s="4" t="s">
        <v>71</v>
      </c>
      <c r="D6" s="4" t="s">
        <v>48</v>
      </c>
      <c r="E6" s="4" t="s">
        <v>65</v>
      </c>
      <c r="F6" s="4" t="s">
        <v>74</v>
      </c>
      <c r="G6" s="4" t="s">
        <v>33</v>
      </c>
      <c r="H6" s="4" t="s">
        <v>79</v>
      </c>
      <c r="I6" s="4" t="s">
        <v>6</v>
      </c>
      <c r="J6" s="4" t="s">
        <v>340</v>
      </c>
      <c r="K6" s="4" t="s">
        <v>0</v>
      </c>
      <c r="L6" s="4" t="s">
        <v>85</v>
      </c>
    </row>
    <row r="7" spans="1:12">
      <c r="A7" s="2"/>
      <c r="B7" s="2"/>
      <c r="C7" s="2" t="s">
        <v>385</v>
      </c>
      <c r="D7" s="2"/>
      <c r="E7" s="2" t="s">
        <v>439</v>
      </c>
      <c r="F7" s="2" t="s">
        <v>57</v>
      </c>
      <c r="G7" s="2" t="s">
        <v>105</v>
      </c>
      <c r="H7" s="3">
        <v>44385.713482036997</v>
      </c>
      <c r="I7" s="1">
        <v>5.4368333333333299</v>
      </c>
      <c r="J7" s="1">
        <v>1.6558360313518801</v>
      </c>
      <c r="K7" s="1">
        <v>94.619201791536</v>
      </c>
      <c r="L7" s="1">
        <v>18791.0714257818</v>
      </c>
    </row>
    <row r="8" spans="1:12">
      <c r="A8" s="2"/>
      <c r="B8" s="2"/>
      <c r="C8" s="2" t="s">
        <v>385</v>
      </c>
      <c r="D8" s="2"/>
      <c r="E8" s="2" t="s">
        <v>438</v>
      </c>
      <c r="F8" s="2" t="s">
        <v>57</v>
      </c>
      <c r="G8" s="2" t="s">
        <v>105</v>
      </c>
      <c r="H8" s="3">
        <v>44385.728440138897</v>
      </c>
      <c r="I8" s="1">
        <v>5.4360499999999998</v>
      </c>
      <c r="J8" s="1">
        <v>1.6534949720918799</v>
      </c>
      <c r="K8" s="1">
        <v>94.485426976678994</v>
      </c>
      <c r="L8" s="1">
        <v>18560.745781120899</v>
      </c>
    </row>
    <row r="9" spans="1:12">
      <c r="A9" s="2"/>
      <c r="B9" s="2"/>
      <c r="C9" s="2" t="s">
        <v>385</v>
      </c>
      <c r="D9" s="2"/>
      <c r="E9" s="2" t="s">
        <v>437</v>
      </c>
      <c r="F9" s="2" t="s">
        <v>57</v>
      </c>
      <c r="G9" s="2" t="s">
        <v>105</v>
      </c>
      <c r="H9" s="3">
        <v>44385.743343588001</v>
      </c>
      <c r="I9" s="1">
        <v>5.4368333333333299</v>
      </c>
      <c r="J9" s="1">
        <v>1.98323460726328</v>
      </c>
      <c r="K9" s="1">
        <v>113.32769184361599</v>
      </c>
      <c r="L9" s="1">
        <v>20216.5595623974</v>
      </c>
    </row>
    <row r="10" spans="1:12">
      <c r="A10" s="2"/>
      <c r="B10" s="2"/>
      <c r="C10" s="2" t="s">
        <v>385</v>
      </c>
      <c r="D10" s="2"/>
      <c r="E10" s="2" t="s">
        <v>436</v>
      </c>
      <c r="F10" s="2" t="s">
        <v>57</v>
      </c>
      <c r="G10" s="2" t="s">
        <v>105</v>
      </c>
      <c r="H10" s="3">
        <v>44385.758328009302</v>
      </c>
      <c r="I10" s="1">
        <v>5.4360499999999998</v>
      </c>
      <c r="J10" s="1">
        <v>1.73601477143561</v>
      </c>
      <c r="K10" s="1">
        <v>99.200844082034706</v>
      </c>
      <c r="L10" s="1">
        <v>18545.914458662199</v>
      </c>
    </row>
    <row r="11" spans="1:12">
      <c r="A11" s="2"/>
      <c r="B11" s="2"/>
      <c r="C11" s="2" t="s">
        <v>385</v>
      </c>
      <c r="D11" s="2"/>
      <c r="E11" s="2" t="s">
        <v>435</v>
      </c>
      <c r="F11" s="2" t="s">
        <v>57</v>
      </c>
      <c r="G11" s="2" t="s">
        <v>105</v>
      </c>
      <c r="H11" s="3">
        <v>44385.773276747699</v>
      </c>
      <c r="I11" s="1">
        <v>5.4368333333333299</v>
      </c>
      <c r="J11" s="1">
        <v>1.70167086637244</v>
      </c>
      <c r="K11" s="1">
        <v>97.238335221282</v>
      </c>
      <c r="L11" s="1">
        <v>17913.873113611298</v>
      </c>
    </row>
    <row r="12" spans="1:12">
      <c r="A12" s="2"/>
      <c r="B12" s="2"/>
      <c r="C12" s="2" t="s">
        <v>385</v>
      </c>
      <c r="D12" s="2"/>
      <c r="E12" s="2" t="s">
        <v>434</v>
      </c>
      <c r="F12" s="2" t="s">
        <v>57</v>
      </c>
      <c r="G12" s="2" t="s">
        <v>105</v>
      </c>
      <c r="H12" s="3">
        <v>44385.788282256901</v>
      </c>
      <c r="I12" s="1">
        <v>5.4360499999999998</v>
      </c>
      <c r="J12" s="1">
        <v>1.7548988722618799</v>
      </c>
      <c r="K12" s="1">
        <v>100.279935557822</v>
      </c>
      <c r="L12" s="1">
        <v>18706.488055443198</v>
      </c>
    </row>
    <row r="13" spans="1:12">
      <c r="A13" s="2"/>
      <c r="B13" s="2"/>
      <c r="C13" s="2" t="s">
        <v>385</v>
      </c>
      <c r="D13" s="2"/>
      <c r="E13" s="2" t="s">
        <v>433</v>
      </c>
      <c r="F13" s="2" t="s">
        <v>57</v>
      </c>
      <c r="G13" s="2" t="s">
        <v>105</v>
      </c>
      <c r="H13" s="3">
        <v>44385.803251238402</v>
      </c>
      <c r="I13" s="1">
        <v>5.4185666666666696</v>
      </c>
      <c r="J13" s="1">
        <v>1.76484987922303</v>
      </c>
      <c r="K13" s="1">
        <v>100.848564527031</v>
      </c>
      <c r="L13" s="1">
        <v>17243.713286071899</v>
      </c>
    </row>
    <row r="14" spans="1:12">
      <c r="I14" t="s">
        <v>425</v>
      </c>
      <c r="J14">
        <f>ROUND(STDEV(J7:J13),3)</f>
        <v>0.112</v>
      </c>
    </row>
    <row r="15" spans="1:12">
      <c r="A15" s="129" t="s">
        <v>424</v>
      </c>
      <c r="F15" s="128">
        <v>3.1429999999999998</v>
      </c>
      <c r="I15" t="s">
        <v>423</v>
      </c>
      <c r="J15">
        <f>ROUND((J14*F15),2)</f>
        <v>0.35</v>
      </c>
    </row>
    <row r="26" spans="1:9">
      <c r="A26" t="s">
        <v>281</v>
      </c>
    </row>
    <row r="27" spans="1:9">
      <c r="A27" t="s">
        <v>280</v>
      </c>
      <c r="C27" s="127" t="s">
        <v>279</v>
      </c>
    </row>
    <row r="28" spans="1:9">
      <c r="A28" t="s">
        <v>278</v>
      </c>
      <c r="I28" s="127" t="s">
        <v>422</v>
      </c>
    </row>
  </sheetData>
  <mergeCells count="2">
    <mergeCell ref="A5:H5"/>
    <mergeCell ref="I5:L5"/>
  </mergeCells>
  <hyperlinks>
    <hyperlink ref="I28" r:id="rId1" xr:uid="{5E70BE29-1FCF-4197-8754-E5CA0DF3AEAF}"/>
    <hyperlink ref="C27" r:id="rId2" xr:uid="{2D690B26-F549-485E-8DB0-9D2889093993}"/>
  </hyperlinks>
  <pageMargins left="0.7" right="0.7" top="0.75" bottom="0.75" header="0.3" footer="0.3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BB1A7-537A-46E5-9B58-08679628D7A0}">
  <dimension ref="A1:L28"/>
  <sheetViews>
    <sheetView workbookViewId="0">
      <selection activeCell="E35" sqref="E35"/>
    </sheetView>
  </sheetViews>
  <sheetFormatPr defaultRowHeight="15"/>
  <cols>
    <col min="8" max="8" width="14.42578125" customWidth="1"/>
    <col min="10" max="10" width="13.42578125" customWidth="1"/>
  </cols>
  <sheetData>
    <row r="1" spans="1:12">
      <c r="A1" t="s">
        <v>282</v>
      </c>
    </row>
    <row r="3" spans="1:12">
      <c r="A3">
        <v>464</v>
      </c>
    </row>
    <row r="5" spans="1:12">
      <c r="A5" s="232" t="s">
        <v>32</v>
      </c>
      <c r="B5" s="233"/>
      <c r="C5" s="233"/>
      <c r="D5" s="233"/>
      <c r="E5" s="233"/>
      <c r="F5" s="233"/>
      <c r="G5" s="233"/>
      <c r="H5" s="234"/>
      <c r="I5" s="232" t="s">
        <v>20</v>
      </c>
      <c r="J5" s="233"/>
      <c r="K5" s="233"/>
      <c r="L5" s="234"/>
    </row>
    <row r="6" spans="1:12">
      <c r="A6" s="4" t="s">
        <v>137</v>
      </c>
      <c r="B6" s="4" t="s">
        <v>137</v>
      </c>
      <c r="C6" s="4" t="s">
        <v>71</v>
      </c>
      <c r="D6" s="4" t="s">
        <v>48</v>
      </c>
      <c r="E6" s="4" t="s">
        <v>65</v>
      </c>
      <c r="F6" s="4" t="s">
        <v>74</v>
      </c>
      <c r="G6" s="4" t="s">
        <v>33</v>
      </c>
      <c r="H6" s="4" t="s">
        <v>79</v>
      </c>
      <c r="I6" s="4" t="s">
        <v>6</v>
      </c>
      <c r="J6" s="4" t="s">
        <v>340</v>
      </c>
      <c r="K6" s="4" t="s">
        <v>0</v>
      </c>
      <c r="L6" s="4" t="s">
        <v>85</v>
      </c>
    </row>
    <row r="7" spans="1:12">
      <c r="A7" s="2"/>
      <c r="B7" s="2"/>
      <c r="C7" s="2" t="s">
        <v>385</v>
      </c>
      <c r="D7" s="2"/>
      <c r="E7" s="2" t="s">
        <v>439</v>
      </c>
      <c r="F7" s="2" t="s">
        <v>57</v>
      </c>
      <c r="G7" s="2" t="s">
        <v>105</v>
      </c>
      <c r="H7" s="3">
        <v>44385.713482036997</v>
      </c>
      <c r="I7" s="1">
        <v>10.0654166666667</v>
      </c>
      <c r="J7" s="1">
        <v>1.9112797143806199</v>
      </c>
      <c r="K7" s="1">
        <v>109.215983678893</v>
      </c>
      <c r="L7" s="1">
        <v>2150.1205058546502</v>
      </c>
    </row>
    <row r="8" spans="1:12">
      <c r="A8" s="2"/>
      <c r="B8" s="2"/>
      <c r="C8" s="2" t="s">
        <v>385</v>
      </c>
      <c r="D8" s="2"/>
      <c r="E8" s="2" t="s">
        <v>438</v>
      </c>
      <c r="F8" s="2" t="s">
        <v>57</v>
      </c>
      <c r="G8" s="2" t="s">
        <v>105</v>
      </c>
      <c r="H8" s="3">
        <v>44385.728440138897</v>
      </c>
      <c r="I8" s="1">
        <v>10.0655</v>
      </c>
      <c r="J8" s="1">
        <v>1.5726343743862301</v>
      </c>
      <c r="K8" s="1">
        <v>89.864821393499099</v>
      </c>
      <c r="L8" s="1">
        <v>1720.89490192621</v>
      </c>
    </row>
    <row r="9" spans="1:12">
      <c r="A9" s="2"/>
      <c r="B9" s="2"/>
      <c r="C9" s="2" t="s">
        <v>385</v>
      </c>
      <c r="D9" s="2"/>
      <c r="E9" s="2" t="s">
        <v>437</v>
      </c>
      <c r="F9" s="2" t="s">
        <v>57</v>
      </c>
      <c r="G9" s="2" t="s">
        <v>105</v>
      </c>
      <c r="H9" s="3">
        <v>44385.743343588001</v>
      </c>
      <c r="I9" s="1">
        <v>10.0558666666667</v>
      </c>
      <c r="J9" s="1">
        <v>1.95143516379338</v>
      </c>
      <c r="K9" s="1">
        <v>111.510580788193</v>
      </c>
      <c r="L9" s="1">
        <v>2051.89922805485</v>
      </c>
    </row>
    <row r="10" spans="1:12">
      <c r="A10" s="2"/>
      <c r="B10" s="2"/>
      <c r="C10" s="2" t="s">
        <v>385</v>
      </c>
      <c r="D10" s="2"/>
      <c r="E10" s="2" t="s">
        <v>436</v>
      </c>
      <c r="F10" s="2" t="s">
        <v>57</v>
      </c>
      <c r="G10" s="2" t="s">
        <v>105</v>
      </c>
      <c r="H10" s="3">
        <v>44385.758328009302</v>
      </c>
      <c r="I10" s="1">
        <v>10.0655</v>
      </c>
      <c r="J10" s="1">
        <v>1.5832199425496101</v>
      </c>
      <c r="K10" s="1">
        <v>90.469711002835098</v>
      </c>
      <c r="L10" s="1">
        <v>1684.08394849161</v>
      </c>
    </row>
    <row r="11" spans="1:12">
      <c r="A11" s="2"/>
      <c r="B11" s="2"/>
      <c r="C11" s="2" t="s">
        <v>385</v>
      </c>
      <c r="D11" s="2"/>
      <c r="E11" s="2" t="s">
        <v>435</v>
      </c>
      <c r="F11" s="2" t="s">
        <v>57</v>
      </c>
      <c r="G11" s="2" t="s">
        <v>105</v>
      </c>
      <c r="H11" s="3">
        <v>44385.773276747699</v>
      </c>
      <c r="I11" s="1">
        <v>10.0654166666667</v>
      </c>
      <c r="J11" s="1">
        <v>1.7044328410773699</v>
      </c>
      <c r="K11" s="1">
        <v>97.396162347278405</v>
      </c>
      <c r="L11" s="1">
        <v>1826.0501735667699</v>
      </c>
    </row>
    <row r="12" spans="1:12">
      <c r="A12" s="2"/>
      <c r="B12" s="2"/>
      <c r="C12" s="2" t="s">
        <v>385</v>
      </c>
      <c r="D12" s="2"/>
      <c r="E12" s="2" t="s">
        <v>434</v>
      </c>
      <c r="F12" s="2" t="s">
        <v>57</v>
      </c>
      <c r="G12" s="2" t="s">
        <v>105</v>
      </c>
      <c r="H12" s="3">
        <v>44385.788282256901</v>
      </c>
      <c r="I12" s="1">
        <v>10.0655</v>
      </c>
      <c r="J12" s="1">
        <v>1.89206257924398</v>
      </c>
      <c r="K12" s="1">
        <v>108.117861671085</v>
      </c>
      <c r="L12" s="1">
        <v>2021.12035384665</v>
      </c>
    </row>
    <row r="13" spans="1:12">
      <c r="A13" s="2"/>
      <c r="B13" s="2"/>
      <c r="C13" s="2" t="s">
        <v>385</v>
      </c>
      <c r="D13" s="2"/>
      <c r="E13" s="2" t="s">
        <v>433</v>
      </c>
      <c r="F13" s="2" t="s">
        <v>57</v>
      </c>
      <c r="G13" s="2" t="s">
        <v>105</v>
      </c>
      <c r="H13" s="3">
        <v>44385.803251238402</v>
      </c>
      <c r="I13" s="1">
        <v>10.0558666666667</v>
      </c>
      <c r="J13" s="1">
        <v>1.63493538456879</v>
      </c>
      <c r="K13" s="1">
        <v>93.424879118216694</v>
      </c>
      <c r="L13" s="1">
        <v>1628.0109812713699</v>
      </c>
    </row>
    <row r="14" spans="1:12">
      <c r="I14" t="s">
        <v>425</v>
      </c>
      <c r="J14">
        <f>ROUND(STDEV(J7:J13),3)</f>
        <v>0.16400000000000001</v>
      </c>
    </row>
    <row r="15" spans="1:12">
      <c r="A15" s="129" t="s">
        <v>424</v>
      </c>
      <c r="F15" s="128">
        <v>3.1429999999999998</v>
      </c>
      <c r="I15" t="s">
        <v>423</v>
      </c>
      <c r="J15">
        <f>ROUND((J14*F15),2)</f>
        <v>0.52</v>
      </c>
    </row>
    <row r="26" spans="1:9">
      <c r="A26" t="s">
        <v>281</v>
      </c>
    </row>
    <row r="27" spans="1:9">
      <c r="A27" t="s">
        <v>280</v>
      </c>
      <c r="C27" s="127" t="s">
        <v>279</v>
      </c>
    </row>
    <row r="28" spans="1:9">
      <c r="A28" t="s">
        <v>278</v>
      </c>
      <c r="I28" s="127" t="s">
        <v>422</v>
      </c>
    </row>
  </sheetData>
  <mergeCells count="2">
    <mergeCell ref="A5:H5"/>
    <mergeCell ref="I5:L5"/>
  </mergeCells>
  <hyperlinks>
    <hyperlink ref="I28" r:id="rId1" xr:uid="{67EA1D19-9B8A-41F5-B3C6-099E119DEFB3}"/>
    <hyperlink ref="C27" r:id="rId2" xr:uid="{09531B68-353C-4376-8193-8BD4E0E06010}"/>
  </hyperlinks>
  <pageMargins left="0.7" right="0.7" top="0.75" bottom="0.75" header="0.3" footer="0.3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34E6-DA08-4596-836A-61FA2285CCA7}">
  <dimension ref="A1:L28"/>
  <sheetViews>
    <sheetView workbookViewId="0">
      <selection activeCell="K22" sqref="K22"/>
    </sheetView>
  </sheetViews>
  <sheetFormatPr defaultRowHeight="15"/>
  <cols>
    <col min="8" max="8" width="15.85546875" customWidth="1"/>
    <col min="10" max="10" width="13.42578125" customWidth="1"/>
  </cols>
  <sheetData>
    <row r="1" spans="1:12">
      <c r="A1" t="s">
        <v>282</v>
      </c>
    </row>
    <row r="3" spans="1:12">
      <c r="A3">
        <v>477</v>
      </c>
    </row>
    <row r="5" spans="1:12">
      <c r="A5" s="232" t="s">
        <v>32</v>
      </c>
      <c r="B5" s="233"/>
      <c r="C5" s="233"/>
      <c r="D5" s="233"/>
      <c r="E5" s="233"/>
      <c r="F5" s="233"/>
      <c r="G5" s="233"/>
      <c r="H5" s="234"/>
      <c r="I5" s="232" t="s">
        <v>134</v>
      </c>
      <c r="J5" s="233"/>
      <c r="K5" s="233"/>
      <c r="L5" s="234"/>
    </row>
    <row r="6" spans="1:12">
      <c r="A6" s="4" t="s">
        <v>137</v>
      </c>
      <c r="B6" s="4" t="s">
        <v>137</v>
      </c>
      <c r="C6" s="4" t="s">
        <v>71</v>
      </c>
      <c r="D6" s="4" t="s">
        <v>48</v>
      </c>
      <c r="E6" s="4" t="s">
        <v>65</v>
      </c>
      <c r="F6" s="4" t="s">
        <v>74</v>
      </c>
      <c r="G6" s="4" t="s">
        <v>33</v>
      </c>
      <c r="H6" s="4" t="s">
        <v>79</v>
      </c>
      <c r="I6" s="4" t="s">
        <v>6</v>
      </c>
      <c r="J6" s="4" t="s">
        <v>340</v>
      </c>
      <c r="K6" s="4" t="s">
        <v>0</v>
      </c>
      <c r="L6" s="4" t="s">
        <v>85</v>
      </c>
    </row>
    <row r="7" spans="1:12">
      <c r="A7" s="2"/>
      <c r="B7" s="2"/>
      <c r="C7" s="2" t="s">
        <v>385</v>
      </c>
      <c r="D7" s="2"/>
      <c r="E7" s="2" t="s">
        <v>447</v>
      </c>
      <c r="F7" s="2" t="s">
        <v>57</v>
      </c>
      <c r="G7" s="2" t="s">
        <v>105</v>
      </c>
      <c r="H7" s="3">
        <v>44384.561694942102</v>
      </c>
      <c r="I7" s="1">
        <v>11.006349999999999</v>
      </c>
      <c r="J7" s="1">
        <v>1.63971485053898</v>
      </c>
      <c r="K7" s="1">
        <v>93.6979914593703</v>
      </c>
      <c r="L7" s="1">
        <v>404314.78413479601</v>
      </c>
    </row>
    <row r="8" spans="1:12">
      <c r="A8" s="2"/>
      <c r="B8" s="2"/>
      <c r="C8" s="2" t="s">
        <v>385</v>
      </c>
      <c r="D8" s="2"/>
      <c r="E8" s="2" t="s">
        <v>446</v>
      </c>
      <c r="F8" s="2" t="s">
        <v>57</v>
      </c>
      <c r="G8" s="2" t="s">
        <v>105</v>
      </c>
      <c r="H8" s="3">
        <v>44384.576664340297</v>
      </c>
      <c r="I8" s="1">
        <v>10.996700000000001</v>
      </c>
      <c r="J8" s="1">
        <v>1.8151149085546601</v>
      </c>
      <c r="K8" s="1">
        <v>103.72085191740899</v>
      </c>
      <c r="L8" s="1">
        <v>416399.93458411202</v>
      </c>
    </row>
    <row r="9" spans="1:12">
      <c r="A9" s="2"/>
      <c r="B9" s="2"/>
      <c r="C9" s="2" t="s">
        <v>385</v>
      </c>
      <c r="D9" s="2"/>
      <c r="E9" s="2" t="s">
        <v>445</v>
      </c>
      <c r="F9" s="2" t="s">
        <v>57</v>
      </c>
      <c r="G9" s="2" t="s">
        <v>105</v>
      </c>
      <c r="H9" s="3">
        <v>44384.591628611102</v>
      </c>
      <c r="I9" s="1">
        <v>10.996783333333299</v>
      </c>
      <c r="J9" s="1">
        <v>1.6636534200972</v>
      </c>
      <c r="K9" s="1">
        <v>95.065909719840107</v>
      </c>
      <c r="L9" s="1">
        <v>386213.95857577497</v>
      </c>
    </row>
    <row r="10" spans="1:12">
      <c r="A10" s="2"/>
      <c r="B10" s="2"/>
      <c r="C10" s="2" t="s">
        <v>385</v>
      </c>
      <c r="D10" s="2"/>
      <c r="E10" s="2" t="s">
        <v>444</v>
      </c>
      <c r="F10" s="2" t="s">
        <v>57</v>
      </c>
      <c r="G10" s="2" t="s">
        <v>105</v>
      </c>
      <c r="H10" s="3">
        <v>44384.6065549306</v>
      </c>
      <c r="I10" s="1">
        <v>11.006266666666701</v>
      </c>
      <c r="J10" s="1">
        <v>1.7040498421683099</v>
      </c>
      <c r="K10" s="1">
        <v>97.374276695332</v>
      </c>
      <c r="L10" s="1">
        <v>372197.272430557</v>
      </c>
    </row>
    <row r="11" spans="1:12">
      <c r="A11" s="2"/>
      <c r="B11" s="2"/>
      <c r="C11" s="2" t="s">
        <v>385</v>
      </c>
      <c r="D11" s="2"/>
      <c r="E11" s="2" t="s">
        <v>443</v>
      </c>
      <c r="F11" s="2" t="s">
        <v>57</v>
      </c>
      <c r="G11" s="2" t="s">
        <v>105</v>
      </c>
      <c r="H11" s="3">
        <v>44384.621536030099</v>
      </c>
      <c r="I11" s="1">
        <v>11.006349999999999</v>
      </c>
      <c r="J11" s="1">
        <v>1.79383122320162</v>
      </c>
      <c r="K11" s="1">
        <v>102.504641325807</v>
      </c>
      <c r="L11" s="1">
        <v>412949.53385682497</v>
      </c>
    </row>
    <row r="12" spans="1:12">
      <c r="A12" s="2"/>
      <c r="B12" s="2"/>
      <c r="C12" s="2" t="s">
        <v>385</v>
      </c>
      <c r="D12" s="2"/>
      <c r="E12" s="2" t="s">
        <v>442</v>
      </c>
      <c r="F12" s="2" t="s">
        <v>57</v>
      </c>
      <c r="G12" s="2" t="s">
        <v>105</v>
      </c>
      <c r="H12" s="3">
        <v>44384.6364745139</v>
      </c>
      <c r="I12" s="1">
        <v>10.996700000000001</v>
      </c>
      <c r="J12" s="1">
        <v>1.70112297033209</v>
      </c>
      <c r="K12" s="1">
        <v>97.207026876119599</v>
      </c>
      <c r="L12" s="1">
        <v>413654.88256194402</v>
      </c>
    </row>
    <row r="13" spans="1:12">
      <c r="A13" s="2"/>
      <c r="B13" s="2"/>
      <c r="C13" s="2" t="s">
        <v>385</v>
      </c>
      <c r="D13" s="2"/>
      <c r="E13" s="2" t="s">
        <v>441</v>
      </c>
      <c r="F13" s="2" t="s">
        <v>57</v>
      </c>
      <c r="G13" s="2" t="s">
        <v>105</v>
      </c>
      <c r="H13" s="3">
        <v>44384.651416643501</v>
      </c>
      <c r="I13" s="1">
        <v>10.996783333333299</v>
      </c>
      <c r="J13" s="1">
        <v>1.93251278510713</v>
      </c>
      <c r="K13" s="1">
        <v>110.429302006122</v>
      </c>
      <c r="L13" s="1">
        <v>385130.26571446698</v>
      </c>
    </row>
    <row r="14" spans="1:12">
      <c r="I14" t="s">
        <v>425</v>
      </c>
      <c r="J14">
        <f>ROUND(STDEV(J7:J13),3)</f>
        <v>0.10299999999999999</v>
      </c>
    </row>
    <row r="15" spans="1:12">
      <c r="A15" s="129" t="s">
        <v>424</v>
      </c>
      <c r="F15" s="128">
        <v>3.1429999999999998</v>
      </c>
      <c r="I15" t="s">
        <v>423</v>
      </c>
      <c r="J15">
        <f>ROUND((J14*F15),2)</f>
        <v>0.32</v>
      </c>
    </row>
    <row r="26" spans="1:9">
      <c r="A26" t="s">
        <v>281</v>
      </c>
    </row>
    <row r="27" spans="1:9">
      <c r="A27" t="s">
        <v>280</v>
      </c>
      <c r="C27" s="127" t="s">
        <v>279</v>
      </c>
    </row>
    <row r="28" spans="1:9">
      <c r="A28" t="s">
        <v>278</v>
      </c>
      <c r="I28" s="127" t="s">
        <v>422</v>
      </c>
    </row>
  </sheetData>
  <mergeCells count="2">
    <mergeCell ref="A5:H5"/>
    <mergeCell ref="I5:L5"/>
  </mergeCells>
  <hyperlinks>
    <hyperlink ref="I28" r:id="rId1" xr:uid="{464BDFF0-D7A5-4BE0-B108-CBF37073F341}"/>
    <hyperlink ref="C27" r:id="rId2" xr:uid="{529D7E72-3B29-4112-9EB1-18507F447BFE}"/>
  </hyperlinks>
  <pageMargins left="0.7" right="0.7" top="0.75" bottom="0.75" header="0.3" footer="0.3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396F-4B3C-48B5-8A8F-586E48A6509E}">
  <dimension ref="A1:L28"/>
  <sheetViews>
    <sheetView workbookViewId="0">
      <selection activeCell="E35" sqref="E35"/>
    </sheetView>
  </sheetViews>
  <sheetFormatPr defaultRowHeight="15"/>
  <cols>
    <col min="8" max="8" width="14.42578125" customWidth="1"/>
    <col min="10" max="10" width="13.42578125" customWidth="1"/>
  </cols>
  <sheetData>
    <row r="1" spans="1:12">
      <c r="A1" t="s">
        <v>282</v>
      </c>
    </row>
    <row r="3" spans="1:12">
      <c r="A3">
        <v>479</v>
      </c>
    </row>
    <row r="5" spans="1:12">
      <c r="A5" s="232" t="s">
        <v>32</v>
      </c>
      <c r="B5" s="233"/>
      <c r="C5" s="233"/>
      <c r="D5" s="233"/>
      <c r="E5" s="233"/>
      <c r="F5" s="233"/>
      <c r="G5" s="233"/>
      <c r="H5" s="234"/>
      <c r="I5" s="232" t="s">
        <v>162</v>
      </c>
      <c r="J5" s="233"/>
      <c r="K5" s="233"/>
      <c r="L5" s="234"/>
    </row>
    <row r="6" spans="1:12">
      <c r="A6" s="4" t="s">
        <v>137</v>
      </c>
      <c r="B6" s="4" t="s">
        <v>137</v>
      </c>
      <c r="C6" s="4" t="s">
        <v>71</v>
      </c>
      <c r="D6" s="4" t="s">
        <v>48</v>
      </c>
      <c r="E6" s="4" t="s">
        <v>65</v>
      </c>
      <c r="F6" s="4" t="s">
        <v>74</v>
      </c>
      <c r="G6" s="4" t="s">
        <v>33</v>
      </c>
      <c r="H6" s="4" t="s">
        <v>79</v>
      </c>
      <c r="I6" s="4" t="s">
        <v>6</v>
      </c>
      <c r="J6" s="4" t="s">
        <v>340</v>
      </c>
      <c r="K6" s="4" t="s">
        <v>0</v>
      </c>
      <c r="L6" s="4" t="s">
        <v>85</v>
      </c>
    </row>
    <row r="7" spans="1:12">
      <c r="A7" s="2"/>
      <c r="B7" s="2"/>
      <c r="C7" s="2" t="s">
        <v>385</v>
      </c>
      <c r="D7" s="2"/>
      <c r="E7" s="2" t="s">
        <v>439</v>
      </c>
      <c r="F7" s="2" t="s">
        <v>57</v>
      </c>
      <c r="G7" s="2" t="s">
        <v>105</v>
      </c>
      <c r="H7" s="3">
        <v>44385.713482036997</v>
      </c>
      <c r="I7" s="1">
        <v>11.276999999999999</v>
      </c>
      <c r="J7" s="1">
        <v>1.6594226981581499</v>
      </c>
      <c r="K7" s="1">
        <v>94.824154180465698</v>
      </c>
      <c r="L7" s="1">
        <v>46898.476677076003</v>
      </c>
    </row>
    <row r="8" spans="1:12">
      <c r="A8" s="2"/>
      <c r="B8" s="2"/>
      <c r="C8" s="2" t="s">
        <v>385</v>
      </c>
      <c r="D8" s="2"/>
      <c r="E8" s="2" t="s">
        <v>438</v>
      </c>
      <c r="F8" s="2" t="s">
        <v>57</v>
      </c>
      <c r="G8" s="2" t="s">
        <v>105</v>
      </c>
      <c r="H8" s="3">
        <v>44385.728440138897</v>
      </c>
      <c r="I8" s="1">
        <v>11.2770833333333</v>
      </c>
      <c r="J8" s="1">
        <v>1.6740536914253601</v>
      </c>
      <c r="K8" s="1">
        <v>95.660210938591803</v>
      </c>
      <c r="L8" s="1">
        <v>46021.325845929299</v>
      </c>
    </row>
    <row r="9" spans="1:12">
      <c r="A9" s="2"/>
      <c r="B9" s="2"/>
      <c r="C9" s="2" t="s">
        <v>385</v>
      </c>
      <c r="D9" s="2"/>
      <c r="E9" s="2" t="s">
        <v>437</v>
      </c>
      <c r="F9" s="2" t="s">
        <v>57</v>
      </c>
      <c r="G9" s="2" t="s">
        <v>105</v>
      </c>
      <c r="H9" s="3">
        <v>44385.743343588001</v>
      </c>
      <c r="I9" s="1">
        <v>11.276999999999999</v>
      </c>
      <c r="J9" s="1">
        <v>1.6379264931122099</v>
      </c>
      <c r="K9" s="1">
        <v>93.595799606412299</v>
      </c>
      <c r="L9" s="1">
        <v>43267.267511419603</v>
      </c>
    </row>
    <row r="10" spans="1:12">
      <c r="A10" s="2"/>
      <c r="B10" s="2"/>
      <c r="C10" s="2" t="s">
        <v>385</v>
      </c>
      <c r="D10" s="2"/>
      <c r="E10" s="2" t="s">
        <v>436</v>
      </c>
      <c r="F10" s="2" t="s">
        <v>57</v>
      </c>
      <c r="G10" s="2" t="s">
        <v>105</v>
      </c>
      <c r="H10" s="3">
        <v>44385.758328009302</v>
      </c>
      <c r="I10" s="1">
        <v>11.2770833333333</v>
      </c>
      <c r="J10" s="1">
        <v>1.8429513288063299</v>
      </c>
      <c r="K10" s="1">
        <v>105.311504503219</v>
      </c>
      <c r="L10" s="1">
        <v>49249.237424803898</v>
      </c>
    </row>
    <row r="11" spans="1:12">
      <c r="A11" s="2"/>
      <c r="B11" s="2"/>
      <c r="C11" s="2" t="s">
        <v>385</v>
      </c>
      <c r="D11" s="2"/>
      <c r="E11" s="2" t="s">
        <v>435</v>
      </c>
      <c r="F11" s="2" t="s">
        <v>57</v>
      </c>
      <c r="G11" s="2" t="s">
        <v>105</v>
      </c>
      <c r="H11" s="3">
        <v>44385.773276747699</v>
      </c>
      <c r="I11" s="1">
        <v>11.276999999999999</v>
      </c>
      <c r="J11" s="1">
        <v>1.7660209798634801</v>
      </c>
      <c r="K11" s="1">
        <v>100.915484563627</v>
      </c>
      <c r="L11" s="1">
        <v>47532.628483240602</v>
      </c>
    </row>
    <row r="12" spans="1:12">
      <c r="A12" s="2"/>
      <c r="B12" s="2"/>
      <c r="C12" s="2" t="s">
        <v>385</v>
      </c>
      <c r="D12" s="2"/>
      <c r="E12" s="2" t="s">
        <v>434</v>
      </c>
      <c r="F12" s="2" t="s">
        <v>57</v>
      </c>
      <c r="G12" s="2" t="s">
        <v>105</v>
      </c>
      <c r="H12" s="3">
        <v>44385.788282256901</v>
      </c>
      <c r="I12" s="1">
        <v>11.2770833333333</v>
      </c>
      <c r="J12" s="1">
        <v>1.7949659795297701</v>
      </c>
      <c r="K12" s="1">
        <v>102.56948454455799</v>
      </c>
      <c r="L12" s="1">
        <v>48169.935024978702</v>
      </c>
    </row>
    <row r="13" spans="1:12">
      <c r="A13" s="2"/>
      <c r="B13" s="2"/>
      <c r="C13" s="2" t="s">
        <v>385</v>
      </c>
      <c r="D13" s="2"/>
      <c r="E13" s="2" t="s">
        <v>433</v>
      </c>
      <c r="F13" s="2" t="s">
        <v>57</v>
      </c>
      <c r="G13" s="2" t="s">
        <v>105</v>
      </c>
      <c r="H13" s="3">
        <v>44385.803251238402</v>
      </c>
      <c r="I13" s="1">
        <v>11.276999999999999</v>
      </c>
      <c r="J13" s="1">
        <v>1.8746588291046999</v>
      </c>
      <c r="K13" s="1">
        <v>107.123361663126</v>
      </c>
      <c r="L13" s="1">
        <v>46896.6842599956</v>
      </c>
    </row>
    <row r="14" spans="1:12">
      <c r="I14" t="s">
        <v>425</v>
      </c>
      <c r="J14">
        <f>ROUND(STDEV(J7:J13),3)</f>
        <v>9.4E-2</v>
      </c>
    </row>
    <row r="15" spans="1:12">
      <c r="A15" s="129" t="s">
        <v>424</v>
      </c>
      <c r="F15" s="128">
        <v>3.1429999999999998</v>
      </c>
      <c r="I15" t="s">
        <v>423</v>
      </c>
      <c r="J15">
        <f>ROUND((J14*F15),2)</f>
        <v>0.3</v>
      </c>
    </row>
    <row r="26" spans="1:9">
      <c r="A26" t="s">
        <v>281</v>
      </c>
    </row>
    <row r="27" spans="1:9">
      <c r="A27" t="s">
        <v>280</v>
      </c>
      <c r="C27" s="127" t="s">
        <v>279</v>
      </c>
    </row>
    <row r="28" spans="1:9">
      <c r="A28" t="s">
        <v>278</v>
      </c>
      <c r="I28" s="127" t="s">
        <v>422</v>
      </c>
    </row>
  </sheetData>
  <mergeCells count="2">
    <mergeCell ref="A5:H5"/>
    <mergeCell ref="I5:L5"/>
  </mergeCells>
  <hyperlinks>
    <hyperlink ref="I28" r:id="rId1" xr:uid="{7B0F031D-E135-40C8-8475-3D043D4A467F}"/>
    <hyperlink ref="C27" r:id="rId2" xr:uid="{3683DBE0-DB5B-4AAF-97FD-95A35D588165}"/>
  </hyperlinks>
  <pageMargins left="0.7" right="0.7" top="0.75" bottom="0.75" header="0.3" footer="0.3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46F6-A86C-4435-8F68-FC4DE3C4FC3B}">
  <dimension ref="A1:A2"/>
  <sheetViews>
    <sheetView workbookViewId="0">
      <selection activeCell="A3" sqref="A3"/>
    </sheetView>
  </sheetViews>
  <sheetFormatPr defaultRowHeight="15"/>
  <sheetData>
    <row r="1" spans="1:1">
      <c r="A1" t="s">
        <v>353</v>
      </c>
    </row>
    <row r="2" spans="1:1">
      <c r="A2" t="s">
        <v>440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1"/>
  <sheetViews>
    <sheetView zoomScaleNormal="100" workbookViewId="0"/>
  </sheetViews>
  <sheetFormatPr defaultColWidth="9.140625" defaultRowHeight="15"/>
  <sheetData>
    <row r="1" spans="1:1">
      <c r="A1" t="s">
        <v>32</v>
      </c>
    </row>
    <row r="2" spans="1:1">
      <c r="A2" t="s">
        <v>12</v>
      </c>
    </row>
    <row r="3" spans="1:1">
      <c r="A3" t="s">
        <v>57</v>
      </c>
    </row>
    <row r="4" spans="1:1">
      <c r="A4" t="s">
        <v>35</v>
      </c>
    </row>
    <row r="5" spans="1:1">
      <c r="A5" t="s">
        <v>135</v>
      </c>
    </row>
    <row r="6" spans="1:1">
      <c r="A6" t="s">
        <v>1</v>
      </c>
    </row>
    <row r="7" spans="1:1">
      <c r="A7" t="s">
        <v>64</v>
      </c>
    </row>
    <row r="8" spans="1:1">
      <c r="A8" t="s">
        <v>39</v>
      </c>
    </row>
    <row r="9" spans="1:1">
      <c r="A9" t="s">
        <v>155</v>
      </c>
    </row>
    <row r="10" spans="1:1">
      <c r="A10" t="s">
        <v>127</v>
      </c>
    </row>
    <row r="11" spans="1:1">
      <c r="A11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AC5C-466C-430F-8FB2-B83A401D0293}">
  <dimension ref="A1:O131"/>
  <sheetViews>
    <sheetView zoomScale="80" zoomScaleNormal="80" workbookViewId="0">
      <selection activeCell="C44" sqref="C44"/>
    </sheetView>
  </sheetViews>
  <sheetFormatPr defaultRowHeight="15"/>
  <cols>
    <col min="1" max="1" width="23.85546875" bestFit="1" customWidth="1"/>
    <col min="2" max="2" width="50" bestFit="1" customWidth="1"/>
    <col min="3" max="3" width="17.5703125" customWidth="1"/>
    <col min="4" max="4" width="17.85546875" customWidth="1"/>
    <col min="5" max="5" width="32.28515625" bestFit="1" customWidth="1"/>
    <col min="6" max="6" width="7" customWidth="1"/>
    <col min="7" max="7" width="16.28515625" customWidth="1"/>
    <col min="8" max="8" width="23.85546875" customWidth="1"/>
    <col min="9" max="9" width="23.85546875" style="70" customWidth="1"/>
    <col min="10" max="10" width="21.85546875" customWidth="1"/>
    <col min="12" max="12" width="13.7109375" bestFit="1" customWidth="1"/>
    <col min="13" max="14" width="25.42578125" customWidth="1"/>
    <col min="15" max="15" width="22.28515625" customWidth="1"/>
  </cols>
  <sheetData>
    <row r="1" spans="1:15" ht="18.75">
      <c r="A1" s="88" t="s">
        <v>223</v>
      </c>
    </row>
    <row r="2" spans="1:15" ht="18.75">
      <c r="C2" s="88"/>
    </row>
    <row r="3" spans="1:15" ht="18.75">
      <c r="C3" s="88" t="s">
        <v>222</v>
      </c>
      <c r="G3" s="88" t="s">
        <v>221</v>
      </c>
    </row>
    <row r="4" spans="1:15">
      <c r="A4" s="87" t="s">
        <v>196</v>
      </c>
      <c r="B4" s="87" t="s">
        <v>71</v>
      </c>
      <c r="C4" s="87" t="s">
        <v>220</v>
      </c>
      <c r="D4" s="87" t="s">
        <v>219</v>
      </c>
      <c r="E4" s="87" t="s">
        <v>218</v>
      </c>
      <c r="G4" s="168" t="s">
        <v>307</v>
      </c>
      <c r="H4" s="168"/>
      <c r="I4" s="168"/>
      <c r="J4" s="168"/>
      <c r="L4" s="168" t="s">
        <v>308</v>
      </c>
      <c r="M4" s="168"/>
      <c r="N4" s="168"/>
      <c r="O4" s="168"/>
    </row>
    <row r="5" spans="1:15" ht="30">
      <c r="A5" s="86" t="s">
        <v>188</v>
      </c>
      <c r="B5" s="86" t="str">
        <f>'Cover Sheet'!B39</f>
        <v>1H,1H,2H,2H-Perfluorohexyl iodide</v>
      </c>
      <c r="C5" s="86">
        <v>763</v>
      </c>
      <c r="D5" s="86">
        <f>'763_MDL'!J15</f>
        <v>4.66</v>
      </c>
      <c r="E5" s="86">
        <f>'CC,eLOQ'!B5</f>
        <v>20</v>
      </c>
      <c r="G5" s="80" t="s">
        <v>216</v>
      </c>
      <c r="H5" s="81" t="s">
        <v>215</v>
      </c>
      <c r="I5" s="82" t="s">
        <v>214</v>
      </c>
      <c r="J5" s="81" t="s">
        <v>213</v>
      </c>
      <c r="L5" s="80" t="s">
        <v>216</v>
      </c>
      <c r="M5" s="81" t="s">
        <v>215</v>
      </c>
      <c r="N5" s="82" t="s">
        <v>214</v>
      </c>
      <c r="O5" s="81" t="s">
        <v>213</v>
      </c>
    </row>
    <row r="6" spans="1:15">
      <c r="A6" s="86" t="s">
        <v>187</v>
      </c>
      <c r="B6" s="86" t="str">
        <f>'Cover Sheet'!B40</f>
        <v>Hexafluoroamylene</v>
      </c>
      <c r="C6" s="86">
        <v>945</v>
      </c>
      <c r="D6" s="86">
        <f>'945_MDL'!J15</f>
        <v>9.2799999999999994</v>
      </c>
      <c r="E6" s="86">
        <f>'CC,eLOQ'!B6</f>
        <v>31.25</v>
      </c>
      <c r="G6" s="169" t="s">
        <v>212</v>
      </c>
      <c r="H6" s="170">
        <f>FractionUnbound!P5/1000</f>
        <v>0.77752637894693721</v>
      </c>
      <c r="I6" s="173">
        <v>44306</v>
      </c>
      <c r="J6" s="176">
        <f>FractionUnbound!S5</f>
        <v>9.8037449638748289E-2</v>
      </c>
      <c r="L6" s="169" t="s">
        <v>212</v>
      </c>
      <c r="M6" s="170">
        <f>FractionUnbound!P10/1000</f>
        <v>5.8415893604518594</v>
      </c>
      <c r="N6" s="173">
        <v>44306</v>
      </c>
      <c r="O6" s="176">
        <f>FractionUnbound!S10</f>
        <v>0.67695036468125436</v>
      </c>
    </row>
    <row r="7" spans="1:15">
      <c r="A7" s="86" t="s">
        <v>186</v>
      </c>
      <c r="B7" s="86" t="str">
        <f>'Cover Sheet'!B41</f>
        <v>1H,1H,10H,10H-Perfluorodecane-1,10-diol</v>
      </c>
      <c r="C7" s="86">
        <v>274</v>
      </c>
      <c r="D7" s="86">
        <f>'274_MDL'!J15</f>
        <v>11.46</v>
      </c>
      <c r="E7" s="86">
        <f>'CC,eLOQ'!B7</f>
        <v>5</v>
      </c>
      <c r="G7" s="169"/>
      <c r="H7" s="171"/>
      <c r="I7" s="174"/>
      <c r="J7" s="177"/>
      <c r="L7" s="169"/>
      <c r="M7" s="171"/>
      <c r="N7" s="174"/>
      <c r="O7" s="177">
        <f>[1]FractionUnbound!O14</f>
        <v>0.60148329327336159</v>
      </c>
    </row>
    <row r="8" spans="1:15">
      <c r="A8" s="86"/>
      <c r="B8" s="86"/>
      <c r="C8" s="86"/>
      <c r="D8" s="86" t="s">
        <v>455</v>
      </c>
      <c r="E8" s="86" t="s">
        <v>456</v>
      </c>
      <c r="G8" s="169"/>
      <c r="H8" s="172"/>
      <c r="I8" s="175"/>
      <c r="J8" s="178"/>
      <c r="L8" s="169"/>
      <c r="M8" s="172"/>
      <c r="N8" s="175"/>
      <c r="O8" s="178">
        <f>[1]FractionUnbound!P14</f>
        <v>0.45041982430871347</v>
      </c>
    </row>
    <row r="9" spans="1:15" ht="14.25" customHeight="1">
      <c r="A9" s="86" t="s">
        <v>185</v>
      </c>
      <c r="B9" s="86" t="str">
        <f>'Cover Sheet'!B42</f>
        <v>tris(Trifluoroethoxy)methane</v>
      </c>
      <c r="C9" s="86">
        <v>964</v>
      </c>
      <c r="D9" s="86">
        <f>'964_MDL'!J15</f>
        <v>0.35</v>
      </c>
      <c r="E9" s="86">
        <f>'CC,eLOQ'!B8</f>
        <v>1.75</v>
      </c>
      <c r="G9" s="169" t="s">
        <v>211</v>
      </c>
      <c r="H9" s="170">
        <f>FractionUnbound!J5/1000</f>
        <v>8.7950077441460355</v>
      </c>
      <c r="I9" s="85"/>
      <c r="J9" s="179"/>
      <c r="L9" s="169" t="s">
        <v>211</v>
      </c>
      <c r="M9" s="170">
        <f>FractionUnbound!J10/1000</f>
        <v>5.8415893604518594</v>
      </c>
      <c r="N9" s="85"/>
      <c r="O9" s="179"/>
    </row>
    <row r="10" spans="1:15">
      <c r="A10" s="86" t="s">
        <v>184</v>
      </c>
      <c r="B10" s="86" t="str">
        <f>'Cover Sheet'!B43</f>
        <v>1H,1H,11H,11H-Perfluorotetraethylene glycol</v>
      </c>
      <c r="C10" s="86">
        <v>464</v>
      </c>
      <c r="D10" s="86">
        <f>'464_MDL'!J15</f>
        <v>0.52</v>
      </c>
      <c r="E10" s="86">
        <f>'CC,eLOQ'!B9</f>
        <v>1.75</v>
      </c>
      <c r="G10" s="169"/>
      <c r="H10" s="171"/>
      <c r="I10" s="69"/>
      <c r="J10" s="180"/>
      <c r="L10" s="169"/>
      <c r="M10" s="171"/>
      <c r="N10" s="69"/>
      <c r="O10" s="180"/>
    </row>
    <row r="11" spans="1:15">
      <c r="A11" s="86" t="s">
        <v>183</v>
      </c>
      <c r="B11" s="86" t="str">
        <f>'Cover Sheet'!B44</f>
        <v>1H,1H,7H-Perfluoroheptyl 4-methylbenzenesulfonate</v>
      </c>
      <c r="C11" s="86">
        <v>477</v>
      </c>
      <c r="D11" s="86">
        <f>'477_MDL'!J15</f>
        <v>0.32</v>
      </c>
      <c r="E11" s="86">
        <f>'CC,eLOQ'!B10</f>
        <v>5</v>
      </c>
      <c r="G11" s="169"/>
      <c r="H11" s="172"/>
      <c r="I11" s="69"/>
      <c r="J11" s="180"/>
      <c r="L11" s="169"/>
      <c r="M11" s="172"/>
      <c r="N11" s="69"/>
      <c r="O11" s="180"/>
    </row>
    <row r="12" spans="1:15">
      <c r="A12" s="95" t="s">
        <v>450</v>
      </c>
      <c r="B12" s="86" t="str">
        <f>'[2]Cover Sheet'!B45</f>
        <v>1H,1H,8H,8H-Perfluorooctane-1,8-diol</v>
      </c>
      <c r="C12" s="86">
        <v>479</v>
      </c>
      <c r="D12" s="86">
        <f>'479_MDL'!J15</f>
        <v>0.3</v>
      </c>
      <c r="E12" s="86">
        <f>'CC,eLOQ'!B11</f>
        <v>1.75</v>
      </c>
      <c r="G12" s="169" t="s">
        <v>210</v>
      </c>
      <c r="H12" s="170">
        <f>FractionUnbound!M5/1000</f>
        <v>7.9150182764879693</v>
      </c>
      <c r="I12" s="69"/>
      <c r="J12" s="180"/>
      <c r="L12" s="169" t="s">
        <v>210</v>
      </c>
      <c r="M12" s="182">
        <f>FractionUnbound!M10/1000</f>
        <v>8.744677036695073</v>
      </c>
      <c r="N12" s="69"/>
      <c r="O12" s="180"/>
    </row>
    <row r="13" spans="1:15">
      <c r="A13" s="86"/>
      <c r="B13" s="86"/>
      <c r="C13" s="86"/>
      <c r="D13" s="86" t="s">
        <v>457</v>
      </c>
      <c r="E13" s="86" t="s">
        <v>458</v>
      </c>
      <c r="G13" s="169"/>
      <c r="H13" s="171"/>
      <c r="I13" s="69"/>
      <c r="J13" s="180"/>
      <c r="L13" s="169"/>
      <c r="M13" s="183"/>
      <c r="N13" s="69"/>
      <c r="O13" s="180"/>
    </row>
    <row r="14" spans="1:15">
      <c r="A14" s="86" t="s">
        <v>182</v>
      </c>
      <c r="B14" s="122" t="s">
        <v>217</v>
      </c>
      <c r="C14" s="86" t="s">
        <v>179</v>
      </c>
      <c r="D14" s="86" t="s">
        <v>454</v>
      </c>
      <c r="E14" s="86" t="s">
        <v>454</v>
      </c>
      <c r="G14" s="169"/>
      <c r="H14" s="172"/>
      <c r="I14" s="84"/>
      <c r="J14" s="181"/>
      <c r="L14" s="169"/>
      <c r="M14" s="184"/>
      <c r="N14" s="84"/>
      <c r="O14" s="181"/>
    </row>
    <row r="15" spans="1:15">
      <c r="A15" s="158" t="s">
        <v>460</v>
      </c>
      <c r="I15"/>
    </row>
    <row r="16" spans="1:15">
      <c r="A16" s="66" t="s">
        <v>453</v>
      </c>
      <c r="G16" s="168" t="s">
        <v>309</v>
      </c>
      <c r="H16" s="168"/>
      <c r="I16" s="168"/>
      <c r="J16" s="168"/>
      <c r="L16" s="168" t="s">
        <v>310</v>
      </c>
      <c r="M16" s="168"/>
      <c r="N16" s="168"/>
      <c r="O16" s="168"/>
    </row>
    <row r="17" spans="1:15" ht="30">
      <c r="A17" s="159" t="s">
        <v>461</v>
      </c>
      <c r="G17" s="80" t="s">
        <v>216</v>
      </c>
      <c r="H17" s="81" t="s">
        <v>215</v>
      </c>
      <c r="I17" s="82" t="s">
        <v>214</v>
      </c>
      <c r="J17" s="81" t="s">
        <v>213</v>
      </c>
      <c r="L17" s="80" t="s">
        <v>216</v>
      </c>
      <c r="M17" s="81" t="s">
        <v>215</v>
      </c>
      <c r="N17" s="82" t="s">
        <v>214</v>
      </c>
      <c r="O17" s="81" t="s">
        <v>213</v>
      </c>
    </row>
    <row r="18" spans="1:15">
      <c r="G18" s="169" t="s">
        <v>212</v>
      </c>
      <c r="H18" s="170">
        <f>(AVERAGE(FractionUnbound!P15:Q15))/1000</f>
        <v>4.1378526631503217E-2</v>
      </c>
      <c r="I18" s="173">
        <v>44306</v>
      </c>
      <c r="J18" s="176">
        <f>AVERAGE(FractionUnbound!S15:T15)</f>
        <v>4.6867449822142315E-3</v>
      </c>
      <c r="L18" s="169" t="s">
        <v>212</v>
      </c>
      <c r="M18" s="170">
        <f>FractionUnbound!P21/1000</f>
        <v>0.48094542941297669</v>
      </c>
      <c r="N18" s="173">
        <v>44306</v>
      </c>
      <c r="O18" s="176">
        <f>FractionUnbound!S21</f>
        <v>0.17284738608421227</v>
      </c>
    </row>
    <row r="19" spans="1:15">
      <c r="C19" s="73"/>
      <c r="D19" s="71"/>
      <c r="E19" s="71"/>
      <c r="F19" s="71"/>
      <c r="G19" s="169"/>
      <c r="H19" s="171"/>
      <c r="I19" s="174"/>
      <c r="J19" s="177">
        <f>[1]FractionUnbound!O6</f>
        <v>0.60092417624380812</v>
      </c>
      <c r="L19" s="169"/>
      <c r="M19" s="171"/>
      <c r="N19" s="174"/>
      <c r="O19" s="177">
        <f>[3]FractionUnbound_Adjusted!T20</f>
        <v>0.99292990316662777</v>
      </c>
    </row>
    <row r="20" spans="1:15">
      <c r="F20" s="71"/>
      <c r="G20" s="169"/>
      <c r="H20" s="172"/>
      <c r="I20" s="175"/>
      <c r="J20" s="178" t="str">
        <f>[1]FractionUnbound!P6</f>
        <v>NA</v>
      </c>
      <c r="L20" s="169"/>
      <c r="M20" s="172"/>
      <c r="N20" s="175"/>
      <c r="O20" s="178"/>
    </row>
    <row r="21" spans="1:15">
      <c r="F21" s="74"/>
      <c r="G21" s="169" t="s">
        <v>211</v>
      </c>
      <c r="H21" s="170">
        <f>(AVERAGE(FractionUnbound!J15:K15))/1000</f>
        <v>8.5328650363849174</v>
      </c>
      <c r="I21" s="85"/>
      <c r="J21" s="179"/>
      <c r="L21" s="169" t="s">
        <v>211</v>
      </c>
      <c r="M21" s="170">
        <f>FractionUnbound!J21/1000</f>
        <v>4.2158875900763828</v>
      </c>
      <c r="N21" s="85"/>
      <c r="O21" s="185"/>
    </row>
    <row r="22" spans="1:15">
      <c r="F22" s="74"/>
      <c r="G22" s="169"/>
      <c r="H22" s="171"/>
      <c r="I22" s="69"/>
      <c r="J22" s="180"/>
      <c r="L22" s="169"/>
      <c r="M22" s="171"/>
      <c r="N22" s="69"/>
      <c r="O22" s="186"/>
    </row>
    <row r="23" spans="1:15">
      <c r="C23" s="73"/>
      <c r="D23" s="72"/>
      <c r="E23" s="72"/>
      <c r="F23" s="74"/>
      <c r="G23" s="169"/>
      <c r="H23" s="172"/>
      <c r="I23" s="69"/>
      <c r="J23" s="180"/>
      <c r="L23" s="169"/>
      <c r="M23" s="172"/>
      <c r="N23" s="69"/>
      <c r="O23" s="186"/>
    </row>
    <row r="24" spans="1:15">
      <c r="C24" s="73"/>
      <c r="E24" s="72"/>
      <c r="F24" s="74"/>
      <c r="G24" s="169" t="s">
        <v>210</v>
      </c>
      <c r="H24" s="170">
        <f>(AVERAGE(FractionUnbound!M15:N15))/1000</f>
        <v>8.8232899531643074</v>
      </c>
      <c r="I24" s="69"/>
      <c r="J24" s="180"/>
      <c r="L24" s="169" t="s">
        <v>210</v>
      </c>
      <c r="M24" s="170">
        <f>FractionUnbound!M21/1000</f>
        <v>2.7879880232139662</v>
      </c>
      <c r="N24" s="69"/>
      <c r="O24" s="186"/>
    </row>
    <row r="25" spans="1:15">
      <c r="C25" s="73"/>
      <c r="D25" s="72"/>
      <c r="E25" s="72"/>
      <c r="F25" s="74"/>
      <c r="G25" s="169"/>
      <c r="H25" s="171"/>
      <c r="I25" s="69"/>
      <c r="J25" s="180"/>
      <c r="L25" s="169"/>
      <c r="M25" s="171"/>
      <c r="N25" s="69"/>
      <c r="O25" s="186"/>
    </row>
    <row r="26" spans="1:15">
      <c r="C26" s="73"/>
      <c r="E26" s="72"/>
      <c r="F26" s="74"/>
      <c r="G26" s="169"/>
      <c r="H26" s="172"/>
      <c r="I26" s="84"/>
      <c r="J26" s="181"/>
      <c r="L26" s="169"/>
      <c r="M26" s="172"/>
      <c r="N26" s="84"/>
      <c r="O26" s="187"/>
    </row>
    <row r="27" spans="1:15">
      <c r="C27" s="73"/>
      <c r="D27" s="72"/>
      <c r="E27" s="72"/>
      <c r="F27" s="74"/>
      <c r="G27" s="71"/>
      <c r="H27" s="71"/>
      <c r="I27" s="76"/>
      <c r="J27" s="71"/>
    </row>
    <row r="28" spans="1:15">
      <c r="C28" s="73"/>
      <c r="D28" s="72"/>
      <c r="E28" s="72"/>
      <c r="F28" s="74"/>
      <c r="G28" s="168" t="s">
        <v>311</v>
      </c>
      <c r="H28" s="168"/>
      <c r="I28" s="168"/>
      <c r="J28" s="168"/>
      <c r="L28" s="168" t="s">
        <v>312</v>
      </c>
      <c r="M28" s="168"/>
      <c r="N28" s="168"/>
      <c r="O28" s="168"/>
    </row>
    <row r="29" spans="1:15" ht="30">
      <c r="C29" s="73"/>
      <c r="D29" s="72"/>
      <c r="E29" s="72"/>
      <c r="F29" s="74"/>
      <c r="G29" s="80" t="s">
        <v>216</v>
      </c>
      <c r="H29" s="81" t="s">
        <v>215</v>
      </c>
      <c r="I29" s="82" t="s">
        <v>214</v>
      </c>
      <c r="J29" s="81" t="s">
        <v>213</v>
      </c>
      <c r="L29" s="80" t="s">
        <v>216</v>
      </c>
      <c r="M29" s="81" t="s">
        <v>215</v>
      </c>
      <c r="N29" s="82" t="s">
        <v>214</v>
      </c>
      <c r="O29" s="81" t="s">
        <v>213</v>
      </c>
    </row>
    <row r="30" spans="1:15">
      <c r="C30" s="73"/>
      <c r="D30" s="72"/>
      <c r="E30" s="72"/>
      <c r="F30" s="74"/>
      <c r="G30" s="169" t="s">
        <v>212</v>
      </c>
      <c r="H30" s="188">
        <f>FractionUnbound!P26/1000</f>
        <v>0.1042423272074648</v>
      </c>
      <c r="I30" s="173">
        <v>44306</v>
      </c>
      <c r="J30" s="176">
        <f>FractionUnbound!S26</f>
        <v>1.278016452185487E-2</v>
      </c>
      <c r="L30" s="169" t="s">
        <v>212</v>
      </c>
      <c r="M30" s="188">
        <f>FractionUnbound!P31/1000</f>
        <v>0.28005802752091796</v>
      </c>
      <c r="N30" s="173">
        <v>44306</v>
      </c>
      <c r="O30" s="176">
        <f>FractionUnbound!S31</f>
        <v>2.9104334930312847E-2</v>
      </c>
    </row>
    <row r="31" spans="1:15">
      <c r="C31" s="73"/>
      <c r="D31" s="72"/>
      <c r="E31" s="72"/>
      <c r="F31" s="83"/>
      <c r="G31" s="169"/>
      <c r="H31" s="188"/>
      <c r="I31" s="174"/>
      <c r="J31" s="177">
        <f>[1]FractionUnbound!O18</f>
        <v>0.66803918872724699</v>
      </c>
      <c r="L31" s="169"/>
      <c r="M31" s="188"/>
      <c r="N31" s="174"/>
      <c r="O31" s="177" t="str">
        <f>[1]FractionUnbound!O22</f>
        <v>NA</v>
      </c>
    </row>
    <row r="32" spans="1:15">
      <c r="C32" s="73"/>
      <c r="D32" s="72"/>
      <c r="E32" s="72"/>
      <c r="F32" s="83"/>
      <c r="G32" s="169"/>
      <c r="H32" s="188"/>
      <c r="I32" s="175"/>
      <c r="J32" s="178">
        <f>[1]FractionUnbound!P18</f>
        <v>0.87013838138134147</v>
      </c>
      <c r="L32" s="169"/>
      <c r="M32" s="188"/>
      <c r="N32" s="175"/>
      <c r="O32" s="178">
        <f>[1]FractionUnbound!P22</f>
        <v>2.9749522048430121E-2</v>
      </c>
    </row>
    <row r="33" spans="3:15">
      <c r="C33" s="73"/>
      <c r="D33" s="72"/>
      <c r="E33" s="72"/>
      <c r="F33" s="83"/>
      <c r="G33" s="169" t="s">
        <v>211</v>
      </c>
      <c r="H33" s="188">
        <f>FractionUnbound!J26/1000</f>
        <v>7.8397987442911692</v>
      </c>
      <c r="I33" s="79"/>
      <c r="J33" s="179"/>
      <c r="L33" s="169" t="s">
        <v>211</v>
      </c>
      <c r="M33" s="188">
        <f>FractionUnbound!J31/1000</f>
        <v>9.4231404615084138</v>
      </c>
      <c r="N33" s="79"/>
      <c r="O33" s="179"/>
    </row>
    <row r="34" spans="3:15">
      <c r="C34" s="73"/>
      <c r="D34" s="72"/>
      <c r="E34" s="72"/>
      <c r="F34" s="83"/>
      <c r="G34" s="169"/>
      <c r="H34" s="188"/>
      <c r="I34" s="78"/>
      <c r="J34" s="180"/>
      <c r="L34" s="169"/>
      <c r="M34" s="188"/>
      <c r="N34" s="78"/>
      <c r="O34" s="180"/>
    </row>
    <row r="35" spans="3:15">
      <c r="C35" s="73"/>
      <c r="D35" s="72"/>
      <c r="E35" s="72"/>
      <c r="F35" s="83"/>
      <c r="G35" s="169"/>
      <c r="H35" s="188"/>
      <c r="I35" s="78"/>
      <c r="J35" s="180"/>
      <c r="L35" s="169"/>
      <c r="M35" s="188"/>
      <c r="N35" s="78"/>
      <c r="O35" s="180"/>
    </row>
    <row r="36" spans="3:15">
      <c r="C36" s="73"/>
      <c r="D36" s="72"/>
      <c r="E36" s="72"/>
      <c r="F36" s="83"/>
      <c r="G36" s="169" t="s">
        <v>210</v>
      </c>
      <c r="H36" s="188">
        <f>FractionUnbound!M26/1000</f>
        <v>8.2196360495838601</v>
      </c>
      <c r="I36" s="78"/>
      <c r="J36" s="180"/>
      <c r="L36" s="169" t="s">
        <v>210</v>
      </c>
      <c r="M36" s="188">
        <f>FractionUnbound!M31/1000</f>
        <v>9.4702555857964779</v>
      </c>
      <c r="N36" s="78"/>
      <c r="O36" s="180"/>
    </row>
    <row r="37" spans="3:15">
      <c r="C37" s="73"/>
      <c r="E37" s="72"/>
      <c r="F37" s="83"/>
      <c r="G37" s="169"/>
      <c r="H37" s="188"/>
      <c r="I37" s="78"/>
      <c r="J37" s="180"/>
      <c r="L37" s="169"/>
      <c r="M37" s="188"/>
      <c r="N37" s="78"/>
      <c r="O37" s="180"/>
    </row>
    <row r="38" spans="3:15">
      <c r="C38" s="73"/>
      <c r="D38" s="72"/>
      <c r="E38" s="72"/>
      <c r="F38" s="83"/>
      <c r="G38" s="169"/>
      <c r="H38" s="188"/>
      <c r="I38" s="77"/>
      <c r="J38" s="181"/>
      <c r="L38" s="169"/>
      <c r="M38" s="188"/>
      <c r="N38" s="77"/>
      <c r="O38" s="181"/>
    </row>
    <row r="39" spans="3:15">
      <c r="C39" s="73"/>
      <c r="D39" s="72"/>
      <c r="E39" s="72"/>
      <c r="F39" s="83"/>
    </row>
    <row r="40" spans="3:15">
      <c r="C40" s="73"/>
      <c r="D40" s="72"/>
      <c r="E40" s="72"/>
      <c r="F40" s="83"/>
      <c r="G40" s="168" t="s">
        <v>451</v>
      </c>
      <c r="H40" s="168"/>
      <c r="I40" s="168"/>
      <c r="J40" s="168"/>
    </row>
    <row r="41" spans="3:15" ht="30">
      <c r="C41" s="73"/>
      <c r="D41" s="72"/>
      <c r="E41" s="72"/>
      <c r="F41" s="83"/>
      <c r="G41" s="80" t="s">
        <v>216</v>
      </c>
      <c r="H41" s="81" t="s">
        <v>215</v>
      </c>
      <c r="I41" s="82" t="s">
        <v>214</v>
      </c>
      <c r="J41" s="81" t="s">
        <v>213</v>
      </c>
    </row>
    <row r="42" spans="3:15">
      <c r="C42" s="73"/>
      <c r="D42" s="72"/>
      <c r="E42" s="72"/>
      <c r="F42" s="83"/>
      <c r="G42" s="169" t="s">
        <v>212</v>
      </c>
      <c r="H42" s="188">
        <f>(AVERAGE(FractionUnbound!P36:Q36))/1000</f>
        <v>0.44816347144866386</v>
      </c>
      <c r="I42" s="173">
        <v>44306</v>
      </c>
      <c r="J42" s="176">
        <f>AVERAGE(FractionUnbound!S36:T36)</f>
        <v>5.562862791955421E-2</v>
      </c>
    </row>
    <row r="43" spans="3:15">
      <c r="C43" s="73"/>
      <c r="D43" s="72"/>
      <c r="E43" s="72"/>
      <c r="F43" s="83"/>
      <c r="G43" s="169"/>
      <c r="H43" s="188"/>
      <c r="I43" s="174"/>
      <c r="J43" s="177" t="str">
        <f>[1]FractionUnbound!O22</f>
        <v>NA</v>
      </c>
    </row>
    <row r="44" spans="3:15">
      <c r="C44" s="73"/>
      <c r="D44" s="72"/>
      <c r="E44" s="72"/>
      <c r="F44" s="83"/>
      <c r="G44" s="169"/>
      <c r="H44" s="188"/>
      <c r="I44" s="175"/>
      <c r="J44" s="178">
        <f>[1]FractionUnbound!L22</f>
        <v>0</v>
      </c>
    </row>
    <row r="45" spans="3:15">
      <c r="C45" s="73"/>
      <c r="E45" s="72"/>
      <c r="F45" s="83"/>
      <c r="G45" s="169" t="s">
        <v>211</v>
      </c>
      <c r="H45" s="188">
        <f>(AVERAGE(FractionUnbound!J36:K36))/1000</f>
        <v>7.8823997282879921</v>
      </c>
      <c r="I45" s="79"/>
      <c r="J45" s="179"/>
    </row>
    <row r="46" spans="3:15">
      <c r="C46" s="73"/>
      <c r="D46" s="72"/>
      <c r="E46" s="72"/>
      <c r="F46" s="83"/>
      <c r="G46" s="169"/>
      <c r="H46" s="188"/>
      <c r="I46" s="78"/>
      <c r="J46" s="180"/>
    </row>
    <row r="47" spans="3:15">
      <c r="C47" s="73"/>
      <c r="D47" s="72"/>
      <c r="E47" s="72"/>
      <c r="F47" s="83"/>
      <c r="G47" s="169"/>
      <c r="H47" s="188"/>
      <c r="I47" s="78"/>
      <c r="J47" s="180"/>
    </row>
    <row r="48" spans="3:15">
      <c r="C48" s="71"/>
      <c r="D48" s="83"/>
      <c r="E48" s="83"/>
      <c r="F48" s="83"/>
      <c r="G48" s="169" t="s">
        <v>210</v>
      </c>
      <c r="H48" s="188">
        <f>(AVERAGE(FractionUnbound!M36:N36))/1000</f>
        <v>8.1292320782057867</v>
      </c>
      <c r="I48" s="78"/>
      <c r="J48" s="180"/>
    </row>
    <row r="49" spans="3:10">
      <c r="C49" s="71"/>
      <c r="D49" s="71"/>
      <c r="E49" s="71"/>
      <c r="F49" s="71"/>
      <c r="G49" s="169"/>
      <c r="H49" s="188"/>
      <c r="I49" s="78"/>
      <c r="J49" s="180"/>
    </row>
    <row r="50" spans="3:10">
      <c r="C50" s="71"/>
      <c r="D50" s="75"/>
      <c r="E50" s="75"/>
      <c r="F50" s="71"/>
      <c r="G50" s="169"/>
      <c r="H50" s="188"/>
      <c r="I50" s="77"/>
      <c r="J50" s="181"/>
    </row>
    <row r="51" spans="3:10">
      <c r="C51" s="73"/>
      <c r="D51" s="72"/>
      <c r="E51" s="72"/>
      <c r="F51" s="74"/>
    </row>
    <row r="52" spans="3:10">
      <c r="C52" s="73"/>
      <c r="D52" s="72"/>
      <c r="E52" s="72"/>
      <c r="F52" s="71"/>
    </row>
    <row r="53" spans="3:10">
      <c r="C53" s="73"/>
      <c r="D53" s="72"/>
      <c r="E53" s="72"/>
      <c r="F53" s="71"/>
    </row>
    <row r="54" spans="3:10">
      <c r="C54" s="73"/>
      <c r="D54" s="72"/>
      <c r="E54" s="72"/>
      <c r="F54" s="71"/>
    </row>
    <row r="55" spans="3:10">
      <c r="C55" s="73"/>
      <c r="D55" s="72"/>
      <c r="E55" s="72"/>
      <c r="F55" s="71"/>
      <c r="G55" s="71"/>
      <c r="H55" s="71"/>
      <c r="I55" s="76"/>
      <c r="J55" s="71"/>
    </row>
    <row r="56" spans="3:10">
      <c r="C56" s="73"/>
      <c r="D56" s="72"/>
      <c r="E56" s="72"/>
      <c r="F56" s="71"/>
    </row>
    <row r="57" spans="3:10">
      <c r="C57" s="73"/>
      <c r="D57" s="72"/>
      <c r="E57" s="72"/>
      <c r="F57" s="71"/>
    </row>
    <row r="58" spans="3:10">
      <c r="C58" s="71"/>
      <c r="D58" s="71"/>
      <c r="E58" s="71"/>
      <c r="F58" s="71"/>
    </row>
    <row r="59" spans="3:10">
      <c r="C59" s="71"/>
      <c r="D59" s="71"/>
      <c r="E59" s="71"/>
      <c r="F59" s="71"/>
    </row>
    <row r="60" spans="3:10">
      <c r="C60" s="71"/>
      <c r="D60" s="75"/>
      <c r="E60" s="75"/>
      <c r="F60" s="71"/>
    </row>
    <row r="61" spans="3:10">
      <c r="C61" s="73"/>
      <c r="D61" s="72"/>
      <c r="E61" s="72"/>
      <c r="F61" s="74"/>
    </row>
    <row r="62" spans="3:10">
      <c r="C62" s="73"/>
      <c r="D62" s="72"/>
      <c r="E62" s="72"/>
      <c r="F62" s="74"/>
    </row>
    <row r="63" spans="3:10">
      <c r="C63" s="73"/>
      <c r="D63" s="72"/>
      <c r="E63" s="72"/>
      <c r="F63" s="74"/>
    </row>
    <row r="64" spans="3:10">
      <c r="C64" s="73"/>
      <c r="D64" s="72"/>
      <c r="E64" s="72"/>
      <c r="F64" s="71"/>
    </row>
    <row r="65" spans="3:10">
      <c r="C65" s="73"/>
      <c r="D65" s="72"/>
      <c r="E65" s="72"/>
      <c r="F65" s="71"/>
    </row>
    <row r="66" spans="3:10">
      <c r="C66" s="73"/>
      <c r="D66" s="72"/>
      <c r="E66" s="72"/>
      <c r="F66" s="71"/>
    </row>
    <row r="67" spans="3:10">
      <c r="C67" s="73"/>
      <c r="D67" s="72"/>
      <c r="E67" s="72"/>
      <c r="F67" s="71"/>
      <c r="G67" s="71"/>
      <c r="H67" s="71"/>
      <c r="I67" s="76"/>
      <c r="J67" s="71"/>
    </row>
    <row r="68" spans="3:10">
      <c r="C68" s="73"/>
      <c r="D68" s="72"/>
      <c r="E68" s="72"/>
      <c r="F68" s="71"/>
    </row>
    <row r="69" spans="3:10">
      <c r="C69" s="73"/>
      <c r="D69" s="72"/>
      <c r="E69" s="72"/>
      <c r="F69" s="71"/>
    </row>
    <row r="70" spans="3:10">
      <c r="C70" s="71"/>
      <c r="D70" s="71"/>
      <c r="E70" s="71"/>
      <c r="F70" s="71"/>
    </row>
    <row r="71" spans="3:10">
      <c r="C71" s="71"/>
      <c r="D71" s="71"/>
      <c r="E71" s="71"/>
      <c r="F71" s="71"/>
    </row>
    <row r="72" spans="3:10">
      <c r="C72" s="71"/>
      <c r="D72" s="75"/>
      <c r="E72" s="75"/>
      <c r="F72" s="71"/>
    </row>
    <row r="73" spans="3:10">
      <c r="C73" s="73"/>
      <c r="D73" s="72"/>
      <c r="E73" s="72"/>
      <c r="F73" s="74"/>
    </row>
    <row r="74" spans="3:10">
      <c r="C74" s="73"/>
      <c r="D74" s="72"/>
      <c r="E74" s="72"/>
      <c r="F74" s="74"/>
    </row>
    <row r="75" spans="3:10">
      <c r="C75" s="73"/>
      <c r="D75" s="72"/>
      <c r="E75" s="72"/>
      <c r="F75" s="74"/>
    </row>
    <row r="76" spans="3:10">
      <c r="C76" s="73"/>
      <c r="D76" s="72"/>
      <c r="E76" s="72"/>
      <c r="F76" s="71"/>
    </row>
    <row r="77" spans="3:10">
      <c r="C77" s="73"/>
      <c r="D77" s="72"/>
      <c r="E77" s="72"/>
      <c r="F77" s="71"/>
    </row>
    <row r="78" spans="3:10">
      <c r="C78" s="73"/>
      <c r="D78" s="72"/>
      <c r="E78" s="72"/>
      <c r="F78" s="71"/>
    </row>
    <row r="79" spans="3:10">
      <c r="C79" s="73"/>
      <c r="D79" s="72"/>
      <c r="E79" s="72"/>
      <c r="F79" s="71"/>
      <c r="G79" s="71"/>
      <c r="H79" s="71"/>
      <c r="I79" s="76"/>
      <c r="J79" s="71"/>
    </row>
    <row r="80" spans="3:10">
      <c r="C80" s="73"/>
      <c r="D80" s="72"/>
      <c r="E80" s="72"/>
      <c r="F80" s="71"/>
    </row>
    <row r="81" spans="3:10">
      <c r="C81" s="73"/>
      <c r="D81" s="72"/>
      <c r="E81" s="72"/>
      <c r="F81" s="71"/>
    </row>
    <row r="82" spans="3:10">
      <c r="C82" s="71"/>
      <c r="D82" s="71"/>
      <c r="E82" s="71"/>
      <c r="F82" s="71"/>
    </row>
    <row r="83" spans="3:10">
      <c r="C83" s="71"/>
      <c r="D83" s="71"/>
      <c r="E83" s="71"/>
      <c r="F83" s="71"/>
    </row>
    <row r="84" spans="3:10">
      <c r="C84" s="71"/>
      <c r="D84" s="75"/>
      <c r="E84" s="75"/>
      <c r="F84" s="71"/>
    </row>
    <row r="85" spans="3:10">
      <c r="C85" s="73"/>
      <c r="D85" s="72"/>
      <c r="E85" s="72"/>
      <c r="F85" s="74"/>
    </row>
    <row r="86" spans="3:10">
      <c r="C86" s="73"/>
      <c r="D86" s="72"/>
      <c r="E86" s="72"/>
      <c r="F86" s="74"/>
    </row>
    <row r="87" spans="3:10">
      <c r="C87" s="73"/>
      <c r="D87" s="72"/>
      <c r="E87" s="72"/>
      <c r="F87" s="74"/>
    </row>
    <row r="88" spans="3:10">
      <c r="C88" s="73"/>
      <c r="D88" s="72"/>
      <c r="E88" s="72"/>
      <c r="F88" s="71"/>
    </row>
    <row r="89" spans="3:10">
      <c r="C89" s="73"/>
      <c r="D89" s="72"/>
      <c r="E89" s="72"/>
      <c r="F89" s="71"/>
    </row>
    <row r="90" spans="3:10">
      <c r="C90" s="73"/>
      <c r="D90" s="72"/>
      <c r="E90" s="72"/>
      <c r="F90" s="71"/>
    </row>
    <row r="91" spans="3:10">
      <c r="C91" s="73"/>
      <c r="D91" s="72"/>
      <c r="E91" s="72"/>
      <c r="F91" s="71"/>
      <c r="G91" s="71"/>
      <c r="H91" s="71"/>
      <c r="I91" s="76"/>
      <c r="J91" s="71"/>
    </row>
    <row r="92" spans="3:10">
      <c r="C92" s="73"/>
      <c r="D92" s="72"/>
      <c r="E92" s="72"/>
      <c r="F92" s="71"/>
    </row>
    <row r="93" spans="3:10">
      <c r="C93" s="73"/>
      <c r="D93" s="72"/>
      <c r="E93" s="72"/>
      <c r="F93" s="71"/>
    </row>
    <row r="94" spans="3:10">
      <c r="C94" s="71"/>
      <c r="D94" s="71"/>
      <c r="E94" s="71"/>
      <c r="F94" s="71"/>
    </row>
    <row r="95" spans="3:10">
      <c r="C95" s="71"/>
      <c r="D95" s="71"/>
      <c r="E95" s="71"/>
      <c r="F95" s="71"/>
    </row>
    <row r="96" spans="3:10">
      <c r="C96" s="71"/>
      <c r="D96" s="75"/>
      <c r="E96" s="75"/>
      <c r="F96" s="71"/>
    </row>
    <row r="97" spans="3:7">
      <c r="C97" s="73"/>
      <c r="D97" s="72"/>
      <c r="E97" s="72"/>
      <c r="F97" s="74"/>
    </row>
    <row r="98" spans="3:7">
      <c r="C98" s="73"/>
      <c r="D98" s="72"/>
      <c r="E98" s="72"/>
      <c r="F98" s="74"/>
    </row>
    <row r="99" spans="3:7">
      <c r="C99" s="73"/>
      <c r="D99" s="72"/>
      <c r="E99" s="72"/>
      <c r="F99" s="74"/>
    </row>
    <row r="100" spans="3:7">
      <c r="C100" s="73"/>
      <c r="D100" s="72"/>
      <c r="E100" s="72"/>
      <c r="F100" s="71"/>
    </row>
    <row r="101" spans="3:7">
      <c r="C101" s="73"/>
      <c r="D101" s="72"/>
      <c r="E101" s="72"/>
      <c r="F101" s="71"/>
    </row>
    <row r="102" spans="3:7">
      <c r="C102" s="73"/>
      <c r="D102" s="72"/>
      <c r="E102" s="72"/>
      <c r="F102" s="71"/>
    </row>
    <row r="103" spans="3:7">
      <c r="C103" s="73"/>
      <c r="D103" s="72"/>
      <c r="E103" s="72"/>
      <c r="F103" s="71"/>
      <c r="G103" s="71"/>
    </row>
    <row r="104" spans="3:7">
      <c r="C104" s="73"/>
      <c r="D104" s="72"/>
      <c r="E104" s="72"/>
      <c r="F104" s="71"/>
      <c r="G104" s="71"/>
    </row>
    <row r="105" spans="3:7">
      <c r="C105" s="73"/>
      <c r="D105" s="72"/>
      <c r="E105" s="72"/>
      <c r="F105" s="71"/>
      <c r="G105" s="71"/>
    </row>
    <row r="106" spans="3:7">
      <c r="C106" s="71"/>
      <c r="D106" s="71"/>
      <c r="E106" s="71"/>
      <c r="F106" s="71"/>
      <c r="G106" s="71"/>
    </row>
    <row r="107" spans="3:7">
      <c r="C107" s="71"/>
      <c r="D107" s="71"/>
      <c r="E107" s="71"/>
      <c r="F107" s="71"/>
      <c r="G107" s="71"/>
    </row>
    <row r="108" spans="3:7">
      <c r="C108" s="71"/>
      <c r="D108" s="75"/>
      <c r="E108" s="75"/>
      <c r="F108" s="71"/>
      <c r="G108" s="71"/>
    </row>
    <row r="109" spans="3:7">
      <c r="C109" s="73"/>
      <c r="D109" s="72"/>
      <c r="E109" s="72"/>
      <c r="F109" s="74"/>
      <c r="G109" s="189"/>
    </row>
    <row r="110" spans="3:7">
      <c r="C110" s="73"/>
      <c r="D110" s="72"/>
      <c r="E110" s="72"/>
      <c r="F110" s="74"/>
      <c r="G110" s="189"/>
    </row>
    <row r="111" spans="3:7">
      <c r="C111" s="73"/>
      <c r="D111" s="72"/>
      <c r="E111" s="72"/>
      <c r="F111" s="74"/>
      <c r="G111" s="189"/>
    </row>
    <row r="112" spans="3:7">
      <c r="C112" s="73"/>
      <c r="D112" s="72"/>
      <c r="E112" s="72"/>
      <c r="F112" s="71"/>
      <c r="G112" s="71"/>
    </row>
    <row r="113" spans="3:7">
      <c r="C113" s="73"/>
      <c r="D113" s="72"/>
      <c r="E113" s="72"/>
      <c r="F113" s="71"/>
      <c r="G113" s="71"/>
    </row>
    <row r="114" spans="3:7">
      <c r="C114" s="73"/>
      <c r="D114" s="72"/>
      <c r="E114" s="72"/>
      <c r="F114" s="71"/>
      <c r="G114" s="71"/>
    </row>
    <row r="115" spans="3:7">
      <c r="C115" s="73"/>
      <c r="D115" s="72"/>
      <c r="E115" s="72"/>
      <c r="F115" s="71"/>
      <c r="G115" s="71"/>
    </row>
    <row r="116" spans="3:7">
      <c r="C116" s="73"/>
      <c r="D116" s="72"/>
      <c r="E116" s="72"/>
      <c r="F116" s="71"/>
      <c r="G116" s="71"/>
    </row>
    <row r="117" spans="3:7">
      <c r="C117" s="73"/>
      <c r="D117" s="72"/>
      <c r="E117" s="72"/>
      <c r="F117" s="71"/>
      <c r="G117" s="71"/>
    </row>
    <row r="118" spans="3:7">
      <c r="C118" s="71"/>
      <c r="D118" s="71"/>
      <c r="E118" s="71"/>
      <c r="F118" s="71"/>
      <c r="G118" s="71"/>
    </row>
    <row r="119" spans="3:7">
      <c r="C119" s="71"/>
      <c r="D119" s="71"/>
      <c r="E119" s="71"/>
      <c r="F119" s="71"/>
      <c r="G119" s="71"/>
    </row>
    <row r="120" spans="3:7">
      <c r="C120" s="71"/>
      <c r="D120" s="71"/>
      <c r="E120" s="71"/>
      <c r="F120" s="71"/>
      <c r="G120" s="71"/>
    </row>
    <row r="121" spans="3:7">
      <c r="C121" s="71"/>
      <c r="D121" s="71"/>
      <c r="E121" s="71"/>
      <c r="F121" s="71"/>
      <c r="G121" s="71"/>
    </row>
    <row r="122" spans="3:7">
      <c r="C122" s="71"/>
      <c r="D122" s="71"/>
      <c r="E122" s="71"/>
      <c r="F122" s="71"/>
      <c r="G122" s="71"/>
    </row>
    <row r="123" spans="3:7">
      <c r="C123" s="71"/>
      <c r="D123" s="71"/>
      <c r="E123" s="71"/>
      <c r="F123" s="71"/>
      <c r="G123" s="71"/>
    </row>
    <row r="124" spans="3:7">
      <c r="C124" s="71"/>
      <c r="D124" s="71"/>
      <c r="E124" s="71"/>
      <c r="F124" s="71"/>
      <c r="G124" s="71"/>
    </row>
    <row r="125" spans="3:7">
      <c r="C125" s="71"/>
      <c r="D125" s="71"/>
      <c r="E125" s="71"/>
      <c r="F125" s="71"/>
      <c r="G125" s="71"/>
    </row>
    <row r="126" spans="3:7">
      <c r="C126" s="71"/>
      <c r="D126" s="71"/>
      <c r="E126" s="71"/>
      <c r="F126" s="71"/>
      <c r="G126" s="71"/>
    </row>
    <row r="127" spans="3:7">
      <c r="C127" s="71"/>
      <c r="D127" s="71"/>
      <c r="E127" s="71"/>
      <c r="F127" s="71"/>
      <c r="G127" s="71"/>
    </row>
    <row r="128" spans="3:7">
      <c r="C128" s="71"/>
      <c r="D128" s="71"/>
      <c r="E128" s="71"/>
      <c r="F128" s="71"/>
      <c r="G128" s="71"/>
    </row>
    <row r="129" spans="3:7">
      <c r="C129" s="71"/>
      <c r="D129" s="71"/>
      <c r="E129" s="71"/>
      <c r="F129" s="71"/>
      <c r="G129" s="71"/>
    </row>
    <row r="130" spans="3:7">
      <c r="C130" s="71"/>
      <c r="D130" s="71"/>
      <c r="E130" s="71"/>
      <c r="F130" s="71"/>
      <c r="G130" s="71"/>
    </row>
    <row r="131" spans="3:7">
      <c r="C131" s="71"/>
      <c r="D131" s="71"/>
      <c r="E131" s="71"/>
      <c r="F131" s="71"/>
      <c r="G131" s="71"/>
    </row>
  </sheetData>
  <mergeCells count="71">
    <mergeCell ref="G109:G111"/>
    <mergeCell ref="N18:N20"/>
    <mergeCell ref="O18:O20"/>
    <mergeCell ref="G45:G47"/>
    <mergeCell ref="H45:H47"/>
    <mergeCell ref="J45:J50"/>
    <mergeCell ref="G48:G50"/>
    <mergeCell ref="H48:H50"/>
    <mergeCell ref="G40:J40"/>
    <mergeCell ref="G42:G44"/>
    <mergeCell ref="H42:H44"/>
    <mergeCell ref="I42:I44"/>
    <mergeCell ref="J42:J44"/>
    <mergeCell ref="G33:G35"/>
    <mergeCell ref="H33:H35"/>
    <mergeCell ref="J33:J38"/>
    <mergeCell ref="L33:L35"/>
    <mergeCell ref="M33:M35"/>
    <mergeCell ref="O33:O38"/>
    <mergeCell ref="G36:G38"/>
    <mergeCell ref="H36:H38"/>
    <mergeCell ref="L36:L38"/>
    <mergeCell ref="M36:M38"/>
    <mergeCell ref="G28:J28"/>
    <mergeCell ref="L28:O28"/>
    <mergeCell ref="G30:G32"/>
    <mergeCell ref="H30:H32"/>
    <mergeCell ref="I30:I32"/>
    <mergeCell ref="J30:J32"/>
    <mergeCell ref="L30:L32"/>
    <mergeCell ref="M30:M32"/>
    <mergeCell ref="N30:N32"/>
    <mergeCell ref="O30:O32"/>
    <mergeCell ref="O21:O26"/>
    <mergeCell ref="G24:G26"/>
    <mergeCell ref="H24:H26"/>
    <mergeCell ref="L24:L26"/>
    <mergeCell ref="M24:M26"/>
    <mergeCell ref="G21:G23"/>
    <mergeCell ref="H21:H23"/>
    <mergeCell ref="J21:J26"/>
    <mergeCell ref="L21:L23"/>
    <mergeCell ref="M21:M23"/>
    <mergeCell ref="G16:J16"/>
    <mergeCell ref="L16:O16"/>
    <mergeCell ref="G18:G20"/>
    <mergeCell ref="H18:H20"/>
    <mergeCell ref="I18:I20"/>
    <mergeCell ref="J18:J20"/>
    <mergeCell ref="L18:L20"/>
    <mergeCell ref="M18:M20"/>
    <mergeCell ref="O9:O14"/>
    <mergeCell ref="G12:G14"/>
    <mergeCell ref="H12:H14"/>
    <mergeCell ref="L12:L14"/>
    <mergeCell ref="M12:M14"/>
    <mergeCell ref="G9:G11"/>
    <mergeCell ref="H9:H11"/>
    <mergeCell ref="J9:J14"/>
    <mergeCell ref="L9:L11"/>
    <mergeCell ref="M9:M11"/>
    <mergeCell ref="G4:J4"/>
    <mergeCell ref="L4:O4"/>
    <mergeCell ref="G6:G8"/>
    <mergeCell ref="H6:H8"/>
    <mergeCell ref="I6:I8"/>
    <mergeCell ref="J6:J8"/>
    <mergeCell ref="L6:L8"/>
    <mergeCell ref="M6:M8"/>
    <mergeCell ref="N6:N8"/>
    <mergeCell ref="O6:O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86BC-FD9B-43AE-93E5-E5E32E5AF73F}">
  <dimension ref="A1:Y47"/>
  <sheetViews>
    <sheetView tabSelected="1" zoomScale="70" zoomScaleNormal="70" workbookViewId="0">
      <selection activeCell="A47" sqref="A47"/>
    </sheetView>
  </sheetViews>
  <sheetFormatPr defaultRowHeight="15"/>
  <cols>
    <col min="1" max="1" width="17.140625" customWidth="1"/>
    <col min="2" max="2" width="50" bestFit="1" customWidth="1"/>
    <col min="3" max="3" width="25.85546875" customWidth="1"/>
    <col min="4" max="4" width="14.5703125" customWidth="1"/>
    <col min="5" max="6" width="9.140625" customWidth="1"/>
    <col min="7" max="7" width="8.7109375" customWidth="1"/>
    <col min="8" max="8" width="9.140625" customWidth="1"/>
    <col min="9" max="9" width="17.85546875" customWidth="1"/>
    <col min="10" max="10" width="13.5703125" bestFit="1" customWidth="1"/>
    <col min="11" max="11" width="12.42578125" bestFit="1" customWidth="1"/>
    <col min="12" max="12" width="13.5703125" bestFit="1" customWidth="1"/>
    <col min="13" max="15" width="12.42578125" bestFit="1" customWidth="1"/>
    <col min="16" max="18" width="11.42578125" bestFit="1" customWidth="1"/>
    <col min="19" max="19" width="9.140625" customWidth="1"/>
    <col min="22" max="23" width="9.140625" customWidth="1"/>
    <col min="25" max="25" width="13" bestFit="1" customWidth="1"/>
  </cols>
  <sheetData>
    <row r="1" spans="1:25">
      <c r="A1" s="68" t="s">
        <v>205</v>
      </c>
    </row>
    <row r="3" spans="1:25">
      <c r="A3" s="67"/>
      <c r="B3" s="66"/>
      <c r="D3" s="66"/>
      <c r="E3" s="64" t="s">
        <v>202</v>
      </c>
      <c r="F3" s="64" t="s">
        <v>204</v>
      </c>
      <c r="G3" s="64" t="s">
        <v>203</v>
      </c>
      <c r="H3" s="64" t="s">
        <v>202</v>
      </c>
      <c r="I3" s="66"/>
      <c r="J3" s="193" t="s">
        <v>201</v>
      </c>
      <c r="K3" s="193"/>
      <c r="L3" s="193"/>
      <c r="M3" s="193" t="s">
        <v>200</v>
      </c>
      <c r="N3" s="193"/>
      <c r="O3" s="193"/>
      <c r="P3" s="193" t="s">
        <v>199</v>
      </c>
      <c r="Q3" s="193"/>
      <c r="R3" s="193"/>
      <c r="S3" s="193" t="s">
        <v>198</v>
      </c>
      <c r="T3" s="193"/>
      <c r="U3" s="193"/>
      <c r="V3" s="194" t="s">
        <v>197</v>
      </c>
      <c r="W3" s="194"/>
      <c r="X3" s="194"/>
      <c r="Y3" s="65"/>
    </row>
    <row r="4" spans="1:25" ht="15.75" thickBot="1">
      <c r="A4" s="64" t="s">
        <v>196</v>
      </c>
      <c r="B4" s="64" t="s">
        <v>195</v>
      </c>
      <c r="C4" s="64" t="s">
        <v>194</v>
      </c>
      <c r="D4" s="64" t="s">
        <v>193</v>
      </c>
      <c r="E4" s="64" t="s">
        <v>192</v>
      </c>
      <c r="F4" s="64" t="s">
        <v>192</v>
      </c>
      <c r="G4" s="64" t="s">
        <v>192</v>
      </c>
      <c r="H4" s="64" t="s">
        <v>191</v>
      </c>
      <c r="I4" s="43" t="s">
        <v>190</v>
      </c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64" t="s">
        <v>189</v>
      </c>
    </row>
    <row r="5" spans="1:25">
      <c r="A5" s="198" t="s">
        <v>301</v>
      </c>
      <c r="B5" s="198" t="s">
        <v>307</v>
      </c>
      <c r="C5" s="201">
        <v>763</v>
      </c>
      <c r="D5" s="201" t="s">
        <v>319</v>
      </c>
      <c r="E5" s="203">
        <f>AVERAGE(S8:U8)</f>
        <v>9.8037449638748289E-2</v>
      </c>
      <c r="F5" s="205">
        <f>STDEV(S8:U8)</f>
        <v>1.5769034171690413E-2</v>
      </c>
      <c r="G5" s="205">
        <f>F5/E5*100</f>
        <v>16.08470459992246</v>
      </c>
      <c r="H5" s="203">
        <f>AVERAGE(V8:X8)</f>
        <v>0.92823224492003364</v>
      </c>
      <c r="I5" s="42" t="s">
        <v>177</v>
      </c>
      <c r="J5" s="41">
        <f>AVERAGE(J8:L8)</f>
        <v>8795.0077441460362</v>
      </c>
      <c r="K5" s="39"/>
      <c r="L5" s="38"/>
      <c r="M5" s="40">
        <f>AVERAGE(M8:O8)</f>
        <v>7915.0182764879692</v>
      </c>
      <c r="N5" s="39"/>
      <c r="O5" s="38"/>
      <c r="P5" s="40">
        <f>AVERAGE(P8:R8)</f>
        <v>777.52637894693726</v>
      </c>
      <c r="Q5" s="39"/>
      <c r="R5" s="38"/>
      <c r="S5" s="58">
        <f>AVERAGE(S8:U8)</f>
        <v>9.8037449638748289E-2</v>
      </c>
      <c r="T5" s="56"/>
      <c r="U5" s="55"/>
      <c r="V5" s="57">
        <f>M5/J5</f>
        <v>0.89994443515484235</v>
      </c>
      <c r="W5" s="56"/>
      <c r="X5" s="55"/>
      <c r="Y5" s="195">
        <f>_xlfn.T.TEST(J8:L8,M8:O8,2,1)</f>
        <v>0.46931574620170924</v>
      </c>
    </row>
    <row r="6" spans="1:25">
      <c r="A6" s="199"/>
      <c r="B6" s="199"/>
      <c r="C6" s="202"/>
      <c r="D6" s="202"/>
      <c r="E6" s="204"/>
      <c r="F6" s="180"/>
      <c r="G6" s="180"/>
      <c r="H6" s="204"/>
      <c r="I6" s="37" t="s">
        <v>176</v>
      </c>
      <c r="J6" s="36"/>
      <c r="K6" s="35"/>
      <c r="L6" s="34"/>
      <c r="M6" s="36"/>
      <c r="N6" s="35"/>
      <c r="O6" s="34"/>
      <c r="P6" s="33"/>
      <c r="Q6" s="32"/>
      <c r="R6" s="32"/>
      <c r="S6" s="31">
        <f>(STDEV(S8:U8)/AVERAGE(S8:U8))*100</f>
        <v>16.08470459992246</v>
      </c>
      <c r="T6" s="30"/>
      <c r="U6" s="29"/>
      <c r="V6" s="28"/>
      <c r="W6" s="28"/>
      <c r="X6" s="27"/>
      <c r="Y6" s="196"/>
    </row>
    <row r="7" spans="1:25">
      <c r="A7" s="199"/>
      <c r="B7" s="199"/>
      <c r="C7" s="202"/>
      <c r="D7" s="202"/>
      <c r="E7" s="180"/>
      <c r="F7" s="180"/>
      <c r="G7" s="180"/>
      <c r="H7" s="180"/>
      <c r="I7" s="26"/>
      <c r="J7" s="24" t="s">
        <v>175</v>
      </c>
      <c r="K7" s="24" t="s">
        <v>174</v>
      </c>
      <c r="L7" s="23" t="s">
        <v>173</v>
      </c>
      <c r="M7" s="25" t="s">
        <v>175</v>
      </c>
      <c r="N7" s="24" t="s">
        <v>174</v>
      </c>
      <c r="O7" s="23" t="s">
        <v>173</v>
      </c>
      <c r="P7" s="25" t="s">
        <v>175</v>
      </c>
      <c r="Q7" s="24" t="s">
        <v>174</v>
      </c>
      <c r="R7" s="23" t="s">
        <v>173</v>
      </c>
      <c r="S7" s="25" t="s">
        <v>175</v>
      </c>
      <c r="T7" s="24" t="s">
        <v>174</v>
      </c>
      <c r="U7" s="23" t="s">
        <v>173</v>
      </c>
      <c r="V7" s="24" t="s">
        <v>175</v>
      </c>
      <c r="W7" s="24" t="s">
        <v>174</v>
      </c>
      <c r="X7" s="23" t="s">
        <v>173</v>
      </c>
      <c r="Y7" s="196"/>
    </row>
    <row r="8" spans="1:25" ht="15.75" thickBot="1">
      <c r="A8" s="200"/>
      <c r="B8" s="200"/>
      <c r="C8" s="202"/>
      <c r="D8" s="202"/>
      <c r="E8" s="180"/>
      <c r="F8" s="180"/>
      <c r="G8" s="180"/>
      <c r="H8" s="180"/>
      <c r="I8" s="13" t="s">
        <v>350</v>
      </c>
      <c r="J8" s="12">
        <f>G4A_raw!K29*10*4</f>
        <v>6806.00332979223</v>
      </c>
      <c r="K8" s="10">
        <f>G4A_raw!K30*10*4</f>
        <v>8570.0796320662794</v>
      </c>
      <c r="L8" s="9">
        <f>G4A_raw!K31*10*4</f>
        <v>11008.940270579602</v>
      </c>
      <c r="M8" s="11">
        <f>G4A_raw!K32*10*4</f>
        <v>7661.4687173700604</v>
      </c>
      <c r="N8" s="10">
        <f>G4A_raw!K32*10*4</f>
        <v>7661.4687173700604</v>
      </c>
      <c r="O8" s="9">
        <f>G4A_raw!K33*10*4</f>
        <v>8422.1173947237894</v>
      </c>
      <c r="P8" s="8">
        <f>G4A_raw!K35*2*4</f>
        <v>613.84420031526395</v>
      </c>
      <c r="Q8" s="7">
        <f>G4A_raw!K36*2*4</f>
        <v>841.29442031540805</v>
      </c>
      <c r="R8" s="6">
        <f>G4A_raw!K37*2*4</f>
        <v>877.44051621014</v>
      </c>
      <c r="S8" s="54">
        <f>P8/M8</f>
        <v>8.0120956302224156E-2</v>
      </c>
      <c r="T8" s="53">
        <f>Q8/N8</f>
        <v>0.10980850426342245</v>
      </c>
      <c r="U8" s="52">
        <f>R8/O8</f>
        <v>0.10418288835059826</v>
      </c>
      <c r="V8" s="51">
        <f>M8/J8</f>
        <v>1.1256927665364433</v>
      </c>
      <c r="W8" s="50">
        <f>N8/K8</f>
        <v>0.89397870805114688</v>
      </c>
      <c r="X8" s="49">
        <f>O8/L8</f>
        <v>0.7650252601725106</v>
      </c>
      <c r="Y8" s="197"/>
    </row>
    <row r="9" spans="1:25" ht="15.75" thickBot="1">
      <c r="A9" s="48"/>
      <c r="B9" s="48"/>
      <c r="C9" s="47"/>
      <c r="D9" s="47"/>
      <c r="E9" s="46"/>
      <c r="F9" s="46"/>
      <c r="G9" s="46"/>
      <c r="H9" s="46"/>
      <c r="I9" s="6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61"/>
      <c r="X9" s="60"/>
      <c r="Y9" s="44"/>
    </row>
    <row r="10" spans="1:25">
      <c r="A10" s="198" t="s">
        <v>302</v>
      </c>
      <c r="B10" s="198" t="s">
        <v>308</v>
      </c>
      <c r="C10" s="201">
        <v>945</v>
      </c>
      <c r="D10" s="201" t="s">
        <v>320</v>
      </c>
      <c r="E10" s="203">
        <f>AVERAGE(S13:U13)</f>
        <v>0.67695036468125436</v>
      </c>
      <c r="F10" s="205">
        <f>STDEV(S13:U13)</f>
        <v>6.0631684085490738E-2</v>
      </c>
      <c r="G10" s="205">
        <f>F10/E10*100</f>
        <v>8.9565922774913478</v>
      </c>
      <c r="H10" s="203">
        <f>AVERAGE(V13:X13)</f>
        <v>0.99580138261677675</v>
      </c>
      <c r="I10" s="42" t="s">
        <v>177</v>
      </c>
      <c r="J10" s="41">
        <f>AVERAGE(P13:R13)</f>
        <v>5841.5893604518596</v>
      </c>
      <c r="K10" s="39"/>
      <c r="L10" s="38"/>
      <c r="M10" s="40">
        <f>AVERAGE(J13:L13)</f>
        <v>8744.6770366950732</v>
      </c>
      <c r="N10" s="39"/>
      <c r="O10" s="38"/>
      <c r="P10" s="40">
        <f>AVERAGE(P13:R13)</f>
        <v>5841.5893604518596</v>
      </c>
      <c r="Q10" s="39"/>
      <c r="R10" s="38"/>
      <c r="S10" s="58">
        <f>AVERAGE(S13:U13)</f>
        <v>0.67695036468125436</v>
      </c>
      <c r="T10" s="56"/>
      <c r="U10" s="55"/>
      <c r="V10" s="160">
        <f>M10/J10</f>
        <v>1.4969688037124631</v>
      </c>
      <c r="W10" s="56"/>
      <c r="X10" s="55"/>
      <c r="Y10" s="195">
        <f>_xlfn.T.TEST(J13:L13,M13:O13,2,1)</f>
        <v>0.84390739146766458</v>
      </c>
    </row>
    <row r="11" spans="1:25">
      <c r="A11" s="199"/>
      <c r="B11" s="199"/>
      <c r="C11" s="202"/>
      <c r="D11" s="202"/>
      <c r="E11" s="204"/>
      <c r="F11" s="180"/>
      <c r="G11" s="180"/>
      <c r="H11" s="204"/>
      <c r="I11" s="37" t="s">
        <v>176</v>
      </c>
      <c r="J11" s="36"/>
      <c r="K11" s="35"/>
      <c r="L11" s="34"/>
      <c r="M11" s="36"/>
      <c r="N11" s="35"/>
      <c r="O11" s="34"/>
      <c r="P11" s="33"/>
      <c r="Q11" s="32"/>
      <c r="R11" s="32"/>
      <c r="S11" s="31">
        <f>(STDEV(S13:U13)/AVERAGE(S13:U13))*100</f>
        <v>8.9565922774913478</v>
      </c>
      <c r="T11" s="30"/>
      <c r="U11" s="29"/>
      <c r="V11" s="28"/>
      <c r="W11" s="28"/>
      <c r="X11" s="27"/>
      <c r="Y11" s="196"/>
    </row>
    <row r="12" spans="1:25">
      <c r="A12" s="199"/>
      <c r="B12" s="199"/>
      <c r="C12" s="202"/>
      <c r="D12" s="202"/>
      <c r="E12" s="180"/>
      <c r="F12" s="180"/>
      <c r="G12" s="180"/>
      <c r="H12" s="180"/>
      <c r="I12" s="26"/>
      <c r="J12" s="24" t="s">
        <v>175</v>
      </c>
      <c r="K12" s="24" t="s">
        <v>174</v>
      </c>
      <c r="L12" s="23" t="s">
        <v>173</v>
      </c>
      <c r="M12" s="25" t="s">
        <v>175</v>
      </c>
      <c r="N12" s="24" t="s">
        <v>174</v>
      </c>
      <c r="O12" s="23" t="s">
        <v>173</v>
      </c>
      <c r="P12" s="25" t="s">
        <v>175</v>
      </c>
      <c r="Q12" s="24" t="s">
        <v>174</v>
      </c>
      <c r="R12" s="23" t="s">
        <v>173</v>
      </c>
      <c r="S12" s="25" t="s">
        <v>175</v>
      </c>
      <c r="T12" s="24" t="s">
        <v>174</v>
      </c>
      <c r="U12" s="23" t="s">
        <v>173</v>
      </c>
      <c r="V12" s="25" t="s">
        <v>175</v>
      </c>
      <c r="W12" s="24" t="s">
        <v>174</v>
      </c>
      <c r="X12" s="23" t="s">
        <v>173</v>
      </c>
      <c r="Y12" s="196"/>
    </row>
    <row r="13" spans="1:25" ht="15.75" thickBot="1">
      <c r="A13" s="200"/>
      <c r="B13" s="200"/>
      <c r="C13" s="202"/>
      <c r="D13" s="202"/>
      <c r="E13" s="180"/>
      <c r="F13" s="180"/>
      <c r="G13" s="180"/>
      <c r="H13" s="180"/>
      <c r="I13" s="13" t="s">
        <v>350</v>
      </c>
      <c r="J13" s="12">
        <f>G4A_raw!R29*10*4</f>
        <v>7952.2691646837493</v>
      </c>
      <c r="K13" s="10">
        <f>G4A_raw!R30*10*4</f>
        <v>8125.7661630488701</v>
      </c>
      <c r="L13" s="9">
        <f>G4A_raw!R31*10*4</f>
        <v>10155.9957823526</v>
      </c>
      <c r="M13" s="11">
        <f>G4A_raw!R32*10*4</f>
        <v>8578.6603874176399</v>
      </c>
      <c r="N13" s="10">
        <f>G4A_raw!R33*10*4</f>
        <v>8057.4455834147793</v>
      </c>
      <c r="O13" s="9">
        <f>G4A_raw!R34*10*4</f>
        <v>9313.4866269136292</v>
      </c>
      <c r="P13" s="8">
        <f>G4A_raw!R35*2*4</f>
        <v>5338.8197815965796</v>
      </c>
      <c r="Q13" s="7">
        <f>G4A_raw!R36*2*4</f>
        <v>5980.1914128086</v>
      </c>
      <c r="R13" s="6">
        <f>G4A_raw!R37*2*4</f>
        <v>6205.7568869504003</v>
      </c>
      <c r="S13" s="62">
        <f>P13/M13</f>
        <v>0.6223372345438748</v>
      </c>
      <c r="T13" s="53">
        <f>Q13/N13</f>
        <v>0.74219445243515625</v>
      </c>
      <c r="U13" s="52">
        <f>R13/O13</f>
        <v>0.66631940706473203</v>
      </c>
      <c r="V13" s="51">
        <f>M13/J13</f>
        <v>1.0787688658120014</v>
      </c>
      <c r="W13" s="50">
        <f>N13/K13</f>
        <v>0.99159210611489512</v>
      </c>
      <c r="X13" s="49">
        <f>O13/L13</f>
        <v>0.91704317592343398</v>
      </c>
      <c r="Y13" s="197"/>
    </row>
    <row r="14" spans="1:25" ht="15.75" thickBot="1">
      <c r="A14" s="48"/>
      <c r="B14" s="48"/>
      <c r="C14" s="47"/>
      <c r="D14" s="47"/>
      <c r="E14" s="46"/>
      <c r="F14" s="46"/>
      <c r="G14" s="46"/>
      <c r="H14" s="46"/>
      <c r="I14" s="59"/>
      <c r="J14" s="43">
        <v>44302</v>
      </c>
      <c r="K14" s="43">
        <v>44097</v>
      </c>
      <c r="L14" s="43"/>
      <c r="M14" s="43">
        <v>44302</v>
      </c>
      <c r="N14" s="43">
        <v>44097</v>
      </c>
      <c r="O14" s="43"/>
      <c r="P14" s="43">
        <v>44302</v>
      </c>
      <c r="Q14" s="43">
        <v>44097</v>
      </c>
      <c r="R14" s="43"/>
      <c r="S14" s="43">
        <v>44302</v>
      </c>
      <c r="T14" s="43">
        <v>44097</v>
      </c>
      <c r="U14" s="43"/>
      <c r="V14" s="43">
        <v>44302</v>
      </c>
      <c r="W14" s="43">
        <v>44097</v>
      </c>
      <c r="X14" s="43"/>
      <c r="Y14" s="44"/>
    </row>
    <row r="15" spans="1:25">
      <c r="A15" s="190" t="s">
        <v>303</v>
      </c>
      <c r="B15" s="190" t="s">
        <v>309</v>
      </c>
      <c r="C15" s="190">
        <v>274</v>
      </c>
      <c r="D15" s="190" t="s">
        <v>321</v>
      </c>
      <c r="E15" s="209">
        <f>AVERAGE(S18:U19)</f>
        <v>4.6867449822142315E-3</v>
      </c>
      <c r="F15" s="190">
        <f>STDEV(S18:U19)</f>
        <v>1.0455139604038392E-3</v>
      </c>
      <c r="G15" s="190">
        <f>F15/E15*100</f>
        <v>22.307890964229312</v>
      </c>
      <c r="H15" s="206">
        <f>AVERAGE(V18:X19)</f>
        <v>1.0412711516901927</v>
      </c>
      <c r="I15" s="42" t="s">
        <v>177</v>
      </c>
      <c r="J15" s="41">
        <f>AVERAGE(J18:L18)</f>
        <v>8971.7769896209411</v>
      </c>
      <c r="K15" s="39">
        <f>AVERAGE(J19:L19)</f>
        <v>8093.9530831488928</v>
      </c>
      <c r="L15" s="38"/>
      <c r="M15" s="40">
        <f>AVERAGE(M18:O18)</f>
        <v>8950.2445232710143</v>
      </c>
      <c r="N15" s="39">
        <f>AVERAGE(M19:O19)</f>
        <v>8696.3353830575998</v>
      </c>
      <c r="O15" s="38"/>
      <c r="P15" s="40">
        <f>AVERAGE(P18:R18)</f>
        <v>44.379570433160005</v>
      </c>
      <c r="Q15" s="39">
        <f>AVERAGE(P19:R19)</f>
        <v>38.377482829846421</v>
      </c>
      <c r="R15" s="38"/>
      <c r="S15" s="58">
        <f>AVERAGE(S18:U18)</f>
        <v>4.9479670024232892E-3</v>
      </c>
      <c r="T15" s="39">
        <f>AVERAGE(S19:U19)</f>
        <v>4.4255229620051737E-3</v>
      </c>
      <c r="U15" s="55"/>
      <c r="V15" s="57">
        <f>M15/J15</f>
        <v>0.99759997753233987</v>
      </c>
      <c r="W15" s="56">
        <f>N15/K15</f>
        <v>1.0744237449513798</v>
      </c>
      <c r="X15" s="55"/>
      <c r="Y15" s="195">
        <f>_xlfn.T.TEST(J18:L19,M18:O19,2,1)</f>
        <v>0.46542982264209781</v>
      </c>
    </row>
    <row r="16" spans="1:25">
      <c r="A16" s="191"/>
      <c r="B16" s="191"/>
      <c r="C16" s="191"/>
      <c r="D16" s="191"/>
      <c r="E16" s="210"/>
      <c r="F16" s="191"/>
      <c r="G16" s="191"/>
      <c r="H16" s="191"/>
      <c r="I16" s="37" t="s">
        <v>176</v>
      </c>
      <c r="J16" s="36"/>
      <c r="K16" s="35"/>
      <c r="L16" s="34"/>
      <c r="M16" s="36"/>
      <c r="N16" s="35"/>
      <c r="O16" s="34"/>
      <c r="P16" s="33"/>
      <c r="Q16" s="32"/>
      <c r="R16" s="32"/>
      <c r="S16" s="31">
        <f>(STDEV(S18:U18)/AVERAGE(S18:U18))*100</f>
        <v>10.116033233459429</v>
      </c>
      <c r="T16" s="30">
        <f>(STDEV(S19:U19)/AVERAGE(S19:U19))*100</f>
        <v>34.100798330904333</v>
      </c>
      <c r="U16" s="29"/>
      <c r="V16" s="28"/>
      <c r="W16" s="28"/>
      <c r="X16" s="27"/>
      <c r="Y16" s="196"/>
    </row>
    <row r="17" spans="1:25">
      <c r="A17" s="191"/>
      <c r="B17" s="191"/>
      <c r="C17" s="191"/>
      <c r="D17" s="191"/>
      <c r="E17" s="210"/>
      <c r="F17" s="191"/>
      <c r="G17" s="191"/>
      <c r="H17" s="191"/>
      <c r="I17" s="26"/>
      <c r="J17" s="24" t="s">
        <v>175</v>
      </c>
      <c r="K17" s="24" t="s">
        <v>174</v>
      </c>
      <c r="L17" s="23" t="s">
        <v>173</v>
      </c>
      <c r="M17" s="25" t="s">
        <v>175</v>
      </c>
      <c r="N17" s="24" t="s">
        <v>174</v>
      </c>
      <c r="O17" s="23" t="s">
        <v>173</v>
      </c>
      <c r="P17" s="25" t="s">
        <v>175</v>
      </c>
      <c r="Q17" s="24" t="s">
        <v>174</v>
      </c>
      <c r="R17" s="23" t="s">
        <v>173</v>
      </c>
      <c r="S17" s="25" t="s">
        <v>175</v>
      </c>
      <c r="T17" s="24" t="s">
        <v>174</v>
      </c>
      <c r="U17" s="23" t="s">
        <v>173</v>
      </c>
      <c r="V17" s="25" t="s">
        <v>175</v>
      </c>
      <c r="W17" s="24" t="s">
        <v>174</v>
      </c>
      <c r="X17" s="23" t="s">
        <v>173</v>
      </c>
      <c r="Y17" s="196"/>
    </row>
    <row r="18" spans="1:25">
      <c r="A18" s="191"/>
      <c r="B18" s="191"/>
      <c r="C18" s="191"/>
      <c r="D18" s="191"/>
      <c r="E18" s="210"/>
      <c r="F18" s="191"/>
      <c r="G18" s="191"/>
      <c r="H18" s="191"/>
      <c r="I18" s="26" t="s">
        <v>350</v>
      </c>
      <c r="J18" s="145">
        <f>G4A_raw!Y29*10*4</f>
        <v>8147.0546859511796</v>
      </c>
      <c r="K18" s="146">
        <f>G4A_raw!Y30*10*4</f>
        <v>8413.0082475994404</v>
      </c>
      <c r="L18" s="147">
        <f>G4A_raw!Y31*10*4</f>
        <v>10355.2680353122</v>
      </c>
      <c r="M18" s="145">
        <f>G4A_raw!Y32*10*4</f>
        <v>8714.3389965687202</v>
      </c>
      <c r="N18" s="146">
        <f>G4A_raw!Y33*10*4</f>
        <v>8472.0111118824698</v>
      </c>
      <c r="O18" s="147">
        <f>G4A_raw!Y34*10*4</f>
        <v>9664.383461361851</v>
      </c>
      <c r="P18" s="148">
        <f>G4A_raw!Y35*2*4</f>
        <v>38.126470402040397</v>
      </c>
      <c r="Q18" s="149">
        <f>G4A_raw!Y36*2*4</f>
        <v>43.781082407672002</v>
      </c>
      <c r="R18" s="150">
        <f>G4A_raw!Y37*2*4</f>
        <v>51.231158489767601</v>
      </c>
      <c r="S18" s="151">
        <f t="shared" ref="S18:U19" si="0">P18/M18</f>
        <v>4.3751419834657263E-3</v>
      </c>
      <c r="T18" s="152">
        <f t="shared" si="0"/>
        <v>5.16773193867352E-3</v>
      </c>
      <c r="U18" s="153">
        <f t="shared" si="0"/>
        <v>5.301027085130622E-3</v>
      </c>
      <c r="V18" s="154">
        <f t="shared" ref="V18:X19" si="1">M18/J18</f>
        <v>1.0696306005648604</v>
      </c>
      <c r="W18" s="155">
        <f t="shared" si="1"/>
        <v>1.0070132897230744</v>
      </c>
      <c r="X18" s="156">
        <f t="shared" si="1"/>
        <v>0.93328182606240773</v>
      </c>
      <c r="Y18" s="196"/>
    </row>
    <row r="19" spans="1:25" ht="15.75" thickBot="1">
      <c r="A19" s="192"/>
      <c r="B19" s="192"/>
      <c r="C19" s="192"/>
      <c r="D19" s="192"/>
      <c r="E19" s="211"/>
      <c r="F19" s="192"/>
      <c r="G19" s="192"/>
      <c r="H19" s="192"/>
      <c r="I19" s="157" t="s">
        <v>452</v>
      </c>
      <c r="J19" s="132">
        <v>7976.5145986014795</v>
      </c>
      <c r="K19" s="133">
        <v>8687.1653746697593</v>
      </c>
      <c r="L19" s="134">
        <v>7618.1792761754405</v>
      </c>
      <c r="M19" s="135">
        <v>7825.6705356830798</v>
      </c>
      <c r="N19" s="133">
        <v>8712.1388970957996</v>
      </c>
      <c r="O19" s="134">
        <v>9551.1967163939189</v>
      </c>
      <c r="P19" s="136">
        <v>29.54148161912056</v>
      </c>
      <c r="Q19" s="137">
        <v>53.5869159732732</v>
      </c>
      <c r="R19" s="138">
        <v>32.004050897145518</v>
      </c>
      <c r="S19" s="139">
        <f t="shared" si="0"/>
        <v>3.7749457358853622E-3</v>
      </c>
      <c r="T19" s="140">
        <f t="shared" si="0"/>
        <v>6.150833521620787E-3</v>
      </c>
      <c r="U19" s="141">
        <f t="shared" si="0"/>
        <v>3.3507896285093724E-3</v>
      </c>
      <c r="V19" s="142">
        <f t="shared" si="1"/>
        <v>0.98108897551007468</v>
      </c>
      <c r="W19" s="143">
        <f t="shared" si="1"/>
        <v>1.0028747607935333</v>
      </c>
      <c r="X19" s="144">
        <f t="shared" si="1"/>
        <v>1.2537374574872058</v>
      </c>
      <c r="Y19" s="197"/>
    </row>
    <row r="20" spans="1:25" ht="15.75" thickBot="1">
      <c r="A20" s="48"/>
      <c r="B20" s="48"/>
      <c r="C20" s="47"/>
      <c r="D20" s="47"/>
      <c r="E20" s="46"/>
      <c r="F20" s="46"/>
      <c r="G20" s="46"/>
      <c r="H20" s="46"/>
      <c r="I20" s="45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4"/>
    </row>
    <row r="21" spans="1:25">
      <c r="A21" s="198" t="s">
        <v>304</v>
      </c>
      <c r="B21" s="198" t="s">
        <v>310</v>
      </c>
      <c r="C21" s="202">
        <v>964</v>
      </c>
      <c r="D21" s="202" t="s">
        <v>322</v>
      </c>
      <c r="E21" s="207">
        <f>AVERAGE(S24:U24)</f>
        <v>0.17284738608421227</v>
      </c>
      <c r="F21" s="202">
        <f>STDEV(S24:U24)</f>
        <v>1.1946408866145782E-2</v>
      </c>
      <c r="G21" s="202">
        <f>F21/E21*100</f>
        <v>6.9115357407403435</v>
      </c>
      <c r="H21" s="208">
        <f>AVERAGE(V24:X24)</f>
        <v>0.66227176237937069</v>
      </c>
      <c r="I21" s="42" t="s">
        <v>177</v>
      </c>
      <c r="J21" s="41">
        <f>AVERAGE(J24:L24)</f>
        <v>4215.8875900763824</v>
      </c>
      <c r="K21" s="39"/>
      <c r="L21" s="38"/>
      <c r="M21" s="40">
        <f>AVERAGE(M24:O24)</f>
        <v>2787.9880232139662</v>
      </c>
      <c r="N21" s="39"/>
      <c r="O21" s="38"/>
      <c r="P21" s="40">
        <f>AVERAGE(P24:R24)</f>
        <v>480.94542941297669</v>
      </c>
      <c r="Q21" s="39"/>
      <c r="R21" s="38"/>
      <c r="S21" s="58">
        <f>AVERAGE(S24:U24)</f>
        <v>0.17284738608421227</v>
      </c>
      <c r="T21" s="56"/>
      <c r="U21" s="55"/>
      <c r="V21" s="58">
        <f>AVERAGE(V24:X24)</f>
        <v>0.66227176237937069</v>
      </c>
      <c r="W21" s="56"/>
      <c r="X21" s="55"/>
      <c r="Y21" s="212">
        <f>_xlfn.T.TEST(J24:L24,M24:O24,2,1)</f>
        <v>5.8022986688326663E-3</v>
      </c>
    </row>
    <row r="22" spans="1:25">
      <c r="A22" s="199"/>
      <c r="B22" s="199"/>
      <c r="C22" s="202"/>
      <c r="D22" s="202"/>
      <c r="E22" s="207"/>
      <c r="F22" s="202"/>
      <c r="G22" s="202"/>
      <c r="H22" s="208"/>
      <c r="I22" s="37" t="s">
        <v>176</v>
      </c>
      <c r="J22" s="36"/>
      <c r="K22" s="35"/>
      <c r="L22" s="34"/>
      <c r="M22" s="36"/>
      <c r="N22" s="35"/>
      <c r="O22" s="34"/>
      <c r="P22" s="33"/>
      <c r="Q22" s="32"/>
      <c r="R22" s="32"/>
      <c r="S22" s="31">
        <f>(STDEV(S24:U24)/AVERAGE(S24:U24))*100</f>
        <v>6.9115357407403435</v>
      </c>
      <c r="T22" s="30"/>
      <c r="U22" s="29"/>
      <c r="V22" s="28"/>
      <c r="W22" s="28"/>
      <c r="X22" s="27"/>
      <c r="Y22" s="213"/>
    </row>
    <row r="23" spans="1:25">
      <c r="A23" s="199"/>
      <c r="B23" s="199"/>
      <c r="C23" s="202"/>
      <c r="D23" s="202"/>
      <c r="E23" s="202"/>
      <c r="F23" s="202"/>
      <c r="G23" s="202"/>
      <c r="H23" s="180"/>
      <c r="I23" s="26"/>
      <c r="J23" s="24" t="s">
        <v>175</v>
      </c>
      <c r="K23" s="24" t="s">
        <v>174</v>
      </c>
      <c r="L23" s="23" t="s">
        <v>173</v>
      </c>
      <c r="M23" s="25" t="s">
        <v>175</v>
      </c>
      <c r="N23" s="24" t="s">
        <v>174</v>
      </c>
      <c r="O23" s="23" t="s">
        <v>173</v>
      </c>
      <c r="P23" s="25" t="s">
        <v>175</v>
      </c>
      <c r="Q23" s="24" t="s">
        <v>174</v>
      </c>
      <c r="R23" s="23" t="s">
        <v>173</v>
      </c>
      <c r="S23" s="25" t="s">
        <v>175</v>
      </c>
      <c r="T23" s="24" t="s">
        <v>174</v>
      </c>
      <c r="U23" s="23" t="s">
        <v>173</v>
      </c>
      <c r="V23" s="25" t="s">
        <v>175</v>
      </c>
      <c r="W23" s="24" t="s">
        <v>174</v>
      </c>
      <c r="X23" s="23" t="s">
        <v>173</v>
      </c>
      <c r="Y23" s="213"/>
    </row>
    <row r="24" spans="1:25" ht="15.75" thickBot="1">
      <c r="A24" s="200"/>
      <c r="B24" s="200"/>
      <c r="C24" s="202"/>
      <c r="D24" s="202"/>
      <c r="E24" s="202"/>
      <c r="F24" s="202"/>
      <c r="G24" s="202"/>
      <c r="H24" s="180"/>
      <c r="I24" s="13" t="s">
        <v>350</v>
      </c>
      <c r="J24" s="20">
        <f>G4B_raw!K59*10*4</f>
        <v>3917.2116849844597</v>
      </c>
      <c r="K24" s="18">
        <f>G4B_raw!K60*10*4</f>
        <v>4534.1437352968805</v>
      </c>
      <c r="L24" s="17">
        <f>10*4*G4B_raw!K61</f>
        <v>4196.3073499478096</v>
      </c>
      <c r="M24" s="19">
        <f>10*4*G4B_raw!K62</f>
        <v>2663.4005741954397</v>
      </c>
      <c r="N24" s="18">
        <f>10*4*G4B_raw!K63</f>
        <v>2904.8667506443098</v>
      </c>
      <c r="O24" s="17">
        <f>10*4*G4B_raw!K64</f>
        <v>2795.6967448021496</v>
      </c>
      <c r="P24" s="8">
        <f>2*4*G4B_raw!K65</f>
        <v>495.34773094390403</v>
      </c>
      <c r="Q24" s="7">
        <f>2*4*G4B_raw!K66</f>
        <v>472.42406614826803</v>
      </c>
      <c r="R24" s="6">
        <f>2*4*G4B_raw!K67</f>
        <v>475.06449114675797</v>
      </c>
      <c r="S24" s="16">
        <f>P24/M24</f>
        <v>0.18598318846331957</v>
      </c>
      <c r="T24" s="15">
        <f>Q24/N24</f>
        <v>0.16263192314879252</v>
      </c>
      <c r="U24" s="14">
        <f>R24/O24</f>
        <v>0.16992704664052471</v>
      </c>
      <c r="V24" s="16">
        <f>M24/J24</f>
        <v>0.67992255419967329</v>
      </c>
      <c r="W24" s="15">
        <f>N24/K24</f>
        <v>0.64066490173896284</v>
      </c>
      <c r="X24" s="14">
        <f>O24/L24</f>
        <v>0.66622783119947593</v>
      </c>
      <c r="Y24" s="214"/>
    </row>
    <row r="25" spans="1:25" ht="15.75" thickBot="1">
      <c r="A25" s="48"/>
      <c r="B25" s="48"/>
      <c r="C25" s="47"/>
      <c r="D25" s="47"/>
      <c r="E25" s="46"/>
      <c r="F25" s="46"/>
      <c r="G25" s="46"/>
      <c r="H25" s="46"/>
      <c r="I25" s="59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61"/>
      <c r="X25" s="60"/>
      <c r="Y25" s="44"/>
    </row>
    <row r="26" spans="1:25">
      <c r="A26" s="198" t="s">
        <v>305</v>
      </c>
      <c r="B26" s="198" t="s">
        <v>311</v>
      </c>
      <c r="C26" s="201">
        <v>464</v>
      </c>
      <c r="D26" s="201" t="s">
        <v>323</v>
      </c>
      <c r="E26" s="203">
        <f>AVERAGE(S29:U29)</f>
        <v>1.278016452185487E-2</v>
      </c>
      <c r="F26" s="205">
        <f>STDEV(S29:U29)</f>
        <v>1.6833130688438005E-3</v>
      </c>
      <c r="G26" s="205">
        <f>F26/E26*100</f>
        <v>13.171294203335421</v>
      </c>
      <c r="H26" s="203">
        <f>AVERAGE(V29:X29)</f>
        <v>1.0506752221319944</v>
      </c>
      <c r="I26" s="42" t="s">
        <v>177</v>
      </c>
      <c r="J26" s="41">
        <f>AVERAGE(J29:L29)</f>
        <v>7839.798744291169</v>
      </c>
      <c r="K26" s="39"/>
      <c r="L26" s="38"/>
      <c r="M26" s="40">
        <f>AVERAGE(M29:O29)</f>
        <v>8219.6360495838599</v>
      </c>
      <c r="N26" s="39"/>
      <c r="O26" s="38"/>
      <c r="P26" s="40">
        <f>AVERAGE(P29:R29)</f>
        <v>104.24232720746481</v>
      </c>
      <c r="Q26" s="39"/>
      <c r="R26" s="38"/>
      <c r="S26" s="58">
        <f>AVERAGE(S29:U29)</f>
        <v>1.278016452185487E-2</v>
      </c>
      <c r="T26" s="56"/>
      <c r="U26" s="55"/>
      <c r="V26" s="57">
        <f>M26/J26</f>
        <v>1.0484498796055552</v>
      </c>
      <c r="W26" s="56"/>
      <c r="X26" s="55"/>
      <c r="Y26" s="195">
        <f>_xlfn.T.TEST(J29:L29,M29:O29,2,1)</f>
        <v>0.55795430836096238</v>
      </c>
    </row>
    <row r="27" spans="1:25">
      <c r="A27" s="199"/>
      <c r="B27" s="199"/>
      <c r="C27" s="202"/>
      <c r="D27" s="202"/>
      <c r="E27" s="204"/>
      <c r="F27" s="180"/>
      <c r="G27" s="180"/>
      <c r="H27" s="204"/>
      <c r="I27" s="37" t="s">
        <v>176</v>
      </c>
      <c r="J27" s="36"/>
      <c r="K27" s="35"/>
      <c r="L27" s="34"/>
      <c r="M27" s="36"/>
      <c r="N27" s="35"/>
      <c r="O27" s="34"/>
      <c r="P27" s="33"/>
      <c r="Q27" s="32"/>
      <c r="R27" s="32"/>
      <c r="S27" s="31">
        <f>(STDEV(S29:U29)/AVERAGE(S29:U29))*100</f>
        <v>13.171294203335421</v>
      </c>
      <c r="T27" s="30"/>
      <c r="U27" s="29"/>
      <c r="V27" s="28"/>
      <c r="W27" s="28"/>
      <c r="X27" s="27"/>
      <c r="Y27" s="196"/>
    </row>
    <row r="28" spans="1:25">
      <c r="A28" s="199"/>
      <c r="B28" s="199"/>
      <c r="C28" s="202"/>
      <c r="D28" s="202"/>
      <c r="E28" s="180"/>
      <c r="F28" s="180"/>
      <c r="G28" s="180"/>
      <c r="H28" s="180"/>
      <c r="I28" s="26"/>
      <c r="J28" s="24" t="s">
        <v>175</v>
      </c>
      <c r="K28" s="24" t="s">
        <v>174</v>
      </c>
      <c r="L28" s="23" t="s">
        <v>173</v>
      </c>
      <c r="M28" s="25" t="s">
        <v>175</v>
      </c>
      <c r="N28" s="24" t="s">
        <v>174</v>
      </c>
      <c r="O28" s="23" t="s">
        <v>173</v>
      </c>
      <c r="P28" s="25" t="s">
        <v>175</v>
      </c>
      <c r="Q28" s="24" t="s">
        <v>174</v>
      </c>
      <c r="R28" s="23" t="s">
        <v>173</v>
      </c>
      <c r="S28" s="25" t="s">
        <v>175</v>
      </c>
      <c r="T28" s="24" t="s">
        <v>174</v>
      </c>
      <c r="U28" s="23" t="s">
        <v>173</v>
      </c>
      <c r="V28" s="25" t="s">
        <v>175</v>
      </c>
      <c r="W28" s="24" t="s">
        <v>174</v>
      </c>
      <c r="X28" s="23" t="s">
        <v>173</v>
      </c>
      <c r="Y28" s="196"/>
    </row>
    <row r="29" spans="1:25" ht="15.75" thickBot="1">
      <c r="A29" s="200"/>
      <c r="B29" s="200"/>
      <c r="C29" s="202"/>
      <c r="D29" s="202"/>
      <c r="E29" s="180"/>
      <c r="F29" s="180"/>
      <c r="G29" s="180"/>
      <c r="H29" s="180"/>
      <c r="I29" s="13" t="s">
        <v>350</v>
      </c>
      <c r="J29" s="20">
        <f>G4B_raw!R59*10*4</f>
        <v>7793.6233396458101</v>
      </c>
      <c r="K29" s="18">
        <f>G4B_raw!R60*10*4</f>
        <v>8169.1649130988799</v>
      </c>
      <c r="L29" s="17">
        <f>10*4*G4B_raw!R61</f>
        <v>7556.6079801288197</v>
      </c>
      <c r="M29" s="19">
        <f>10*4*G4B_raw!R62</f>
        <v>7473.7375273376201</v>
      </c>
      <c r="N29" s="18">
        <f>10*4*G4B_raw!R63</f>
        <v>8175.0560643973304</v>
      </c>
      <c r="O29" s="17">
        <f>10*4*G4B_raw!R64</f>
        <v>9010.11455701663</v>
      </c>
      <c r="P29" s="8">
        <f>2*4*G4B_raw!R65</f>
        <v>109.730027406262</v>
      </c>
      <c r="Q29" s="7">
        <f>2*4*G4B_raw!R66</f>
        <v>99.543122482071993</v>
      </c>
      <c r="R29" s="6">
        <f>2*4*G4B_raw!R67</f>
        <v>103.4538317340604</v>
      </c>
      <c r="S29" s="54">
        <f>P29/M29</f>
        <v>1.468208202454111E-2</v>
      </c>
      <c r="T29" s="53">
        <f>Q29/N29</f>
        <v>1.217644523755451E-2</v>
      </c>
      <c r="U29" s="52">
        <f>R29/O29</f>
        <v>1.1481966303468993E-2</v>
      </c>
      <c r="V29" s="51">
        <f>M29/J29</f>
        <v>0.95895544365341023</v>
      </c>
      <c r="W29" s="50">
        <f>N29/K29</f>
        <v>1.0007211448613313</v>
      </c>
      <c r="X29" s="49">
        <f>O29/L29</f>
        <v>1.1923490778812416</v>
      </c>
      <c r="Y29" s="197"/>
    </row>
    <row r="30" spans="1:25" ht="15.75" thickBot="1">
      <c r="A30" s="48"/>
      <c r="B30" s="48"/>
      <c r="C30" s="47"/>
      <c r="D30" s="47"/>
      <c r="E30" s="46"/>
      <c r="F30" s="46"/>
      <c r="G30" s="46"/>
      <c r="H30" s="46"/>
      <c r="I30" s="45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4"/>
    </row>
    <row r="31" spans="1:25">
      <c r="A31" s="198" t="s">
        <v>306</v>
      </c>
      <c r="B31" s="198" t="s">
        <v>312</v>
      </c>
      <c r="C31" s="215">
        <v>477</v>
      </c>
      <c r="D31" s="201" t="s">
        <v>324</v>
      </c>
      <c r="E31" s="203">
        <f>AVERAGE(S34:U34)</f>
        <v>2.9104334930312847E-2</v>
      </c>
      <c r="F31" s="205">
        <f>STDEV(S34:U34)</f>
        <v>1.0557743993284905E-2</v>
      </c>
      <c r="G31" s="205">
        <f>F31/E31*100</f>
        <v>36.275503352212894</v>
      </c>
      <c r="H31" s="203">
        <f>AVERAGE(V34:X34)</f>
        <v>1.0063761063804668</v>
      </c>
      <c r="I31" s="42" t="s">
        <v>177</v>
      </c>
      <c r="J31" s="41">
        <f>AVERAGE(J34:L34)</f>
        <v>9423.1404615084139</v>
      </c>
      <c r="K31" s="39"/>
      <c r="L31" s="38"/>
      <c r="M31" s="40">
        <f>AVERAGE(M34:O34)</f>
        <v>9470.255585796478</v>
      </c>
      <c r="N31" s="39"/>
      <c r="O31" s="38"/>
      <c r="P31" s="40">
        <f>AVERAGE(P34:R34)</f>
        <v>280.05802752091796</v>
      </c>
      <c r="Q31" s="39"/>
      <c r="R31" s="38"/>
      <c r="S31" s="58">
        <f>AVERAGE(S34:U34)</f>
        <v>2.9104334930312847E-2</v>
      </c>
      <c r="T31" s="56"/>
      <c r="U31" s="55"/>
      <c r="V31" s="57">
        <f>M31/J31</f>
        <v>1.0049999386595712</v>
      </c>
      <c r="W31" s="56"/>
      <c r="X31" s="55"/>
      <c r="Y31" s="195">
        <f>_xlfn.T.TEST(J34:L34,M34:O34,2,1)</f>
        <v>0.92199846224170789</v>
      </c>
    </row>
    <row r="32" spans="1:25">
      <c r="A32" s="199"/>
      <c r="B32" s="199"/>
      <c r="C32" s="216"/>
      <c r="D32" s="202"/>
      <c r="E32" s="204"/>
      <c r="F32" s="180"/>
      <c r="G32" s="180"/>
      <c r="H32" s="204"/>
      <c r="I32" s="37" t="s">
        <v>176</v>
      </c>
      <c r="J32" s="36"/>
      <c r="K32" s="35"/>
      <c r="L32" s="34"/>
      <c r="M32" s="36"/>
      <c r="N32" s="35"/>
      <c r="O32" s="34"/>
      <c r="P32" s="33"/>
      <c r="Q32" s="32"/>
      <c r="R32" s="32"/>
      <c r="S32" s="31">
        <f>(STDEV(S34:U34)/AVERAGE(S34:U34))*100</f>
        <v>36.275503352212894</v>
      </c>
      <c r="T32" s="30"/>
      <c r="U32" s="29"/>
      <c r="V32" s="28"/>
      <c r="W32" s="28"/>
      <c r="X32" s="27"/>
      <c r="Y32" s="196"/>
    </row>
    <row r="33" spans="1:25">
      <c r="A33" s="199"/>
      <c r="B33" s="199"/>
      <c r="C33" s="216"/>
      <c r="D33" s="202"/>
      <c r="E33" s="180"/>
      <c r="F33" s="180"/>
      <c r="G33" s="180"/>
      <c r="H33" s="180"/>
      <c r="I33" s="26"/>
      <c r="J33" s="24" t="s">
        <v>175</v>
      </c>
      <c r="K33" s="24" t="s">
        <v>174</v>
      </c>
      <c r="L33" s="23" t="s">
        <v>173</v>
      </c>
      <c r="M33" s="25" t="s">
        <v>175</v>
      </c>
      <c r="N33" s="24" t="s">
        <v>174</v>
      </c>
      <c r="O33" s="23" t="s">
        <v>173</v>
      </c>
      <c r="P33" s="25" t="s">
        <v>175</v>
      </c>
      <c r="Q33" s="24" t="s">
        <v>174</v>
      </c>
      <c r="R33" s="23" t="s">
        <v>173</v>
      </c>
      <c r="S33" s="25" t="s">
        <v>175</v>
      </c>
      <c r="T33" s="24" t="s">
        <v>174</v>
      </c>
      <c r="U33" s="23" t="s">
        <v>173</v>
      </c>
      <c r="V33" s="25" t="s">
        <v>175</v>
      </c>
      <c r="W33" s="24" t="s">
        <v>174</v>
      </c>
      <c r="X33" s="23" t="s">
        <v>173</v>
      </c>
      <c r="Y33" s="196"/>
    </row>
    <row r="34" spans="1:25" ht="15.75" thickBot="1">
      <c r="A34" s="200"/>
      <c r="B34" s="200"/>
      <c r="C34" s="216"/>
      <c r="D34" s="202"/>
      <c r="E34" s="180"/>
      <c r="F34" s="180"/>
      <c r="G34" s="180"/>
      <c r="H34" s="180"/>
      <c r="I34" s="13" t="s">
        <v>350</v>
      </c>
      <c r="J34" s="20">
        <f>'477rerun_raw'!L32*10*4</f>
        <v>9072.0832946017908</v>
      </c>
      <c r="K34" s="18">
        <f>'477rerun_raw'!L33*10*4</f>
        <v>10194.941544933401</v>
      </c>
      <c r="L34" s="17">
        <f>10*4*'477rerun_raw'!L34</f>
        <v>9002.3965449900497</v>
      </c>
      <c r="M34" s="19">
        <f>10*4*'477rerun_raw'!L35</f>
        <v>8560.5155655631806</v>
      </c>
      <c r="N34" s="18">
        <f>10*4*'477rerun_raw'!L36</f>
        <v>9964.7560631888409</v>
      </c>
      <c r="O34" s="17">
        <f>10*4*'477rerun_raw'!L37</f>
        <v>9885.4951286374107</v>
      </c>
      <c r="P34" s="8">
        <f>2*4*'477rerun_raw'!L38</f>
        <v>162.78217233011401</v>
      </c>
      <c r="Q34" s="7">
        <f>2*4*'477rerun_raw'!L39</f>
        <v>281.22504678060801</v>
      </c>
      <c r="R34" s="6">
        <f>2*4*'477rerun_raw'!L40</f>
        <v>396.16686345203198</v>
      </c>
      <c r="S34" s="54">
        <f>P34/M34</f>
        <v>1.9015463622885764E-2</v>
      </c>
      <c r="T34" s="53">
        <f>Q34/N34</f>
        <v>2.8221970010835633E-2</v>
      </c>
      <c r="U34" s="52">
        <f>R34/O34</f>
        <v>4.0075571157217139E-2</v>
      </c>
      <c r="V34" s="51">
        <f>M34/J34</f>
        <v>0.94361077688263606</v>
      </c>
      <c r="W34" s="50">
        <f>N34/K34</f>
        <v>0.97742159866929734</v>
      </c>
      <c r="X34" s="49">
        <f>O34/L34</f>
        <v>1.0980959435894675</v>
      </c>
      <c r="Y34" s="197"/>
    </row>
    <row r="35" spans="1:25" ht="15.75" thickBot="1">
      <c r="A35" s="48"/>
      <c r="B35" s="48"/>
      <c r="C35" s="47"/>
      <c r="D35" s="47"/>
      <c r="E35" s="46"/>
      <c r="F35" s="46"/>
      <c r="G35" s="46"/>
      <c r="H35" s="46"/>
      <c r="I35" s="59"/>
      <c r="J35" s="43">
        <v>44302</v>
      </c>
      <c r="K35" s="43">
        <v>44097</v>
      </c>
      <c r="L35" s="43"/>
      <c r="M35" s="43">
        <v>44302</v>
      </c>
      <c r="N35" s="43">
        <v>44097</v>
      </c>
      <c r="O35" s="43"/>
      <c r="P35" s="43">
        <v>44302</v>
      </c>
      <c r="Q35" s="43">
        <v>44097</v>
      </c>
      <c r="R35" s="43"/>
      <c r="S35" s="43">
        <v>44302</v>
      </c>
      <c r="T35" s="43">
        <v>44097</v>
      </c>
      <c r="U35" s="43"/>
      <c r="V35" s="43">
        <v>44302</v>
      </c>
      <c r="W35" s="43">
        <v>44097</v>
      </c>
      <c r="X35" s="43"/>
      <c r="Y35" s="44"/>
    </row>
    <row r="36" spans="1:25">
      <c r="A36" s="190" t="s">
        <v>450</v>
      </c>
      <c r="B36" s="190" t="s">
        <v>451</v>
      </c>
      <c r="C36" s="190">
        <v>479</v>
      </c>
      <c r="D36" s="190" t="s">
        <v>325</v>
      </c>
      <c r="E36" s="206">
        <f>AVERAGE(S39:U40)</f>
        <v>5.5628627919554217E-2</v>
      </c>
      <c r="F36" s="190">
        <f>STDEV(S39:U40)</f>
        <v>7.2498900026332479E-3</v>
      </c>
      <c r="G36" s="190">
        <f>F36/E36*100</f>
        <v>13.032660113633348</v>
      </c>
      <c r="H36" s="206">
        <f>AVERAGE(V39:X40)</f>
        <v>1.0399160683142497</v>
      </c>
      <c r="I36" s="42" t="s">
        <v>177</v>
      </c>
      <c r="J36" s="41">
        <f>AVERAGE(J39:L39)</f>
        <v>8185.7604418997971</v>
      </c>
      <c r="K36" s="39">
        <f>AVERAGE(J40:L40)</f>
        <v>7579.0390146761865</v>
      </c>
      <c r="L36" s="38"/>
      <c r="M36" s="40">
        <f>AVERAGE(M39:O39)</f>
        <v>8104.9778723789595</v>
      </c>
      <c r="N36" s="39">
        <f>AVERAGE(M40:O40)</f>
        <v>8153.4862840326141</v>
      </c>
      <c r="O36" s="38"/>
      <c r="P36" s="40">
        <f>AVERAGE(P39:R39)</f>
        <v>422.3655039828347</v>
      </c>
      <c r="Q36" s="39">
        <f>AVERAGE(P40:R40)</f>
        <v>473.96143891449304</v>
      </c>
      <c r="R36" s="38"/>
      <c r="S36" s="58">
        <f>AVERAGE(S39:U39)</f>
        <v>5.2864190446660055E-2</v>
      </c>
      <c r="T36" s="39">
        <f>AVERAGE(S40:U40)</f>
        <v>5.8393065392448366E-2</v>
      </c>
      <c r="U36" s="55"/>
      <c r="V36" s="57">
        <f>M36/J36</f>
        <v>0.99013132987531105</v>
      </c>
      <c r="W36" s="56">
        <f>N36/K36</f>
        <v>1.0757942092980466</v>
      </c>
      <c r="X36" s="55"/>
      <c r="Y36" s="195">
        <f>_xlfn.T.TEST(J39:L40,M39:O40,2,1)</f>
        <v>0.64576551354661205</v>
      </c>
    </row>
    <row r="37" spans="1:25">
      <c r="A37" s="191" t="s">
        <v>450</v>
      </c>
      <c r="B37" s="191" t="s">
        <v>451</v>
      </c>
      <c r="C37" s="191"/>
      <c r="D37" s="191"/>
      <c r="E37" s="191"/>
      <c r="F37" s="191"/>
      <c r="G37" s="191"/>
      <c r="H37" s="191"/>
      <c r="I37" s="37" t="s">
        <v>176</v>
      </c>
      <c r="J37" s="36"/>
      <c r="K37" s="35"/>
      <c r="L37" s="34"/>
      <c r="M37" s="36"/>
      <c r="N37" s="35"/>
      <c r="O37" s="34"/>
      <c r="P37" s="33"/>
      <c r="Q37" s="32"/>
      <c r="R37" s="32"/>
      <c r="S37" s="31">
        <f>(STDEV(S39:U39)/AVERAGE(S39:U39))*100</f>
        <v>17.385018773273288</v>
      </c>
      <c r="T37" s="30">
        <f>(STDEV(S40:U40)/AVERAGE(S40:U40))*100</f>
        <v>8.3916796723442886</v>
      </c>
      <c r="U37" s="29"/>
      <c r="V37" s="28"/>
      <c r="W37" s="28"/>
      <c r="X37" s="27"/>
      <c r="Y37" s="196"/>
    </row>
    <row r="38" spans="1:25">
      <c r="A38" s="191" t="s">
        <v>450</v>
      </c>
      <c r="B38" s="191" t="s">
        <v>451</v>
      </c>
      <c r="C38" s="191"/>
      <c r="D38" s="191"/>
      <c r="E38" s="191"/>
      <c r="F38" s="191"/>
      <c r="G38" s="191"/>
      <c r="H38" s="191"/>
      <c r="I38" s="26"/>
      <c r="J38" s="24" t="s">
        <v>175</v>
      </c>
      <c r="K38" s="24" t="s">
        <v>174</v>
      </c>
      <c r="L38" s="23" t="s">
        <v>173</v>
      </c>
      <c r="M38" s="25" t="s">
        <v>175</v>
      </c>
      <c r="N38" s="24" t="s">
        <v>174</v>
      </c>
      <c r="O38" s="23" t="s">
        <v>173</v>
      </c>
      <c r="P38" s="25" t="s">
        <v>175</v>
      </c>
      <c r="Q38" s="24" t="s">
        <v>174</v>
      </c>
      <c r="R38" s="23" t="s">
        <v>173</v>
      </c>
      <c r="S38" s="25" t="s">
        <v>175</v>
      </c>
      <c r="T38" s="24" t="s">
        <v>174</v>
      </c>
      <c r="U38" s="23" t="s">
        <v>173</v>
      </c>
      <c r="V38" s="25" t="s">
        <v>175</v>
      </c>
      <c r="W38" s="24" t="s">
        <v>174</v>
      </c>
      <c r="X38" s="23" t="s">
        <v>173</v>
      </c>
      <c r="Y38" s="196"/>
    </row>
    <row r="39" spans="1:25">
      <c r="A39" s="191" t="s">
        <v>450</v>
      </c>
      <c r="B39" s="191" t="s">
        <v>451</v>
      </c>
      <c r="C39" s="191"/>
      <c r="D39" s="191"/>
      <c r="E39" s="191"/>
      <c r="F39" s="191"/>
      <c r="G39" s="191"/>
      <c r="H39" s="191"/>
      <c r="I39" s="26" t="s">
        <v>350</v>
      </c>
      <c r="J39" s="145">
        <f>G4B_raw!AF59*10*4</f>
        <v>8210.4766061781593</v>
      </c>
      <c r="K39" s="146">
        <f>G4B_raw!AF60*10*4</f>
        <v>8652.7781181577102</v>
      </c>
      <c r="L39" s="147">
        <f>G4B_raw!AF61*10*4</f>
        <v>7694.0266013635201</v>
      </c>
      <c r="M39" s="145">
        <f>G4B_raw!AF62*10*4</f>
        <v>7477.6431214799695</v>
      </c>
      <c r="N39" s="146">
        <f>G4B_raw!AF62*10*4</f>
        <v>7477.6431214799695</v>
      </c>
      <c r="O39" s="147">
        <f>G4B_raw!AF64*10*4</f>
        <v>9359.6473741769405</v>
      </c>
      <c r="P39" s="148">
        <f>G4B_raw!AF65*2*4</f>
        <v>459.22454721511599</v>
      </c>
      <c r="Q39" s="149">
        <f>G4B_raw!AF66*2*4</f>
        <v>404.05600500284601</v>
      </c>
      <c r="R39" s="150">
        <f>G4B_raw!AF67*2*4</f>
        <v>403.81595973054198</v>
      </c>
      <c r="S39" s="151">
        <f t="shared" ref="S39:U40" si="2">P39/M39</f>
        <v>6.1413006712765748E-2</v>
      </c>
      <c r="T39" s="152">
        <f t="shared" si="2"/>
        <v>5.4035208479282913E-2</v>
      </c>
      <c r="U39" s="153">
        <f t="shared" si="2"/>
        <v>4.3144356147931516E-2</v>
      </c>
      <c r="V39" s="154">
        <f t="shared" ref="V39:X40" si="3">M39/J39</f>
        <v>0.91074409929543521</v>
      </c>
      <c r="W39" s="155">
        <f t="shared" si="3"/>
        <v>0.86418986126412511</v>
      </c>
      <c r="X39" s="156">
        <f t="shared" si="3"/>
        <v>1.2164823257198307</v>
      </c>
      <c r="Y39" s="196"/>
    </row>
    <row r="40" spans="1:25" ht="15.75" thickBot="1">
      <c r="A40" s="192"/>
      <c r="B40" s="192"/>
      <c r="C40" s="192"/>
      <c r="D40" s="192"/>
      <c r="E40" s="192"/>
      <c r="F40" s="192"/>
      <c r="G40" s="192"/>
      <c r="H40" s="192"/>
      <c r="I40" s="157" t="s">
        <v>452</v>
      </c>
      <c r="J40" s="132">
        <v>7495.8473560267203</v>
      </c>
      <c r="K40" s="133">
        <v>8242.7872111861197</v>
      </c>
      <c r="L40" s="134">
        <v>6998.4824768157205</v>
      </c>
      <c r="M40" s="135">
        <v>7470.5554728202405</v>
      </c>
      <c r="N40" s="133">
        <v>8168.8294841291599</v>
      </c>
      <c r="O40" s="134">
        <v>8821.07389514844</v>
      </c>
      <c r="P40" s="136">
        <v>467.4697415546936</v>
      </c>
      <c r="Q40" s="137">
        <v>486.88614281662001</v>
      </c>
      <c r="R40" s="138">
        <v>467.52843237216558</v>
      </c>
      <c r="S40" s="139">
        <f t="shared" si="2"/>
        <v>6.2574964238665529E-2</v>
      </c>
      <c r="T40" s="140">
        <f t="shared" si="2"/>
        <v>5.9602926436715144E-2</v>
      </c>
      <c r="U40" s="141">
        <f t="shared" si="2"/>
        <v>5.3001305501964406E-2</v>
      </c>
      <c r="V40" s="142">
        <f t="shared" si="3"/>
        <v>0.99662588070364788</v>
      </c>
      <c r="W40" s="143">
        <f t="shared" si="3"/>
        <v>0.99102758264139179</v>
      </c>
      <c r="X40" s="144">
        <f t="shared" si="3"/>
        <v>1.2604266602610672</v>
      </c>
      <c r="Y40" s="197"/>
    </row>
    <row r="41" spans="1:25" ht="15.75" thickBot="1">
      <c r="A41" s="48"/>
      <c r="B41" s="48"/>
      <c r="C41" s="47"/>
      <c r="D41" s="47"/>
      <c r="E41" s="46"/>
      <c r="F41" s="46"/>
      <c r="G41" s="46"/>
      <c r="H41" s="46"/>
      <c r="I41" s="45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4"/>
    </row>
    <row r="42" spans="1:25">
      <c r="A42" s="190" t="s">
        <v>181</v>
      </c>
      <c r="B42" s="217" t="s">
        <v>180</v>
      </c>
      <c r="C42" s="220" t="s">
        <v>351</v>
      </c>
      <c r="D42" s="205" t="s">
        <v>178</v>
      </c>
      <c r="E42" s="224">
        <f>AVERAGE(S45:U45)</f>
        <v>4.7326437224642741E-2</v>
      </c>
      <c r="F42" s="205">
        <f>STDEV(S45:U45)</f>
        <v>6.8233238126643872E-3</v>
      </c>
      <c r="G42" s="205">
        <f>F42/E42*100</f>
        <v>14.4175733750596</v>
      </c>
      <c r="H42" s="228">
        <f>AVERAGE(V45:X45)</f>
        <v>0.88264419331401189</v>
      </c>
      <c r="I42" s="42" t="s">
        <v>177</v>
      </c>
      <c r="J42" s="41">
        <f>AVERAGE(J45:L45)</f>
        <v>102566845.43980414</v>
      </c>
      <c r="K42" s="39"/>
      <c r="L42" s="38"/>
      <c r="M42" s="41">
        <f>AVERAGE(M45:O45)</f>
        <v>90157063.2647264</v>
      </c>
      <c r="N42" s="39"/>
      <c r="O42" s="38"/>
      <c r="P42" s="41">
        <f>AVERAGE(P45:R45)</f>
        <v>4254275.5108936317</v>
      </c>
      <c r="Q42" s="39"/>
      <c r="R42" s="38"/>
      <c r="S42" s="40">
        <f>AVERAGE(S45:U45)</f>
        <v>4.7326437224642741E-2</v>
      </c>
      <c r="T42" s="39"/>
      <c r="U42" s="38"/>
      <c r="V42" s="57">
        <f>M42/J42</f>
        <v>0.87900785949041438</v>
      </c>
      <c r="W42" s="39"/>
      <c r="X42" s="38"/>
      <c r="Y42" s="195">
        <f>_xlfn.T.TEST(J45:L45,M45:O45,2,1)</f>
        <v>0.14343424285817596</v>
      </c>
    </row>
    <row r="43" spans="1:25">
      <c r="A43" s="191"/>
      <c r="B43" s="218"/>
      <c r="C43" s="221"/>
      <c r="D43" s="180"/>
      <c r="E43" s="225"/>
      <c r="F43" s="180"/>
      <c r="G43" s="180"/>
      <c r="H43" s="229"/>
      <c r="I43" s="37" t="s">
        <v>176</v>
      </c>
      <c r="J43" s="36"/>
      <c r="K43" s="35"/>
      <c r="L43" s="34"/>
      <c r="M43" s="36"/>
      <c r="N43" s="35"/>
      <c r="O43" s="34"/>
      <c r="P43" s="33"/>
      <c r="Q43" s="32"/>
      <c r="R43" s="32"/>
      <c r="S43" s="31">
        <f>(STDEV(S45:U45)/AVERAGE(S45:U45))*100</f>
        <v>14.4175733750596</v>
      </c>
      <c r="T43" s="30"/>
      <c r="U43" s="29"/>
      <c r="V43" s="28"/>
      <c r="W43" s="28"/>
      <c r="X43" s="27"/>
      <c r="Y43" s="196"/>
    </row>
    <row r="44" spans="1:25">
      <c r="A44" s="191"/>
      <c r="B44" s="218"/>
      <c r="C44" s="221"/>
      <c r="D44" s="180"/>
      <c r="E44" s="226"/>
      <c r="F44" s="180"/>
      <c r="G44" s="180"/>
      <c r="H44" s="230"/>
      <c r="I44" s="26"/>
      <c r="J44" s="24" t="s">
        <v>175</v>
      </c>
      <c r="K44" s="24" t="s">
        <v>174</v>
      </c>
      <c r="L44" s="23" t="s">
        <v>173</v>
      </c>
      <c r="M44" s="25" t="s">
        <v>175</v>
      </c>
      <c r="N44" s="24" t="s">
        <v>174</v>
      </c>
      <c r="O44" s="23" t="s">
        <v>173</v>
      </c>
      <c r="P44" s="25" t="s">
        <v>175</v>
      </c>
      <c r="Q44" s="24" t="s">
        <v>174</v>
      </c>
      <c r="R44" s="23" t="s">
        <v>173</v>
      </c>
      <c r="S44" s="22" t="s">
        <v>175</v>
      </c>
      <c r="T44" s="123" t="s">
        <v>174</v>
      </c>
      <c r="U44" s="21" t="s">
        <v>173</v>
      </c>
      <c r="V44" s="22" t="s">
        <v>175</v>
      </c>
      <c r="W44" s="123" t="s">
        <v>174</v>
      </c>
      <c r="X44" s="21" t="s">
        <v>173</v>
      </c>
      <c r="Y44" s="196"/>
    </row>
    <row r="45" spans="1:25" ht="15.75" thickBot="1">
      <c r="A45" s="192"/>
      <c r="B45" s="219"/>
      <c r="C45" s="222"/>
      <c r="D45" s="223"/>
      <c r="E45" s="227"/>
      <c r="F45" s="223"/>
      <c r="G45" s="223"/>
      <c r="H45" s="231"/>
      <c r="I45" s="13" t="s">
        <v>350</v>
      </c>
      <c r="J45" s="12">
        <f>'4NT_raw'!M22*10*4</f>
        <v>97794768.637862802</v>
      </c>
      <c r="K45" s="10">
        <f>'4NT_raw'!M23*10*4</f>
        <v>98390542.500101194</v>
      </c>
      <c r="L45" s="9">
        <f>'4NT_raw'!M24*10*4</f>
        <v>111515225.1814484</v>
      </c>
      <c r="M45" s="11">
        <f>'4NT_raw'!M25*10*4</f>
        <v>87758213.02419281</v>
      </c>
      <c r="N45" s="10">
        <f>'4NT_raw'!M26*10*4</f>
        <v>93717027.233456805</v>
      </c>
      <c r="O45" s="9">
        <f>'4NT_raw'!M27*10*4</f>
        <v>88995949.536529601</v>
      </c>
      <c r="P45" s="8">
        <f>'4NT_raw'!M30*2*4</f>
        <v>4803560.9965683604</v>
      </c>
      <c r="Q45" s="7">
        <f>'4NT_raw'!M31*2*4</f>
        <v>3870741.5027319039</v>
      </c>
      <c r="R45" s="6">
        <f>'4NT_raw'!M32*2*4</f>
        <v>4088524.0333806318</v>
      </c>
      <c r="S45" s="124">
        <f t="shared" ref="S45:U45" si="4">P45/M45</f>
        <v>5.4736312773872628E-2</v>
      </c>
      <c r="T45" s="125">
        <f t="shared" si="4"/>
        <v>4.1302435821929877E-2</v>
      </c>
      <c r="U45" s="126">
        <f t="shared" si="4"/>
        <v>4.5940563078125725E-2</v>
      </c>
      <c r="V45" s="124">
        <f t="shared" ref="V45:X45" si="5">M45/J45</f>
        <v>0.89737124231219689</v>
      </c>
      <c r="W45" s="125">
        <f t="shared" si="5"/>
        <v>0.95250036082848533</v>
      </c>
      <c r="X45" s="126">
        <f t="shared" si="5"/>
        <v>0.79806097680135346</v>
      </c>
      <c r="Y45" s="197"/>
    </row>
    <row r="46" spans="1:25">
      <c r="C46" t="s">
        <v>352</v>
      </c>
    </row>
    <row r="47" spans="1:25">
      <c r="A47" s="159" t="s">
        <v>461</v>
      </c>
    </row>
  </sheetData>
  <mergeCells count="77">
    <mergeCell ref="Y42:Y45"/>
    <mergeCell ref="G42:G45"/>
    <mergeCell ref="E26:E29"/>
    <mergeCell ref="F26:F29"/>
    <mergeCell ref="G26:G29"/>
    <mergeCell ref="H26:H29"/>
    <mergeCell ref="F42:F45"/>
    <mergeCell ref="H42:H45"/>
    <mergeCell ref="Y36:Y40"/>
    <mergeCell ref="E36:E40"/>
    <mergeCell ref="F36:F40"/>
    <mergeCell ref="G36:G40"/>
    <mergeCell ref="H36:H40"/>
    <mergeCell ref="A42:A45"/>
    <mergeCell ref="B42:B45"/>
    <mergeCell ref="C42:C45"/>
    <mergeCell ref="D42:D45"/>
    <mergeCell ref="E42:E45"/>
    <mergeCell ref="Y21:Y24"/>
    <mergeCell ref="Y15:Y19"/>
    <mergeCell ref="Y26:Y29"/>
    <mergeCell ref="A31:A34"/>
    <mergeCell ref="B31:B34"/>
    <mergeCell ref="C31:C34"/>
    <mergeCell ref="D31:D34"/>
    <mergeCell ref="E31:E34"/>
    <mergeCell ref="F31:F34"/>
    <mergeCell ref="G31:G34"/>
    <mergeCell ref="H31:H34"/>
    <mergeCell ref="Y31:Y34"/>
    <mergeCell ref="A26:A29"/>
    <mergeCell ref="B26:B29"/>
    <mergeCell ref="C26:C29"/>
    <mergeCell ref="D26:D29"/>
    <mergeCell ref="G5:G8"/>
    <mergeCell ref="H5:H8"/>
    <mergeCell ref="H15:H19"/>
    <mergeCell ref="A21:A24"/>
    <mergeCell ref="B21:B24"/>
    <mergeCell ref="C21:C24"/>
    <mergeCell ref="D21:D24"/>
    <mergeCell ref="E21:E24"/>
    <mergeCell ref="F21:F24"/>
    <mergeCell ref="G21:G24"/>
    <mergeCell ref="H21:H24"/>
    <mergeCell ref="A15:A19"/>
    <mergeCell ref="B15:B19"/>
    <mergeCell ref="E15:E19"/>
    <mergeCell ref="F15:F19"/>
    <mergeCell ref="G15:G19"/>
    <mergeCell ref="Y5:Y8"/>
    <mergeCell ref="A10:A13"/>
    <mergeCell ref="B10:B13"/>
    <mergeCell ref="C10:C13"/>
    <mergeCell ref="D10:D13"/>
    <mergeCell ref="E10:E13"/>
    <mergeCell ref="F10:F13"/>
    <mergeCell ref="G10:G13"/>
    <mergeCell ref="H10:H13"/>
    <mergeCell ref="Y10:Y13"/>
    <mergeCell ref="A5:A8"/>
    <mergeCell ref="B5:B8"/>
    <mergeCell ref="C5:C8"/>
    <mergeCell ref="D5:D8"/>
    <mergeCell ref="E5:E8"/>
    <mergeCell ref="F5:F8"/>
    <mergeCell ref="J3:L3"/>
    <mergeCell ref="M3:O3"/>
    <mergeCell ref="P3:R3"/>
    <mergeCell ref="S3:U3"/>
    <mergeCell ref="V3:X3"/>
    <mergeCell ref="A36:A40"/>
    <mergeCell ref="B36:B40"/>
    <mergeCell ref="C36:C40"/>
    <mergeCell ref="D36:D40"/>
    <mergeCell ref="C15:C19"/>
    <mergeCell ref="D15:D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C959-13DA-4013-9E0E-185685027ADE}">
  <dimension ref="A2:M119"/>
  <sheetViews>
    <sheetView topLeftCell="A64" zoomScaleNormal="100" workbookViewId="0">
      <selection activeCell="K96" sqref="K95:K96"/>
    </sheetView>
  </sheetViews>
  <sheetFormatPr defaultRowHeight="15"/>
  <cols>
    <col min="1" max="1" width="12.5703125" bestFit="1" customWidth="1"/>
    <col min="3" max="3" width="26.85546875" bestFit="1" customWidth="1"/>
    <col min="4" max="4" width="15.5703125" bestFit="1" customWidth="1"/>
    <col min="5" max="5" width="8.85546875" bestFit="1" customWidth="1"/>
    <col min="6" max="6" width="13.7109375" bestFit="1" customWidth="1"/>
    <col min="7" max="7" width="15.42578125" bestFit="1" customWidth="1"/>
    <col min="8" max="8" width="16.28515625" bestFit="1" customWidth="1"/>
    <col min="9" max="9" width="15.42578125" bestFit="1" customWidth="1"/>
    <col min="10" max="11" width="16.28515625" bestFit="1" customWidth="1"/>
    <col min="12" max="12" width="16.5703125" bestFit="1" customWidth="1"/>
  </cols>
  <sheetData>
    <row r="2" spans="1:13">
      <c r="A2" s="113">
        <v>44306</v>
      </c>
      <c r="L2" s="91" t="s">
        <v>332</v>
      </c>
      <c r="M2">
        <f>COUNTA(C5:C19,C24:C77)</f>
        <v>69</v>
      </c>
    </row>
    <row r="3" spans="1:13">
      <c r="A3" s="232" t="s">
        <v>32</v>
      </c>
      <c r="B3" s="233"/>
      <c r="C3" s="233"/>
      <c r="D3" s="233"/>
      <c r="E3" s="233"/>
      <c r="F3" s="233"/>
      <c r="G3" s="233"/>
      <c r="H3" s="233"/>
      <c r="I3" s="233"/>
      <c r="J3" s="234"/>
      <c r="L3" s="91"/>
    </row>
    <row r="4" spans="1:13">
      <c r="A4" s="4" t="s">
        <v>137</v>
      </c>
      <c r="B4" s="4" t="s">
        <v>137</v>
      </c>
      <c r="C4" s="4" t="s">
        <v>71</v>
      </c>
      <c r="D4" s="4" t="s">
        <v>48</v>
      </c>
      <c r="E4" s="4" t="s">
        <v>65</v>
      </c>
      <c r="F4" s="4" t="s">
        <v>74</v>
      </c>
      <c r="G4" s="4" t="s">
        <v>33</v>
      </c>
      <c r="H4" s="4" t="s">
        <v>79</v>
      </c>
      <c r="I4" s="4" t="s">
        <v>331</v>
      </c>
      <c r="J4" s="4" t="s">
        <v>330</v>
      </c>
    </row>
    <row r="5" spans="1:13">
      <c r="A5" s="2"/>
      <c r="B5" s="2"/>
      <c r="C5" s="2" t="s">
        <v>98</v>
      </c>
      <c r="D5" s="2"/>
      <c r="E5" s="2" t="s">
        <v>15</v>
      </c>
      <c r="F5" s="2" t="s">
        <v>57</v>
      </c>
      <c r="G5" s="2" t="s">
        <v>165</v>
      </c>
      <c r="H5" s="3">
        <v>44306.686438425902</v>
      </c>
      <c r="I5" s="2"/>
      <c r="J5" s="2"/>
    </row>
    <row r="6" spans="1:13">
      <c r="A6" s="2"/>
      <c r="B6" s="2"/>
      <c r="C6" s="2" t="s">
        <v>78</v>
      </c>
      <c r="D6" s="2"/>
      <c r="E6" s="2" t="s">
        <v>53</v>
      </c>
      <c r="F6" s="2" t="s">
        <v>57</v>
      </c>
      <c r="G6" s="2" t="s">
        <v>167</v>
      </c>
      <c r="H6" s="3">
        <v>44306.701420069403</v>
      </c>
      <c r="J6" s="2"/>
    </row>
    <row r="7" spans="1:13">
      <c r="A7" s="2"/>
      <c r="B7" s="2"/>
      <c r="C7" s="2" t="s">
        <v>103</v>
      </c>
      <c r="D7" s="2"/>
      <c r="E7" s="2" t="s">
        <v>124</v>
      </c>
      <c r="F7" s="2" t="s">
        <v>57</v>
      </c>
      <c r="G7" s="2" t="s">
        <v>58</v>
      </c>
      <c r="H7" s="3">
        <v>44306.7163427778</v>
      </c>
      <c r="I7" s="2">
        <f t="shared" ref="I7:I21" si="0">J7*4</f>
        <v>7</v>
      </c>
      <c r="J7" s="2">
        <v>1.75</v>
      </c>
    </row>
    <row r="8" spans="1:13">
      <c r="A8" s="2"/>
      <c r="B8" s="2"/>
      <c r="C8" s="2" t="s">
        <v>68</v>
      </c>
      <c r="D8" s="2"/>
      <c r="E8" s="2" t="s">
        <v>51</v>
      </c>
      <c r="F8" s="2" t="s">
        <v>57</v>
      </c>
      <c r="G8" s="2" t="s">
        <v>168</v>
      </c>
      <c r="H8" s="3">
        <v>44306.731263078698</v>
      </c>
      <c r="I8" s="2">
        <f t="shared" si="0"/>
        <v>12</v>
      </c>
      <c r="J8" s="2">
        <v>3</v>
      </c>
    </row>
    <row r="9" spans="1:13">
      <c r="A9" s="2"/>
      <c r="B9" s="2"/>
      <c r="C9" s="2" t="s">
        <v>21</v>
      </c>
      <c r="D9" s="2"/>
      <c r="E9" s="2" t="s">
        <v>140</v>
      </c>
      <c r="F9" s="2" t="s">
        <v>57</v>
      </c>
      <c r="G9" s="2" t="s">
        <v>121</v>
      </c>
      <c r="H9" s="3">
        <v>44306.7462505324</v>
      </c>
      <c r="I9" s="2">
        <f t="shared" si="0"/>
        <v>20</v>
      </c>
      <c r="J9" s="2">
        <v>5</v>
      </c>
    </row>
    <row r="10" spans="1:13">
      <c r="A10" s="2"/>
      <c r="B10" s="2"/>
      <c r="C10" s="2" t="s">
        <v>89</v>
      </c>
      <c r="D10" s="2"/>
      <c r="E10" s="2" t="s">
        <v>50</v>
      </c>
      <c r="F10" s="2" t="s">
        <v>57</v>
      </c>
      <c r="G10" s="2" t="s">
        <v>49</v>
      </c>
      <c r="H10" s="3">
        <v>44306.761149201397</v>
      </c>
      <c r="I10" s="2">
        <f t="shared" si="0"/>
        <v>30</v>
      </c>
      <c r="J10" s="2">
        <v>7.5</v>
      </c>
    </row>
    <row r="11" spans="1:13">
      <c r="A11" s="2"/>
      <c r="B11" s="2"/>
      <c r="C11" s="2" t="s">
        <v>45</v>
      </c>
      <c r="D11" s="2"/>
      <c r="E11" s="2" t="s">
        <v>99</v>
      </c>
      <c r="F11" s="2" t="s">
        <v>57</v>
      </c>
      <c r="G11" s="2" t="s">
        <v>123</v>
      </c>
      <c r="H11" s="3">
        <v>44306.776078368101</v>
      </c>
      <c r="I11" s="2">
        <f t="shared" si="0"/>
        <v>50</v>
      </c>
      <c r="J11" s="2">
        <v>12.5</v>
      </c>
    </row>
    <row r="12" spans="1:13">
      <c r="A12" s="2"/>
      <c r="B12" s="2"/>
      <c r="C12" s="2" t="s">
        <v>100</v>
      </c>
      <c r="D12" s="2"/>
      <c r="E12" s="2" t="s">
        <v>83</v>
      </c>
      <c r="F12" s="2" t="s">
        <v>57</v>
      </c>
      <c r="G12" s="2" t="s">
        <v>75</v>
      </c>
      <c r="H12" s="3">
        <v>44306.791049733802</v>
      </c>
      <c r="I12" s="2">
        <f t="shared" si="0"/>
        <v>80</v>
      </c>
      <c r="J12" s="2">
        <v>20</v>
      </c>
    </row>
    <row r="13" spans="1:13">
      <c r="A13" s="2"/>
      <c r="B13" s="2"/>
      <c r="C13" s="2" t="s">
        <v>93</v>
      </c>
      <c r="D13" s="2"/>
      <c r="E13" s="2" t="s">
        <v>2</v>
      </c>
      <c r="F13" s="2" t="s">
        <v>57</v>
      </c>
      <c r="G13" s="2" t="s">
        <v>144</v>
      </c>
      <c r="H13" s="3">
        <v>44306.805987916698</v>
      </c>
      <c r="I13" s="2">
        <f t="shared" si="0"/>
        <v>125</v>
      </c>
      <c r="J13" s="2">
        <v>31.25</v>
      </c>
    </row>
    <row r="14" spans="1:13">
      <c r="A14" s="2"/>
      <c r="B14" s="2"/>
      <c r="C14" s="2" t="s">
        <v>55</v>
      </c>
      <c r="D14" s="2"/>
      <c r="E14" s="2" t="s">
        <v>73</v>
      </c>
      <c r="F14" s="2" t="s">
        <v>57</v>
      </c>
      <c r="G14" s="2" t="s">
        <v>149</v>
      </c>
      <c r="H14" s="3">
        <v>44306.820888287002</v>
      </c>
      <c r="I14" s="2">
        <f t="shared" si="0"/>
        <v>200</v>
      </c>
      <c r="J14" s="2">
        <v>50</v>
      </c>
    </row>
    <row r="15" spans="1:13">
      <c r="A15" s="2"/>
      <c r="B15" s="2"/>
      <c r="C15" s="2" t="s">
        <v>156</v>
      </c>
      <c r="D15" s="2"/>
      <c r="E15" s="2" t="s">
        <v>43</v>
      </c>
      <c r="F15" s="2" t="s">
        <v>57</v>
      </c>
      <c r="G15" s="2" t="s">
        <v>160</v>
      </c>
      <c r="H15" s="3">
        <v>44306.835860821797</v>
      </c>
      <c r="I15" s="2">
        <f t="shared" si="0"/>
        <v>350</v>
      </c>
      <c r="J15" s="2">
        <v>87.5</v>
      </c>
    </row>
    <row r="16" spans="1:13">
      <c r="A16" s="2"/>
      <c r="B16" s="2"/>
      <c r="C16" s="2" t="s">
        <v>120</v>
      </c>
      <c r="D16" s="2"/>
      <c r="E16" s="2" t="s">
        <v>153</v>
      </c>
      <c r="F16" s="2" t="s">
        <v>57</v>
      </c>
      <c r="G16" s="2" t="s">
        <v>142</v>
      </c>
      <c r="H16" s="3">
        <v>44306.850891215297</v>
      </c>
      <c r="I16" s="2">
        <f t="shared" si="0"/>
        <v>500</v>
      </c>
      <c r="J16" s="2">
        <v>125</v>
      </c>
    </row>
    <row r="17" spans="1:10">
      <c r="A17" s="2"/>
      <c r="B17" s="2"/>
      <c r="C17" s="2" t="s">
        <v>126</v>
      </c>
      <c r="D17" s="2"/>
      <c r="E17" s="2" t="s">
        <v>101</v>
      </c>
      <c r="F17" s="2" t="s">
        <v>57</v>
      </c>
      <c r="G17" s="2" t="s">
        <v>69</v>
      </c>
      <c r="H17" s="3">
        <v>44306.865820173603</v>
      </c>
      <c r="I17" s="2">
        <f t="shared" si="0"/>
        <v>800</v>
      </c>
      <c r="J17" s="2">
        <v>200</v>
      </c>
    </row>
    <row r="18" spans="1:10">
      <c r="A18" s="2"/>
      <c r="B18" s="2"/>
      <c r="C18" s="2" t="s">
        <v>169</v>
      </c>
      <c r="D18" s="2"/>
      <c r="E18" s="2" t="s">
        <v>31</v>
      </c>
      <c r="F18" s="2" t="s">
        <v>57</v>
      </c>
      <c r="G18" s="2" t="s">
        <v>28</v>
      </c>
      <c r="H18" s="3">
        <v>44306.880816620403</v>
      </c>
      <c r="I18" s="2">
        <f t="shared" si="0"/>
        <v>1500</v>
      </c>
      <c r="J18" s="2">
        <v>375</v>
      </c>
    </row>
    <row r="19" spans="1:10">
      <c r="A19" s="2"/>
      <c r="B19" s="2"/>
      <c r="C19" s="2" t="s">
        <v>119</v>
      </c>
      <c r="D19" s="2"/>
      <c r="E19" s="2" t="s">
        <v>63</v>
      </c>
      <c r="F19" s="2" t="s">
        <v>57</v>
      </c>
      <c r="G19" s="2" t="s">
        <v>105</v>
      </c>
      <c r="H19" s="3">
        <v>44306.8957332176</v>
      </c>
      <c r="I19" s="2">
        <f t="shared" si="0"/>
        <v>2500</v>
      </c>
      <c r="J19" s="2">
        <v>625</v>
      </c>
    </row>
    <row r="20" spans="1:10">
      <c r="A20" s="2"/>
      <c r="B20" s="2"/>
      <c r="C20" s="2" t="s">
        <v>114</v>
      </c>
      <c r="D20" s="2"/>
      <c r="E20" s="2" t="s">
        <v>154</v>
      </c>
      <c r="F20" s="2" t="s">
        <v>64</v>
      </c>
      <c r="G20" s="2"/>
      <c r="H20" s="3">
        <v>44306.910666064803</v>
      </c>
      <c r="I20" s="2">
        <f t="shared" si="0"/>
        <v>3500</v>
      </c>
      <c r="J20" s="2">
        <v>875</v>
      </c>
    </row>
    <row r="21" spans="1:10">
      <c r="A21" s="2"/>
      <c r="B21" s="2"/>
      <c r="C21" s="2" t="s">
        <v>114</v>
      </c>
      <c r="D21" s="2"/>
      <c r="E21" s="2" t="s">
        <v>84</v>
      </c>
      <c r="F21" s="2" t="s">
        <v>64</v>
      </c>
      <c r="G21" s="2"/>
      <c r="H21" s="3">
        <v>44307.1347682755</v>
      </c>
      <c r="I21" s="2">
        <f t="shared" si="0"/>
        <v>5000</v>
      </c>
      <c r="J21" s="2">
        <v>1250</v>
      </c>
    </row>
    <row r="22" spans="1:10">
      <c r="A22" s="2"/>
      <c r="B22" s="2"/>
      <c r="C22" s="2" t="s">
        <v>114</v>
      </c>
      <c r="D22" s="2"/>
      <c r="E22" s="2" t="s">
        <v>7</v>
      </c>
      <c r="F22" s="2" t="s">
        <v>64</v>
      </c>
      <c r="G22" s="2"/>
      <c r="H22" s="3">
        <v>44307.403791770797</v>
      </c>
      <c r="I22" s="2"/>
      <c r="J22" s="2"/>
    </row>
    <row r="23" spans="1:10">
      <c r="A23" s="2"/>
      <c r="B23" s="2"/>
      <c r="C23" s="2" t="s">
        <v>114</v>
      </c>
      <c r="D23" s="2"/>
      <c r="E23" s="2" t="s">
        <v>125</v>
      </c>
      <c r="F23" s="2" t="s">
        <v>64</v>
      </c>
      <c r="G23" s="2"/>
      <c r="H23" s="3">
        <v>44307.627259363398</v>
      </c>
      <c r="I23" s="2"/>
      <c r="J23" s="2"/>
    </row>
    <row r="24" spans="1:10">
      <c r="A24" s="2"/>
      <c r="B24" s="2"/>
      <c r="C24" s="2" t="s">
        <v>98</v>
      </c>
      <c r="D24" s="2"/>
      <c r="E24" s="2" t="s">
        <v>170</v>
      </c>
      <c r="F24" s="2" t="s">
        <v>35</v>
      </c>
      <c r="G24" s="2" t="s">
        <v>165</v>
      </c>
      <c r="H24" s="3">
        <v>44306.656576759298</v>
      </c>
      <c r="I24" s="2"/>
      <c r="J24" s="2"/>
    </row>
    <row r="25" spans="1:10">
      <c r="A25" s="2"/>
      <c r="B25" s="2"/>
      <c r="C25" s="2" t="s">
        <v>98</v>
      </c>
      <c r="D25" s="2"/>
      <c r="E25" s="2" t="s">
        <v>44</v>
      </c>
      <c r="F25" s="2" t="s">
        <v>35</v>
      </c>
      <c r="G25" s="2" t="s">
        <v>165</v>
      </c>
      <c r="H25" s="3">
        <v>44306.671484363404</v>
      </c>
      <c r="I25" s="2"/>
      <c r="J25" s="2"/>
    </row>
    <row r="26" spans="1:10">
      <c r="A26" s="2"/>
      <c r="B26" s="2"/>
      <c r="C26" s="2" t="s">
        <v>34</v>
      </c>
      <c r="D26" s="2"/>
      <c r="E26" s="2" t="s">
        <v>61</v>
      </c>
      <c r="F26" s="2" t="s">
        <v>35</v>
      </c>
      <c r="G26" s="2" t="s">
        <v>165</v>
      </c>
      <c r="H26" s="3">
        <v>44306.9256089931</v>
      </c>
      <c r="I26" s="2"/>
      <c r="J26" s="2"/>
    </row>
    <row r="27" spans="1:10">
      <c r="A27" s="2"/>
      <c r="B27" s="2"/>
      <c r="C27" s="2" t="s">
        <v>55</v>
      </c>
      <c r="D27" s="2"/>
      <c r="E27" s="2" t="s">
        <v>19</v>
      </c>
      <c r="F27" s="2" t="s">
        <v>35</v>
      </c>
      <c r="G27" s="2" t="s">
        <v>149</v>
      </c>
      <c r="H27" s="3">
        <v>44307.030179247697</v>
      </c>
      <c r="I27" s="2"/>
      <c r="J27" s="2"/>
    </row>
    <row r="28" spans="1:10">
      <c r="A28" s="2"/>
      <c r="B28" s="2"/>
      <c r="C28" s="2" t="s">
        <v>111</v>
      </c>
      <c r="D28" s="2"/>
      <c r="E28" s="2" t="s">
        <v>163</v>
      </c>
      <c r="F28" s="2" t="s">
        <v>35</v>
      </c>
      <c r="G28" s="2" t="s">
        <v>165</v>
      </c>
      <c r="H28" s="3">
        <v>44307.045108946797</v>
      </c>
      <c r="I28" s="2"/>
      <c r="J28" s="2"/>
    </row>
    <row r="29" spans="1:10">
      <c r="A29" s="2"/>
      <c r="B29" s="2"/>
      <c r="C29" s="2" t="s">
        <v>13</v>
      </c>
      <c r="D29" s="2"/>
      <c r="E29" s="2" t="s">
        <v>14</v>
      </c>
      <c r="F29" s="2" t="s">
        <v>35</v>
      </c>
      <c r="G29" s="2" t="s">
        <v>165</v>
      </c>
      <c r="H29" s="3">
        <v>44307.1049065509</v>
      </c>
      <c r="I29" s="2"/>
      <c r="J29" s="2"/>
    </row>
    <row r="30" spans="1:10">
      <c r="A30" s="2"/>
      <c r="B30" s="2"/>
      <c r="C30" s="2" t="s">
        <v>100</v>
      </c>
      <c r="D30" s="2"/>
      <c r="E30" s="2" t="s">
        <v>77</v>
      </c>
      <c r="F30" s="2" t="s">
        <v>35</v>
      </c>
      <c r="G30" s="2" t="s">
        <v>75</v>
      </c>
      <c r="H30" s="3">
        <v>44307.119823229201</v>
      </c>
      <c r="I30" s="2"/>
      <c r="J30" s="2"/>
    </row>
    <row r="31" spans="1:10">
      <c r="A31" s="2"/>
      <c r="B31" s="2"/>
      <c r="C31" s="2" t="s">
        <v>129</v>
      </c>
      <c r="D31" s="2"/>
      <c r="E31" s="2" t="s">
        <v>27</v>
      </c>
      <c r="F31" s="2" t="s">
        <v>32</v>
      </c>
      <c r="G31" s="2"/>
      <c r="H31" s="3">
        <v>44306.940534675901</v>
      </c>
      <c r="I31" s="2"/>
      <c r="J31" s="2"/>
    </row>
    <row r="32" spans="1:10">
      <c r="A32" s="2"/>
      <c r="B32" s="2"/>
      <c r="C32" s="2" t="s">
        <v>36</v>
      </c>
      <c r="D32" s="2"/>
      <c r="E32" s="2" t="s">
        <v>80</v>
      </c>
      <c r="F32" s="2" t="s">
        <v>32</v>
      </c>
      <c r="G32" s="2"/>
      <c r="H32" s="3">
        <v>44306.955469212997</v>
      </c>
      <c r="I32" s="2"/>
      <c r="J32" s="2"/>
    </row>
    <row r="33" spans="1:10">
      <c r="A33" s="2"/>
      <c r="B33" s="2"/>
      <c r="C33" s="2" t="s">
        <v>37</v>
      </c>
      <c r="D33" s="2"/>
      <c r="E33" s="2" t="s">
        <v>161</v>
      </c>
      <c r="F33" s="2" t="s">
        <v>32</v>
      </c>
      <c r="G33" s="2"/>
      <c r="H33" s="3">
        <v>44306.970430173598</v>
      </c>
      <c r="I33" s="2"/>
      <c r="J33" s="2"/>
    </row>
    <row r="34" spans="1:10">
      <c r="A34" s="2"/>
      <c r="B34" s="2"/>
      <c r="C34" s="2" t="s">
        <v>4</v>
      </c>
      <c r="D34" s="2"/>
      <c r="E34" s="2" t="s">
        <v>116</v>
      </c>
      <c r="F34" s="2" t="s">
        <v>32</v>
      </c>
      <c r="G34" s="2"/>
      <c r="H34" s="3">
        <v>44306.985385335603</v>
      </c>
      <c r="I34" s="2"/>
      <c r="J34" s="2"/>
    </row>
    <row r="35" spans="1:10">
      <c r="A35" s="2"/>
      <c r="B35" s="2"/>
      <c r="C35" s="2" t="s">
        <v>9</v>
      </c>
      <c r="D35" s="2"/>
      <c r="E35" s="2" t="s">
        <v>41</v>
      </c>
      <c r="F35" s="2" t="s">
        <v>32</v>
      </c>
      <c r="G35" s="2"/>
      <c r="H35" s="3">
        <v>44307.0003182523</v>
      </c>
      <c r="I35" s="2"/>
      <c r="J35" s="2"/>
    </row>
    <row r="36" spans="1:10">
      <c r="A36" s="2"/>
      <c r="B36" s="2"/>
      <c r="C36" s="2" t="s">
        <v>138</v>
      </c>
      <c r="D36" s="2"/>
      <c r="E36" s="2" t="s">
        <v>95</v>
      </c>
      <c r="F36" s="2" t="s">
        <v>32</v>
      </c>
      <c r="G36" s="2"/>
      <c r="H36" s="3">
        <v>44307.0152741204</v>
      </c>
      <c r="I36" s="2"/>
      <c r="J36" s="2"/>
    </row>
    <row r="37" spans="1:10">
      <c r="A37" s="2"/>
      <c r="B37" s="2"/>
      <c r="C37" s="2" t="s">
        <v>97</v>
      </c>
      <c r="D37" s="2"/>
      <c r="E37" s="2" t="s">
        <v>146</v>
      </c>
      <c r="F37" s="2" t="s">
        <v>32</v>
      </c>
      <c r="G37" s="2"/>
      <c r="H37" s="3">
        <v>44307.060084942103</v>
      </c>
      <c r="I37" s="2"/>
      <c r="J37" s="2"/>
    </row>
    <row r="38" spans="1:10">
      <c r="A38" s="2"/>
      <c r="B38" s="2"/>
      <c r="C38" s="2" t="s">
        <v>25</v>
      </c>
      <c r="D38" s="2"/>
      <c r="E38" s="2" t="s">
        <v>113</v>
      </c>
      <c r="F38" s="2" t="s">
        <v>32</v>
      </c>
      <c r="G38" s="2"/>
      <c r="H38" s="3">
        <v>44307.075018240699</v>
      </c>
      <c r="I38" s="2"/>
      <c r="J38" s="2"/>
    </row>
    <row r="39" spans="1:10">
      <c r="A39" s="2"/>
      <c r="B39" s="2"/>
      <c r="C39" s="2" t="s">
        <v>102</v>
      </c>
      <c r="D39" s="2"/>
      <c r="E39" s="2" t="s">
        <v>52</v>
      </c>
      <c r="F39" s="2" t="s">
        <v>32</v>
      </c>
      <c r="G39" s="2"/>
      <c r="H39" s="3">
        <v>44307.0899329514</v>
      </c>
      <c r="I39" s="2"/>
      <c r="J39" s="2"/>
    </row>
    <row r="40" spans="1:10">
      <c r="A40" s="2"/>
      <c r="B40" s="2"/>
      <c r="C40" s="2" t="s">
        <v>147</v>
      </c>
      <c r="D40" s="2" t="s">
        <v>94</v>
      </c>
      <c r="E40" s="2" t="s">
        <v>115</v>
      </c>
      <c r="F40" s="2" t="s">
        <v>32</v>
      </c>
      <c r="G40" s="2" t="s">
        <v>165</v>
      </c>
      <c r="H40" s="3">
        <v>44307.149741875</v>
      </c>
      <c r="I40" s="2"/>
      <c r="J40" s="2"/>
    </row>
    <row r="41" spans="1:10">
      <c r="A41" s="2"/>
      <c r="B41" s="2"/>
      <c r="C41" s="2" t="s">
        <v>147</v>
      </c>
      <c r="D41" s="2" t="s">
        <v>94</v>
      </c>
      <c r="E41" s="2" t="s">
        <v>133</v>
      </c>
      <c r="F41" s="2" t="s">
        <v>32</v>
      </c>
      <c r="G41" s="2" t="s">
        <v>165</v>
      </c>
      <c r="H41" s="3">
        <v>44307.164721076399</v>
      </c>
      <c r="I41" s="2"/>
      <c r="J41" s="2"/>
    </row>
    <row r="42" spans="1:10">
      <c r="A42" s="2"/>
      <c r="B42" s="2"/>
      <c r="C42" s="2" t="s">
        <v>147</v>
      </c>
      <c r="D42" s="2" t="s">
        <v>94</v>
      </c>
      <c r="E42" s="2" t="s">
        <v>54</v>
      </c>
      <c r="F42" s="2" t="s">
        <v>32</v>
      </c>
      <c r="G42" s="2" t="s">
        <v>165</v>
      </c>
      <c r="H42" s="3">
        <v>44307.179607928199</v>
      </c>
      <c r="I42" s="2"/>
      <c r="J42" s="2"/>
    </row>
    <row r="43" spans="1:10">
      <c r="A43" s="2"/>
      <c r="B43" s="2"/>
      <c r="C43" s="2" t="s">
        <v>132</v>
      </c>
      <c r="D43" s="2" t="s">
        <v>94</v>
      </c>
      <c r="E43" s="2" t="s">
        <v>131</v>
      </c>
      <c r="F43" s="2" t="s">
        <v>32</v>
      </c>
      <c r="G43" s="2" t="s">
        <v>167</v>
      </c>
      <c r="H43" s="3">
        <v>44307.194581469899</v>
      </c>
      <c r="I43" s="2"/>
      <c r="J43" s="2"/>
    </row>
    <row r="44" spans="1:10">
      <c r="A44" s="2"/>
      <c r="B44" s="2"/>
      <c r="C44" s="2" t="s">
        <v>46</v>
      </c>
      <c r="D44" s="2" t="s">
        <v>94</v>
      </c>
      <c r="E44" s="2" t="s">
        <v>76</v>
      </c>
      <c r="F44" s="2" t="s">
        <v>32</v>
      </c>
      <c r="G44" s="2" t="s">
        <v>58</v>
      </c>
      <c r="H44" s="3">
        <v>44307.209496041702</v>
      </c>
      <c r="I44" s="2"/>
      <c r="J44" s="2"/>
    </row>
    <row r="45" spans="1:10">
      <c r="A45" s="2"/>
      <c r="B45" s="2"/>
      <c r="C45" s="2" t="s">
        <v>130</v>
      </c>
      <c r="D45" s="2" t="s">
        <v>94</v>
      </c>
      <c r="E45" s="2" t="s">
        <v>145</v>
      </c>
      <c r="F45" s="2" t="s">
        <v>32</v>
      </c>
      <c r="G45" s="2" t="s">
        <v>168</v>
      </c>
      <c r="H45" s="3">
        <v>44307.224452696799</v>
      </c>
      <c r="I45" s="2"/>
      <c r="J45" s="2"/>
    </row>
    <row r="46" spans="1:10">
      <c r="A46" s="2"/>
      <c r="B46" s="2"/>
      <c r="C46" s="2" t="s">
        <v>152</v>
      </c>
      <c r="D46" s="2" t="s">
        <v>94</v>
      </c>
      <c r="E46" s="2" t="s">
        <v>159</v>
      </c>
      <c r="F46" s="2" t="s">
        <v>32</v>
      </c>
      <c r="G46" s="2" t="s">
        <v>121</v>
      </c>
      <c r="H46" s="3">
        <v>44307.239437488402</v>
      </c>
      <c r="I46" s="2"/>
      <c r="J46" s="2"/>
    </row>
    <row r="47" spans="1:10">
      <c r="A47" s="2"/>
      <c r="B47" s="2"/>
      <c r="C47" s="2" t="s">
        <v>96</v>
      </c>
      <c r="D47" s="2" t="s">
        <v>94</v>
      </c>
      <c r="E47" s="2" t="s">
        <v>17</v>
      </c>
      <c r="F47" s="2" t="s">
        <v>32</v>
      </c>
      <c r="G47" s="2" t="s">
        <v>49</v>
      </c>
      <c r="H47" s="3">
        <v>44307.254360856503</v>
      </c>
      <c r="I47" s="2"/>
      <c r="J47" s="2"/>
    </row>
    <row r="48" spans="1:10">
      <c r="A48" s="2"/>
      <c r="B48" s="2"/>
      <c r="C48" s="2" t="s">
        <v>8</v>
      </c>
      <c r="D48" s="2" t="s">
        <v>94</v>
      </c>
      <c r="E48" s="2" t="s">
        <v>108</v>
      </c>
      <c r="F48" s="2" t="s">
        <v>32</v>
      </c>
      <c r="G48" s="2" t="s">
        <v>123</v>
      </c>
      <c r="H48" s="3">
        <v>44307.269282592599</v>
      </c>
      <c r="I48" s="2"/>
      <c r="J48" s="2"/>
    </row>
    <row r="49" spans="1:10">
      <c r="A49" s="2"/>
      <c r="B49" s="2"/>
      <c r="C49" s="2" t="s">
        <v>67</v>
      </c>
      <c r="D49" s="2" t="s">
        <v>94</v>
      </c>
      <c r="E49" s="2" t="s">
        <v>122</v>
      </c>
      <c r="F49" s="2" t="s">
        <v>32</v>
      </c>
      <c r="G49" s="2" t="s">
        <v>75</v>
      </c>
      <c r="H49" s="3">
        <v>44307.284243182898</v>
      </c>
      <c r="I49" s="2"/>
      <c r="J49" s="2"/>
    </row>
    <row r="50" spans="1:10">
      <c r="A50" s="2"/>
      <c r="B50" s="2"/>
      <c r="C50" s="2" t="s">
        <v>18</v>
      </c>
      <c r="D50" s="2" t="s">
        <v>94</v>
      </c>
      <c r="E50" s="2" t="s">
        <v>118</v>
      </c>
      <c r="F50" s="2" t="s">
        <v>32</v>
      </c>
      <c r="G50" s="2" t="s">
        <v>144</v>
      </c>
      <c r="H50" s="3">
        <v>44307.299147210702</v>
      </c>
      <c r="I50" s="2"/>
      <c r="J50" s="2"/>
    </row>
    <row r="51" spans="1:10">
      <c r="A51" s="2"/>
      <c r="B51" s="2"/>
      <c r="C51" s="2" t="s">
        <v>72</v>
      </c>
      <c r="D51" s="2" t="s">
        <v>94</v>
      </c>
      <c r="E51" s="2" t="s">
        <v>139</v>
      </c>
      <c r="F51" s="2" t="s">
        <v>32</v>
      </c>
      <c r="G51" s="2" t="s">
        <v>149</v>
      </c>
      <c r="H51" s="3">
        <v>44307.314076597198</v>
      </c>
    </row>
    <row r="52" spans="1:10">
      <c r="A52" s="2"/>
      <c r="B52" s="2"/>
      <c r="C52" s="2" t="s">
        <v>16</v>
      </c>
      <c r="D52" s="2" t="s">
        <v>94</v>
      </c>
      <c r="E52" s="2" t="s">
        <v>151</v>
      </c>
      <c r="F52" s="2" t="s">
        <v>32</v>
      </c>
      <c r="G52" s="2" t="s">
        <v>160</v>
      </c>
      <c r="H52" s="3">
        <v>44307.329056099501</v>
      </c>
    </row>
    <row r="53" spans="1:10">
      <c r="A53" s="2"/>
      <c r="B53" s="2"/>
      <c r="C53" s="2" t="s">
        <v>11</v>
      </c>
      <c r="D53" s="2" t="s">
        <v>94</v>
      </c>
      <c r="E53" s="2" t="s">
        <v>117</v>
      </c>
      <c r="F53" s="2" t="s">
        <v>32</v>
      </c>
      <c r="G53" s="2" t="s">
        <v>142</v>
      </c>
      <c r="H53" s="3">
        <v>44307.343975891199</v>
      </c>
    </row>
    <row r="54" spans="1:10">
      <c r="A54" s="2"/>
      <c r="B54" s="2"/>
      <c r="C54" s="2" t="s">
        <v>40</v>
      </c>
      <c r="D54" s="2" t="s">
        <v>94</v>
      </c>
      <c r="E54" s="2" t="s">
        <v>66</v>
      </c>
      <c r="F54" s="2" t="s">
        <v>32</v>
      </c>
      <c r="G54" s="2" t="s">
        <v>69</v>
      </c>
      <c r="H54" s="3">
        <v>44307.358912083298</v>
      </c>
    </row>
    <row r="55" spans="1:10">
      <c r="A55" s="2"/>
      <c r="B55" s="2"/>
      <c r="C55" s="2" t="s">
        <v>109</v>
      </c>
      <c r="D55" s="2" t="s">
        <v>94</v>
      </c>
      <c r="E55" s="2" t="s">
        <v>148</v>
      </c>
      <c r="F55" s="2" t="s">
        <v>32</v>
      </c>
      <c r="G55" s="2" t="s">
        <v>28</v>
      </c>
      <c r="H55" s="3">
        <v>44307.3738645833</v>
      </c>
    </row>
    <row r="56" spans="1:10">
      <c r="A56" s="2"/>
      <c r="B56" s="2"/>
      <c r="C56" s="2" t="s">
        <v>143</v>
      </c>
      <c r="D56" s="2" t="s">
        <v>94</v>
      </c>
      <c r="E56" s="2" t="s">
        <v>30</v>
      </c>
      <c r="F56" s="2" t="s">
        <v>32</v>
      </c>
      <c r="G56" s="2" t="s">
        <v>105</v>
      </c>
      <c r="H56" s="3">
        <v>44307.388838182902</v>
      </c>
    </row>
    <row r="57" spans="1:10">
      <c r="A57" s="2"/>
      <c r="B57" s="2"/>
      <c r="C57" s="2" t="s">
        <v>38</v>
      </c>
      <c r="D57" s="2"/>
      <c r="E57" s="2" t="s">
        <v>88</v>
      </c>
      <c r="F57" s="2" t="s">
        <v>32</v>
      </c>
      <c r="G57" s="2" t="s">
        <v>165</v>
      </c>
      <c r="H57" s="3">
        <v>44307.418745104202</v>
      </c>
    </row>
    <row r="58" spans="1:10">
      <c r="A58" s="2"/>
      <c r="B58" s="2"/>
      <c r="C58" s="2" t="s">
        <v>129</v>
      </c>
      <c r="D58" s="2"/>
      <c r="E58" s="2" t="s">
        <v>23</v>
      </c>
      <c r="F58" s="2" t="s">
        <v>32</v>
      </c>
      <c r="G58" s="2"/>
      <c r="H58" s="3">
        <v>44307.433681030103</v>
      </c>
    </row>
    <row r="59" spans="1:10">
      <c r="A59" s="2"/>
      <c r="B59" s="2"/>
      <c r="C59" s="2" t="s">
        <v>36</v>
      </c>
      <c r="D59" s="2"/>
      <c r="E59" s="2" t="s">
        <v>91</v>
      </c>
      <c r="F59" s="2" t="s">
        <v>32</v>
      </c>
      <c r="G59" s="2"/>
      <c r="H59" s="3">
        <v>44307.448043044002</v>
      </c>
    </row>
    <row r="60" spans="1:10">
      <c r="A60" s="2"/>
      <c r="B60" s="2"/>
      <c r="C60" s="2" t="s">
        <v>37</v>
      </c>
      <c r="D60" s="2"/>
      <c r="E60" s="2" t="s">
        <v>24</v>
      </c>
      <c r="F60" s="2" t="s">
        <v>32</v>
      </c>
      <c r="G60" s="2"/>
      <c r="H60" s="3">
        <v>44307.463004270801</v>
      </c>
    </row>
    <row r="61" spans="1:10">
      <c r="A61" s="2"/>
      <c r="B61" s="2"/>
      <c r="C61" s="2" t="s">
        <v>4</v>
      </c>
      <c r="D61" s="2"/>
      <c r="E61" s="2" t="s">
        <v>128</v>
      </c>
      <c r="F61" s="2" t="s">
        <v>32</v>
      </c>
      <c r="G61" s="2"/>
      <c r="H61" s="3">
        <v>44307.477912453702</v>
      </c>
    </row>
    <row r="62" spans="1:10">
      <c r="A62" s="2"/>
      <c r="B62" s="2"/>
      <c r="C62" s="2" t="s">
        <v>9</v>
      </c>
      <c r="D62" s="2"/>
      <c r="E62" s="2" t="s">
        <v>47</v>
      </c>
      <c r="F62" s="2" t="s">
        <v>32</v>
      </c>
      <c r="G62" s="2"/>
      <c r="H62" s="3">
        <v>44307.492832314798</v>
      </c>
    </row>
    <row r="63" spans="1:10">
      <c r="A63" s="2"/>
      <c r="B63" s="2"/>
      <c r="C63" s="2" t="s">
        <v>138</v>
      </c>
      <c r="D63" s="2"/>
      <c r="E63" s="2" t="s">
        <v>141</v>
      </c>
      <c r="F63" s="2" t="s">
        <v>32</v>
      </c>
      <c r="G63" s="2"/>
      <c r="H63" s="3">
        <v>44307.507818669001</v>
      </c>
    </row>
    <row r="64" spans="1:10">
      <c r="A64" s="2"/>
      <c r="B64" s="2"/>
      <c r="C64" s="2" t="s">
        <v>67</v>
      </c>
      <c r="D64" s="2"/>
      <c r="E64" s="2" t="s">
        <v>22</v>
      </c>
      <c r="F64" s="2" t="s">
        <v>32</v>
      </c>
      <c r="G64" s="2" t="s">
        <v>75</v>
      </c>
      <c r="H64" s="3">
        <v>44307.522737951404</v>
      </c>
    </row>
    <row r="65" spans="1:11">
      <c r="A65" s="2"/>
      <c r="B65" s="2"/>
      <c r="C65" s="2" t="s">
        <v>62</v>
      </c>
      <c r="D65" s="2"/>
      <c r="E65" s="2" t="s">
        <v>56</v>
      </c>
      <c r="F65" s="2" t="s">
        <v>32</v>
      </c>
      <c r="G65" s="2" t="s">
        <v>165</v>
      </c>
      <c r="H65" s="3">
        <v>44307.537665636599</v>
      </c>
    </row>
    <row r="66" spans="1:11">
      <c r="A66" s="2"/>
      <c r="B66" s="2"/>
      <c r="C66" s="2" t="s">
        <v>97</v>
      </c>
      <c r="D66" s="2"/>
      <c r="E66" s="2" t="s">
        <v>164</v>
      </c>
      <c r="F66" s="2" t="s">
        <v>32</v>
      </c>
      <c r="G66" s="2"/>
      <c r="H66" s="3">
        <v>44307.552620682902</v>
      </c>
    </row>
    <row r="67" spans="1:11">
      <c r="A67" s="2"/>
      <c r="B67" s="2"/>
      <c r="C67" s="2" t="s">
        <v>25</v>
      </c>
      <c r="D67" s="2"/>
      <c r="E67" s="2" t="s">
        <v>87</v>
      </c>
      <c r="F67" s="2" t="s">
        <v>32</v>
      </c>
      <c r="G67" s="2"/>
      <c r="H67" s="3">
        <v>44307.567510092602</v>
      </c>
    </row>
    <row r="68" spans="1:11">
      <c r="A68" s="2"/>
      <c r="B68" s="2"/>
      <c r="C68" s="2" t="s">
        <v>102</v>
      </c>
      <c r="D68" s="2"/>
      <c r="E68" s="2" t="s">
        <v>110</v>
      </c>
      <c r="F68" s="2" t="s">
        <v>32</v>
      </c>
      <c r="G68" s="2"/>
      <c r="H68" s="3">
        <v>44307.582426192101</v>
      </c>
    </row>
    <row r="69" spans="1:11">
      <c r="A69" s="2"/>
      <c r="B69" s="2"/>
      <c r="C69" s="2" t="s">
        <v>13</v>
      </c>
      <c r="D69" s="2"/>
      <c r="E69" s="2" t="s">
        <v>82</v>
      </c>
      <c r="F69" s="2" t="s">
        <v>32</v>
      </c>
      <c r="G69" s="2" t="s">
        <v>165</v>
      </c>
      <c r="H69" s="3">
        <v>44307.597406770801</v>
      </c>
    </row>
    <row r="70" spans="1:11">
      <c r="A70" s="2"/>
      <c r="B70" s="2"/>
      <c r="C70" s="2" t="s">
        <v>16</v>
      </c>
      <c r="D70" s="2" t="s">
        <v>94</v>
      </c>
      <c r="E70" s="2" t="s">
        <v>60</v>
      </c>
      <c r="F70" s="2" t="s">
        <v>32</v>
      </c>
      <c r="G70" s="2" t="s">
        <v>160</v>
      </c>
      <c r="H70" s="3">
        <v>44307.612339953703</v>
      </c>
    </row>
    <row r="71" spans="1:11">
      <c r="A71" s="2"/>
      <c r="B71" s="2"/>
      <c r="C71" s="2" t="s">
        <v>70</v>
      </c>
      <c r="D71" s="2" t="s">
        <v>166</v>
      </c>
      <c r="E71" s="2" t="s">
        <v>86</v>
      </c>
      <c r="F71" s="2" t="s">
        <v>32</v>
      </c>
      <c r="G71" s="2" t="s">
        <v>165</v>
      </c>
      <c r="H71" s="3">
        <v>44308.609522604202</v>
      </c>
    </row>
    <row r="72" spans="1:11">
      <c r="A72" s="2"/>
      <c r="B72" s="2"/>
      <c r="C72" s="2" t="s">
        <v>92</v>
      </c>
      <c r="D72" s="2" t="s">
        <v>166</v>
      </c>
      <c r="E72" s="2" t="s">
        <v>157</v>
      </c>
      <c r="F72" s="2" t="s">
        <v>32</v>
      </c>
      <c r="G72" s="2" t="s">
        <v>165</v>
      </c>
      <c r="H72" s="3">
        <v>44308.624439467603</v>
      </c>
    </row>
    <row r="73" spans="1:11">
      <c r="A73" s="2"/>
      <c r="B73" s="2"/>
      <c r="C73" s="2" t="s">
        <v>81</v>
      </c>
      <c r="D73" s="2" t="s">
        <v>166</v>
      </c>
      <c r="E73" s="2" t="s">
        <v>26</v>
      </c>
      <c r="F73" s="2" t="s">
        <v>32</v>
      </c>
      <c r="G73" s="2" t="s">
        <v>165</v>
      </c>
      <c r="H73" s="3">
        <v>44308.639498738397</v>
      </c>
    </row>
    <row r="74" spans="1:11">
      <c r="A74" s="2"/>
      <c r="B74" s="2"/>
      <c r="C74" s="2" t="s">
        <v>107</v>
      </c>
      <c r="D74" s="2" t="s">
        <v>166</v>
      </c>
      <c r="E74" s="2" t="s">
        <v>112</v>
      </c>
      <c r="F74" s="2" t="s">
        <v>32</v>
      </c>
      <c r="G74" s="2" t="s">
        <v>167</v>
      </c>
      <c r="H74" s="3">
        <v>44308.654474155097</v>
      </c>
    </row>
    <row r="75" spans="1:11">
      <c r="A75" s="2"/>
      <c r="B75" s="2"/>
      <c r="C75" s="2" t="s">
        <v>59</v>
      </c>
      <c r="D75" s="2" t="s">
        <v>166</v>
      </c>
      <c r="E75" s="2" t="s">
        <v>3</v>
      </c>
      <c r="F75" s="2" t="s">
        <v>32</v>
      </c>
      <c r="G75" s="2" t="s">
        <v>58</v>
      </c>
      <c r="H75" s="3">
        <v>44308.669395405101</v>
      </c>
    </row>
    <row r="76" spans="1:11">
      <c r="A76" s="2"/>
      <c r="B76" s="2"/>
      <c r="C76" s="2" t="s">
        <v>158</v>
      </c>
      <c r="D76" s="2" t="s">
        <v>166</v>
      </c>
      <c r="E76" s="2" t="s">
        <v>90</v>
      </c>
      <c r="F76" s="2" t="s">
        <v>32</v>
      </c>
      <c r="G76" s="2" t="s">
        <v>168</v>
      </c>
      <c r="H76" s="3">
        <v>44308.684320381901</v>
      </c>
    </row>
    <row r="77" spans="1:11">
      <c r="A77" s="2"/>
      <c r="B77" s="2"/>
      <c r="C77" s="2" t="s">
        <v>150</v>
      </c>
      <c r="D77" s="2" t="s">
        <v>166</v>
      </c>
      <c r="E77" s="2" t="s">
        <v>29</v>
      </c>
      <c r="F77" s="2" t="s">
        <v>32</v>
      </c>
      <c r="G77" s="2" t="s">
        <v>121</v>
      </c>
      <c r="H77" s="3">
        <v>44308.6993179282</v>
      </c>
    </row>
    <row r="79" spans="1:11">
      <c r="A79" s="113">
        <v>44380</v>
      </c>
    </row>
    <row r="80" spans="1:11">
      <c r="A80" s="232" t="s">
        <v>32</v>
      </c>
      <c r="B80" s="233"/>
      <c r="C80" s="233"/>
      <c r="D80" s="233"/>
      <c r="E80" s="233"/>
      <c r="F80" s="233"/>
      <c r="G80" s="233"/>
      <c r="H80" s="233"/>
      <c r="I80" s="233"/>
      <c r="J80" s="233"/>
      <c r="K80" s="233"/>
    </row>
    <row r="81" spans="1:11">
      <c r="A81" s="4" t="s">
        <v>137</v>
      </c>
      <c r="B81" s="4" t="s">
        <v>137</v>
      </c>
      <c r="C81" s="4" t="s">
        <v>71</v>
      </c>
      <c r="D81" s="4" t="s">
        <v>48</v>
      </c>
      <c r="E81" s="4" t="s">
        <v>106</v>
      </c>
      <c r="F81" s="4" t="s">
        <v>65</v>
      </c>
      <c r="G81" s="4" t="s">
        <v>74</v>
      </c>
      <c r="H81" s="4" t="s">
        <v>33</v>
      </c>
      <c r="I81" s="4" t="s">
        <v>79</v>
      </c>
      <c r="J81" s="4" t="s">
        <v>331</v>
      </c>
      <c r="K81" s="4" t="s">
        <v>330</v>
      </c>
    </row>
    <row r="82" spans="1:11">
      <c r="A82" s="2"/>
      <c r="B82" s="2"/>
      <c r="C82" s="2" t="s">
        <v>411</v>
      </c>
      <c r="D82" s="2" t="s">
        <v>137</v>
      </c>
      <c r="E82" s="2" t="s">
        <v>137</v>
      </c>
      <c r="F82" s="2" t="s">
        <v>410</v>
      </c>
      <c r="G82" s="2" t="s">
        <v>57</v>
      </c>
      <c r="H82" s="2" t="s">
        <v>165</v>
      </c>
      <c r="I82" s="3">
        <v>44379.875027199101</v>
      </c>
      <c r="J82" s="1">
        <v>5000</v>
      </c>
      <c r="K82" s="1">
        <f>J82/4</f>
        <v>1250</v>
      </c>
    </row>
    <row r="83" spans="1:11">
      <c r="A83" s="2"/>
      <c r="B83" s="2"/>
      <c r="C83" s="2" t="s">
        <v>409</v>
      </c>
      <c r="D83" s="2" t="s">
        <v>137</v>
      </c>
      <c r="E83" s="2" t="s">
        <v>137</v>
      </c>
      <c r="F83" s="2" t="s">
        <v>408</v>
      </c>
      <c r="G83" s="2" t="s">
        <v>57</v>
      </c>
      <c r="H83" s="2" t="s">
        <v>167</v>
      </c>
      <c r="I83" s="3">
        <v>44379.889939791698</v>
      </c>
      <c r="J83" s="1">
        <v>3500</v>
      </c>
      <c r="K83" s="1">
        <f t="shared" ref="K83:K96" si="1">J83/4</f>
        <v>875</v>
      </c>
    </row>
    <row r="84" spans="1:11">
      <c r="A84" s="2"/>
      <c r="B84" s="2"/>
      <c r="C84" s="2" t="s">
        <v>407</v>
      </c>
      <c r="D84" s="2" t="s">
        <v>137</v>
      </c>
      <c r="E84" s="2" t="s">
        <v>137</v>
      </c>
      <c r="F84" s="2" t="s">
        <v>406</v>
      </c>
      <c r="G84" s="2" t="s">
        <v>57</v>
      </c>
      <c r="H84" s="2" t="s">
        <v>58</v>
      </c>
      <c r="I84" s="3">
        <v>44379.905033067102</v>
      </c>
      <c r="J84" s="1">
        <v>2500</v>
      </c>
      <c r="K84" s="1">
        <f t="shared" si="1"/>
        <v>625</v>
      </c>
    </row>
    <row r="85" spans="1:11">
      <c r="A85" s="2"/>
      <c r="B85" s="2"/>
      <c r="C85" s="2" t="s">
        <v>405</v>
      </c>
      <c r="D85" s="2" t="s">
        <v>137</v>
      </c>
      <c r="E85" s="2" t="s">
        <v>137</v>
      </c>
      <c r="F85" s="2" t="s">
        <v>404</v>
      </c>
      <c r="G85" s="2" t="s">
        <v>57</v>
      </c>
      <c r="H85" s="2" t="s">
        <v>168</v>
      </c>
      <c r="I85" s="3">
        <v>44379.919948622701</v>
      </c>
      <c r="J85" s="1">
        <v>1500</v>
      </c>
      <c r="K85" s="1">
        <f t="shared" si="1"/>
        <v>375</v>
      </c>
    </row>
    <row r="86" spans="1:11">
      <c r="A86" s="2"/>
      <c r="B86" s="2"/>
      <c r="C86" s="2" t="s">
        <v>403</v>
      </c>
      <c r="D86" s="2" t="s">
        <v>137</v>
      </c>
      <c r="E86" s="2" t="s">
        <v>137</v>
      </c>
      <c r="F86" s="2" t="s">
        <v>402</v>
      </c>
      <c r="G86" s="2" t="s">
        <v>57</v>
      </c>
      <c r="H86" s="2" t="s">
        <v>121</v>
      </c>
      <c r="I86" s="3">
        <v>44379.934879849498</v>
      </c>
      <c r="J86" s="1">
        <v>800</v>
      </c>
      <c r="K86" s="1">
        <f t="shared" si="1"/>
        <v>200</v>
      </c>
    </row>
    <row r="87" spans="1:11">
      <c r="A87" s="2"/>
      <c r="B87" s="2"/>
      <c r="C87" s="2" t="s">
        <v>356</v>
      </c>
      <c r="D87" s="2" t="s">
        <v>137</v>
      </c>
      <c r="E87" s="2" t="s">
        <v>137</v>
      </c>
      <c r="F87" s="2" t="s">
        <v>401</v>
      </c>
      <c r="G87" s="2" t="s">
        <v>57</v>
      </c>
      <c r="H87" s="2" t="s">
        <v>49</v>
      </c>
      <c r="I87" s="3">
        <v>44379.949839085602</v>
      </c>
      <c r="J87" s="1">
        <v>500</v>
      </c>
      <c r="K87" s="1">
        <f t="shared" si="1"/>
        <v>125</v>
      </c>
    </row>
    <row r="88" spans="1:11">
      <c r="A88" s="2"/>
      <c r="B88" s="2"/>
      <c r="C88" s="2" t="s">
        <v>400</v>
      </c>
      <c r="D88" s="2" t="s">
        <v>137</v>
      </c>
      <c r="E88" s="2" t="s">
        <v>137</v>
      </c>
      <c r="F88" s="2" t="s">
        <v>399</v>
      </c>
      <c r="G88" s="2" t="s">
        <v>57</v>
      </c>
      <c r="H88" s="2" t="s">
        <v>123</v>
      </c>
      <c r="I88" s="3">
        <v>44379.964742673597</v>
      </c>
      <c r="J88" s="1">
        <v>350</v>
      </c>
      <c r="K88" s="1">
        <f t="shared" si="1"/>
        <v>87.5</v>
      </c>
    </row>
    <row r="89" spans="1:11">
      <c r="A89" s="2"/>
      <c r="B89" s="2"/>
      <c r="C89" s="2" t="s">
        <v>398</v>
      </c>
      <c r="D89" s="2" t="s">
        <v>137</v>
      </c>
      <c r="E89" s="2" t="s">
        <v>137</v>
      </c>
      <c r="F89" s="2" t="s">
        <v>397</v>
      </c>
      <c r="G89" s="2" t="s">
        <v>57</v>
      </c>
      <c r="H89" s="2" t="s">
        <v>75</v>
      </c>
      <c r="I89" s="3">
        <v>44379.979650613401</v>
      </c>
      <c r="J89" s="1">
        <v>200</v>
      </c>
      <c r="K89" s="1">
        <f t="shared" si="1"/>
        <v>50</v>
      </c>
    </row>
    <row r="90" spans="1:11">
      <c r="A90" s="2"/>
      <c r="B90" s="2"/>
      <c r="C90" s="2" t="s">
        <v>396</v>
      </c>
      <c r="D90" s="2" t="s">
        <v>137</v>
      </c>
      <c r="E90" s="2" t="s">
        <v>137</v>
      </c>
      <c r="F90" s="2" t="s">
        <v>395</v>
      </c>
      <c r="G90" s="2" t="s">
        <v>57</v>
      </c>
      <c r="H90" s="2" t="s">
        <v>144</v>
      </c>
      <c r="I90" s="3">
        <v>44379.994654062502</v>
      </c>
      <c r="J90" s="1">
        <v>125</v>
      </c>
      <c r="K90" s="1">
        <f t="shared" si="1"/>
        <v>31.25</v>
      </c>
    </row>
    <row r="91" spans="1:11">
      <c r="A91" s="2"/>
      <c r="B91" s="2"/>
      <c r="C91" s="2" t="s">
        <v>368</v>
      </c>
      <c r="D91" s="2" t="s">
        <v>137</v>
      </c>
      <c r="E91" s="2" t="s">
        <v>137</v>
      </c>
      <c r="F91" s="2" t="s">
        <v>394</v>
      </c>
      <c r="G91" s="2" t="s">
        <v>57</v>
      </c>
      <c r="H91" s="2" t="s">
        <v>149</v>
      </c>
      <c r="I91" s="3">
        <v>44380.009579027799</v>
      </c>
      <c r="J91" s="1">
        <v>80</v>
      </c>
      <c r="K91" s="1">
        <f t="shared" si="1"/>
        <v>20</v>
      </c>
    </row>
    <row r="92" spans="1:11">
      <c r="A92" s="2"/>
      <c r="B92" s="2"/>
      <c r="C92" s="2" t="s">
        <v>393</v>
      </c>
      <c r="D92" s="2" t="s">
        <v>137</v>
      </c>
      <c r="E92" s="2" t="s">
        <v>137</v>
      </c>
      <c r="F92" s="2" t="s">
        <v>392</v>
      </c>
      <c r="G92" s="2" t="s">
        <v>57</v>
      </c>
      <c r="H92" s="2" t="s">
        <v>160</v>
      </c>
      <c r="I92" s="3">
        <v>44380.024502025502</v>
      </c>
      <c r="J92" s="1">
        <v>50</v>
      </c>
      <c r="K92" s="1">
        <f t="shared" si="1"/>
        <v>12.5</v>
      </c>
    </row>
    <row r="93" spans="1:11">
      <c r="A93" s="2"/>
      <c r="B93" s="2"/>
      <c r="C93" s="2" t="s">
        <v>391</v>
      </c>
      <c r="D93" s="2" t="s">
        <v>137</v>
      </c>
      <c r="E93" s="2" t="s">
        <v>137</v>
      </c>
      <c r="F93" s="2" t="s">
        <v>390</v>
      </c>
      <c r="G93" s="2" t="s">
        <v>57</v>
      </c>
      <c r="H93" s="2" t="s">
        <v>142</v>
      </c>
      <c r="I93" s="3">
        <v>44380.0394520833</v>
      </c>
      <c r="J93" s="1">
        <v>30</v>
      </c>
      <c r="K93" s="1">
        <f t="shared" si="1"/>
        <v>7.5</v>
      </c>
    </row>
    <row r="94" spans="1:11">
      <c r="A94" s="2"/>
      <c r="B94" s="2"/>
      <c r="C94" s="2" t="s">
        <v>389</v>
      </c>
      <c r="D94" s="2" t="s">
        <v>137</v>
      </c>
      <c r="E94" s="2" t="s">
        <v>137</v>
      </c>
      <c r="F94" s="2" t="s">
        <v>388</v>
      </c>
      <c r="G94" s="2" t="s">
        <v>57</v>
      </c>
      <c r="H94" s="2" t="s">
        <v>69</v>
      </c>
      <c r="I94" s="3">
        <v>44380.054388506898</v>
      </c>
      <c r="J94" s="1">
        <v>20</v>
      </c>
      <c r="K94" s="1">
        <f t="shared" si="1"/>
        <v>5</v>
      </c>
    </row>
    <row r="95" spans="1:11">
      <c r="A95" s="2"/>
      <c r="B95" s="2"/>
      <c r="C95" s="2" t="s">
        <v>387</v>
      </c>
      <c r="D95" s="2" t="s">
        <v>137</v>
      </c>
      <c r="E95" s="2" t="s">
        <v>137</v>
      </c>
      <c r="F95" s="2" t="s">
        <v>386</v>
      </c>
      <c r="G95" s="2" t="s">
        <v>57</v>
      </c>
      <c r="H95" s="2" t="s">
        <v>28</v>
      </c>
      <c r="I95" s="3">
        <v>44380.069302812502</v>
      </c>
      <c r="J95" s="1">
        <v>12</v>
      </c>
      <c r="K95" s="1">
        <f t="shared" si="1"/>
        <v>3</v>
      </c>
    </row>
    <row r="96" spans="1:11">
      <c r="A96" s="2"/>
      <c r="B96" s="2"/>
      <c r="C96" s="2" t="s">
        <v>385</v>
      </c>
      <c r="D96" s="2" t="s">
        <v>137</v>
      </c>
      <c r="E96" s="2" t="s">
        <v>137</v>
      </c>
      <c r="F96" s="2" t="s">
        <v>384</v>
      </c>
      <c r="G96" s="2" t="s">
        <v>57</v>
      </c>
      <c r="H96" s="2" t="s">
        <v>105</v>
      </c>
      <c r="I96" s="3">
        <v>44380.084269328698</v>
      </c>
      <c r="J96" s="1">
        <v>7</v>
      </c>
      <c r="K96" s="1">
        <f t="shared" si="1"/>
        <v>1.75</v>
      </c>
    </row>
    <row r="97" spans="1:10">
      <c r="A97" s="2"/>
      <c r="B97" s="2"/>
      <c r="C97" s="2" t="s">
        <v>114</v>
      </c>
      <c r="D97" s="2" t="s">
        <v>137</v>
      </c>
      <c r="E97" s="2" t="s">
        <v>137</v>
      </c>
      <c r="F97" s="2" t="s">
        <v>418</v>
      </c>
      <c r="G97" s="2" t="s">
        <v>64</v>
      </c>
      <c r="H97" s="2" t="s">
        <v>137</v>
      </c>
      <c r="I97" s="3">
        <v>44379.770438101797</v>
      </c>
      <c r="J97" s="1"/>
    </row>
    <row r="98" spans="1:10">
      <c r="A98" s="2"/>
      <c r="B98" s="2"/>
      <c r="C98" s="2" t="s">
        <v>114</v>
      </c>
      <c r="D98" s="2" t="s">
        <v>137</v>
      </c>
      <c r="E98" s="2" t="s">
        <v>137</v>
      </c>
      <c r="F98" s="2" t="s">
        <v>417</v>
      </c>
      <c r="G98" s="2" t="s">
        <v>64</v>
      </c>
      <c r="H98" s="2" t="s">
        <v>137</v>
      </c>
      <c r="I98" s="3">
        <v>44379.785347569399</v>
      </c>
      <c r="J98" s="1"/>
    </row>
    <row r="99" spans="1:10">
      <c r="A99" s="2"/>
      <c r="B99" s="2"/>
      <c r="C99" s="2" t="s">
        <v>114</v>
      </c>
      <c r="D99" s="2" t="s">
        <v>137</v>
      </c>
      <c r="E99" s="2" t="s">
        <v>137</v>
      </c>
      <c r="F99" s="2" t="s">
        <v>416</v>
      </c>
      <c r="G99" s="2" t="s">
        <v>64</v>
      </c>
      <c r="H99" s="2" t="s">
        <v>137</v>
      </c>
      <c r="I99" s="3">
        <v>44379.800294548601</v>
      </c>
      <c r="J99" s="1"/>
    </row>
    <row r="100" spans="1:10">
      <c r="A100" s="2"/>
      <c r="B100" s="2"/>
      <c r="C100" s="2" t="s">
        <v>114</v>
      </c>
      <c r="D100" s="2" t="s">
        <v>137</v>
      </c>
      <c r="E100" s="2" t="s">
        <v>137</v>
      </c>
      <c r="F100" s="2" t="s">
        <v>415</v>
      </c>
      <c r="G100" s="2" t="s">
        <v>64</v>
      </c>
      <c r="H100" s="2" t="s">
        <v>137</v>
      </c>
      <c r="I100" s="3">
        <v>44379.815267199097</v>
      </c>
      <c r="J100" s="1"/>
    </row>
    <row r="101" spans="1:10">
      <c r="A101" s="2"/>
      <c r="B101" s="2"/>
      <c r="C101" s="2" t="s">
        <v>114</v>
      </c>
      <c r="D101" s="2" t="s">
        <v>137</v>
      </c>
      <c r="E101" s="2" t="s">
        <v>137</v>
      </c>
      <c r="F101" s="2" t="s">
        <v>383</v>
      </c>
      <c r="G101" s="2" t="s">
        <v>64</v>
      </c>
      <c r="H101" s="2" t="s">
        <v>137</v>
      </c>
      <c r="I101" s="3">
        <v>44380.099198969903</v>
      </c>
      <c r="J101" s="1"/>
    </row>
    <row r="102" spans="1:10">
      <c r="A102" s="2"/>
      <c r="B102" s="2"/>
      <c r="C102" s="2" t="s">
        <v>114</v>
      </c>
      <c r="D102" s="2" t="s">
        <v>137</v>
      </c>
      <c r="E102" s="2" t="s">
        <v>137</v>
      </c>
      <c r="F102" s="2" t="s">
        <v>354</v>
      </c>
      <c r="G102" s="2" t="s">
        <v>64</v>
      </c>
      <c r="H102" s="2" t="s">
        <v>137</v>
      </c>
      <c r="I102" s="3">
        <v>44380.3233477662</v>
      </c>
      <c r="J102" s="1"/>
    </row>
    <row r="103" spans="1:10">
      <c r="A103" s="2"/>
      <c r="B103" s="2"/>
      <c r="C103" s="2" t="s">
        <v>411</v>
      </c>
      <c r="D103" s="2" t="s">
        <v>137</v>
      </c>
      <c r="E103" s="2" t="s">
        <v>137</v>
      </c>
      <c r="F103" s="2" t="s">
        <v>414</v>
      </c>
      <c r="G103" s="2" t="s">
        <v>35</v>
      </c>
      <c r="H103" s="2" t="s">
        <v>165</v>
      </c>
      <c r="I103" s="3">
        <v>44379.830205196798</v>
      </c>
      <c r="J103" s="1">
        <v>5000</v>
      </c>
    </row>
    <row r="104" spans="1:10">
      <c r="A104" s="2"/>
      <c r="B104" s="2"/>
      <c r="C104" s="2" t="s">
        <v>411</v>
      </c>
      <c r="D104" s="2" t="s">
        <v>137</v>
      </c>
      <c r="E104" s="2" t="s">
        <v>137</v>
      </c>
      <c r="F104" s="2" t="s">
        <v>413</v>
      </c>
      <c r="G104" s="2" t="s">
        <v>35</v>
      </c>
      <c r="H104" s="2" t="s">
        <v>165</v>
      </c>
      <c r="I104" s="3">
        <v>44379.845137349497</v>
      </c>
      <c r="J104" s="1">
        <v>5000</v>
      </c>
    </row>
    <row r="105" spans="1:10">
      <c r="A105" s="2"/>
      <c r="B105" s="2"/>
      <c r="C105" s="2" t="s">
        <v>411</v>
      </c>
      <c r="D105" s="2" t="s">
        <v>137</v>
      </c>
      <c r="E105" s="2" t="s">
        <v>137</v>
      </c>
      <c r="F105" s="2" t="s">
        <v>412</v>
      </c>
      <c r="G105" s="2" t="s">
        <v>35</v>
      </c>
      <c r="H105" s="2" t="s">
        <v>165</v>
      </c>
      <c r="I105" s="3">
        <v>44379.860113692099</v>
      </c>
      <c r="J105" s="1">
        <v>5000</v>
      </c>
    </row>
    <row r="106" spans="1:10">
      <c r="A106" s="2"/>
      <c r="B106" s="2"/>
      <c r="C106" s="2" t="s">
        <v>382</v>
      </c>
      <c r="D106" s="2" t="s">
        <v>137</v>
      </c>
      <c r="E106" s="2" t="s">
        <v>137</v>
      </c>
      <c r="F106" s="2" t="s">
        <v>381</v>
      </c>
      <c r="G106" s="2" t="s">
        <v>35</v>
      </c>
      <c r="H106" s="2" t="s">
        <v>69</v>
      </c>
      <c r="I106" s="3">
        <v>44380.114122268496</v>
      </c>
      <c r="J106" s="1">
        <v>20</v>
      </c>
    </row>
    <row r="107" spans="1:10">
      <c r="A107" s="2"/>
      <c r="B107" s="2"/>
      <c r="C107" s="2" t="s">
        <v>368</v>
      </c>
      <c r="D107" s="2" t="s">
        <v>137</v>
      </c>
      <c r="E107" s="2" t="s">
        <v>137</v>
      </c>
      <c r="F107" s="2" t="s">
        <v>367</v>
      </c>
      <c r="G107" s="2" t="s">
        <v>35</v>
      </c>
      <c r="H107" s="2" t="s">
        <v>149</v>
      </c>
      <c r="I107" s="3">
        <v>44380.2187294213</v>
      </c>
      <c r="J107" s="1">
        <v>80</v>
      </c>
    </row>
    <row r="108" spans="1:10">
      <c r="A108" s="2"/>
      <c r="B108" s="2"/>
      <c r="C108" s="2" t="s">
        <v>366</v>
      </c>
      <c r="D108" s="2" t="s">
        <v>137</v>
      </c>
      <c r="E108" s="2" t="s">
        <v>137</v>
      </c>
      <c r="F108" s="2" t="s">
        <v>365</v>
      </c>
      <c r="G108" s="2" t="s">
        <v>35</v>
      </c>
      <c r="H108" s="2" t="s">
        <v>75</v>
      </c>
      <c r="I108" s="3">
        <v>44380.233668483801</v>
      </c>
      <c r="J108" s="1">
        <v>200</v>
      </c>
    </row>
    <row r="109" spans="1:10">
      <c r="A109" s="2"/>
      <c r="B109" s="2"/>
      <c r="C109" s="2" t="s">
        <v>358</v>
      </c>
      <c r="D109" s="2" t="s">
        <v>137</v>
      </c>
      <c r="E109" s="2" t="s">
        <v>137</v>
      </c>
      <c r="F109" s="2" t="s">
        <v>357</v>
      </c>
      <c r="G109" s="2" t="s">
        <v>35</v>
      </c>
      <c r="H109" s="2" t="s">
        <v>121</v>
      </c>
      <c r="I109" s="3">
        <v>44380.293431979197</v>
      </c>
      <c r="J109" s="1">
        <v>800</v>
      </c>
    </row>
    <row r="110" spans="1:10">
      <c r="A110" s="2"/>
      <c r="B110" s="2"/>
      <c r="C110" s="2" t="s">
        <v>356</v>
      </c>
      <c r="D110" s="2" t="s">
        <v>137</v>
      </c>
      <c r="E110" s="2" t="s">
        <v>137</v>
      </c>
      <c r="F110" s="2" t="s">
        <v>355</v>
      </c>
      <c r="G110" s="2" t="s">
        <v>35</v>
      </c>
      <c r="H110" s="2" t="s">
        <v>49</v>
      </c>
      <c r="I110" s="3">
        <v>44380.308443032402</v>
      </c>
      <c r="J110" s="1">
        <v>500</v>
      </c>
    </row>
    <row r="111" spans="1:10">
      <c r="A111" s="2"/>
      <c r="B111" s="2"/>
      <c r="C111" s="2" t="s">
        <v>380</v>
      </c>
      <c r="D111" s="2" t="s">
        <v>137</v>
      </c>
      <c r="E111" s="2" t="s">
        <v>137</v>
      </c>
      <c r="F111" s="2" t="s">
        <v>379</v>
      </c>
      <c r="G111" s="2" t="s">
        <v>32</v>
      </c>
      <c r="H111" s="2" t="s">
        <v>137</v>
      </c>
      <c r="I111" s="3">
        <v>44380.129079826402</v>
      </c>
      <c r="J111" s="1"/>
    </row>
    <row r="112" spans="1:10">
      <c r="A112" s="2"/>
      <c r="B112" s="2"/>
      <c r="C112" s="2" t="s">
        <v>378</v>
      </c>
      <c r="D112" s="2" t="s">
        <v>137</v>
      </c>
      <c r="E112" s="2" t="s">
        <v>137</v>
      </c>
      <c r="F112" s="2" t="s">
        <v>377</v>
      </c>
      <c r="G112" s="2" t="s">
        <v>32</v>
      </c>
      <c r="H112" s="2" t="s">
        <v>137</v>
      </c>
      <c r="I112" s="3">
        <v>44380.144003911999</v>
      </c>
      <c r="J112" s="1"/>
    </row>
    <row r="113" spans="1:10">
      <c r="A113" s="2"/>
      <c r="B113" s="2"/>
      <c r="C113" s="2" t="s">
        <v>376</v>
      </c>
      <c r="D113" s="2" t="s">
        <v>137</v>
      </c>
      <c r="E113" s="2" t="s">
        <v>137</v>
      </c>
      <c r="F113" s="2" t="s">
        <v>375</v>
      </c>
      <c r="G113" s="2" t="s">
        <v>32</v>
      </c>
      <c r="H113" s="2" t="s">
        <v>137</v>
      </c>
      <c r="I113" s="3">
        <v>44380.1589379051</v>
      </c>
      <c r="J113" s="1"/>
    </row>
    <row r="114" spans="1:10">
      <c r="A114" s="2"/>
      <c r="B114" s="2"/>
      <c r="C114" s="2" t="s">
        <v>374</v>
      </c>
      <c r="D114" s="2" t="s">
        <v>137</v>
      </c>
      <c r="E114" s="2" t="s">
        <v>137</v>
      </c>
      <c r="F114" s="2" t="s">
        <v>373</v>
      </c>
      <c r="G114" s="2" t="s">
        <v>32</v>
      </c>
      <c r="H114" s="2" t="s">
        <v>137</v>
      </c>
      <c r="I114" s="3">
        <v>44380.173909085599</v>
      </c>
      <c r="J114" s="1"/>
    </row>
    <row r="115" spans="1:10">
      <c r="A115" s="2"/>
      <c r="B115" s="2"/>
      <c r="C115" s="2" t="s">
        <v>372</v>
      </c>
      <c r="D115" s="2" t="s">
        <v>137</v>
      </c>
      <c r="E115" s="2" t="s">
        <v>137</v>
      </c>
      <c r="F115" s="2" t="s">
        <v>371</v>
      </c>
      <c r="G115" s="2" t="s">
        <v>32</v>
      </c>
      <c r="H115" s="2" t="s">
        <v>137</v>
      </c>
      <c r="I115" s="3">
        <v>44380.188834722197</v>
      </c>
      <c r="J115" s="1"/>
    </row>
    <row r="116" spans="1:10">
      <c r="A116" s="2"/>
      <c r="B116" s="2"/>
      <c r="C116" s="2" t="s">
        <v>370</v>
      </c>
      <c r="D116" s="2" t="s">
        <v>137</v>
      </c>
      <c r="E116" s="2" t="s">
        <v>137</v>
      </c>
      <c r="F116" s="2" t="s">
        <v>369</v>
      </c>
      <c r="G116" s="2" t="s">
        <v>32</v>
      </c>
      <c r="H116" s="2" t="s">
        <v>137</v>
      </c>
      <c r="I116" s="3">
        <v>44380.203751192101</v>
      </c>
      <c r="J116" s="1"/>
    </row>
    <row r="117" spans="1:10">
      <c r="A117" s="2"/>
      <c r="B117" s="2"/>
      <c r="C117" s="2" t="s">
        <v>364</v>
      </c>
      <c r="D117" s="2" t="s">
        <v>137</v>
      </c>
      <c r="E117" s="2" t="s">
        <v>137</v>
      </c>
      <c r="F117" s="2" t="s">
        <v>363</v>
      </c>
      <c r="G117" s="2" t="s">
        <v>32</v>
      </c>
      <c r="H117" s="2" t="s">
        <v>137</v>
      </c>
      <c r="I117" s="3">
        <v>44380.2485577431</v>
      </c>
      <c r="J117" s="1"/>
    </row>
    <row r="118" spans="1:10">
      <c r="A118" s="2"/>
      <c r="B118" s="2"/>
      <c r="C118" s="2" t="s">
        <v>362</v>
      </c>
      <c r="D118" s="2" t="s">
        <v>137</v>
      </c>
      <c r="E118" s="2" t="s">
        <v>137</v>
      </c>
      <c r="F118" s="2" t="s">
        <v>361</v>
      </c>
      <c r="G118" s="2" t="s">
        <v>32</v>
      </c>
      <c r="H118" s="2" t="s">
        <v>137</v>
      </c>
      <c r="I118" s="3">
        <v>44380.2635240741</v>
      </c>
      <c r="J118" s="1"/>
    </row>
    <row r="119" spans="1:10">
      <c r="A119" s="2"/>
      <c r="B119" s="2"/>
      <c r="C119" s="2" t="s">
        <v>360</v>
      </c>
      <c r="D119" s="2" t="s">
        <v>137</v>
      </c>
      <c r="E119" s="2" t="s">
        <v>137</v>
      </c>
      <c r="F119" s="2" t="s">
        <v>359</v>
      </c>
      <c r="G119" s="2" t="s">
        <v>32</v>
      </c>
      <c r="H119" s="2" t="s">
        <v>137</v>
      </c>
      <c r="I119" s="3">
        <v>44380.278498946798</v>
      </c>
      <c r="J119" s="1"/>
    </row>
  </sheetData>
  <mergeCells count="2">
    <mergeCell ref="A3:J3"/>
    <mergeCell ref="A80:K8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3136-7F5E-46C6-A11E-3780E223246C}">
  <dimension ref="A1:BH24"/>
  <sheetViews>
    <sheetView workbookViewId="0">
      <selection activeCell="B26" sqref="B26"/>
    </sheetView>
  </sheetViews>
  <sheetFormatPr defaultRowHeight="15"/>
  <cols>
    <col min="1" max="1" width="27.28515625" bestFit="1" customWidth="1"/>
    <col min="2" max="2" width="10.7109375" bestFit="1" customWidth="1"/>
    <col min="3" max="3" width="5.5703125" bestFit="1" customWidth="1"/>
    <col min="8" max="8" width="12.28515625" bestFit="1" customWidth="1"/>
    <col min="11" max="11" width="14.7109375" bestFit="1" customWidth="1"/>
    <col min="12" max="12" width="15.7109375" bestFit="1" customWidth="1"/>
    <col min="13" max="13" width="16.42578125" bestFit="1" customWidth="1"/>
    <col min="19" max="19" width="15.7109375" bestFit="1" customWidth="1"/>
    <col min="20" max="20" width="16.42578125" bestFit="1" customWidth="1"/>
  </cols>
  <sheetData>
    <row r="1" spans="1:60">
      <c r="E1" s="233"/>
      <c r="F1" s="233"/>
      <c r="G1" s="233"/>
      <c r="H1" s="233"/>
      <c r="I1" s="233"/>
      <c r="J1" s="233"/>
      <c r="K1" s="234"/>
      <c r="L1" s="232" t="s">
        <v>10</v>
      </c>
      <c r="M1" s="233"/>
      <c r="N1" s="233"/>
      <c r="O1" s="233"/>
      <c r="P1" s="234"/>
      <c r="Q1" s="232" t="s">
        <v>42</v>
      </c>
      <c r="R1" s="234"/>
      <c r="S1" s="232" t="s">
        <v>20</v>
      </c>
      <c r="T1" s="233"/>
      <c r="U1" s="233"/>
      <c r="V1" s="233"/>
      <c r="W1" s="234"/>
      <c r="X1" s="232" t="s">
        <v>5</v>
      </c>
      <c r="Y1" s="234"/>
      <c r="Z1" s="232" t="s">
        <v>134</v>
      </c>
      <c r="AA1" s="233"/>
      <c r="AB1" s="233"/>
      <c r="AC1" s="233"/>
      <c r="AD1" s="234"/>
      <c r="AE1" s="232" t="s">
        <v>5</v>
      </c>
      <c r="AF1" s="234"/>
      <c r="AG1" s="232" t="s">
        <v>162</v>
      </c>
      <c r="AH1" s="233"/>
      <c r="AI1" s="233"/>
      <c r="AJ1" s="233"/>
      <c r="AK1" s="234"/>
      <c r="AL1" s="232" t="s">
        <v>5</v>
      </c>
      <c r="AM1" s="234"/>
      <c r="AN1" s="232" t="s">
        <v>209</v>
      </c>
      <c r="AO1" s="233"/>
      <c r="AP1" s="233"/>
      <c r="AQ1" s="233"/>
      <c r="AR1" s="234"/>
      <c r="AS1" s="232" t="s">
        <v>42</v>
      </c>
      <c r="AT1" s="234"/>
      <c r="AU1" s="232" t="s">
        <v>208</v>
      </c>
      <c r="AV1" s="233"/>
      <c r="AW1" s="233"/>
      <c r="AX1" s="233"/>
      <c r="AY1" s="234"/>
      <c r="AZ1" s="232" t="s">
        <v>5</v>
      </c>
      <c r="BA1" s="234"/>
      <c r="BB1" s="232" t="s">
        <v>207</v>
      </c>
      <c r="BC1" s="233"/>
      <c r="BD1" s="233"/>
      <c r="BE1" s="233"/>
      <c r="BF1" s="234"/>
      <c r="BG1" s="232" t="s">
        <v>5</v>
      </c>
      <c r="BH1" s="234"/>
    </row>
    <row r="2" spans="1:60">
      <c r="A2" s="91" t="s">
        <v>336</v>
      </c>
      <c r="B2" s="120" t="s">
        <v>335</v>
      </c>
      <c r="C2" s="119" t="s">
        <v>334</v>
      </c>
      <c r="E2" s="4" t="s">
        <v>71</v>
      </c>
      <c r="F2" s="4" t="s">
        <v>48</v>
      </c>
      <c r="G2" s="4" t="s">
        <v>106</v>
      </c>
      <c r="H2" s="4" t="s">
        <v>65</v>
      </c>
      <c r="I2" s="4" t="s">
        <v>74</v>
      </c>
      <c r="J2" s="4" t="s">
        <v>33</v>
      </c>
      <c r="K2" s="4" t="s">
        <v>79</v>
      </c>
      <c r="L2" s="4" t="s">
        <v>328</v>
      </c>
      <c r="M2" s="4" t="s">
        <v>329</v>
      </c>
      <c r="N2" s="4" t="s">
        <v>6</v>
      </c>
      <c r="O2" s="4" t="s">
        <v>85</v>
      </c>
      <c r="P2" s="4" t="s">
        <v>0</v>
      </c>
      <c r="Q2" s="4" t="s">
        <v>6</v>
      </c>
      <c r="R2" s="4" t="s">
        <v>136</v>
      </c>
      <c r="S2" s="4" t="s">
        <v>328</v>
      </c>
      <c r="T2" s="4" t="s">
        <v>329</v>
      </c>
      <c r="U2" s="4" t="s">
        <v>6</v>
      </c>
      <c r="V2" s="4" t="s">
        <v>85</v>
      </c>
      <c r="W2" s="4" t="s">
        <v>0</v>
      </c>
      <c r="X2" s="4" t="s">
        <v>6</v>
      </c>
      <c r="Y2" s="4" t="s">
        <v>136</v>
      </c>
      <c r="Z2" s="4" t="s">
        <v>329</v>
      </c>
      <c r="AA2" s="4" t="s">
        <v>329</v>
      </c>
      <c r="AB2" s="4" t="s">
        <v>6</v>
      </c>
      <c r="AC2" s="4" t="s">
        <v>85</v>
      </c>
      <c r="AD2" s="4" t="s">
        <v>0</v>
      </c>
      <c r="AE2" s="4" t="s">
        <v>6</v>
      </c>
      <c r="AF2" s="4" t="s">
        <v>136</v>
      </c>
      <c r="AG2" s="4" t="s">
        <v>329</v>
      </c>
      <c r="AH2" s="4" t="s">
        <v>329</v>
      </c>
      <c r="AI2" s="4" t="s">
        <v>6</v>
      </c>
      <c r="AJ2" s="4" t="s">
        <v>85</v>
      </c>
      <c r="AK2" s="4" t="s">
        <v>0</v>
      </c>
      <c r="AL2" s="4" t="s">
        <v>6</v>
      </c>
      <c r="AM2" s="4" t="s">
        <v>136</v>
      </c>
      <c r="AN2" s="4" t="s">
        <v>328</v>
      </c>
      <c r="AO2" s="4" t="s">
        <v>329</v>
      </c>
      <c r="AP2" s="4" t="s">
        <v>6</v>
      </c>
      <c r="AQ2" s="4" t="s">
        <v>85</v>
      </c>
      <c r="AR2" s="4" t="s">
        <v>0</v>
      </c>
      <c r="AS2" s="4" t="s">
        <v>6</v>
      </c>
      <c r="AT2" s="4" t="s">
        <v>136</v>
      </c>
      <c r="AU2" s="4" t="s">
        <v>328</v>
      </c>
      <c r="AV2" s="4" t="s">
        <v>329</v>
      </c>
      <c r="AW2" s="4" t="s">
        <v>6</v>
      </c>
      <c r="AX2" s="4" t="s">
        <v>85</v>
      </c>
      <c r="AY2" s="4" t="s">
        <v>0</v>
      </c>
      <c r="AZ2" s="4" t="s">
        <v>6</v>
      </c>
      <c r="BA2" s="4" t="s">
        <v>136</v>
      </c>
      <c r="BB2" s="4" t="s">
        <v>328</v>
      </c>
      <c r="BC2" s="4" t="s">
        <v>329</v>
      </c>
      <c r="BD2" s="4" t="s">
        <v>6</v>
      </c>
      <c r="BE2" s="4" t="s">
        <v>85</v>
      </c>
      <c r="BF2" s="4" t="s">
        <v>0</v>
      </c>
      <c r="BG2" s="4" t="s">
        <v>6</v>
      </c>
      <c r="BH2" s="4" t="s">
        <v>136</v>
      </c>
    </row>
    <row r="3" spans="1:60" ht="15.75" thickBot="1">
      <c r="E3" s="2" t="s">
        <v>147</v>
      </c>
      <c r="F3" s="2" t="s">
        <v>94</v>
      </c>
      <c r="G3" s="2"/>
      <c r="H3" s="2" t="s">
        <v>54</v>
      </c>
      <c r="I3" s="2" t="s">
        <v>57</v>
      </c>
      <c r="J3" s="2" t="s">
        <v>165</v>
      </c>
      <c r="K3" s="3">
        <v>44307.179607928199</v>
      </c>
      <c r="L3" s="1">
        <v>5122.6280736545104</v>
      </c>
      <c r="M3" s="1">
        <f>L3/4</f>
        <v>1280.6570184136276</v>
      </c>
      <c r="N3" s="1">
        <v>5.4368333333333299</v>
      </c>
      <c r="O3" s="1">
        <v>15747730.6414581</v>
      </c>
      <c r="P3" s="1">
        <v>102.45256147309</v>
      </c>
      <c r="Q3" s="1">
        <v>6.3101833333333301</v>
      </c>
      <c r="R3" s="1">
        <v>47189.475820387102</v>
      </c>
      <c r="S3" s="1">
        <v>5221.5455769783002</v>
      </c>
      <c r="T3" s="1">
        <f>S3/4</f>
        <v>1305.3863942445751</v>
      </c>
      <c r="U3" s="1">
        <v>10.0654166666667</v>
      </c>
      <c r="V3" s="1">
        <v>1196465.2501795699</v>
      </c>
      <c r="W3" s="1">
        <v>104.430911539566</v>
      </c>
      <c r="X3" s="1">
        <v>6.9486666666666697</v>
      </c>
      <c r="Y3" s="1">
        <v>16728.7059441171</v>
      </c>
      <c r="Z3" s="1">
        <v>5052.5086233367501</v>
      </c>
      <c r="AA3" s="1">
        <f>Z3/4</f>
        <v>1263.1271558341875</v>
      </c>
      <c r="AB3" s="1">
        <v>11.006266666666701</v>
      </c>
      <c r="AC3" s="1">
        <v>79189.188617399195</v>
      </c>
      <c r="AD3" s="1">
        <v>101.05017246673501</v>
      </c>
      <c r="AE3" s="1">
        <v>6.9486666666666697</v>
      </c>
      <c r="AF3" s="1">
        <v>16728.7059441171</v>
      </c>
      <c r="AG3" s="1">
        <v>5082.8791997770604</v>
      </c>
      <c r="AH3" s="1">
        <f>AG3/4</f>
        <v>1270.7197999442651</v>
      </c>
      <c r="AI3" s="1">
        <v>11.28655</v>
      </c>
      <c r="AJ3" s="1">
        <v>36569809.9221351</v>
      </c>
      <c r="AK3" s="1">
        <v>101.657583995541</v>
      </c>
      <c r="AL3" s="1">
        <v>6.9486666666666697</v>
      </c>
      <c r="AM3" s="1">
        <v>16728.7059441171</v>
      </c>
      <c r="AN3" s="1">
        <v>5028.2082380133897</v>
      </c>
      <c r="AO3" s="1">
        <f>AN3/4</f>
        <v>1257.0520595033474</v>
      </c>
      <c r="AP3" s="1">
        <v>5.6844000000000001</v>
      </c>
      <c r="AQ3" s="1">
        <v>212232.01356751399</v>
      </c>
      <c r="AR3" s="1">
        <v>100.564164760268</v>
      </c>
      <c r="AS3" s="1">
        <v>6.3094000000000001</v>
      </c>
      <c r="AT3" s="1">
        <v>41563.061435706302</v>
      </c>
      <c r="AU3" s="1">
        <v>5019.3812787014604</v>
      </c>
      <c r="AV3" s="1">
        <f>AU3/4</f>
        <v>1254.8453196753651</v>
      </c>
      <c r="AW3" s="1">
        <v>10.5322333333333</v>
      </c>
      <c r="AX3" s="1">
        <v>1349559.0258568199</v>
      </c>
      <c r="AY3" s="1">
        <v>100.387625574029</v>
      </c>
      <c r="AZ3" s="1">
        <v>6.9478833333333299</v>
      </c>
      <c r="BA3" s="1">
        <v>15104.808042447999</v>
      </c>
      <c r="BB3" s="1">
        <v>4998.5010631818704</v>
      </c>
      <c r="BC3" s="1">
        <f>BB3/4</f>
        <v>1249.6252657954676</v>
      </c>
      <c r="BD3" s="1">
        <v>11.372683333333301</v>
      </c>
      <c r="BE3" s="1">
        <v>20340014.601190802</v>
      </c>
      <c r="BF3" s="1">
        <v>99.970021263637307</v>
      </c>
      <c r="BG3" s="1">
        <v>6.9478833333333299</v>
      </c>
      <c r="BH3" s="1">
        <v>15104.808042447999</v>
      </c>
    </row>
    <row r="4" spans="1:60">
      <c r="A4" s="118" t="s">
        <v>333</v>
      </c>
      <c r="B4" s="117" t="s">
        <v>218</v>
      </c>
      <c r="E4" s="2" t="s">
        <v>132</v>
      </c>
      <c r="F4" s="2" t="s">
        <v>94</v>
      </c>
      <c r="G4" s="2"/>
      <c r="H4" s="2" t="s">
        <v>131</v>
      </c>
      <c r="I4" s="2" t="s">
        <v>57</v>
      </c>
      <c r="J4" s="2" t="s">
        <v>167</v>
      </c>
      <c r="K4" s="3">
        <v>44307.194581469899</v>
      </c>
      <c r="L4" s="1">
        <v>3389.47225497722</v>
      </c>
      <c r="M4" s="1">
        <f t="shared" ref="M4:M17" si="0">L4/4</f>
        <v>847.368063744305</v>
      </c>
      <c r="N4" s="1">
        <v>5.4360499999999998</v>
      </c>
      <c r="O4" s="1">
        <v>10098918.8572271</v>
      </c>
      <c r="P4" s="1">
        <v>96.842064427920505</v>
      </c>
      <c r="Q4" s="1">
        <v>6.3094000000000001</v>
      </c>
      <c r="R4" s="1">
        <v>45736.486644000797</v>
      </c>
      <c r="S4" s="1">
        <v>3333.7684136334401</v>
      </c>
      <c r="T4" s="1">
        <f t="shared" ref="T4:T17" si="1">S4/4</f>
        <v>833.44210340836003</v>
      </c>
      <c r="U4" s="1">
        <v>10.0655</v>
      </c>
      <c r="V4" s="1">
        <v>810571.03822530305</v>
      </c>
      <c r="W4" s="1">
        <v>95.250526103812604</v>
      </c>
      <c r="X4" s="1">
        <v>6.9478833333333299</v>
      </c>
      <c r="Y4" s="1">
        <v>17750.761368584801</v>
      </c>
      <c r="Z4" s="1">
        <v>3533.4667402189598</v>
      </c>
      <c r="AA4" s="1">
        <f t="shared" ref="AA4:AA17" si="2">Z4/4</f>
        <v>883.36668505473995</v>
      </c>
      <c r="AB4" s="1">
        <v>11.006349999999999</v>
      </c>
      <c r="AC4" s="1">
        <v>59000.4505317113</v>
      </c>
      <c r="AD4" s="1">
        <v>100.956192577685</v>
      </c>
      <c r="AE4" s="1">
        <v>6.9478833333333299</v>
      </c>
      <c r="AF4" s="1">
        <v>17750.761368584801</v>
      </c>
      <c r="AG4" s="1">
        <v>3439.1581246597102</v>
      </c>
      <c r="AH4" s="1">
        <f t="shared" ref="AH4:AH17" si="3">AG4/4</f>
        <v>859.78953116492755</v>
      </c>
      <c r="AI4" s="1">
        <v>11.286633333333301</v>
      </c>
      <c r="AJ4" s="1">
        <v>26262846.117302801</v>
      </c>
      <c r="AK4" s="1">
        <v>98.261660704563297</v>
      </c>
      <c r="AL4" s="1">
        <v>6.9478833333333299</v>
      </c>
      <c r="AM4" s="1">
        <v>17750.761368584801</v>
      </c>
      <c r="AN4" s="1">
        <v>3448.1356022817299</v>
      </c>
      <c r="AO4" s="1">
        <f t="shared" ref="AO4:AO17" si="4">AN4/4</f>
        <v>862.03390057043248</v>
      </c>
      <c r="AP4" s="1">
        <v>5.69431666666667</v>
      </c>
      <c r="AQ4" s="1">
        <v>160303.60622404501</v>
      </c>
      <c r="AR4" s="1">
        <v>98.518160065192205</v>
      </c>
      <c r="AS4" s="1">
        <v>6.3101833333333301</v>
      </c>
      <c r="AT4" s="1">
        <v>46045.822878459898</v>
      </c>
      <c r="AU4" s="1">
        <v>3278.2935391605201</v>
      </c>
      <c r="AV4" s="1">
        <f t="shared" ref="AV4:AV17" si="5">AU4/4</f>
        <v>819.57338479013004</v>
      </c>
      <c r="AW4" s="1">
        <v>10.53215</v>
      </c>
      <c r="AX4" s="1">
        <v>1034970.4334234</v>
      </c>
      <c r="AY4" s="1">
        <v>93.665529690300602</v>
      </c>
      <c r="AZ4" s="1">
        <v>6.9486666666666697</v>
      </c>
      <c r="BA4" s="1">
        <v>17735.9157988105</v>
      </c>
      <c r="BB4" s="1">
        <v>3374.1164418492399</v>
      </c>
      <c r="BC4" s="1">
        <f t="shared" ref="BC4:BC17" si="6">BB4/4</f>
        <v>843.52911046230997</v>
      </c>
      <c r="BD4" s="1">
        <v>11.3726</v>
      </c>
      <c r="BE4" s="1">
        <v>16121666.9683205</v>
      </c>
      <c r="BF4" s="1">
        <v>96.403326909978205</v>
      </c>
      <c r="BG4" s="1">
        <v>6.9486666666666697</v>
      </c>
      <c r="BH4" s="1">
        <v>17735.9157988105</v>
      </c>
    </row>
    <row r="5" spans="1:60">
      <c r="A5" s="116">
        <v>763</v>
      </c>
      <c r="B5" s="115">
        <v>20</v>
      </c>
      <c r="E5" s="2" t="s">
        <v>46</v>
      </c>
      <c r="F5" s="2" t="s">
        <v>94</v>
      </c>
      <c r="G5" s="2"/>
      <c r="H5" s="2" t="s">
        <v>76</v>
      </c>
      <c r="I5" s="2" t="s">
        <v>57</v>
      </c>
      <c r="J5" s="2" t="s">
        <v>58</v>
      </c>
      <c r="K5" s="3">
        <v>44307.209496041702</v>
      </c>
      <c r="L5" s="1">
        <v>2561.9299778463801</v>
      </c>
      <c r="M5" s="1">
        <f t="shared" si="0"/>
        <v>640.48249446159502</v>
      </c>
      <c r="N5" s="1">
        <v>5.4368333333333299</v>
      </c>
      <c r="O5" s="1">
        <v>7740798.2967667198</v>
      </c>
      <c r="P5" s="1">
        <v>102.47719911385499</v>
      </c>
      <c r="Q5" s="1">
        <v>6.30105</v>
      </c>
      <c r="R5" s="1">
        <v>46380.827876871503</v>
      </c>
      <c r="S5" s="1">
        <v>2389.3806167058201</v>
      </c>
      <c r="T5" s="1">
        <f t="shared" si="1"/>
        <v>597.34515417645503</v>
      </c>
      <c r="U5" s="1">
        <v>10.0654166666667</v>
      </c>
      <c r="V5" s="1">
        <v>633725.36194512097</v>
      </c>
      <c r="W5" s="1">
        <v>95.575224668232593</v>
      </c>
      <c r="X5" s="1">
        <v>6.9486666666666697</v>
      </c>
      <c r="Y5" s="1">
        <v>19363.1978329177</v>
      </c>
      <c r="Z5" s="1">
        <v>2296.5818324093502</v>
      </c>
      <c r="AA5" s="1">
        <f t="shared" si="2"/>
        <v>574.14545810233756</v>
      </c>
      <c r="AB5" s="1">
        <v>11.006266666666701</v>
      </c>
      <c r="AC5" s="1">
        <v>42130.586738807302</v>
      </c>
      <c r="AD5" s="1">
        <v>91.863273296374203</v>
      </c>
      <c r="AE5" s="1">
        <v>6.9486666666666697</v>
      </c>
      <c r="AF5" s="1">
        <v>19363.1978329177</v>
      </c>
      <c r="AG5" s="1">
        <v>2446.3301357150799</v>
      </c>
      <c r="AH5" s="1">
        <f t="shared" si="3"/>
        <v>611.58253392876998</v>
      </c>
      <c r="AI5" s="1">
        <v>11.28655</v>
      </c>
      <c r="AJ5" s="1">
        <v>20385341.099851001</v>
      </c>
      <c r="AK5" s="1">
        <v>97.853205428603204</v>
      </c>
      <c r="AL5" s="1">
        <v>6.9486666666666697</v>
      </c>
      <c r="AM5" s="1">
        <v>19363.1978329177</v>
      </c>
      <c r="AN5" s="1">
        <v>2420.3635374120399</v>
      </c>
      <c r="AO5" s="1">
        <f t="shared" si="4"/>
        <v>605.09088435300998</v>
      </c>
      <c r="AP5" s="1">
        <v>5.6935333333333302</v>
      </c>
      <c r="AQ5" s="1">
        <v>109334.349568078</v>
      </c>
      <c r="AR5" s="1">
        <v>96.814541496481397</v>
      </c>
      <c r="AS5" s="1">
        <v>6.3094000000000001</v>
      </c>
      <c r="AT5" s="1">
        <v>44911.262287434198</v>
      </c>
      <c r="AU5" s="1">
        <v>2659.28496212856</v>
      </c>
      <c r="AV5" s="1">
        <f t="shared" si="5"/>
        <v>664.82124053214</v>
      </c>
      <c r="AW5" s="1">
        <v>10.5322333333333</v>
      </c>
      <c r="AX5" s="1">
        <v>712783.93265238602</v>
      </c>
      <c r="AY5" s="1">
        <v>106.371398485143</v>
      </c>
      <c r="AZ5" s="1">
        <v>6.9478833333333299</v>
      </c>
      <c r="BA5" s="1">
        <v>15057.9737797507</v>
      </c>
      <c r="BB5" s="1">
        <v>2585.7356424989998</v>
      </c>
      <c r="BC5" s="1">
        <f t="shared" si="6"/>
        <v>646.43391062474996</v>
      </c>
      <c r="BD5" s="1">
        <v>11.372683333333301</v>
      </c>
      <c r="BE5" s="1">
        <v>10489309.972165201</v>
      </c>
      <c r="BF5" s="1">
        <v>103.42942569996001</v>
      </c>
      <c r="BG5" s="1">
        <v>6.9478833333333299</v>
      </c>
      <c r="BH5" s="1">
        <v>15057.9737797507</v>
      </c>
    </row>
    <row r="6" spans="1:60">
      <c r="A6" s="116">
        <v>945</v>
      </c>
      <c r="B6" s="115">
        <v>31.25</v>
      </c>
      <c r="E6" s="2" t="s">
        <v>130</v>
      </c>
      <c r="F6" s="2" t="s">
        <v>94</v>
      </c>
      <c r="G6" s="2"/>
      <c r="H6" s="2" t="s">
        <v>145</v>
      </c>
      <c r="I6" s="2" t="s">
        <v>57</v>
      </c>
      <c r="J6" s="2" t="s">
        <v>168</v>
      </c>
      <c r="K6" s="3">
        <v>44307.224452696799</v>
      </c>
      <c r="L6" s="1">
        <v>1300.50933297444</v>
      </c>
      <c r="M6" s="1">
        <f t="shared" si="0"/>
        <v>325.12733324361</v>
      </c>
      <c r="N6" s="1">
        <v>5.4360499999999998</v>
      </c>
      <c r="O6" s="1">
        <v>4133577.3067393401</v>
      </c>
      <c r="P6" s="1">
        <v>86.700622198295704</v>
      </c>
      <c r="Q6" s="1">
        <v>6.3094000000000001</v>
      </c>
      <c r="R6" s="1">
        <v>48790.199261243797</v>
      </c>
      <c r="S6" s="1">
        <v>1353.2857309425899</v>
      </c>
      <c r="T6" s="1">
        <f t="shared" si="1"/>
        <v>338.32143273564748</v>
      </c>
      <c r="U6" s="1">
        <v>10.0655</v>
      </c>
      <c r="V6" s="1">
        <v>353572.9916759</v>
      </c>
      <c r="W6" s="1">
        <v>90.219048729506298</v>
      </c>
      <c r="X6" s="1">
        <v>6.9478833333333299</v>
      </c>
      <c r="Y6" s="1">
        <v>19074.4011246466</v>
      </c>
      <c r="Z6" s="1">
        <v>1585.01786768638</v>
      </c>
      <c r="AA6" s="1">
        <f t="shared" si="2"/>
        <v>396.254466921595</v>
      </c>
      <c r="AB6" s="1">
        <v>11.006349999999999</v>
      </c>
      <c r="AC6" s="1">
        <v>28904.710608060999</v>
      </c>
      <c r="AD6" s="1">
        <v>105.667857845759</v>
      </c>
      <c r="AE6" s="1">
        <v>6.9478833333333299</v>
      </c>
      <c r="AF6" s="1">
        <v>19074.4011246466</v>
      </c>
      <c r="AG6" s="1">
        <v>1421.3525210881301</v>
      </c>
      <c r="AH6" s="1">
        <f t="shared" si="3"/>
        <v>355.33813027203252</v>
      </c>
      <c r="AI6" s="1">
        <v>11.286633333333301</v>
      </c>
      <c r="AJ6" s="1">
        <v>11677797.644045001</v>
      </c>
      <c r="AK6" s="1">
        <v>94.756834739208799</v>
      </c>
      <c r="AL6" s="1">
        <v>6.9478833333333299</v>
      </c>
      <c r="AM6" s="1">
        <v>19074.4011246466</v>
      </c>
      <c r="AN6" s="1">
        <v>1704.58263135329</v>
      </c>
      <c r="AO6" s="1">
        <f t="shared" si="4"/>
        <v>426.14565783832251</v>
      </c>
      <c r="AP6" s="1">
        <v>5.69431666666667</v>
      </c>
      <c r="AQ6" s="1">
        <v>72259.693592162497</v>
      </c>
      <c r="AR6" s="1">
        <v>113.63884209022</v>
      </c>
      <c r="AS6" s="1">
        <v>6.3101833333333301</v>
      </c>
      <c r="AT6" s="1">
        <v>42257.9767867708</v>
      </c>
      <c r="AU6" s="1">
        <v>1634.1258840381099</v>
      </c>
      <c r="AV6" s="1">
        <f t="shared" si="5"/>
        <v>408.53147100952748</v>
      </c>
      <c r="AW6" s="1">
        <v>10.53215</v>
      </c>
      <c r="AX6" s="1">
        <v>467907.04439235898</v>
      </c>
      <c r="AY6" s="1">
        <v>108.941725602541</v>
      </c>
      <c r="AZ6" s="1">
        <v>6.9486666666666697</v>
      </c>
      <c r="BA6" s="1">
        <v>16085.9823306491</v>
      </c>
      <c r="BB6" s="1">
        <v>1602.7288315743101</v>
      </c>
      <c r="BC6" s="1">
        <f t="shared" si="6"/>
        <v>400.68220789357753</v>
      </c>
      <c r="BD6" s="1">
        <v>11.3726</v>
      </c>
      <c r="BE6" s="1">
        <v>6945506.1136658899</v>
      </c>
      <c r="BF6" s="1">
        <v>106.848588771621</v>
      </c>
      <c r="BG6" s="1">
        <v>6.9486666666666697</v>
      </c>
      <c r="BH6" s="1">
        <v>16085.9823306491</v>
      </c>
    </row>
    <row r="7" spans="1:60">
      <c r="A7" s="116">
        <v>274</v>
      </c>
      <c r="B7" s="115">
        <v>5</v>
      </c>
      <c r="E7" s="2" t="s">
        <v>152</v>
      </c>
      <c r="F7" s="2" t="s">
        <v>94</v>
      </c>
      <c r="G7" s="2"/>
      <c r="H7" s="2" t="s">
        <v>159</v>
      </c>
      <c r="I7" s="2" t="s">
        <v>57</v>
      </c>
      <c r="J7" s="2" t="s">
        <v>121</v>
      </c>
      <c r="K7" s="3">
        <v>44307.239437488402</v>
      </c>
      <c r="L7" s="1">
        <v>745.69166847441102</v>
      </c>
      <c r="M7" s="1">
        <f t="shared" si="0"/>
        <v>186.42291711860275</v>
      </c>
      <c r="N7" s="1">
        <v>5.4459666666666697</v>
      </c>
      <c r="O7" s="1">
        <v>2282450.18482215</v>
      </c>
      <c r="P7" s="1">
        <v>93.211458559301406</v>
      </c>
      <c r="Q7" s="1">
        <v>6.30105</v>
      </c>
      <c r="R7" s="1">
        <v>46985.301457683199</v>
      </c>
      <c r="S7" s="1">
        <v>788.55873741355595</v>
      </c>
      <c r="T7" s="1">
        <f t="shared" si="1"/>
        <v>197.13968435338899</v>
      </c>
      <c r="U7" s="1">
        <v>10.0654166666667</v>
      </c>
      <c r="V7" s="1">
        <v>199909.038191208</v>
      </c>
      <c r="W7" s="1">
        <v>98.569842176694493</v>
      </c>
      <c r="X7" s="1">
        <v>6.9486666666666697</v>
      </c>
      <c r="Y7" s="1">
        <v>18508.0094375681</v>
      </c>
      <c r="Z7" s="1">
        <v>851.58239182054001</v>
      </c>
      <c r="AA7" s="1">
        <f t="shared" si="2"/>
        <v>212.895597955135</v>
      </c>
      <c r="AB7" s="1">
        <v>11.006266666666701</v>
      </c>
      <c r="AC7" s="1">
        <v>15447.2626557653</v>
      </c>
      <c r="AD7" s="1">
        <v>106.447798977568</v>
      </c>
      <c r="AE7" s="1">
        <v>6.9486666666666697</v>
      </c>
      <c r="AF7" s="1">
        <v>18508.0094375681</v>
      </c>
      <c r="AG7" s="1">
        <v>844.37678275445001</v>
      </c>
      <c r="AH7" s="1">
        <f t="shared" si="3"/>
        <v>211.0941956886125</v>
      </c>
      <c r="AI7" s="1">
        <v>11.28655</v>
      </c>
      <c r="AJ7" s="1">
        <v>6741043.7301786495</v>
      </c>
      <c r="AK7" s="1">
        <v>105.54709784430599</v>
      </c>
      <c r="AL7" s="1">
        <v>6.9486666666666697</v>
      </c>
      <c r="AM7" s="1">
        <v>18508.0094375681</v>
      </c>
      <c r="AN7" s="1">
        <v>763.88439333669305</v>
      </c>
      <c r="AO7" s="1">
        <f t="shared" si="4"/>
        <v>190.97109833417326</v>
      </c>
      <c r="AP7" s="1">
        <v>5.7118000000000002</v>
      </c>
      <c r="AQ7" s="1">
        <v>39375.312863885702</v>
      </c>
      <c r="AR7" s="1">
        <v>95.485549167086603</v>
      </c>
      <c r="AS7" s="1">
        <v>6.3094000000000001</v>
      </c>
      <c r="AT7" s="1">
        <v>51563.796883426097</v>
      </c>
      <c r="AU7" s="1">
        <v>938.23407816280701</v>
      </c>
      <c r="AV7" s="1">
        <f t="shared" si="5"/>
        <v>234.55851954070175</v>
      </c>
      <c r="AW7" s="1">
        <v>10.5322333333333</v>
      </c>
      <c r="AX7" s="1">
        <v>276353.43071644602</v>
      </c>
      <c r="AY7" s="1">
        <v>117.279259770351</v>
      </c>
      <c r="AZ7" s="1">
        <v>6.9478833333333299</v>
      </c>
      <c r="BA7" s="1">
        <v>16547.301120908101</v>
      </c>
      <c r="BB7" s="1">
        <v>936.52914837398896</v>
      </c>
      <c r="BC7" s="1">
        <f t="shared" si="6"/>
        <v>234.13228709349724</v>
      </c>
      <c r="BD7" s="1">
        <v>11.372683333333301</v>
      </c>
      <c r="BE7" s="1">
        <v>4174887.0468145702</v>
      </c>
      <c r="BF7" s="1">
        <v>117.066143546749</v>
      </c>
      <c r="BG7" s="1">
        <v>6.9478833333333299</v>
      </c>
      <c r="BH7" s="1">
        <v>16547.301120908101</v>
      </c>
    </row>
    <row r="8" spans="1:60">
      <c r="A8" s="116">
        <v>964</v>
      </c>
      <c r="B8" s="115">
        <v>1.75</v>
      </c>
      <c r="E8" s="2" t="s">
        <v>96</v>
      </c>
      <c r="F8" s="2" t="s">
        <v>94</v>
      </c>
      <c r="G8" s="2"/>
      <c r="H8" s="2" t="s">
        <v>17</v>
      </c>
      <c r="I8" s="2" t="s">
        <v>57</v>
      </c>
      <c r="J8" s="2" t="s">
        <v>49</v>
      </c>
      <c r="K8" s="3">
        <v>44307.254360856503</v>
      </c>
      <c r="L8" s="1">
        <v>459.653777742567</v>
      </c>
      <c r="M8" s="1">
        <f t="shared" si="0"/>
        <v>114.91344443564175</v>
      </c>
      <c r="N8" s="1">
        <v>5.4360499999999998</v>
      </c>
      <c r="O8" s="1">
        <v>1482466.83729958</v>
      </c>
      <c r="P8" s="1">
        <v>91.930755548513403</v>
      </c>
      <c r="Q8" s="1">
        <v>6.30026666666667</v>
      </c>
      <c r="R8" s="1">
        <v>49507.859975345098</v>
      </c>
      <c r="S8" s="1">
        <v>473.60094172261802</v>
      </c>
      <c r="T8" s="1">
        <f t="shared" si="1"/>
        <v>118.4002354306545</v>
      </c>
      <c r="U8" s="1">
        <v>10.0655</v>
      </c>
      <c r="V8" s="1">
        <v>114648.605215977</v>
      </c>
      <c r="W8" s="1">
        <v>94.720188344523507</v>
      </c>
      <c r="X8" s="1">
        <v>6.9478833333333299</v>
      </c>
      <c r="Y8" s="1">
        <v>17673.2959117668</v>
      </c>
      <c r="Z8" s="1">
        <v>479.75525172703402</v>
      </c>
      <c r="AA8" s="1">
        <f t="shared" si="2"/>
        <v>119.93881293175851</v>
      </c>
      <c r="AB8" s="1">
        <v>11.006349999999999</v>
      </c>
      <c r="AC8" s="1">
        <v>8651.3102618040302</v>
      </c>
      <c r="AD8" s="1">
        <v>95.951050345406799</v>
      </c>
      <c r="AE8" s="1">
        <v>6.9478833333333299</v>
      </c>
      <c r="AF8" s="1">
        <v>17673.2959117668</v>
      </c>
      <c r="AG8" s="1">
        <v>519.81749789019295</v>
      </c>
      <c r="AH8" s="1">
        <f t="shared" si="3"/>
        <v>129.95437447254824</v>
      </c>
      <c r="AI8" s="1">
        <v>11.286633333333301</v>
      </c>
      <c r="AJ8" s="1">
        <v>3971512.8295153198</v>
      </c>
      <c r="AK8" s="1">
        <v>103.96349957803901</v>
      </c>
      <c r="AL8" s="1">
        <v>6.9478833333333299</v>
      </c>
      <c r="AM8" s="1">
        <v>17673.2959117668</v>
      </c>
      <c r="AN8" s="1">
        <v>466.802652650158</v>
      </c>
      <c r="AO8" s="1">
        <f t="shared" si="4"/>
        <v>116.7006631625395</v>
      </c>
      <c r="AP8" s="1">
        <v>5.7034500000000001</v>
      </c>
      <c r="AQ8" s="1">
        <v>22456.111970972001</v>
      </c>
      <c r="AR8" s="1">
        <v>93.360530530031596</v>
      </c>
      <c r="AS8" s="1">
        <v>6.3101833333333301</v>
      </c>
      <c r="AT8" s="1">
        <v>48175.942460324397</v>
      </c>
      <c r="AU8" s="1">
        <v>448.500773308269</v>
      </c>
      <c r="AV8" s="1">
        <f t="shared" si="5"/>
        <v>112.12519332706725</v>
      </c>
      <c r="AW8" s="1">
        <v>10.53215</v>
      </c>
      <c r="AX8" s="1">
        <v>149282.40164697301</v>
      </c>
      <c r="AY8" s="1">
        <v>89.700154661653698</v>
      </c>
      <c r="AZ8" s="1">
        <v>6.9486666666666697</v>
      </c>
      <c r="BA8" s="1">
        <v>18699.023612974099</v>
      </c>
      <c r="BB8" s="1">
        <v>451.67176140043199</v>
      </c>
      <c r="BC8" s="1">
        <f t="shared" si="6"/>
        <v>112.917940350108</v>
      </c>
      <c r="BD8" s="1">
        <v>11.3726</v>
      </c>
      <c r="BE8" s="1">
        <v>2275297.1893360298</v>
      </c>
      <c r="BF8" s="1">
        <v>90.334352280086406</v>
      </c>
      <c r="BG8" s="1">
        <v>6.9486666666666697</v>
      </c>
      <c r="BH8" s="1">
        <v>18699.023612974099</v>
      </c>
    </row>
    <row r="9" spans="1:60">
      <c r="A9" s="116">
        <v>464</v>
      </c>
      <c r="B9" s="115">
        <v>1.75</v>
      </c>
      <c r="E9" s="2" t="s">
        <v>8</v>
      </c>
      <c r="F9" s="2" t="s">
        <v>94</v>
      </c>
      <c r="G9" s="2"/>
      <c r="H9" s="2" t="s">
        <v>108</v>
      </c>
      <c r="I9" s="2" t="s">
        <v>57</v>
      </c>
      <c r="J9" s="2" t="s">
        <v>123</v>
      </c>
      <c r="K9" s="3">
        <v>44307.269282592599</v>
      </c>
      <c r="L9" s="1">
        <v>319.78259173455001</v>
      </c>
      <c r="M9" s="1">
        <f t="shared" si="0"/>
        <v>79.945647933637503</v>
      </c>
      <c r="N9" s="1">
        <v>5.4368333333333299</v>
      </c>
      <c r="O9" s="1">
        <v>1033872.98970694</v>
      </c>
      <c r="P9" s="1">
        <v>91.366454781299893</v>
      </c>
      <c r="Q9" s="1">
        <v>6.30105</v>
      </c>
      <c r="R9" s="1">
        <v>49628.639764741703</v>
      </c>
      <c r="S9" s="1">
        <v>337.96257223172802</v>
      </c>
      <c r="T9" s="1">
        <f t="shared" si="1"/>
        <v>84.490643057932004</v>
      </c>
      <c r="U9" s="1">
        <v>10.0654166666667</v>
      </c>
      <c r="V9" s="1">
        <v>85765.700544618303</v>
      </c>
      <c r="W9" s="1">
        <v>96.560734923350793</v>
      </c>
      <c r="X9" s="1">
        <v>6.9486666666666697</v>
      </c>
      <c r="Y9" s="1">
        <v>18527.053826226202</v>
      </c>
      <c r="Z9" s="1">
        <v>243.064141878995</v>
      </c>
      <c r="AA9" s="1">
        <f t="shared" si="2"/>
        <v>60.766035469748751</v>
      </c>
      <c r="AB9" s="1">
        <v>11.006266666666701</v>
      </c>
      <c r="AC9" s="1">
        <v>4999.1070150748401</v>
      </c>
      <c r="AD9" s="1">
        <v>69.446897679712905</v>
      </c>
      <c r="AE9" s="1">
        <v>6.9486666666666697</v>
      </c>
      <c r="AF9" s="1">
        <v>18527.053826226202</v>
      </c>
      <c r="AG9" s="1">
        <v>348.675316070728</v>
      </c>
      <c r="AH9" s="1">
        <f t="shared" si="3"/>
        <v>87.168829017682</v>
      </c>
      <c r="AI9" s="1">
        <v>11.28655</v>
      </c>
      <c r="AJ9" s="1">
        <v>2800485.2968768799</v>
      </c>
      <c r="AK9" s="1">
        <v>99.621518877350795</v>
      </c>
      <c r="AL9" s="1">
        <v>6.9486666666666697</v>
      </c>
      <c r="AM9" s="1">
        <v>18527.053826226202</v>
      </c>
      <c r="AN9" s="1">
        <v>301.03788392740603</v>
      </c>
      <c r="AO9" s="1">
        <f t="shared" si="4"/>
        <v>75.259470981851507</v>
      </c>
      <c r="AP9" s="1">
        <v>5.6935333333333302</v>
      </c>
      <c r="AQ9" s="1">
        <v>14203.823676341701</v>
      </c>
      <c r="AR9" s="1">
        <v>86.010823979258802</v>
      </c>
      <c r="AS9" s="1">
        <v>6.3094000000000001</v>
      </c>
      <c r="AT9" s="1">
        <v>47280.428830092002</v>
      </c>
      <c r="AU9" s="1">
        <v>314.59962138159801</v>
      </c>
      <c r="AV9" s="1">
        <f t="shared" si="5"/>
        <v>78.649905345399503</v>
      </c>
      <c r="AW9" s="1">
        <v>10.5322333333333</v>
      </c>
      <c r="AX9" s="1">
        <v>95491.500981034595</v>
      </c>
      <c r="AY9" s="1">
        <v>89.885606109028103</v>
      </c>
      <c r="AZ9" s="1">
        <v>6.9478833333333299</v>
      </c>
      <c r="BA9" s="1">
        <v>17052.1850552865</v>
      </c>
      <c r="BB9" s="1">
        <v>323.06236577431298</v>
      </c>
      <c r="BC9" s="1">
        <f t="shared" si="6"/>
        <v>80.765591443578245</v>
      </c>
      <c r="BD9" s="1">
        <v>11.372683333333301</v>
      </c>
      <c r="BE9" s="1">
        <v>1484098.2986800801</v>
      </c>
      <c r="BF9" s="1">
        <v>92.303533078375196</v>
      </c>
      <c r="BG9" s="1">
        <v>6.9478833333333299</v>
      </c>
      <c r="BH9" s="1">
        <v>17052.1850552865</v>
      </c>
    </row>
    <row r="10" spans="1:60">
      <c r="A10" s="116">
        <v>477</v>
      </c>
      <c r="B10" s="115">
        <v>5</v>
      </c>
      <c r="E10" s="2" t="s">
        <v>67</v>
      </c>
      <c r="F10" s="2" t="s">
        <v>94</v>
      </c>
      <c r="G10" s="2"/>
      <c r="H10" s="2" t="s">
        <v>122</v>
      </c>
      <c r="I10" s="2" t="s">
        <v>57</v>
      </c>
      <c r="J10" s="2" t="s">
        <v>75</v>
      </c>
      <c r="K10" s="3">
        <v>44307.284243182898</v>
      </c>
      <c r="L10" s="1">
        <v>181.61131356755399</v>
      </c>
      <c r="M10" s="1">
        <f t="shared" si="0"/>
        <v>45.402828391888498</v>
      </c>
      <c r="N10" s="1">
        <v>5.4451833333333299</v>
      </c>
      <c r="O10" s="1">
        <v>580750.01764763496</v>
      </c>
      <c r="P10" s="1">
        <v>90.805656783776996</v>
      </c>
      <c r="Q10" s="1">
        <v>6.30026666666667</v>
      </c>
      <c r="R10" s="1">
        <v>49086.982164551002</v>
      </c>
      <c r="S10" s="1">
        <v>199.668922468186</v>
      </c>
      <c r="T10" s="1">
        <f t="shared" si="1"/>
        <v>49.917230617046499</v>
      </c>
      <c r="U10" s="1">
        <v>10.0655</v>
      </c>
      <c r="V10" s="1">
        <v>53127.850469202298</v>
      </c>
      <c r="W10" s="1">
        <v>99.834461234093197</v>
      </c>
      <c r="X10" s="1">
        <v>6.9478833333333299</v>
      </c>
      <c r="Y10" s="1">
        <v>19425.540049003099</v>
      </c>
      <c r="Z10" s="1">
        <v>224.32183914377001</v>
      </c>
      <c r="AA10" s="1">
        <f t="shared" si="2"/>
        <v>56.080459785942502</v>
      </c>
      <c r="AB10" s="1">
        <v>11.006349999999999</v>
      </c>
      <c r="AC10" s="1">
        <v>4903.6216625366797</v>
      </c>
      <c r="AD10" s="1">
        <v>112.160919571885</v>
      </c>
      <c r="AE10" s="1">
        <v>6.9478833333333299</v>
      </c>
      <c r="AF10" s="1">
        <v>19425.540049003099</v>
      </c>
      <c r="AG10" s="1">
        <v>221.66765159490001</v>
      </c>
      <c r="AH10" s="1">
        <f t="shared" si="3"/>
        <v>55.416912898725002</v>
      </c>
      <c r="AI10" s="1">
        <v>11.286633333333301</v>
      </c>
      <c r="AJ10" s="1">
        <v>1875828.2224999401</v>
      </c>
      <c r="AK10" s="1">
        <v>110.83382579745</v>
      </c>
      <c r="AL10" s="1">
        <v>6.9478833333333299</v>
      </c>
      <c r="AM10" s="1">
        <v>19425.540049003099</v>
      </c>
      <c r="AN10" s="1">
        <v>160.732291692199</v>
      </c>
      <c r="AO10" s="1">
        <f t="shared" si="4"/>
        <v>40.18307292304975</v>
      </c>
      <c r="AP10" s="1">
        <v>5.7034500000000001</v>
      </c>
      <c r="AQ10" s="1">
        <v>7630.0585274078803</v>
      </c>
      <c r="AR10" s="1">
        <v>80.3661458460993</v>
      </c>
      <c r="AS10" s="1">
        <v>6.3101833333333301</v>
      </c>
      <c r="AT10" s="1">
        <v>47593.676756733497</v>
      </c>
      <c r="AU10" s="1">
        <v>213.033705179008</v>
      </c>
      <c r="AV10" s="1">
        <f t="shared" si="5"/>
        <v>53.258426294751999</v>
      </c>
      <c r="AW10" s="1">
        <v>10.53215</v>
      </c>
      <c r="AX10" s="1">
        <v>70833.794405725799</v>
      </c>
      <c r="AY10" s="1">
        <v>106.516852589504</v>
      </c>
      <c r="AZ10" s="1">
        <v>6.9486666666666697</v>
      </c>
      <c r="BA10" s="1">
        <v>18679.519416224</v>
      </c>
      <c r="BB10" s="1">
        <v>204.34757566225599</v>
      </c>
      <c r="BC10" s="1">
        <f t="shared" si="6"/>
        <v>51.086893915563998</v>
      </c>
      <c r="BD10" s="1">
        <v>11.3726</v>
      </c>
      <c r="BE10" s="1">
        <v>1028327.4982850699</v>
      </c>
      <c r="BF10" s="1">
        <v>102.173787831128</v>
      </c>
      <c r="BG10" s="1">
        <v>6.9486666666666697</v>
      </c>
      <c r="BH10" s="1">
        <v>18679.519416224</v>
      </c>
    </row>
    <row r="11" spans="1:60">
      <c r="A11" s="116">
        <v>479</v>
      </c>
      <c r="B11" s="115">
        <v>1.75</v>
      </c>
      <c r="E11" s="2" t="s">
        <v>18</v>
      </c>
      <c r="F11" s="2" t="s">
        <v>94</v>
      </c>
      <c r="G11" s="2"/>
      <c r="H11" s="2" t="s">
        <v>118</v>
      </c>
      <c r="I11" s="2" t="s">
        <v>57</v>
      </c>
      <c r="J11" s="2" t="s">
        <v>144</v>
      </c>
      <c r="K11" s="3">
        <v>44307.299147210702</v>
      </c>
      <c r="L11" s="1">
        <v>104.32099785739</v>
      </c>
      <c r="M11" s="1">
        <f t="shared" si="0"/>
        <v>26.080249464347499</v>
      </c>
      <c r="N11" s="1">
        <v>5.4368333333333299</v>
      </c>
      <c r="O11" s="1">
        <v>323586.04759319098</v>
      </c>
      <c r="P11" s="1">
        <v>83.4567982859122</v>
      </c>
      <c r="Q11" s="1">
        <v>6.3101833333333301</v>
      </c>
      <c r="R11" s="1">
        <v>47614.371443146701</v>
      </c>
      <c r="S11" s="1">
        <v>124.35885190739199</v>
      </c>
      <c r="T11" s="1">
        <f t="shared" si="1"/>
        <v>31.089712976847999</v>
      </c>
      <c r="U11" s="1">
        <v>10.0654166666667</v>
      </c>
      <c r="V11" s="1">
        <v>31221.950513096501</v>
      </c>
      <c r="W11" s="1">
        <v>99.487081525913794</v>
      </c>
      <c r="X11" s="1">
        <v>6.9486666666666697</v>
      </c>
      <c r="Y11" s="1">
        <v>18329.248442953802</v>
      </c>
      <c r="Z11" s="1">
        <v>83.548724091734897</v>
      </c>
      <c r="AA11" s="1">
        <f t="shared" si="2"/>
        <v>20.887181022933724</v>
      </c>
      <c r="AB11" s="1">
        <v>11.006266666666701</v>
      </c>
      <c r="AC11" s="1">
        <v>2232.0002811889599</v>
      </c>
      <c r="AD11" s="1">
        <v>66.838979273387906</v>
      </c>
      <c r="AE11" s="1">
        <v>6.9486666666666697</v>
      </c>
      <c r="AF11" s="1">
        <v>18329.248442953802</v>
      </c>
      <c r="AG11" s="1">
        <v>130.71751639787001</v>
      </c>
      <c r="AH11" s="1">
        <f t="shared" si="3"/>
        <v>32.679379099467504</v>
      </c>
      <c r="AI11" s="1">
        <v>11.28655</v>
      </c>
      <c r="AJ11" s="1">
        <v>1053420.5279269801</v>
      </c>
      <c r="AK11" s="1">
        <v>104.57401311829599</v>
      </c>
      <c r="AL11" s="1">
        <v>6.9486666666666697</v>
      </c>
      <c r="AM11" s="1">
        <v>18329.248442953802</v>
      </c>
      <c r="AN11" s="1">
        <v>160.34552140878299</v>
      </c>
      <c r="AO11" s="1">
        <f t="shared" si="4"/>
        <v>40.086380352195746</v>
      </c>
      <c r="AP11" s="1">
        <v>5.6935333333333302</v>
      </c>
      <c r="AQ11" s="1">
        <v>7416.6784435351701</v>
      </c>
      <c r="AR11" s="1">
        <v>128.27641712702601</v>
      </c>
      <c r="AS11" s="1">
        <v>6.3094000000000001</v>
      </c>
      <c r="AT11" s="1">
        <v>46374.3426716045</v>
      </c>
      <c r="AU11" s="1">
        <v>128.487807087448</v>
      </c>
      <c r="AV11" s="1">
        <f t="shared" si="5"/>
        <v>32.121951771862001</v>
      </c>
      <c r="AW11" s="1">
        <v>10.5322333333333</v>
      </c>
      <c r="AX11" s="1">
        <v>43002.896856823099</v>
      </c>
      <c r="AY11" s="1">
        <v>102.79024566995901</v>
      </c>
      <c r="AZ11" s="1">
        <v>6.9478833333333299</v>
      </c>
      <c r="BA11" s="1">
        <v>18802.227721788298</v>
      </c>
      <c r="BB11" s="1">
        <v>125.098146112306</v>
      </c>
      <c r="BC11" s="1">
        <f t="shared" si="6"/>
        <v>31.274536528076499</v>
      </c>
      <c r="BD11" s="1">
        <v>11.372683333333301</v>
      </c>
      <c r="BE11" s="1">
        <v>633660.21898770204</v>
      </c>
      <c r="BF11" s="1">
        <v>100.07851688984501</v>
      </c>
      <c r="BG11" s="1">
        <v>6.9478833333333299</v>
      </c>
      <c r="BH11" s="1">
        <v>18802.227721788298</v>
      </c>
    </row>
    <row r="12" spans="1:60" ht="15.75" thickBot="1">
      <c r="A12" s="114" t="s">
        <v>179</v>
      </c>
      <c r="B12" s="130" t="s">
        <v>420</v>
      </c>
      <c r="E12" s="2" t="s">
        <v>72</v>
      </c>
      <c r="F12" s="2" t="s">
        <v>94</v>
      </c>
      <c r="G12" s="2"/>
      <c r="H12" s="2" t="s">
        <v>139</v>
      </c>
      <c r="I12" s="2" t="s">
        <v>57</v>
      </c>
      <c r="J12" s="2" t="s">
        <v>149</v>
      </c>
      <c r="K12" s="3">
        <v>44307.314076597198</v>
      </c>
      <c r="L12" s="1">
        <v>62.156855381817799</v>
      </c>
      <c r="M12" s="1">
        <f t="shared" si="0"/>
        <v>15.53921384545445</v>
      </c>
      <c r="N12" s="1">
        <v>5.4360499999999998</v>
      </c>
      <c r="O12" s="1">
        <v>193568.35099670201</v>
      </c>
      <c r="P12" s="1">
        <v>77.696069227272304</v>
      </c>
      <c r="Q12" s="1">
        <v>6.30026666666667</v>
      </c>
      <c r="R12" s="1">
        <v>47804.118731832103</v>
      </c>
      <c r="S12" s="1">
        <v>74.7993531173245</v>
      </c>
      <c r="T12" s="1">
        <f t="shared" si="1"/>
        <v>18.699838279331125</v>
      </c>
      <c r="U12" s="1">
        <v>10.0655</v>
      </c>
      <c r="V12" s="1">
        <v>19437.667554782602</v>
      </c>
      <c r="W12" s="1">
        <v>93.499191396655704</v>
      </c>
      <c r="X12" s="1">
        <v>6.9478833333333299</v>
      </c>
      <c r="Y12" s="1">
        <v>18971.760734847001</v>
      </c>
      <c r="Z12" s="1">
        <v>170.00919917420501</v>
      </c>
      <c r="AA12" s="1">
        <f t="shared" si="2"/>
        <v>42.502299793551252</v>
      </c>
      <c r="AB12" s="1">
        <v>11.006349999999999</v>
      </c>
      <c r="AC12" s="1">
        <v>3832.6979568709198</v>
      </c>
      <c r="AD12" s="1">
        <v>212.51149896775601</v>
      </c>
      <c r="AE12" s="1">
        <v>6.9478833333333299</v>
      </c>
      <c r="AF12" s="1">
        <v>18971.760734847001</v>
      </c>
      <c r="AG12" s="1">
        <v>76.940376162550095</v>
      </c>
      <c r="AH12" s="1">
        <f t="shared" si="3"/>
        <v>19.235094040637524</v>
      </c>
      <c r="AI12" s="1">
        <v>11.286633333333301</v>
      </c>
      <c r="AJ12" s="1">
        <v>651816.01588156703</v>
      </c>
      <c r="AK12" s="1">
        <v>96.175470203187601</v>
      </c>
      <c r="AL12" s="1">
        <v>6.9478833333333299</v>
      </c>
      <c r="AM12" s="1">
        <v>18971.760734847001</v>
      </c>
      <c r="AN12" s="1">
        <v>60.697478103685398</v>
      </c>
      <c r="AO12" s="1">
        <f t="shared" si="4"/>
        <v>15.17436952592135</v>
      </c>
      <c r="AP12" s="1">
        <v>5.7034500000000001</v>
      </c>
      <c r="AQ12" s="1">
        <v>2553.8308202459898</v>
      </c>
      <c r="AR12" s="1">
        <v>75.871847629606805</v>
      </c>
      <c r="AS12" s="1">
        <v>6.3101833333333301</v>
      </c>
      <c r="AT12" s="1">
        <v>42199.576126230597</v>
      </c>
      <c r="AU12" s="1">
        <v>109.76971725991601</v>
      </c>
      <c r="AV12" s="1">
        <f t="shared" si="5"/>
        <v>27.442429314979002</v>
      </c>
      <c r="AW12" s="1">
        <v>10.53215</v>
      </c>
      <c r="AX12" s="1">
        <v>31465.0997688803</v>
      </c>
      <c r="AY12" s="1">
        <v>137.212146574895</v>
      </c>
      <c r="AZ12" s="1">
        <v>6.9486666666666697</v>
      </c>
      <c r="BA12" s="1">
        <v>16103.4926885399</v>
      </c>
      <c r="BB12" s="1">
        <v>101.87860592157701</v>
      </c>
      <c r="BC12" s="1">
        <f t="shared" si="6"/>
        <v>25.469651480394251</v>
      </c>
      <c r="BD12" s="1">
        <v>11.3726</v>
      </c>
      <c r="BE12" s="1">
        <v>441976.65941449499</v>
      </c>
      <c r="BF12" s="1">
        <v>127.34825740197201</v>
      </c>
      <c r="BG12" s="1">
        <v>6.9486666666666697</v>
      </c>
      <c r="BH12" s="1">
        <v>16103.4926885399</v>
      </c>
    </row>
    <row r="13" spans="1:60">
      <c r="A13" t="s">
        <v>421</v>
      </c>
      <c r="B13" s="95"/>
      <c r="E13" s="2" t="s">
        <v>16</v>
      </c>
      <c r="F13" s="2" t="s">
        <v>94</v>
      </c>
      <c r="G13" s="2"/>
      <c r="H13" s="2" t="s">
        <v>151</v>
      </c>
      <c r="I13" s="2" t="s">
        <v>57</v>
      </c>
      <c r="J13" s="2" t="s">
        <v>160</v>
      </c>
      <c r="K13" s="3">
        <v>44307.329056099501</v>
      </c>
      <c r="L13" s="1">
        <v>0</v>
      </c>
      <c r="M13" s="1">
        <f t="shared" si="0"/>
        <v>0</v>
      </c>
      <c r="N13" s="1">
        <v>5.4276999999999997</v>
      </c>
      <c r="O13" s="1">
        <v>0</v>
      </c>
      <c r="P13" s="1">
        <v>0</v>
      </c>
      <c r="Q13" s="1">
        <v>6.2827833333333301</v>
      </c>
      <c r="R13" s="1">
        <v>145.227178299028</v>
      </c>
      <c r="S13" s="1">
        <v>0</v>
      </c>
      <c r="T13" s="1">
        <f t="shared" si="1"/>
        <v>0</v>
      </c>
      <c r="U13" s="1">
        <v>10.0749833333333</v>
      </c>
      <c r="V13" s="1">
        <v>0</v>
      </c>
      <c r="W13" s="1">
        <v>0</v>
      </c>
      <c r="X13" s="1">
        <v>6.9121333333333297</v>
      </c>
      <c r="Y13" s="1">
        <v>0</v>
      </c>
      <c r="Z13" s="1">
        <v>0</v>
      </c>
      <c r="AA13" s="1">
        <f t="shared" si="2"/>
        <v>0</v>
      </c>
      <c r="AB13" s="1">
        <v>10.98715</v>
      </c>
      <c r="AC13" s="1">
        <v>0</v>
      </c>
      <c r="AD13" s="1">
        <v>0</v>
      </c>
      <c r="AE13" s="1">
        <v>6.9121333333333297</v>
      </c>
      <c r="AF13" s="1">
        <v>0</v>
      </c>
      <c r="AG13" s="1">
        <v>0</v>
      </c>
      <c r="AH13" s="1">
        <f t="shared" si="3"/>
        <v>0</v>
      </c>
      <c r="AI13" s="1">
        <v>11.3726</v>
      </c>
      <c r="AJ13" s="1">
        <v>0</v>
      </c>
      <c r="AK13" s="1">
        <v>0</v>
      </c>
      <c r="AL13" s="1">
        <v>6.9121333333333297</v>
      </c>
      <c r="AM13" s="1">
        <v>0</v>
      </c>
      <c r="AN13" s="1">
        <v>123.922155121332</v>
      </c>
      <c r="AO13" s="1">
        <f t="shared" si="4"/>
        <v>30.980538780332999</v>
      </c>
      <c r="AP13" s="1">
        <v>5.7392000000000003</v>
      </c>
      <c r="AQ13" s="1">
        <v>4716.22163518865</v>
      </c>
      <c r="AR13" s="1">
        <v>247.844310242663</v>
      </c>
      <c r="AS13" s="1">
        <v>6.3276666666666701</v>
      </c>
      <c r="AT13" s="1">
        <v>38161.849089494703</v>
      </c>
      <c r="AU13" s="1">
        <v>79.254564362503999</v>
      </c>
      <c r="AV13" s="1">
        <f t="shared" si="5"/>
        <v>19.813641090626</v>
      </c>
      <c r="AW13" s="1">
        <v>10.5322333333333</v>
      </c>
      <c r="AX13" s="1">
        <v>21812.883554744902</v>
      </c>
      <c r="AY13" s="1">
        <v>158.509128725008</v>
      </c>
      <c r="AZ13" s="1">
        <v>6.9478833333333299</v>
      </c>
      <c r="BA13" s="1">
        <v>15461.8804378444</v>
      </c>
      <c r="BB13" s="1">
        <v>74.856954904910907</v>
      </c>
      <c r="BC13" s="1">
        <f t="shared" si="6"/>
        <v>18.714238726227727</v>
      </c>
      <c r="BD13" s="1">
        <v>11.372683333333301</v>
      </c>
      <c r="BE13" s="1">
        <v>311810.49469604099</v>
      </c>
      <c r="BF13" s="1">
        <v>149.71390980982201</v>
      </c>
      <c r="BG13" s="1">
        <v>6.9478833333333299</v>
      </c>
      <c r="BH13" s="1">
        <v>15461.8804378444</v>
      </c>
    </row>
    <row r="14" spans="1:60">
      <c r="B14" s="95"/>
      <c r="E14" s="2" t="s">
        <v>11</v>
      </c>
      <c r="F14" s="2" t="s">
        <v>94</v>
      </c>
      <c r="G14" s="2"/>
      <c r="H14" s="2" t="s">
        <v>117</v>
      </c>
      <c r="I14" s="2" t="s">
        <v>57</v>
      </c>
      <c r="J14" s="2" t="s">
        <v>142</v>
      </c>
      <c r="K14" s="3">
        <v>44307.343975891199</v>
      </c>
      <c r="L14" s="1">
        <v>32.545083405367699</v>
      </c>
      <c r="M14" s="1">
        <f t="shared" si="0"/>
        <v>8.1362708513419246</v>
      </c>
      <c r="N14" s="1">
        <v>5.3447166666666703</v>
      </c>
      <c r="O14" s="1">
        <v>145835.97419269799</v>
      </c>
      <c r="P14" s="1">
        <v>108.483611351226</v>
      </c>
      <c r="Q14" s="1">
        <v>6.3368000000000002</v>
      </c>
      <c r="R14" s="1">
        <v>68785.877027840193</v>
      </c>
      <c r="S14" s="1">
        <v>37.0413468341361</v>
      </c>
      <c r="T14" s="1">
        <f t="shared" si="1"/>
        <v>9.2603367085340249</v>
      </c>
      <c r="U14" s="1">
        <v>10.0655</v>
      </c>
      <c r="V14" s="1">
        <v>13429.3458343442</v>
      </c>
      <c r="W14" s="1">
        <v>123.471156113787</v>
      </c>
      <c r="X14" s="1">
        <v>6.9570166666666697</v>
      </c>
      <c r="Y14" s="1">
        <v>26468.5054464887</v>
      </c>
      <c r="Z14" s="1">
        <v>33.9358974917442</v>
      </c>
      <c r="AA14" s="1">
        <f t="shared" si="2"/>
        <v>8.4839743729360499</v>
      </c>
      <c r="AB14" s="1">
        <v>11.006349999999999</v>
      </c>
      <c r="AC14" s="1">
        <v>2004.3084665141801</v>
      </c>
      <c r="AD14" s="1">
        <v>113.119658305814</v>
      </c>
      <c r="AE14" s="1">
        <v>6.9570166666666697</v>
      </c>
      <c r="AF14" s="1">
        <v>26468.5054464887</v>
      </c>
      <c r="AG14" s="1">
        <v>39.222547108986198</v>
      </c>
      <c r="AH14" s="1">
        <f t="shared" si="3"/>
        <v>9.8056367772465496</v>
      </c>
      <c r="AI14" s="1">
        <v>11.286633333333301</v>
      </c>
      <c r="AJ14" s="1">
        <v>480270.505272382</v>
      </c>
      <c r="AK14" s="1">
        <v>130.741823696621</v>
      </c>
      <c r="AL14" s="1">
        <v>6.9570166666666697</v>
      </c>
      <c r="AM14" s="1">
        <v>26468.5054464887</v>
      </c>
      <c r="AN14" s="1">
        <v>0</v>
      </c>
      <c r="AO14" s="1">
        <f t="shared" si="4"/>
        <v>0</v>
      </c>
      <c r="AP14" s="1">
        <v>5.7034500000000001</v>
      </c>
      <c r="AQ14" s="1">
        <v>0</v>
      </c>
      <c r="AR14" s="1">
        <v>0</v>
      </c>
      <c r="AS14" s="1">
        <v>6.3101833333333301</v>
      </c>
      <c r="AT14" s="1">
        <v>47596.264901926603</v>
      </c>
      <c r="AU14" s="1">
        <v>33.109917584073798</v>
      </c>
      <c r="AV14" s="1">
        <f t="shared" si="5"/>
        <v>8.2774793960184496</v>
      </c>
      <c r="AW14" s="1">
        <v>10.53215</v>
      </c>
      <c r="AX14" s="1">
        <v>11686.4618215501</v>
      </c>
      <c r="AY14" s="1">
        <v>110.366391946913</v>
      </c>
      <c r="AZ14" s="1">
        <v>6.9486666666666697</v>
      </c>
      <c r="BA14" s="1">
        <v>19828.8924749865</v>
      </c>
      <c r="BB14" s="1">
        <v>30.279541274801701</v>
      </c>
      <c r="BC14" s="1">
        <f t="shared" si="6"/>
        <v>7.5698853187004254</v>
      </c>
      <c r="BD14" s="1">
        <v>11.3726</v>
      </c>
      <c r="BE14" s="1">
        <v>161749.89606303399</v>
      </c>
      <c r="BF14" s="1">
        <v>100.931804249339</v>
      </c>
      <c r="BG14" s="1">
        <v>6.9486666666666697</v>
      </c>
      <c r="BH14" s="1">
        <v>19828.8924749865</v>
      </c>
    </row>
    <row r="15" spans="1:60">
      <c r="B15" s="95"/>
      <c r="E15" s="2" t="s">
        <v>40</v>
      </c>
      <c r="F15" s="2" t="s">
        <v>94</v>
      </c>
      <c r="G15" s="2"/>
      <c r="H15" s="2" t="s">
        <v>66</v>
      </c>
      <c r="I15" s="2" t="s">
        <v>57</v>
      </c>
      <c r="J15" s="2" t="s">
        <v>69</v>
      </c>
      <c r="K15" s="3">
        <v>44307.358912083298</v>
      </c>
      <c r="L15" s="1">
        <v>16.595295251522199</v>
      </c>
      <c r="M15" s="1">
        <f t="shared" si="0"/>
        <v>4.1488238128805497</v>
      </c>
      <c r="N15" s="1">
        <v>5.4368333333333299</v>
      </c>
      <c r="O15" s="1">
        <v>53938.088835063099</v>
      </c>
      <c r="P15" s="1">
        <v>82.976476257610798</v>
      </c>
      <c r="Q15" s="1">
        <v>6.3101833333333301</v>
      </c>
      <c r="R15" s="1">
        <v>49891.960689383297</v>
      </c>
      <c r="S15" s="1">
        <v>25.463946771424801</v>
      </c>
      <c r="T15" s="1">
        <f t="shared" si="1"/>
        <v>6.3659866928562003</v>
      </c>
      <c r="U15" s="1">
        <v>10.0654166666667</v>
      </c>
      <c r="V15" s="1">
        <v>6013.0248995191496</v>
      </c>
      <c r="W15" s="1">
        <v>127.31973385712401</v>
      </c>
      <c r="X15" s="1">
        <v>6.9486666666666697</v>
      </c>
      <c r="Y15" s="1">
        <v>17239.6567769502</v>
      </c>
      <c r="Z15" s="1">
        <v>51.207491020524003</v>
      </c>
      <c r="AA15" s="1">
        <f t="shared" si="2"/>
        <v>12.801872755131001</v>
      </c>
      <c r="AB15" s="1">
        <v>11.006266666666701</v>
      </c>
      <c r="AC15" s="1">
        <v>1581.8241903263199</v>
      </c>
      <c r="AD15" s="1">
        <v>256.03745510262002</v>
      </c>
      <c r="AE15" s="1">
        <v>6.9486666666666697</v>
      </c>
      <c r="AF15" s="1">
        <v>17239.6567769502</v>
      </c>
      <c r="AG15" s="1">
        <v>23.3780263566446</v>
      </c>
      <c r="AH15" s="1">
        <f t="shared" si="3"/>
        <v>5.8445065891611501</v>
      </c>
      <c r="AI15" s="1">
        <v>11.28655</v>
      </c>
      <c r="AJ15" s="1">
        <v>195403.86799653099</v>
      </c>
      <c r="AK15" s="1">
        <v>116.890131783223</v>
      </c>
      <c r="AL15" s="1">
        <v>6.9486666666666697</v>
      </c>
      <c r="AM15" s="1">
        <v>17239.6567769502</v>
      </c>
      <c r="AN15" s="1">
        <v>0</v>
      </c>
      <c r="AO15" s="1">
        <f t="shared" si="4"/>
        <v>0</v>
      </c>
      <c r="AP15" s="1">
        <v>4.9719666666666704</v>
      </c>
      <c r="AQ15" s="1">
        <v>0</v>
      </c>
      <c r="AR15" s="1">
        <v>0</v>
      </c>
      <c r="AS15" s="1">
        <v>6.3094000000000001</v>
      </c>
      <c r="AT15" s="1">
        <v>44773.043726538599</v>
      </c>
      <c r="AU15" s="1">
        <v>30.099389830808299</v>
      </c>
      <c r="AV15" s="1">
        <f t="shared" si="5"/>
        <v>7.5248474577020747</v>
      </c>
      <c r="AW15" s="1">
        <v>10.5322333333333</v>
      </c>
      <c r="AX15" s="1">
        <v>9217.7145729794902</v>
      </c>
      <c r="AY15" s="1">
        <v>150.496949154041</v>
      </c>
      <c r="AZ15" s="1">
        <v>6.9478833333333299</v>
      </c>
      <c r="BA15" s="1">
        <v>17204.382010076301</v>
      </c>
      <c r="BB15" s="1">
        <v>23.939432991066401</v>
      </c>
      <c r="BC15" s="1">
        <f t="shared" si="6"/>
        <v>5.9848582477666001</v>
      </c>
      <c r="BD15" s="1">
        <v>11.372683333333301</v>
      </c>
      <c r="BE15" s="1">
        <v>110955.592807807</v>
      </c>
      <c r="BF15" s="1">
        <v>119.697164955332</v>
      </c>
      <c r="BG15" s="1">
        <v>6.9478833333333299</v>
      </c>
      <c r="BH15" s="1">
        <v>17204.382010076301</v>
      </c>
    </row>
    <row r="16" spans="1:60">
      <c r="B16" s="95"/>
      <c r="E16" s="2" t="s">
        <v>109</v>
      </c>
      <c r="F16" s="2" t="s">
        <v>94</v>
      </c>
      <c r="G16" s="2"/>
      <c r="H16" s="2" t="s">
        <v>148</v>
      </c>
      <c r="I16" s="2" t="s">
        <v>57</v>
      </c>
      <c r="J16" s="2" t="s">
        <v>28</v>
      </c>
      <c r="K16" s="3">
        <v>44307.3738645833</v>
      </c>
      <c r="L16" s="1">
        <v>11.8523824571504</v>
      </c>
      <c r="M16" s="1">
        <f t="shared" si="0"/>
        <v>2.9630956142875999</v>
      </c>
      <c r="N16" s="1">
        <v>5.4360499999999998</v>
      </c>
      <c r="O16" s="1">
        <v>35449.062996863497</v>
      </c>
      <c r="P16" s="1">
        <v>98.769853809586706</v>
      </c>
      <c r="Q16" s="1">
        <v>6.30026666666667</v>
      </c>
      <c r="R16" s="1">
        <v>45911.248597336802</v>
      </c>
      <c r="S16" s="1">
        <v>12.873799009057601</v>
      </c>
      <c r="T16" s="1">
        <f t="shared" si="1"/>
        <v>3.2184497522644002</v>
      </c>
      <c r="U16" s="1">
        <v>10.0655</v>
      </c>
      <c r="V16" s="1">
        <v>3509.9039055103399</v>
      </c>
      <c r="W16" s="1">
        <v>107.281658408814</v>
      </c>
      <c r="X16" s="1">
        <v>6.9478833333333299</v>
      </c>
      <c r="Y16" s="1">
        <v>19904.434011299301</v>
      </c>
      <c r="Z16" s="1">
        <v>0</v>
      </c>
      <c r="AA16" s="1">
        <f t="shared" si="2"/>
        <v>0</v>
      </c>
      <c r="AB16" s="1">
        <v>10.5378833333333</v>
      </c>
      <c r="AC16" s="1">
        <v>0</v>
      </c>
      <c r="AD16" s="1">
        <v>0</v>
      </c>
      <c r="AE16" s="1">
        <v>6.9478833333333299</v>
      </c>
      <c r="AF16" s="1">
        <v>19904.434011299301</v>
      </c>
      <c r="AG16" s="1">
        <v>11.309940138411401</v>
      </c>
      <c r="AH16" s="1">
        <f t="shared" si="3"/>
        <v>2.8274850346028502</v>
      </c>
      <c r="AI16" s="1">
        <v>11.286633333333301</v>
      </c>
      <c r="AJ16" s="1">
        <v>122359.55806127901</v>
      </c>
      <c r="AK16" s="1">
        <v>94.249501153428398</v>
      </c>
      <c r="AL16" s="1">
        <v>6.9478833333333299</v>
      </c>
      <c r="AM16" s="1">
        <v>19904.434011299301</v>
      </c>
      <c r="AN16" s="1">
        <v>0</v>
      </c>
      <c r="AO16" s="1">
        <f t="shared" si="4"/>
        <v>0</v>
      </c>
      <c r="AP16" s="1">
        <v>5.69431666666667</v>
      </c>
      <c r="AQ16" s="1">
        <v>0</v>
      </c>
      <c r="AR16" s="1">
        <v>0</v>
      </c>
      <c r="AS16" s="1">
        <v>6.3101833333333301</v>
      </c>
      <c r="AT16" s="1">
        <v>42224.612170222201</v>
      </c>
      <c r="AU16" s="1">
        <v>14.0982421119192</v>
      </c>
      <c r="AV16" s="1">
        <f t="shared" si="5"/>
        <v>3.5245605279798</v>
      </c>
      <c r="AW16" s="1">
        <v>10.53215</v>
      </c>
      <c r="AX16" s="1">
        <v>4254.59784511002</v>
      </c>
      <c r="AY16" s="1">
        <v>117.48535093266</v>
      </c>
      <c r="AZ16" s="1">
        <v>6.9486666666666697</v>
      </c>
      <c r="BA16" s="1">
        <v>16953.800334064999</v>
      </c>
      <c r="BB16" s="1">
        <v>15.8103618148621</v>
      </c>
      <c r="BC16" s="1">
        <f t="shared" si="6"/>
        <v>3.952590453715525</v>
      </c>
      <c r="BD16" s="1">
        <v>11.3726</v>
      </c>
      <c r="BE16" s="1">
        <v>72211.295075397706</v>
      </c>
      <c r="BF16" s="1">
        <v>131.75301512385099</v>
      </c>
      <c r="BG16" s="1">
        <v>6.9486666666666697</v>
      </c>
      <c r="BH16" s="1">
        <v>16953.800334064999</v>
      </c>
    </row>
    <row r="17" spans="2:60">
      <c r="B17" s="95"/>
      <c r="E17" s="2" t="s">
        <v>143</v>
      </c>
      <c r="F17" s="2" t="s">
        <v>94</v>
      </c>
      <c r="G17" s="2"/>
      <c r="H17" s="2" t="s">
        <v>30</v>
      </c>
      <c r="I17" s="2" t="s">
        <v>57</v>
      </c>
      <c r="J17" s="2" t="s">
        <v>105</v>
      </c>
      <c r="K17" s="3">
        <v>44307.388838182902</v>
      </c>
      <c r="L17" s="1">
        <v>6.6059426839191602</v>
      </c>
      <c r="M17" s="1">
        <f t="shared" si="0"/>
        <v>1.65148567097979</v>
      </c>
      <c r="N17" s="1">
        <v>5.4368333333333299</v>
      </c>
      <c r="O17" s="1">
        <v>21668.462886764399</v>
      </c>
      <c r="P17" s="1">
        <v>94.370609770273703</v>
      </c>
      <c r="Q17" s="1">
        <v>6.30105</v>
      </c>
      <c r="R17" s="1">
        <v>50351.603306186502</v>
      </c>
      <c r="S17" s="1">
        <v>6.9391399664917</v>
      </c>
      <c r="T17" s="1">
        <f t="shared" si="1"/>
        <v>1.734784991622925</v>
      </c>
      <c r="U17" s="1">
        <v>10.0654166666667</v>
      </c>
      <c r="V17" s="1">
        <v>1834.5565412522899</v>
      </c>
      <c r="W17" s="1">
        <v>99.130570949881402</v>
      </c>
      <c r="X17" s="1">
        <v>6.9486666666666697</v>
      </c>
      <c r="Y17" s="1">
        <v>19301.3099342319</v>
      </c>
      <c r="Z17" s="1">
        <v>0</v>
      </c>
      <c r="AA17" s="1">
        <f t="shared" si="2"/>
        <v>0</v>
      </c>
      <c r="AB17" s="1">
        <v>10.652533333333301</v>
      </c>
      <c r="AC17" s="1">
        <v>0</v>
      </c>
      <c r="AD17" s="1">
        <v>0</v>
      </c>
      <c r="AE17" s="1">
        <v>6.9486666666666697</v>
      </c>
      <c r="AF17" s="1">
        <v>19301.3099342319</v>
      </c>
      <c r="AG17" s="1">
        <v>5.7957275730784898</v>
      </c>
      <c r="AH17" s="1">
        <f t="shared" si="3"/>
        <v>1.4489318932696225</v>
      </c>
      <c r="AI17" s="1">
        <v>11.28655</v>
      </c>
      <c r="AJ17" s="1">
        <v>72904.660659094399</v>
      </c>
      <c r="AK17" s="1">
        <v>82.796108186835596</v>
      </c>
      <c r="AL17" s="1">
        <v>6.9486666666666697</v>
      </c>
      <c r="AM17" s="1">
        <v>19301.3099342319</v>
      </c>
      <c r="AN17" s="1">
        <v>0</v>
      </c>
      <c r="AO17" s="1">
        <f t="shared" si="4"/>
        <v>0</v>
      </c>
      <c r="AP17" s="1">
        <v>5.4195166666666701</v>
      </c>
      <c r="AQ17" s="1">
        <v>0</v>
      </c>
      <c r="AR17" s="1">
        <v>0</v>
      </c>
      <c r="AS17" s="1">
        <v>6.3094000000000001</v>
      </c>
      <c r="AT17" s="1">
        <v>45333.5121078679</v>
      </c>
      <c r="AU17" s="1">
        <v>8.4263763190318706</v>
      </c>
      <c r="AV17" s="1">
        <f t="shared" si="5"/>
        <v>2.1065940797579676</v>
      </c>
      <c r="AW17" s="1">
        <v>10.5226666666667</v>
      </c>
      <c r="AX17" s="1">
        <v>2594.3475365281201</v>
      </c>
      <c r="AY17" s="1">
        <v>120.37680455759801</v>
      </c>
      <c r="AZ17" s="1">
        <v>6.9478833333333299</v>
      </c>
      <c r="BA17" s="1">
        <v>17296.602926807001</v>
      </c>
      <c r="BB17" s="1">
        <v>9.2768190933375791</v>
      </c>
      <c r="BC17" s="1">
        <f t="shared" si="6"/>
        <v>2.3192047733343948</v>
      </c>
      <c r="BD17" s="1">
        <v>11.372683333333301</v>
      </c>
      <c r="BE17" s="1">
        <v>43227.106309200397</v>
      </c>
      <c r="BF17" s="1">
        <v>132.52598704767999</v>
      </c>
      <c r="BG17" s="1">
        <v>6.9478833333333299</v>
      </c>
      <c r="BH17" s="1">
        <v>17296.602926807001</v>
      </c>
    </row>
    <row r="18" spans="2:60">
      <c r="B18" s="95"/>
    </row>
    <row r="19" spans="2:60">
      <c r="B19" s="95"/>
      <c r="M19" s="121" t="s">
        <v>171</v>
      </c>
      <c r="AD19" s="121" t="s">
        <v>172</v>
      </c>
      <c r="AO19" s="121" t="s">
        <v>206</v>
      </c>
    </row>
    <row r="20" spans="2:60">
      <c r="B20" s="95"/>
    </row>
    <row r="21" spans="2:60">
      <c r="B21" s="95"/>
    </row>
    <row r="22" spans="2:60">
      <c r="B22" s="95"/>
    </row>
    <row r="23" spans="2:60">
      <c r="B23" s="95"/>
    </row>
    <row r="24" spans="2:60">
      <c r="B24" s="95"/>
    </row>
  </sheetData>
  <mergeCells count="15">
    <mergeCell ref="AZ1:BA1"/>
    <mergeCell ref="BB1:BF1"/>
    <mergeCell ref="BG1:BH1"/>
    <mergeCell ref="AE1:AF1"/>
    <mergeCell ref="AG1:AK1"/>
    <mergeCell ref="AL1:AM1"/>
    <mergeCell ref="AN1:AR1"/>
    <mergeCell ref="AS1:AT1"/>
    <mergeCell ref="AU1:AY1"/>
    <mergeCell ref="E1:K1"/>
    <mergeCell ref="L1:P1"/>
    <mergeCell ref="Q1:R1"/>
    <mergeCell ref="S1:W1"/>
    <mergeCell ref="Z1:AD1"/>
    <mergeCell ref="X1:Y1"/>
  </mergeCells>
  <conditionalFormatting sqref="P3:P17">
    <cfRule type="cellIs" dxfId="51" priority="13" operator="lessThan">
      <formula>70</formula>
    </cfRule>
    <cfRule type="cellIs" dxfId="50" priority="14" operator="greaterThan">
      <formula>130</formula>
    </cfRule>
  </conditionalFormatting>
  <conditionalFormatting sqref="W3:W17">
    <cfRule type="cellIs" dxfId="49" priority="11" operator="lessThan">
      <formula>70</formula>
    </cfRule>
    <cfRule type="cellIs" dxfId="48" priority="12" operator="greaterThan">
      <formula>130</formula>
    </cfRule>
  </conditionalFormatting>
  <conditionalFormatting sqref="AD3:AD17">
    <cfRule type="cellIs" dxfId="47" priority="9" operator="lessThan">
      <formula>70</formula>
    </cfRule>
    <cfRule type="cellIs" dxfId="46" priority="10" operator="greaterThan">
      <formula>130</formula>
    </cfRule>
  </conditionalFormatting>
  <conditionalFormatting sqref="AK3:AK17">
    <cfRule type="cellIs" dxfId="45" priority="7" operator="lessThan">
      <formula>70</formula>
    </cfRule>
    <cfRule type="cellIs" dxfId="44" priority="8" operator="greaterThan">
      <formula>130</formula>
    </cfRule>
  </conditionalFormatting>
  <conditionalFormatting sqref="AR3:AR17">
    <cfRule type="cellIs" dxfId="43" priority="5" operator="lessThan">
      <formula>70</formula>
    </cfRule>
    <cfRule type="cellIs" dxfId="42" priority="6" operator="greaterThan">
      <formula>130</formula>
    </cfRule>
  </conditionalFormatting>
  <conditionalFormatting sqref="AY3:AY17">
    <cfRule type="cellIs" dxfId="41" priority="3" operator="lessThan">
      <formula>70</formula>
    </cfRule>
    <cfRule type="cellIs" dxfId="40" priority="4" operator="greaterThan">
      <formula>130</formula>
    </cfRule>
  </conditionalFormatting>
  <conditionalFormatting sqref="BF3:BF17">
    <cfRule type="cellIs" dxfId="39" priority="1" operator="lessThan">
      <formula>70</formula>
    </cfRule>
    <cfRule type="cellIs" dxfId="38" priority="2" operator="greaterThan">
      <formula>130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A2DF4049-41FF-418A-982B-D36DF39CAEC6}">
          <x14:formula1>
            <xm:f>ValueList_Helper!$A$1:$A$11</xm:f>
          </x14:formula1>
          <xm:sqref>I3:I17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140A-0256-48E6-B1D7-0225EF3D3F73}">
  <sheetPr>
    <outlinePr summaryBelow="0"/>
  </sheetPr>
  <dimension ref="A1:Q40"/>
  <sheetViews>
    <sheetView zoomScaleNormal="100" workbookViewId="0">
      <selection activeCell="O15" sqref="O15"/>
    </sheetView>
  </sheetViews>
  <sheetFormatPr defaultColWidth="9.140625" defaultRowHeight="15"/>
  <cols>
    <col min="1" max="2" width="4" customWidth="1"/>
    <col min="3" max="3" width="15.28515625" customWidth="1"/>
    <col min="4" max="4" width="7.85546875" customWidth="1"/>
    <col min="5" max="5" width="4" customWidth="1"/>
    <col min="6" max="6" width="15.7109375" customWidth="1"/>
    <col min="7" max="7" width="12.5703125" customWidth="1"/>
    <col min="8" max="8" width="4.7109375" customWidth="1"/>
    <col min="9" max="9" width="17.7109375" customWidth="1"/>
    <col min="10" max="10" width="8.7109375" customWidth="1"/>
    <col min="11" max="11" width="9" customWidth="1"/>
    <col min="12" max="12" width="16.42578125" bestFit="1" customWidth="1"/>
    <col min="13" max="13" width="3.28515625" customWidth="1"/>
    <col min="14" max="14" width="9.5703125" customWidth="1"/>
    <col min="15" max="15" width="7.5703125" customWidth="1"/>
    <col min="16" max="16" width="3.28515625" customWidth="1"/>
    <col min="17" max="17" width="16.5703125" customWidth="1"/>
  </cols>
  <sheetData>
    <row r="1" spans="1:17" ht="15" customHeight="1">
      <c r="A1" s="232" t="s">
        <v>32</v>
      </c>
      <c r="B1" s="233"/>
      <c r="C1" s="233"/>
      <c r="D1" s="233"/>
      <c r="E1" s="233"/>
      <c r="F1" s="233"/>
      <c r="G1" s="233"/>
      <c r="H1" s="233"/>
      <c r="I1" s="234"/>
      <c r="J1" s="4" t="s">
        <v>419</v>
      </c>
      <c r="K1" s="232" t="s">
        <v>134</v>
      </c>
      <c r="L1" s="233"/>
      <c r="M1" s="233"/>
      <c r="N1" s="233"/>
      <c r="O1" s="234"/>
      <c r="P1" s="232" t="s">
        <v>5</v>
      </c>
      <c r="Q1" s="234"/>
    </row>
    <row r="2" spans="1:17" ht="15" customHeight="1">
      <c r="A2" s="4" t="s">
        <v>137</v>
      </c>
      <c r="B2" s="4" t="s">
        <v>137</v>
      </c>
      <c r="C2" s="4" t="s">
        <v>71</v>
      </c>
      <c r="D2" s="4" t="s">
        <v>48</v>
      </c>
      <c r="E2" s="4" t="s">
        <v>106</v>
      </c>
      <c r="F2" s="4" t="s">
        <v>65</v>
      </c>
      <c r="G2" s="4" t="s">
        <v>74</v>
      </c>
      <c r="H2" s="4" t="s">
        <v>33</v>
      </c>
      <c r="I2" s="4" t="s">
        <v>79</v>
      </c>
      <c r="J2" s="4" t="s">
        <v>343</v>
      </c>
      <c r="K2" s="4" t="s">
        <v>340</v>
      </c>
      <c r="L2" s="4" t="s">
        <v>329</v>
      </c>
      <c r="M2" s="4" t="s">
        <v>6</v>
      </c>
      <c r="N2" s="4" t="s">
        <v>85</v>
      </c>
      <c r="O2" s="4" t="s">
        <v>0</v>
      </c>
      <c r="P2" s="4" t="s">
        <v>6</v>
      </c>
      <c r="Q2" s="4" t="s">
        <v>136</v>
      </c>
    </row>
    <row r="3" spans="1:17">
      <c r="A3" s="2"/>
      <c r="B3" s="2"/>
      <c r="C3" s="2" t="s">
        <v>411</v>
      </c>
      <c r="D3" s="2" t="s">
        <v>137</v>
      </c>
      <c r="E3" s="2" t="s">
        <v>137</v>
      </c>
      <c r="F3" s="2" t="s">
        <v>410</v>
      </c>
      <c r="G3" s="2" t="s">
        <v>57</v>
      </c>
      <c r="H3" s="2" t="s">
        <v>165</v>
      </c>
      <c r="I3" s="3">
        <v>44379.875027199101</v>
      </c>
      <c r="J3" s="1">
        <v>5000</v>
      </c>
      <c r="K3" s="1">
        <v>5029.8409771752204</v>
      </c>
      <c r="L3" s="1">
        <f>K3/4</f>
        <v>1257.4602442938051</v>
      </c>
      <c r="M3" s="1">
        <v>11.006349999999999</v>
      </c>
      <c r="N3" s="1">
        <v>129598114.616273</v>
      </c>
      <c r="O3" s="1">
        <v>100.596819543504</v>
      </c>
      <c r="P3" s="1">
        <v>6.9478833333333299</v>
      </c>
      <c r="Q3" s="1">
        <v>22339.792151277699</v>
      </c>
    </row>
    <row r="4" spans="1:17">
      <c r="A4" s="2"/>
      <c r="B4" s="2"/>
      <c r="C4" s="2" t="s">
        <v>409</v>
      </c>
      <c r="D4" s="2" t="s">
        <v>137</v>
      </c>
      <c r="E4" s="2" t="s">
        <v>137</v>
      </c>
      <c r="F4" s="2" t="s">
        <v>408</v>
      </c>
      <c r="G4" s="2" t="s">
        <v>57</v>
      </c>
      <c r="H4" s="2" t="s">
        <v>167</v>
      </c>
      <c r="I4" s="3">
        <v>44379.889939791698</v>
      </c>
      <c r="J4" s="1">
        <v>3500</v>
      </c>
      <c r="K4" s="1">
        <v>3566.3091594980101</v>
      </c>
      <c r="L4" s="1">
        <f t="shared" ref="L4:L17" si="0">K4/4</f>
        <v>891.57728987450253</v>
      </c>
      <c r="M4" s="1">
        <v>11.006266666666701</v>
      </c>
      <c r="N4" s="1">
        <v>96668112.332799703</v>
      </c>
      <c r="O4" s="1">
        <v>101.894547414229</v>
      </c>
      <c r="P4" s="1">
        <v>6.9486666666666697</v>
      </c>
      <c r="Q4" s="1">
        <v>23501.6821537754</v>
      </c>
    </row>
    <row r="5" spans="1:17">
      <c r="A5" s="2"/>
      <c r="B5" s="2"/>
      <c r="C5" s="2" t="s">
        <v>407</v>
      </c>
      <c r="D5" s="2" t="s">
        <v>137</v>
      </c>
      <c r="E5" s="2" t="s">
        <v>137</v>
      </c>
      <c r="F5" s="2" t="s">
        <v>406</v>
      </c>
      <c r="G5" s="2" t="s">
        <v>57</v>
      </c>
      <c r="H5" s="2" t="s">
        <v>58</v>
      </c>
      <c r="I5" s="3">
        <v>44379.905033067102</v>
      </c>
      <c r="J5" s="1">
        <v>2500</v>
      </c>
      <c r="K5" s="1">
        <v>2308.7722221866002</v>
      </c>
      <c r="L5" s="1">
        <f t="shared" si="0"/>
        <v>577.19305554665004</v>
      </c>
      <c r="M5" s="1">
        <v>11.006349999999999</v>
      </c>
      <c r="N5" s="1">
        <v>65727705.1182108</v>
      </c>
      <c r="O5" s="1">
        <v>92.350888887464095</v>
      </c>
      <c r="P5" s="1">
        <v>6.9478833333333299</v>
      </c>
      <c r="Q5" s="1">
        <v>24683.235106722899</v>
      </c>
    </row>
    <row r="6" spans="1:17">
      <c r="A6" s="2"/>
      <c r="B6" s="2"/>
      <c r="C6" s="2" t="s">
        <v>405</v>
      </c>
      <c r="D6" s="2" t="s">
        <v>137</v>
      </c>
      <c r="E6" s="2" t="s">
        <v>137</v>
      </c>
      <c r="F6" s="2" t="s">
        <v>404</v>
      </c>
      <c r="G6" s="2" t="s">
        <v>57</v>
      </c>
      <c r="H6" s="2" t="s">
        <v>168</v>
      </c>
      <c r="I6" s="3">
        <v>44379.919948622701</v>
      </c>
      <c r="J6" s="1">
        <v>1500</v>
      </c>
      <c r="K6" s="1">
        <v>1570.7860996751201</v>
      </c>
      <c r="L6" s="1">
        <f t="shared" si="0"/>
        <v>392.69652491878003</v>
      </c>
      <c r="M6" s="1">
        <v>11.006266666666701</v>
      </c>
      <c r="N6" s="1">
        <v>45385017.718105897</v>
      </c>
      <c r="O6" s="1">
        <v>104.719073311675</v>
      </c>
      <c r="P6" s="1">
        <v>6.9486666666666697</v>
      </c>
      <c r="Q6" s="1">
        <v>25051.293733525199</v>
      </c>
    </row>
    <row r="7" spans="1:17">
      <c r="A7" s="2"/>
      <c r="B7" s="2"/>
      <c r="C7" s="2" t="s">
        <v>403</v>
      </c>
      <c r="D7" s="2" t="s">
        <v>137</v>
      </c>
      <c r="E7" s="2" t="s">
        <v>137</v>
      </c>
      <c r="F7" s="2" t="s">
        <v>402</v>
      </c>
      <c r="G7" s="2" t="s">
        <v>57</v>
      </c>
      <c r="H7" s="2" t="s">
        <v>121</v>
      </c>
      <c r="I7" s="3">
        <v>44379.934879849498</v>
      </c>
      <c r="J7" s="1">
        <v>800</v>
      </c>
      <c r="K7" s="1">
        <v>787.08627165242899</v>
      </c>
      <c r="L7" s="1">
        <f t="shared" si="0"/>
        <v>196.77156791310725</v>
      </c>
      <c r="M7" s="1">
        <v>11.006349999999999</v>
      </c>
      <c r="N7" s="1">
        <v>22837814.1997873</v>
      </c>
      <c r="O7" s="1">
        <v>98.385783956553595</v>
      </c>
      <c r="P7" s="1">
        <v>6.9478833333333299</v>
      </c>
      <c r="Q7" s="1">
        <v>25157.466159894699</v>
      </c>
    </row>
    <row r="8" spans="1:17">
      <c r="A8" s="2"/>
      <c r="B8" s="2"/>
      <c r="C8" s="2" t="s">
        <v>356</v>
      </c>
      <c r="D8" s="2" t="s">
        <v>137</v>
      </c>
      <c r="E8" s="2" t="s">
        <v>137</v>
      </c>
      <c r="F8" s="2" t="s">
        <v>401</v>
      </c>
      <c r="G8" s="2" t="s">
        <v>57</v>
      </c>
      <c r="H8" s="2" t="s">
        <v>49</v>
      </c>
      <c r="I8" s="3">
        <v>44379.949839085602</v>
      </c>
      <c r="J8" s="1">
        <v>500</v>
      </c>
      <c r="K8" s="1">
        <v>499.39633482098799</v>
      </c>
      <c r="L8" s="1">
        <f t="shared" si="0"/>
        <v>124.849083705247</v>
      </c>
      <c r="M8" s="1">
        <v>11.006266666666701</v>
      </c>
      <c r="N8" s="1">
        <v>13476166.808289001</v>
      </c>
      <c r="O8" s="1">
        <v>99.879266964197697</v>
      </c>
      <c r="P8" s="1">
        <v>6.9395333333333298</v>
      </c>
      <c r="Q8" s="1">
        <v>23396.760352973401</v>
      </c>
    </row>
    <row r="9" spans="1:17">
      <c r="A9" s="2"/>
      <c r="B9" s="2"/>
      <c r="C9" s="2" t="s">
        <v>400</v>
      </c>
      <c r="D9" s="2" t="s">
        <v>137</v>
      </c>
      <c r="E9" s="2" t="s">
        <v>137</v>
      </c>
      <c r="F9" s="2" t="s">
        <v>399</v>
      </c>
      <c r="G9" s="2" t="s">
        <v>57</v>
      </c>
      <c r="H9" s="2" t="s">
        <v>123</v>
      </c>
      <c r="I9" s="3">
        <v>44379.964742673597</v>
      </c>
      <c r="J9" s="1">
        <v>350</v>
      </c>
      <c r="K9" s="1">
        <v>353.95079162376697</v>
      </c>
      <c r="L9" s="1">
        <f t="shared" si="0"/>
        <v>88.487697905941744</v>
      </c>
      <c r="M9" s="1">
        <v>11.006349999999999</v>
      </c>
      <c r="N9" s="1">
        <v>9306047.1626690794</v>
      </c>
      <c r="O9" s="1">
        <v>101.12879760679</v>
      </c>
      <c r="P9" s="1">
        <v>6.9478833333333299</v>
      </c>
      <c r="Q9" s="1">
        <v>22795.916657948201</v>
      </c>
    </row>
    <row r="10" spans="1:17">
      <c r="A10" s="2"/>
      <c r="B10" s="2"/>
      <c r="C10" s="2" t="s">
        <v>398</v>
      </c>
      <c r="D10" s="2" t="s">
        <v>137</v>
      </c>
      <c r="E10" s="2" t="s">
        <v>137</v>
      </c>
      <c r="F10" s="2" t="s">
        <v>397</v>
      </c>
      <c r="G10" s="2" t="s">
        <v>57</v>
      </c>
      <c r="H10" s="2" t="s">
        <v>75</v>
      </c>
      <c r="I10" s="3">
        <v>44379.979650613401</v>
      </c>
      <c r="J10" s="1">
        <v>200</v>
      </c>
      <c r="K10" s="1">
        <v>192.933185989224</v>
      </c>
      <c r="L10" s="1">
        <f t="shared" si="0"/>
        <v>48.233296497306</v>
      </c>
      <c r="M10" s="1">
        <v>11.006266666666701</v>
      </c>
      <c r="N10" s="1">
        <v>5253691.5312107103</v>
      </c>
      <c r="O10" s="1">
        <v>96.466592994611901</v>
      </c>
      <c r="P10" s="1">
        <v>6.9395333333333298</v>
      </c>
      <c r="Q10" s="1">
        <v>23609.801350225898</v>
      </c>
    </row>
    <row r="11" spans="1:17">
      <c r="A11" s="2"/>
      <c r="B11" s="2"/>
      <c r="C11" s="2" t="s">
        <v>396</v>
      </c>
      <c r="D11" s="2" t="s">
        <v>137</v>
      </c>
      <c r="E11" s="2" t="s">
        <v>137</v>
      </c>
      <c r="F11" s="2" t="s">
        <v>395</v>
      </c>
      <c r="G11" s="2" t="s">
        <v>57</v>
      </c>
      <c r="H11" s="2" t="s">
        <v>144</v>
      </c>
      <c r="I11" s="3">
        <v>44379.994654062502</v>
      </c>
      <c r="J11" s="1">
        <v>125</v>
      </c>
      <c r="K11" s="1">
        <v>138.121128370408</v>
      </c>
      <c r="L11" s="1">
        <f t="shared" si="0"/>
        <v>34.530282092602</v>
      </c>
      <c r="M11" s="1">
        <v>11.006349999999999</v>
      </c>
      <c r="N11" s="1">
        <v>3499216.4304917902</v>
      </c>
      <c r="O11" s="1">
        <v>110.496902696327</v>
      </c>
      <c r="P11" s="1">
        <v>6.9478833333333299</v>
      </c>
      <c r="Q11" s="1">
        <v>21965.7171328277</v>
      </c>
    </row>
    <row r="12" spans="1:17">
      <c r="A12" s="2"/>
      <c r="B12" s="2"/>
      <c r="C12" s="2" t="s">
        <v>368</v>
      </c>
      <c r="D12" s="2" t="s">
        <v>137</v>
      </c>
      <c r="E12" s="2" t="s">
        <v>137</v>
      </c>
      <c r="F12" s="2" t="s">
        <v>394</v>
      </c>
      <c r="G12" s="2" t="s">
        <v>57</v>
      </c>
      <c r="H12" s="2" t="s">
        <v>149</v>
      </c>
      <c r="I12" s="3">
        <v>44380.009579027799</v>
      </c>
      <c r="J12" s="1">
        <v>80</v>
      </c>
      <c r="K12" s="1">
        <v>74.856726368922807</v>
      </c>
      <c r="L12" s="1">
        <f t="shared" si="0"/>
        <v>18.714181592230702</v>
      </c>
      <c r="M12" s="1">
        <v>11.006266666666701</v>
      </c>
      <c r="N12" s="1">
        <v>2194108.30469961</v>
      </c>
      <c r="O12" s="1">
        <v>93.570907961153495</v>
      </c>
      <c r="P12" s="1">
        <v>6.9395333333333298</v>
      </c>
      <c r="Q12" s="1">
        <v>25413.350712358599</v>
      </c>
    </row>
    <row r="13" spans="1:17">
      <c r="A13" s="2"/>
      <c r="B13" s="2"/>
      <c r="C13" s="2" t="s">
        <v>393</v>
      </c>
      <c r="D13" s="2" t="s">
        <v>137</v>
      </c>
      <c r="E13" s="2" t="s">
        <v>137</v>
      </c>
      <c r="F13" s="2" t="s">
        <v>392</v>
      </c>
      <c r="G13" s="2" t="s">
        <v>57</v>
      </c>
      <c r="H13" s="2" t="s">
        <v>160</v>
      </c>
      <c r="I13" s="3">
        <v>44380.024502025502</v>
      </c>
      <c r="J13" s="1">
        <v>50</v>
      </c>
      <c r="K13" s="1">
        <v>47.2639235259293</v>
      </c>
      <c r="L13" s="1">
        <f t="shared" si="0"/>
        <v>11.815980881482325</v>
      </c>
      <c r="M13" s="1">
        <v>11.006349999999999</v>
      </c>
      <c r="N13" s="1">
        <v>1398579.3950048301</v>
      </c>
      <c r="O13" s="1">
        <v>94.5278470518586</v>
      </c>
      <c r="P13" s="1">
        <v>6.9478833333333299</v>
      </c>
      <c r="Q13" s="1">
        <v>25656.183549055499</v>
      </c>
    </row>
    <row r="14" spans="1:17">
      <c r="A14" s="2"/>
      <c r="B14" s="2"/>
      <c r="C14" s="2" t="s">
        <v>391</v>
      </c>
      <c r="D14" s="2" t="s">
        <v>137</v>
      </c>
      <c r="E14" s="2" t="s">
        <v>137</v>
      </c>
      <c r="F14" s="2" t="s">
        <v>390</v>
      </c>
      <c r="G14" s="2" t="s">
        <v>57</v>
      </c>
      <c r="H14" s="2" t="s">
        <v>142</v>
      </c>
      <c r="I14" s="3">
        <v>44380.0394520833</v>
      </c>
      <c r="J14" s="1">
        <v>30</v>
      </c>
      <c r="K14" s="1">
        <v>32.293075287096997</v>
      </c>
      <c r="L14" s="1">
        <f t="shared" si="0"/>
        <v>8.0732688217742492</v>
      </c>
      <c r="M14" s="1">
        <v>11.006266666666701</v>
      </c>
      <c r="N14" s="1">
        <v>854721.07394350797</v>
      </c>
      <c r="O14" s="1">
        <v>107.64358429032301</v>
      </c>
      <c r="P14" s="1">
        <v>6.9486666666666697</v>
      </c>
      <c r="Q14" s="1">
        <v>22948.257068896401</v>
      </c>
    </row>
    <row r="15" spans="1:17">
      <c r="A15" s="2"/>
      <c r="B15" s="2"/>
      <c r="C15" s="2" t="s">
        <v>389</v>
      </c>
      <c r="D15" s="2" t="s">
        <v>137</v>
      </c>
      <c r="E15" s="2" t="s">
        <v>137</v>
      </c>
      <c r="F15" s="2" t="s">
        <v>388</v>
      </c>
      <c r="G15" s="2" t="s">
        <v>57</v>
      </c>
      <c r="H15" s="2" t="s">
        <v>69</v>
      </c>
      <c r="I15" s="3">
        <v>44380.054388506898</v>
      </c>
      <c r="J15" s="1">
        <v>20</v>
      </c>
      <c r="K15" s="1">
        <v>25.235198582702999</v>
      </c>
      <c r="L15" s="1">
        <f t="shared" si="0"/>
        <v>6.3087996456757498</v>
      </c>
      <c r="M15" s="1">
        <v>11.006349999999999</v>
      </c>
      <c r="N15" s="1">
        <v>754271.52097697603</v>
      </c>
      <c r="O15" s="1">
        <v>126.175992913515</v>
      </c>
      <c r="P15" s="1">
        <v>6.9478833333333299</v>
      </c>
      <c r="Q15" s="1">
        <v>25915.266723624001</v>
      </c>
    </row>
    <row r="16" spans="1:17">
      <c r="A16" s="2"/>
      <c r="B16" s="2"/>
      <c r="C16" s="2" t="s">
        <v>387</v>
      </c>
      <c r="D16" s="2" t="s">
        <v>137</v>
      </c>
      <c r="E16" s="2" t="s">
        <v>137</v>
      </c>
      <c r="F16" s="2" t="s">
        <v>386</v>
      </c>
      <c r="G16" s="2" t="s">
        <v>57</v>
      </c>
      <c r="H16" s="2" t="s">
        <v>28</v>
      </c>
      <c r="I16" s="3">
        <v>44380.069302812502</v>
      </c>
      <c r="J16" s="1">
        <v>12</v>
      </c>
      <c r="K16" s="1">
        <v>8.1837839939926695</v>
      </c>
      <c r="L16" s="1">
        <f t="shared" si="0"/>
        <v>2.0459459984981674</v>
      </c>
      <c r="M16" s="1">
        <v>11.006266666666701</v>
      </c>
      <c r="N16" s="1">
        <v>222197.62475696899</v>
      </c>
      <c r="O16" s="1">
        <v>68.198199949938896</v>
      </c>
      <c r="P16" s="1">
        <v>6.9395333333333298</v>
      </c>
      <c r="Q16" s="1">
        <v>23540.731479252099</v>
      </c>
    </row>
    <row r="17" spans="1:17">
      <c r="A17" s="2"/>
      <c r="B17" s="2"/>
      <c r="C17" s="2" t="s">
        <v>385</v>
      </c>
      <c r="D17" s="2" t="s">
        <v>137</v>
      </c>
      <c r="E17" s="2" t="s">
        <v>137</v>
      </c>
      <c r="F17" s="2" t="s">
        <v>384</v>
      </c>
      <c r="G17" s="2" t="s">
        <v>57</v>
      </c>
      <c r="H17" s="2" t="s">
        <v>105</v>
      </c>
      <c r="I17" s="3">
        <v>44380.084269328698</v>
      </c>
      <c r="J17" s="1">
        <v>7</v>
      </c>
      <c r="K17" s="1">
        <v>13.7392761112222</v>
      </c>
      <c r="L17" s="1">
        <f t="shared" si="0"/>
        <v>3.4348190278055499</v>
      </c>
      <c r="M17" s="1">
        <v>11.006349999999999</v>
      </c>
      <c r="N17" s="1">
        <v>357677.19107426598</v>
      </c>
      <c r="O17" s="1">
        <v>196.27537301746</v>
      </c>
      <c r="P17" s="1">
        <v>6.9478833333333299</v>
      </c>
      <c r="Q17" s="1">
        <v>22571.586943564798</v>
      </c>
    </row>
    <row r="18" spans="1:17">
      <c r="A18" s="2"/>
      <c r="B18" s="2"/>
      <c r="C18" s="2" t="s">
        <v>114</v>
      </c>
      <c r="D18" s="2" t="s">
        <v>137</v>
      </c>
      <c r="E18" s="2" t="s">
        <v>137</v>
      </c>
      <c r="F18" s="2" t="s">
        <v>418</v>
      </c>
      <c r="G18" s="2" t="s">
        <v>64</v>
      </c>
      <c r="H18" s="2" t="s">
        <v>137</v>
      </c>
      <c r="I18" s="3">
        <v>44379.770438101797</v>
      </c>
      <c r="J18" s="1"/>
      <c r="K18" s="1">
        <v>0</v>
      </c>
      <c r="L18" s="1"/>
      <c r="M18" s="1">
        <v>11.407816666666699</v>
      </c>
      <c r="N18" s="1">
        <v>0</v>
      </c>
      <c r="O18" s="1"/>
      <c r="P18" s="1">
        <v>6.9486666666666697</v>
      </c>
      <c r="Q18" s="1">
        <v>293.006434565723</v>
      </c>
    </row>
    <row r="19" spans="1:17">
      <c r="A19" s="2"/>
      <c r="B19" s="2"/>
      <c r="C19" s="2" t="s">
        <v>114</v>
      </c>
      <c r="D19" s="2" t="s">
        <v>137</v>
      </c>
      <c r="E19" s="2" t="s">
        <v>137</v>
      </c>
      <c r="F19" s="2" t="s">
        <v>417</v>
      </c>
      <c r="G19" s="2" t="s">
        <v>64</v>
      </c>
      <c r="H19" s="2" t="s">
        <v>137</v>
      </c>
      <c r="I19" s="3">
        <v>44379.785347569399</v>
      </c>
      <c r="J19" s="1"/>
      <c r="K19" s="1">
        <v>0</v>
      </c>
      <c r="L19" s="1"/>
      <c r="M19" s="1">
        <v>11.178433333333301</v>
      </c>
      <c r="N19" s="1">
        <v>0</v>
      </c>
      <c r="O19" s="1"/>
      <c r="P19" s="1">
        <v>6.9387499999999998</v>
      </c>
      <c r="Q19" s="1">
        <v>19952.239959060498</v>
      </c>
    </row>
    <row r="20" spans="1:17">
      <c r="A20" s="2"/>
      <c r="B20" s="2"/>
      <c r="C20" s="2" t="s">
        <v>114</v>
      </c>
      <c r="D20" s="2" t="s">
        <v>137</v>
      </c>
      <c r="E20" s="2" t="s">
        <v>137</v>
      </c>
      <c r="F20" s="2" t="s">
        <v>416</v>
      </c>
      <c r="G20" s="2" t="s">
        <v>64</v>
      </c>
      <c r="H20" s="2" t="s">
        <v>137</v>
      </c>
      <c r="I20" s="3">
        <v>44379.800294548601</v>
      </c>
      <c r="J20" s="1"/>
      <c r="K20" s="1">
        <v>0</v>
      </c>
      <c r="L20" s="1"/>
      <c r="M20" s="1">
        <v>10.996700000000001</v>
      </c>
      <c r="N20" s="1">
        <v>0</v>
      </c>
      <c r="O20" s="1"/>
      <c r="P20" s="1">
        <v>6.9486666666666697</v>
      </c>
      <c r="Q20" s="1">
        <v>21716.0828112905</v>
      </c>
    </row>
    <row r="21" spans="1:17">
      <c r="A21" s="2"/>
      <c r="B21" s="2"/>
      <c r="C21" s="2" t="s">
        <v>114</v>
      </c>
      <c r="D21" s="2" t="s">
        <v>137</v>
      </c>
      <c r="E21" s="2" t="s">
        <v>137</v>
      </c>
      <c r="F21" s="2" t="s">
        <v>415</v>
      </c>
      <c r="G21" s="2" t="s">
        <v>64</v>
      </c>
      <c r="H21" s="2" t="s">
        <v>137</v>
      </c>
      <c r="I21" s="3">
        <v>44379.815267199097</v>
      </c>
      <c r="J21" s="1"/>
      <c r="K21" s="1">
        <v>0</v>
      </c>
      <c r="L21" s="1"/>
      <c r="M21" s="1">
        <v>11.006349999999999</v>
      </c>
      <c r="N21" s="1">
        <v>0</v>
      </c>
      <c r="O21" s="1"/>
      <c r="P21" s="1">
        <v>6.9478833333333299</v>
      </c>
      <c r="Q21" s="1">
        <v>22779.313290247301</v>
      </c>
    </row>
    <row r="22" spans="1:17">
      <c r="A22" s="2"/>
      <c r="B22" s="2"/>
      <c r="C22" s="2" t="s">
        <v>114</v>
      </c>
      <c r="D22" s="2" t="s">
        <v>137</v>
      </c>
      <c r="E22" s="2" t="s">
        <v>137</v>
      </c>
      <c r="F22" s="2" t="s">
        <v>383</v>
      </c>
      <c r="G22" s="2" t="s">
        <v>64</v>
      </c>
      <c r="H22" s="2" t="s">
        <v>137</v>
      </c>
      <c r="I22" s="3">
        <v>44380.099198969903</v>
      </c>
      <c r="J22" s="1"/>
      <c r="K22" s="1">
        <v>7.1106701432096603E-2</v>
      </c>
      <c r="L22" s="1">
        <f t="shared" ref="L22:L40" si="1">K22/4</f>
        <v>1.7776675358024151E-2</v>
      </c>
      <c r="M22" s="1">
        <v>11.006266666666701</v>
      </c>
      <c r="N22" s="1">
        <v>2314.96614402262</v>
      </c>
      <c r="O22" s="1"/>
      <c r="P22" s="1">
        <v>6.9395333333333298</v>
      </c>
      <c r="Q22" s="1">
        <v>28227.2656590517</v>
      </c>
    </row>
    <row r="23" spans="1:17">
      <c r="A23" s="2"/>
      <c r="B23" s="2"/>
      <c r="C23" s="2" t="s">
        <v>114</v>
      </c>
      <c r="D23" s="2" t="s">
        <v>137</v>
      </c>
      <c r="E23" s="2" t="s">
        <v>137</v>
      </c>
      <c r="F23" s="2" t="s">
        <v>354</v>
      </c>
      <c r="G23" s="2" t="s">
        <v>64</v>
      </c>
      <c r="H23" s="2" t="s">
        <v>137</v>
      </c>
      <c r="I23" s="3">
        <v>44380.3233477662</v>
      </c>
      <c r="J23" s="1"/>
      <c r="K23" s="1">
        <v>0.38454963760053701</v>
      </c>
      <c r="L23" s="1">
        <f t="shared" si="1"/>
        <v>9.6137409400134252E-2</v>
      </c>
      <c r="M23" s="1">
        <v>11.006349999999999</v>
      </c>
      <c r="N23" s="1">
        <v>12858.2024544663</v>
      </c>
      <c r="O23" s="1"/>
      <c r="P23" s="1">
        <v>6.9387499999999998</v>
      </c>
      <c r="Q23" s="1">
        <v>28990.957042452701</v>
      </c>
    </row>
    <row r="24" spans="1:17">
      <c r="A24" s="2"/>
      <c r="B24" s="2"/>
      <c r="C24" s="2" t="s">
        <v>411</v>
      </c>
      <c r="D24" s="2" t="s">
        <v>137</v>
      </c>
      <c r="E24" s="2" t="s">
        <v>137</v>
      </c>
      <c r="F24" s="2" t="s">
        <v>414</v>
      </c>
      <c r="G24" s="2" t="s">
        <v>35</v>
      </c>
      <c r="H24" s="2" t="s">
        <v>165</v>
      </c>
      <c r="I24" s="3">
        <v>44379.830205196798</v>
      </c>
      <c r="J24" s="1">
        <v>5000</v>
      </c>
      <c r="K24" s="1">
        <v>4484.9594432979302</v>
      </c>
      <c r="L24" s="1">
        <f t="shared" si="1"/>
        <v>1121.2398608244825</v>
      </c>
      <c r="M24" s="1">
        <v>11.006266666666701</v>
      </c>
      <c r="N24" s="1">
        <v>123242049.501817</v>
      </c>
      <c r="O24" s="1">
        <v>89.699188865958703</v>
      </c>
      <c r="P24" s="1">
        <v>6.9486666666666697</v>
      </c>
      <c r="Q24" s="1">
        <v>23825.119693381301</v>
      </c>
    </row>
    <row r="25" spans="1:17">
      <c r="A25" s="2"/>
      <c r="B25" s="2"/>
      <c r="C25" s="2" t="s">
        <v>411</v>
      </c>
      <c r="D25" s="2" t="s">
        <v>137</v>
      </c>
      <c r="E25" s="2" t="s">
        <v>137</v>
      </c>
      <c r="F25" s="2" t="s">
        <v>413</v>
      </c>
      <c r="G25" s="2" t="s">
        <v>35</v>
      </c>
      <c r="H25" s="2" t="s">
        <v>165</v>
      </c>
      <c r="I25" s="3">
        <v>44379.845137349497</v>
      </c>
      <c r="J25" s="1">
        <v>5000</v>
      </c>
      <c r="K25" s="1">
        <v>5529.4353700747697</v>
      </c>
      <c r="L25" s="1">
        <f t="shared" si="1"/>
        <v>1382.3588425186924</v>
      </c>
      <c r="M25" s="1">
        <v>11.006349999999999</v>
      </c>
      <c r="N25" s="1">
        <v>132846962.56010699</v>
      </c>
      <c r="O25" s="1">
        <v>110.588707401495</v>
      </c>
      <c r="P25" s="1">
        <v>6.9478833333333299</v>
      </c>
      <c r="Q25" s="1">
        <v>20830.780474819301</v>
      </c>
    </row>
    <row r="26" spans="1:17">
      <c r="A26" s="2"/>
      <c r="B26" s="2"/>
      <c r="C26" s="2" t="s">
        <v>411</v>
      </c>
      <c r="D26" s="2" t="s">
        <v>137</v>
      </c>
      <c r="E26" s="2" t="s">
        <v>137</v>
      </c>
      <c r="F26" s="2" t="s">
        <v>412</v>
      </c>
      <c r="G26" s="2" t="s">
        <v>35</v>
      </c>
      <c r="H26" s="2" t="s">
        <v>165</v>
      </c>
      <c r="I26" s="3">
        <v>44379.860113692099</v>
      </c>
      <c r="J26" s="1">
        <v>5000</v>
      </c>
      <c r="K26" s="1">
        <v>4685.0591048404904</v>
      </c>
      <c r="L26" s="1">
        <f t="shared" si="1"/>
        <v>1171.2647762101226</v>
      </c>
      <c r="M26" s="1">
        <v>11.006266666666701</v>
      </c>
      <c r="N26" s="1">
        <v>126987790.73748399</v>
      </c>
      <c r="O26" s="1">
        <v>93.701182096809802</v>
      </c>
      <c r="P26" s="1">
        <v>6.9486666666666697</v>
      </c>
      <c r="Q26" s="1">
        <v>23500.7429817187</v>
      </c>
    </row>
    <row r="27" spans="1:17">
      <c r="A27" s="2"/>
      <c r="B27" s="2"/>
      <c r="C27" s="2" t="s">
        <v>382</v>
      </c>
      <c r="D27" s="2" t="s">
        <v>137</v>
      </c>
      <c r="E27" s="2" t="s">
        <v>137</v>
      </c>
      <c r="F27" s="2" t="s">
        <v>381</v>
      </c>
      <c r="G27" s="2" t="s">
        <v>35</v>
      </c>
      <c r="H27" s="2" t="s">
        <v>69</v>
      </c>
      <c r="I27" s="3">
        <v>44380.114122268496</v>
      </c>
      <c r="J27" s="1">
        <v>20</v>
      </c>
      <c r="K27" s="1">
        <v>46.100404033152003</v>
      </c>
      <c r="L27" s="1">
        <f t="shared" si="1"/>
        <v>11.525101008288001</v>
      </c>
      <c r="M27" s="1">
        <v>11.006349999999999</v>
      </c>
      <c r="N27" s="1">
        <v>1520687.63693954</v>
      </c>
      <c r="O27" s="1">
        <v>230.50202016576</v>
      </c>
      <c r="P27" s="1">
        <v>6.9387499999999998</v>
      </c>
      <c r="Q27" s="1">
        <v>28600.2601053689</v>
      </c>
    </row>
    <row r="28" spans="1:17">
      <c r="A28" s="2"/>
      <c r="B28" s="2"/>
      <c r="C28" s="2" t="s">
        <v>368</v>
      </c>
      <c r="D28" s="2" t="s">
        <v>137</v>
      </c>
      <c r="E28" s="2" t="s">
        <v>137</v>
      </c>
      <c r="F28" s="2" t="s">
        <v>367</v>
      </c>
      <c r="G28" s="2" t="s">
        <v>35</v>
      </c>
      <c r="H28" s="2" t="s">
        <v>149</v>
      </c>
      <c r="I28" s="3">
        <v>44380.2187294213</v>
      </c>
      <c r="J28" s="1">
        <v>80</v>
      </c>
      <c r="K28" s="1">
        <v>71.990342907050703</v>
      </c>
      <c r="L28" s="1">
        <f t="shared" si="1"/>
        <v>17.997585726762676</v>
      </c>
      <c r="M28" s="1">
        <v>11.006266666666701</v>
      </c>
      <c r="N28" s="1">
        <v>2102489.3727723998</v>
      </c>
      <c r="O28" s="1">
        <v>89.987928633813397</v>
      </c>
      <c r="P28" s="1">
        <v>6.9395333333333298</v>
      </c>
      <c r="Q28" s="1">
        <v>25321.782049249799</v>
      </c>
    </row>
    <row r="29" spans="1:17">
      <c r="A29" s="2"/>
      <c r="B29" s="2"/>
      <c r="C29" s="2" t="s">
        <v>366</v>
      </c>
      <c r="D29" s="2" t="s">
        <v>137</v>
      </c>
      <c r="E29" s="2" t="s">
        <v>137</v>
      </c>
      <c r="F29" s="2" t="s">
        <v>365</v>
      </c>
      <c r="G29" s="2" t="s">
        <v>35</v>
      </c>
      <c r="H29" s="2" t="s">
        <v>75</v>
      </c>
      <c r="I29" s="3">
        <v>44380.233668483801</v>
      </c>
      <c r="J29" s="1">
        <v>200</v>
      </c>
      <c r="K29" s="1">
        <v>178.362996698578</v>
      </c>
      <c r="L29" s="1">
        <f t="shared" si="1"/>
        <v>44.5907491746445</v>
      </c>
      <c r="M29" s="1">
        <v>11.006349999999999</v>
      </c>
      <c r="N29" s="1">
        <v>5707043.8885557</v>
      </c>
      <c r="O29" s="1">
        <v>89.181498349288901</v>
      </c>
      <c r="P29" s="1">
        <v>6.9387499999999998</v>
      </c>
      <c r="Q29" s="1">
        <v>27742.216160930198</v>
      </c>
    </row>
    <row r="30" spans="1:17">
      <c r="A30" s="2"/>
      <c r="B30" s="2"/>
      <c r="C30" s="2" t="s">
        <v>358</v>
      </c>
      <c r="D30" s="2" t="s">
        <v>137</v>
      </c>
      <c r="E30" s="2" t="s">
        <v>137</v>
      </c>
      <c r="F30" s="2" t="s">
        <v>357</v>
      </c>
      <c r="G30" s="2" t="s">
        <v>35</v>
      </c>
      <c r="H30" s="2" t="s">
        <v>121</v>
      </c>
      <c r="I30" s="3">
        <v>44380.293431979197</v>
      </c>
      <c r="J30" s="1">
        <v>800</v>
      </c>
      <c r="K30" s="1">
        <v>750.16675994637001</v>
      </c>
      <c r="L30" s="1">
        <f t="shared" si="1"/>
        <v>187.5416899865925</v>
      </c>
      <c r="M30" s="1">
        <v>11.006349999999999</v>
      </c>
      <c r="N30" s="1">
        <v>25496253.792440802</v>
      </c>
      <c r="O30" s="1">
        <v>93.770844993296194</v>
      </c>
      <c r="P30" s="1">
        <v>6.9478833333333299</v>
      </c>
      <c r="Q30" s="1">
        <v>29468.176082926198</v>
      </c>
    </row>
    <row r="31" spans="1:17">
      <c r="A31" s="2"/>
      <c r="B31" s="2"/>
      <c r="C31" s="2" t="s">
        <v>356</v>
      </c>
      <c r="D31" s="2" t="s">
        <v>137</v>
      </c>
      <c r="E31" s="2" t="s">
        <v>137</v>
      </c>
      <c r="F31" s="2" t="s">
        <v>355</v>
      </c>
      <c r="G31" s="2" t="s">
        <v>35</v>
      </c>
      <c r="H31" s="2" t="s">
        <v>49</v>
      </c>
      <c r="I31" s="3">
        <v>44380.308443032402</v>
      </c>
      <c r="J31" s="1">
        <v>500</v>
      </c>
      <c r="K31" s="1">
        <v>461.30929605844398</v>
      </c>
      <c r="L31" s="1">
        <f t="shared" si="1"/>
        <v>115.32732401461099</v>
      </c>
      <c r="M31" s="1">
        <v>11.006266666666701</v>
      </c>
      <c r="N31" s="1">
        <v>13540037.827639701</v>
      </c>
      <c r="O31" s="1">
        <v>92.261859211688801</v>
      </c>
      <c r="P31" s="1">
        <v>6.9395333333333298</v>
      </c>
      <c r="Q31" s="1">
        <v>25448.5106423041</v>
      </c>
    </row>
    <row r="32" spans="1:17">
      <c r="A32" s="2"/>
      <c r="B32" s="2"/>
      <c r="C32" s="2" t="s">
        <v>380</v>
      </c>
      <c r="D32" s="2" t="s">
        <v>137</v>
      </c>
      <c r="E32" s="2" t="s">
        <v>137</v>
      </c>
      <c r="F32" s="2" t="s">
        <v>379</v>
      </c>
      <c r="G32" s="2" t="s">
        <v>32</v>
      </c>
      <c r="H32" s="2" t="s">
        <v>137</v>
      </c>
      <c r="I32" s="3">
        <v>44380.129079826402</v>
      </c>
      <c r="J32" s="1"/>
      <c r="K32" s="1">
        <v>907.20832946017902</v>
      </c>
      <c r="L32" s="1">
        <f t="shared" si="1"/>
        <v>226.80208236504475</v>
      </c>
      <c r="M32" s="1">
        <v>11.006266666666701</v>
      </c>
      <c r="N32" s="1">
        <v>24350552.022245999</v>
      </c>
      <c r="O32" s="1"/>
      <c r="P32" s="1">
        <v>6.9486666666666697</v>
      </c>
      <c r="Q32" s="1">
        <v>23272.148599118598</v>
      </c>
    </row>
    <row r="33" spans="1:17">
      <c r="A33" s="2"/>
      <c r="B33" s="2"/>
      <c r="C33" s="2" t="s">
        <v>378</v>
      </c>
      <c r="D33" s="2" t="s">
        <v>137</v>
      </c>
      <c r="E33" s="2" t="s">
        <v>137</v>
      </c>
      <c r="F33" s="2" t="s">
        <v>377</v>
      </c>
      <c r="G33" s="2" t="s">
        <v>32</v>
      </c>
      <c r="H33" s="2" t="s">
        <v>137</v>
      </c>
      <c r="I33" s="3">
        <v>44380.144003911999</v>
      </c>
      <c r="J33" s="1"/>
      <c r="K33" s="1">
        <v>1019.49415449334</v>
      </c>
      <c r="L33" s="1">
        <f t="shared" si="1"/>
        <v>254.87353862333501</v>
      </c>
      <c r="M33" s="1">
        <v>11.006349999999999</v>
      </c>
      <c r="N33" s="1">
        <v>26792614.076027699</v>
      </c>
      <c r="O33" s="1"/>
      <c r="P33" s="1">
        <v>6.9478833333333299</v>
      </c>
      <c r="Q33" s="1">
        <v>22785.8402277932</v>
      </c>
    </row>
    <row r="34" spans="1:17">
      <c r="A34" s="2"/>
      <c r="B34" s="2"/>
      <c r="C34" s="2" t="s">
        <v>376</v>
      </c>
      <c r="D34" s="2" t="s">
        <v>137</v>
      </c>
      <c r="E34" s="2" t="s">
        <v>137</v>
      </c>
      <c r="F34" s="2" t="s">
        <v>375</v>
      </c>
      <c r="G34" s="2" t="s">
        <v>32</v>
      </c>
      <c r="H34" s="2" t="s">
        <v>137</v>
      </c>
      <c r="I34" s="3">
        <v>44380.1589379051</v>
      </c>
      <c r="J34" s="1"/>
      <c r="K34" s="1">
        <v>900.23965449900504</v>
      </c>
      <c r="L34" s="1">
        <f t="shared" si="1"/>
        <v>225.05991362475126</v>
      </c>
      <c r="M34" s="1">
        <v>11.006266666666701</v>
      </c>
      <c r="N34" s="1">
        <v>24467442.356732301</v>
      </c>
      <c r="O34" s="1"/>
      <c r="P34" s="1">
        <v>6.9395333333333298</v>
      </c>
      <c r="Q34" s="1">
        <v>23564.874651252299</v>
      </c>
    </row>
    <row r="35" spans="1:17">
      <c r="A35" s="2"/>
      <c r="B35" s="2"/>
      <c r="C35" s="2" t="s">
        <v>374</v>
      </c>
      <c r="D35" s="2" t="s">
        <v>137</v>
      </c>
      <c r="E35" s="2" t="s">
        <v>137</v>
      </c>
      <c r="F35" s="2" t="s">
        <v>373</v>
      </c>
      <c r="G35" s="2" t="s">
        <v>32</v>
      </c>
      <c r="H35" s="2" t="s">
        <v>137</v>
      </c>
      <c r="I35" s="3">
        <v>44380.173909085599</v>
      </c>
      <c r="J35" s="1"/>
      <c r="K35" s="1">
        <v>856.05155655631802</v>
      </c>
      <c r="L35" s="1">
        <f t="shared" si="1"/>
        <v>214.0128891390795</v>
      </c>
      <c r="M35" s="1">
        <v>11.006349999999999</v>
      </c>
      <c r="N35" s="1">
        <v>24490509.249839801</v>
      </c>
      <c r="O35" s="1"/>
      <c r="P35" s="1">
        <v>6.9478833333333299</v>
      </c>
      <c r="Q35" s="1">
        <v>24804.6208975626</v>
      </c>
    </row>
    <row r="36" spans="1:17">
      <c r="A36" s="2"/>
      <c r="B36" s="2"/>
      <c r="C36" s="2" t="s">
        <v>372</v>
      </c>
      <c r="D36" s="2" t="s">
        <v>137</v>
      </c>
      <c r="E36" s="2" t="s">
        <v>137</v>
      </c>
      <c r="F36" s="2" t="s">
        <v>371</v>
      </c>
      <c r="G36" s="2" t="s">
        <v>32</v>
      </c>
      <c r="H36" s="2" t="s">
        <v>137</v>
      </c>
      <c r="I36" s="3">
        <v>44380.188834722197</v>
      </c>
      <c r="J36" s="1"/>
      <c r="K36" s="1">
        <v>996.47560631888405</v>
      </c>
      <c r="L36" s="1">
        <f t="shared" si="1"/>
        <v>249.11890157972101</v>
      </c>
      <c r="M36" s="1">
        <v>11.006266666666701</v>
      </c>
      <c r="N36" s="1">
        <v>26740477.8395386</v>
      </c>
      <c r="O36" s="1"/>
      <c r="P36" s="1">
        <v>6.9486666666666697</v>
      </c>
      <c r="Q36" s="1">
        <v>23266.828640363001</v>
      </c>
    </row>
    <row r="37" spans="1:17">
      <c r="A37" s="2"/>
      <c r="B37" s="2"/>
      <c r="C37" s="2" t="s">
        <v>370</v>
      </c>
      <c r="D37" s="2" t="s">
        <v>137</v>
      </c>
      <c r="E37" s="2" t="s">
        <v>137</v>
      </c>
      <c r="F37" s="2" t="s">
        <v>369</v>
      </c>
      <c r="G37" s="2" t="s">
        <v>32</v>
      </c>
      <c r="H37" s="2" t="s">
        <v>137</v>
      </c>
      <c r="I37" s="3">
        <v>44380.203751192101</v>
      </c>
      <c r="J37" s="1"/>
      <c r="K37" s="1">
        <v>988.54951286374103</v>
      </c>
      <c r="L37" s="1">
        <f t="shared" si="1"/>
        <v>247.13737821593526</v>
      </c>
      <c r="M37" s="1">
        <v>10.996783333333299</v>
      </c>
      <c r="N37" s="1">
        <v>27493923.070304599</v>
      </c>
      <c r="O37" s="1"/>
      <c r="P37" s="1">
        <v>6.9478833333333299</v>
      </c>
      <c r="Q37" s="1">
        <v>24114.2070772068</v>
      </c>
    </row>
    <row r="38" spans="1:17">
      <c r="A38" s="2"/>
      <c r="B38" s="2"/>
      <c r="C38" s="2" t="s">
        <v>364</v>
      </c>
      <c r="D38" s="2" t="s">
        <v>137</v>
      </c>
      <c r="E38" s="2" t="s">
        <v>137</v>
      </c>
      <c r="F38" s="2" t="s">
        <v>363</v>
      </c>
      <c r="G38" s="2" t="s">
        <v>32</v>
      </c>
      <c r="H38" s="2" t="s">
        <v>137</v>
      </c>
      <c r="I38" s="3">
        <v>44380.2485577431</v>
      </c>
      <c r="J38" s="1"/>
      <c r="K38" s="1">
        <v>81.391086165057004</v>
      </c>
      <c r="L38" s="1">
        <f t="shared" si="1"/>
        <v>20.347771541264251</v>
      </c>
      <c r="M38" s="1">
        <v>11.006266666666701</v>
      </c>
      <c r="N38" s="1">
        <v>2212855.6537314299</v>
      </c>
      <c r="O38" s="1"/>
      <c r="P38" s="1">
        <v>6.9486666666666697</v>
      </c>
      <c r="Q38" s="1">
        <v>23572.7874676436</v>
      </c>
    </row>
    <row r="39" spans="1:17">
      <c r="A39" s="2"/>
      <c r="B39" s="2"/>
      <c r="C39" s="2" t="s">
        <v>362</v>
      </c>
      <c r="D39" s="2" t="s">
        <v>137</v>
      </c>
      <c r="E39" s="2" t="s">
        <v>137</v>
      </c>
      <c r="F39" s="2" t="s">
        <v>361</v>
      </c>
      <c r="G39" s="2" t="s">
        <v>32</v>
      </c>
      <c r="H39" s="2" t="s">
        <v>137</v>
      </c>
      <c r="I39" s="3">
        <v>44380.2635240741</v>
      </c>
      <c r="J39" s="1"/>
      <c r="K39" s="1">
        <v>140.61252339030401</v>
      </c>
      <c r="L39" s="1">
        <f t="shared" si="1"/>
        <v>35.153130847576001</v>
      </c>
      <c r="M39" s="1">
        <v>11.006349999999999</v>
      </c>
      <c r="N39" s="1">
        <v>3739207.8686172101</v>
      </c>
      <c r="O39" s="1"/>
      <c r="P39" s="1">
        <v>6.9478833333333299</v>
      </c>
      <c r="Q39" s="1">
        <v>23056.336730094499</v>
      </c>
    </row>
    <row r="40" spans="1:17">
      <c r="A40" s="2"/>
      <c r="B40" s="2"/>
      <c r="C40" s="2" t="s">
        <v>360</v>
      </c>
      <c r="D40" s="2" t="s">
        <v>137</v>
      </c>
      <c r="E40" s="2" t="s">
        <v>137</v>
      </c>
      <c r="F40" s="2" t="s">
        <v>359</v>
      </c>
      <c r="G40" s="2" t="s">
        <v>32</v>
      </c>
      <c r="H40" s="2" t="s">
        <v>137</v>
      </c>
      <c r="I40" s="3">
        <v>44380.278498946798</v>
      </c>
      <c r="J40" s="1"/>
      <c r="K40" s="1">
        <v>198.08343172601599</v>
      </c>
      <c r="L40" s="1">
        <f t="shared" si="1"/>
        <v>49.520857931503997</v>
      </c>
      <c r="M40" s="1">
        <v>11.006266666666701</v>
      </c>
      <c r="N40" s="1">
        <v>5855268.2189683197</v>
      </c>
      <c r="O40" s="1"/>
      <c r="P40" s="1">
        <v>6.9395333333333298</v>
      </c>
      <c r="Q40" s="1">
        <v>25629.0991958288</v>
      </c>
    </row>
  </sheetData>
  <sortState xmlns:xlrd2="http://schemas.microsoft.com/office/spreadsheetml/2017/richdata2" ref="A3:Q40">
    <sortCondition ref="G2"/>
  </sortState>
  <mergeCells count="3">
    <mergeCell ref="A1:I1"/>
    <mergeCell ref="K1:O1"/>
    <mergeCell ref="P1:Q1"/>
  </mergeCells>
  <conditionalFormatting sqref="O3:O17">
    <cfRule type="cellIs" dxfId="37" priority="3" operator="lessThan">
      <formula>80</formula>
    </cfRule>
    <cfRule type="cellIs" dxfId="36" priority="4" operator="greaterThan">
      <formula>120</formula>
    </cfRule>
  </conditionalFormatting>
  <conditionalFormatting sqref="O24:O31">
    <cfRule type="cellIs" dxfId="35" priority="1" operator="lessThan">
      <formula>80</formula>
    </cfRule>
    <cfRule type="cellIs" dxfId="34" priority="2" operator="greaterThan">
      <formula>120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K117"/>
  <sheetViews>
    <sheetView zoomScaleNormal="100" workbookViewId="0">
      <selection activeCell="A22" sqref="A22:XFD25"/>
    </sheetView>
  </sheetViews>
  <sheetFormatPr defaultColWidth="9.140625" defaultRowHeight="15"/>
  <cols>
    <col min="1" max="2" width="4" customWidth="1"/>
    <col min="3" max="3" width="21.7109375" customWidth="1"/>
    <col min="4" max="4" width="13.140625" customWidth="1"/>
    <col min="5" max="5" width="4" customWidth="1"/>
    <col min="6" max="6" width="17.42578125" customWidth="1"/>
    <col min="7" max="7" width="12.5703125" customWidth="1"/>
    <col min="8" max="8" width="4.7109375" customWidth="1"/>
    <col min="9" max="9" width="17.7109375" customWidth="1"/>
    <col min="10" max="10" width="15.7109375" bestFit="1" customWidth="1"/>
    <col min="11" max="11" width="16.42578125" bestFit="1" customWidth="1"/>
    <col min="12" max="12" width="5.5703125" customWidth="1"/>
    <col min="13" max="13" width="10.42578125" customWidth="1"/>
    <col min="14" max="14" width="7.5703125" customWidth="1"/>
    <col min="15" max="15" width="5.5703125" customWidth="1"/>
    <col min="16" max="16" width="6" customWidth="1"/>
    <col min="17" max="17" width="20" bestFit="1" customWidth="1"/>
    <col min="18" max="18" width="16.42578125" bestFit="1" customWidth="1"/>
    <col min="19" max="19" width="6.42578125" customWidth="1"/>
    <col min="20" max="20" width="7.7109375" customWidth="1"/>
    <col min="21" max="21" width="7.5703125" customWidth="1"/>
    <col min="22" max="22" width="5.5703125" customWidth="1"/>
    <col min="23" max="23" width="6" customWidth="1"/>
    <col min="24" max="24" width="15.42578125" customWidth="1"/>
    <col min="25" max="25" width="16.42578125" bestFit="1" customWidth="1"/>
    <col min="26" max="26" width="6.42578125" customWidth="1"/>
    <col min="27" max="27" width="9.5703125" customWidth="1"/>
    <col min="28" max="28" width="7.5703125" customWidth="1"/>
    <col min="29" max="29" width="5.5703125" customWidth="1"/>
    <col min="30" max="30" width="6" customWidth="1"/>
    <col min="31" max="31" width="12.7109375" customWidth="1"/>
    <col min="32" max="32" width="16.42578125" bestFit="1" customWidth="1"/>
    <col min="33" max="33" width="6.42578125" customWidth="1"/>
    <col min="34" max="34" width="10.42578125" customWidth="1"/>
    <col min="35" max="35" width="7.5703125" customWidth="1"/>
    <col min="36" max="36" width="5.5703125" customWidth="1"/>
    <col min="37" max="37" width="6" customWidth="1"/>
  </cols>
  <sheetData>
    <row r="1" spans="1:37" ht="15" customHeight="1">
      <c r="A1" s="232" t="s">
        <v>32</v>
      </c>
      <c r="B1" s="233"/>
      <c r="C1" s="233"/>
      <c r="D1" s="233"/>
      <c r="E1" s="233"/>
      <c r="F1" s="233"/>
      <c r="G1" s="233"/>
      <c r="H1" s="233"/>
      <c r="I1" s="234"/>
      <c r="J1" s="232" t="s">
        <v>10</v>
      </c>
      <c r="K1" s="233"/>
      <c r="L1" s="233"/>
      <c r="M1" s="233"/>
      <c r="N1" s="234"/>
      <c r="O1" s="232" t="s">
        <v>42</v>
      </c>
      <c r="P1" s="234"/>
      <c r="Q1" s="232" t="s">
        <v>20</v>
      </c>
      <c r="R1" s="233"/>
      <c r="S1" s="233"/>
      <c r="T1" s="233"/>
      <c r="U1" s="234"/>
      <c r="V1" s="232" t="s">
        <v>5</v>
      </c>
      <c r="W1" s="234"/>
      <c r="X1" s="232" t="s">
        <v>134</v>
      </c>
      <c r="Y1" s="233"/>
      <c r="Z1" s="233"/>
      <c r="AA1" s="233"/>
      <c r="AB1" s="234"/>
      <c r="AC1" s="232" t="s">
        <v>5</v>
      </c>
      <c r="AD1" s="234"/>
      <c r="AE1" s="232" t="s">
        <v>162</v>
      </c>
      <c r="AF1" s="233"/>
      <c r="AG1" s="233"/>
      <c r="AH1" s="233"/>
      <c r="AI1" s="234"/>
      <c r="AJ1" s="232" t="s">
        <v>5</v>
      </c>
      <c r="AK1" s="234"/>
    </row>
    <row r="2" spans="1:37" ht="15" customHeight="1">
      <c r="A2" s="4" t="s">
        <v>137</v>
      </c>
      <c r="B2" s="4" t="s">
        <v>137</v>
      </c>
      <c r="C2" s="4" t="s">
        <v>71</v>
      </c>
      <c r="D2" s="4" t="s">
        <v>48</v>
      </c>
      <c r="E2" s="4" t="s">
        <v>106</v>
      </c>
      <c r="F2" s="4" t="s">
        <v>65</v>
      </c>
      <c r="G2" s="4" t="s">
        <v>74</v>
      </c>
      <c r="H2" s="4" t="s">
        <v>33</v>
      </c>
      <c r="I2" s="4" t="s">
        <v>79</v>
      </c>
      <c r="J2" s="4" t="s">
        <v>328</v>
      </c>
      <c r="K2" s="4" t="s">
        <v>329</v>
      </c>
      <c r="L2" s="4" t="s">
        <v>6</v>
      </c>
      <c r="M2" s="4" t="s">
        <v>85</v>
      </c>
      <c r="N2" s="4" t="s">
        <v>0</v>
      </c>
      <c r="O2" s="4" t="s">
        <v>6</v>
      </c>
      <c r="P2" s="4" t="s">
        <v>136</v>
      </c>
      <c r="Q2" s="4" t="s">
        <v>328</v>
      </c>
      <c r="R2" s="4" t="s">
        <v>329</v>
      </c>
      <c r="S2" s="4" t="s">
        <v>6</v>
      </c>
      <c r="T2" s="4" t="s">
        <v>85</v>
      </c>
      <c r="U2" s="4" t="s">
        <v>0</v>
      </c>
      <c r="V2" s="4" t="s">
        <v>6</v>
      </c>
      <c r="W2" s="4" t="s">
        <v>136</v>
      </c>
      <c r="X2" s="4" t="s">
        <v>329</v>
      </c>
      <c r="Y2" s="4" t="s">
        <v>329</v>
      </c>
      <c r="Z2" s="4" t="s">
        <v>6</v>
      </c>
      <c r="AA2" s="4" t="s">
        <v>85</v>
      </c>
      <c r="AB2" s="4" t="s">
        <v>0</v>
      </c>
      <c r="AC2" s="4" t="s">
        <v>6</v>
      </c>
      <c r="AD2" s="4" t="s">
        <v>136</v>
      </c>
      <c r="AE2" s="4" t="s">
        <v>329</v>
      </c>
      <c r="AF2" s="4" t="s">
        <v>329</v>
      </c>
      <c r="AG2" s="4" t="s">
        <v>6</v>
      </c>
      <c r="AH2" s="4" t="s">
        <v>85</v>
      </c>
      <c r="AI2" s="4" t="s">
        <v>0</v>
      </c>
      <c r="AJ2" s="4" t="s">
        <v>6</v>
      </c>
      <c r="AK2" s="4" t="s">
        <v>136</v>
      </c>
    </row>
    <row r="3" spans="1:37">
      <c r="A3" s="2"/>
      <c r="B3" s="2"/>
      <c r="C3" s="2" t="s">
        <v>147</v>
      </c>
      <c r="D3" s="2" t="s">
        <v>94</v>
      </c>
      <c r="E3" s="2"/>
      <c r="F3" s="2" t="s">
        <v>54</v>
      </c>
      <c r="G3" s="2" t="s">
        <v>57</v>
      </c>
      <c r="H3" s="2" t="s">
        <v>165</v>
      </c>
      <c r="I3" s="3">
        <v>44307.179607928199</v>
      </c>
      <c r="J3" s="1">
        <v>5122.6280736545104</v>
      </c>
      <c r="K3" s="1">
        <f>J3/4</f>
        <v>1280.6570184136276</v>
      </c>
      <c r="L3" s="1">
        <v>5.4368333333333299</v>
      </c>
      <c r="M3" s="1">
        <v>15747730.6414581</v>
      </c>
      <c r="N3" s="1">
        <v>102.45256147309</v>
      </c>
      <c r="O3" s="1">
        <v>6.3101833333333301</v>
      </c>
      <c r="P3" s="1">
        <v>47189.475820387102</v>
      </c>
      <c r="Q3" s="1">
        <v>5221.5455769783002</v>
      </c>
      <c r="R3" s="1">
        <f>Q3/4</f>
        <v>1305.3863942445751</v>
      </c>
      <c r="S3" s="1">
        <v>10.0654166666667</v>
      </c>
      <c r="T3" s="1">
        <v>1196465.2501795699</v>
      </c>
      <c r="U3" s="1">
        <v>104.430911539566</v>
      </c>
      <c r="V3" s="1">
        <v>6.9486666666666697</v>
      </c>
      <c r="W3" s="1">
        <v>16728.7059441171</v>
      </c>
      <c r="X3" s="1">
        <v>5052.5086233367501</v>
      </c>
      <c r="Y3" s="1">
        <f>X3/4</f>
        <v>1263.1271558341875</v>
      </c>
      <c r="Z3" s="1">
        <v>11.006266666666701</v>
      </c>
      <c r="AA3" s="1">
        <v>79189.188617399195</v>
      </c>
      <c r="AB3" s="1">
        <v>101.05017246673501</v>
      </c>
      <c r="AC3" s="1">
        <v>6.9486666666666697</v>
      </c>
      <c r="AD3" s="1">
        <v>16728.7059441171</v>
      </c>
      <c r="AE3" s="1">
        <v>5082.8791997770604</v>
      </c>
      <c r="AF3" s="1">
        <f>AE3/4</f>
        <v>1270.7197999442651</v>
      </c>
      <c r="AG3" s="1">
        <v>11.28655</v>
      </c>
      <c r="AH3" s="1">
        <v>36569809.9221351</v>
      </c>
      <c r="AI3" s="1">
        <v>101.657583995541</v>
      </c>
      <c r="AJ3" s="1">
        <v>6.9486666666666697</v>
      </c>
      <c r="AK3" s="1">
        <v>16728.7059441171</v>
      </c>
    </row>
    <row r="4" spans="1:37">
      <c r="A4" s="2"/>
      <c r="B4" s="2"/>
      <c r="C4" s="2" t="s">
        <v>132</v>
      </c>
      <c r="D4" s="2" t="s">
        <v>94</v>
      </c>
      <c r="E4" s="2"/>
      <c r="F4" s="2" t="s">
        <v>131</v>
      </c>
      <c r="G4" s="2" t="s">
        <v>57</v>
      </c>
      <c r="H4" s="2" t="s">
        <v>167</v>
      </c>
      <c r="I4" s="3">
        <v>44307.194581469899</v>
      </c>
      <c r="J4" s="1">
        <v>3389.47225497722</v>
      </c>
      <c r="K4" s="1">
        <f t="shared" ref="K4:K67" si="0">J4/4</f>
        <v>847.368063744305</v>
      </c>
      <c r="L4" s="1">
        <v>5.4360499999999998</v>
      </c>
      <c r="M4" s="1">
        <v>10098918.8572271</v>
      </c>
      <c r="N4" s="1">
        <v>96.842064427920505</v>
      </c>
      <c r="O4" s="1">
        <v>6.3094000000000001</v>
      </c>
      <c r="P4" s="1">
        <v>45736.486644000797</v>
      </c>
      <c r="Q4" s="1">
        <v>3333.7684136334401</v>
      </c>
      <c r="R4" s="1">
        <f t="shared" ref="R4:R67" si="1">Q4/4</f>
        <v>833.44210340836003</v>
      </c>
      <c r="S4" s="1">
        <v>10.0655</v>
      </c>
      <c r="T4" s="1">
        <v>810571.03822530305</v>
      </c>
      <c r="U4" s="1">
        <v>95.250526103812604</v>
      </c>
      <c r="V4" s="1">
        <v>6.9478833333333299</v>
      </c>
      <c r="W4" s="1">
        <v>17750.761368584801</v>
      </c>
      <c r="X4" s="1">
        <v>3533.4667402189598</v>
      </c>
      <c r="Y4" s="1">
        <f t="shared" ref="Y4:Y67" si="2">X4/4</f>
        <v>883.36668505473995</v>
      </c>
      <c r="Z4" s="1">
        <v>11.006349999999999</v>
      </c>
      <c r="AA4" s="1">
        <v>59000.4505317113</v>
      </c>
      <c r="AB4" s="1">
        <v>100.956192577685</v>
      </c>
      <c r="AC4" s="1">
        <v>6.9478833333333299</v>
      </c>
      <c r="AD4" s="1">
        <v>17750.761368584801</v>
      </c>
      <c r="AE4" s="1">
        <v>3439.1581246597102</v>
      </c>
      <c r="AF4" s="1">
        <f t="shared" ref="AF4:AF67" si="3">AE4/4</f>
        <v>859.78953116492755</v>
      </c>
      <c r="AG4" s="1">
        <v>11.286633333333301</v>
      </c>
      <c r="AH4" s="1">
        <v>26262846.117302801</v>
      </c>
      <c r="AI4" s="1">
        <v>98.261660704563297</v>
      </c>
      <c r="AJ4" s="1">
        <v>6.9478833333333299</v>
      </c>
      <c r="AK4" s="1">
        <v>17750.761368584801</v>
      </c>
    </row>
    <row r="5" spans="1:37">
      <c r="A5" s="2"/>
      <c r="B5" s="2"/>
      <c r="C5" s="2" t="s">
        <v>46</v>
      </c>
      <c r="D5" s="2" t="s">
        <v>94</v>
      </c>
      <c r="E5" s="2"/>
      <c r="F5" s="2" t="s">
        <v>76</v>
      </c>
      <c r="G5" s="2" t="s">
        <v>57</v>
      </c>
      <c r="H5" s="2" t="s">
        <v>58</v>
      </c>
      <c r="I5" s="3">
        <v>44307.209496041702</v>
      </c>
      <c r="J5" s="1">
        <v>2561.9299778463801</v>
      </c>
      <c r="K5" s="1">
        <f t="shared" si="0"/>
        <v>640.48249446159502</v>
      </c>
      <c r="L5" s="1">
        <v>5.4368333333333299</v>
      </c>
      <c r="M5" s="1">
        <v>7740798.2967667198</v>
      </c>
      <c r="N5" s="1">
        <v>102.47719911385499</v>
      </c>
      <c r="O5" s="1">
        <v>6.30105</v>
      </c>
      <c r="P5" s="1">
        <v>46380.827876871503</v>
      </c>
      <c r="Q5" s="1">
        <v>2389.3806167058201</v>
      </c>
      <c r="R5" s="1">
        <f t="shared" si="1"/>
        <v>597.34515417645503</v>
      </c>
      <c r="S5" s="1">
        <v>10.0654166666667</v>
      </c>
      <c r="T5" s="1">
        <v>633725.36194512097</v>
      </c>
      <c r="U5" s="1">
        <v>95.575224668232593</v>
      </c>
      <c r="V5" s="1">
        <v>6.9486666666666697</v>
      </c>
      <c r="W5" s="1">
        <v>19363.1978329177</v>
      </c>
      <c r="X5" s="1">
        <v>2296.5818324093502</v>
      </c>
      <c r="Y5" s="1">
        <f t="shared" si="2"/>
        <v>574.14545810233756</v>
      </c>
      <c r="Z5" s="1">
        <v>11.006266666666701</v>
      </c>
      <c r="AA5" s="1">
        <v>42130.586738807302</v>
      </c>
      <c r="AB5" s="1">
        <v>91.863273296374203</v>
      </c>
      <c r="AC5" s="1">
        <v>6.9486666666666697</v>
      </c>
      <c r="AD5" s="1">
        <v>19363.1978329177</v>
      </c>
      <c r="AE5" s="1">
        <v>2446.3301357150799</v>
      </c>
      <c r="AF5" s="1">
        <f t="shared" si="3"/>
        <v>611.58253392876998</v>
      </c>
      <c r="AG5" s="1">
        <v>11.28655</v>
      </c>
      <c r="AH5" s="1">
        <v>20385341.099851001</v>
      </c>
      <c r="AI5" s="1">
        <v>97.853205428603204</v>
      </c>
      <c r="AJ5" s="1">
        <v>6.9486666666666697</v>
      </c>
      <c r="AK5" s="1">
        <v>19363.1978329177</v>
      </c>
    </row>
    <row r="6" spans="1:37">
      <c r="A6" s="2"/>
      <c r="B6" s="2"/>
      <c r="C6" s="2" t="s">
        <v>130</v>
      </c>
      <c r="D6" s="2" t="s">
        <v>94</v>
      </c>
      <c r="E6" s="2"/>
      <c r="F6" s="2" t="s">
        <v>145</v>
      </c>
      <c r="G6" s="2" t="s">
        <v>57</v>
      </c>
      <c r="H6" s="2" t="s">
        <v>168</v>
      </c>
      <c r="I6" s="3">
        <v>44307.224452696799</v>
      </c>
      <c r="J6" s="1">
        <v>1300.50933297444</v>
      </c>
      <c r="K6" s="1">
        <f t="shared" si="0"/>
        <v>325.12733324361</v>
      </c>
      <c r="L6" s="1">
        <v>5.4360499999999998</v>
      </c>
      <c r="M6" s="1">
        <v>4133577.3067393401</v>
      </c>
      <c r="N6" s="1">
        <v>86.700622198295704</v>
      </c>
      <c r="O6" s="1">
        <v>6.3094000000000001</v>
      </c>
      <c r="P6" s="1">
        <v>48790.199261243797</v>
      </c>
      <c r="Q6" s="1">
        <v>1353.2857309425899</v>
      </c>
      <c r="R6" s="1">
        <f t="shared" si="1"/>
        <v>338.32143273564748</v>
      </c>
      <c r="S6" s="1">
        <v>10.0655</v>
      </c>
      <c r="T6" s="1">
        <v>353572.9916759</v>
      </c>
      <c r="U6" s="1">
        <v>90.219048729506298</v>
      </c>
      <c r="V6" s="1">
        <v>6.9478833333333299</v>
      </c>
      <c r="W6" s="1">
        <v>19074.4011246466</v>
      </c>
      <c r="X6" s="1">
        <v>1585.01786768638</v>
      </c>
      <c r="Y6" s="1">
        <f t="shared" si="2"/>
        <v>396.254466921595</v>
      </c>
      <c r="Z6" s="1">
        <v>11.006349999999999</v>
      </c>
      <c r="AA6" s="1">
        <v>28904.710608060999</v>
      </c>
      <c r="AB6" s="1">
        <v>105.667857845759</v>
      </c>
      <c r="AC6" s="1">
        <v>6.9478833333333299</v>
      </c>
      <c r="AD6" s="1">
        <v>19074.4011246466</v>
      </c>
      <c r="AE6" s="1">
        <v>1421.3525210881301</v>
      </c>
      <c r="AF6" s="1">
        <f t="shared" si="3"/>
        <v>355.33813027203252</v>
      </c>
      <c r="AG6" s="1">
        <v>11.286633333333301</v>
      </c>
      <c r="AH6" s="1">
        <v>11677797.644045001</v>
      </c>
      <c r="AI6" s="1">
        <v>94.756834739208799</v>
      </c>
      <c r="AJ6" s="1">
        <v>6.9478833333333299</v>
      </c>
      <c r="AK6" s="1">
        <v>19074.4011246466</v>
      </c>
    </row>
    <row r="7" spans="1:37">
      <c r="A7" s="2"/>
      <c r="B7" s="2"/>
      <c r="C7" s="2" t="s">
        <v>152</v>
      </c>
      <c r="D7" s="2" t="s">
        <v>94</v>
      </c>
      <c r="E7" s="2"/>
      <c r="F7" s="2" t="s">
        <v>159</v>
      </c>
      <c r="G7" s="2" t="s">
        <v>57</v>
      </c>
      <c r="H7" s="2" t="s">
        <v>121</v>
      </c>
      <c r="I7" s="3">
        <v>44307.239437488402</v>
      </c>
      <c r="J7" s="1">
        <v>745.69166847441102</v>
      </c>
      <c r="K7" s="1">
        <f t="shared" si="0"/>
        <v>186.42291711860275</v>
      </c>
      <c r="L7" s="1">
        <v>5.4459666666666697</v>
      </c>
      <c r="M7" s="1">
        <v>2282450.18482215</v>
      </c>
      <c r="N7" s="1">
        <v>93.211458559301406</v>
      </c>
      <c r="O7" s="1">
        <v>6.30105</v>
      </c>
      <c r="P7" s="1">
        <v>46985.301457683199</v>
      </c>
      <c r="Q7" s="1">
        <v>788.55873741355595</v>
      </c>
      <c r="R7" s="1">
        <f t="shared" si="1"/>
        <v>197.13968435338899</v>
      </c>
      <c r="S7" s="1">
        <v>10.0654166666667</v>
      </c>
      <c r="T7" s="1">
        <v>199909.038191208</v>
      </c>
      <c r="U7" s="1">
        <v>98.569842176694493</v>
      </c>
      <c r="V7" s="1">
        <v>6.9486666666666697</v>
      </c>
      <c r="W7" s="1">
        <v>18508.0094375681</v>
      </c>
      <c r="X7" s="1">
        <v>851.58239182054001</v>
      </c>
      <c r="Y7" s="1">
        <f t="shared" si="2"/>
        <v>212.895597955135</v>
      </c>
      <c r="Z7" s="1">
        <v>11.006266666666701</v>
      </c>
      <c r="AA7" s="1">
        <v>15447.2626557653</v>
      </c>
      <c r="AB7" s="1">
        <v>106.447798977568</v>
      </c>
      <c r="AC7" s="1">
        <v>6.9486666666666697</v>
      </c>
      <c r="AD7" s="1">
        <v>18508.0094375681</v>
      </c>
      <c r="AE7" s="1">
        <v>844.37678275445001</v>
      </c>
      <c r="AF7" s="1">
        <f t="shared" si="3"/>
        <v>211.0941956886125</v>
      </c>
      <c r="AG7" s="1">
        <v>11.28655</v>
      </c>
      <c r="AH7" s="1">
        <v>6741043.7301786495</v>
      </c>
      <c r="AI7" s="1">
        <v>105.54709784430599</v>
      </c>
      <c r="AJ7" s="1">
        <v>6.9486666666666697</v>
      </c>
      <c r="AK7" s="1">
        <v>18508.0094375681</v>
      </c>
    </row>
    <row r="8" spans="1:37">
      <c r="A8" s="2"/>
      <c r="B8" s="2"/>
      <c r="C8" s="2" t="s">
        <v>96</v>
      </c>
      <c r="D8" s="2" t="s">
        <v>94</v>
      </c>
      <c r="E8" s="2"/>
      <c r="F8" s="2" t="s">
        <v>17</v>
      </c>
      <c r="G8" s="2" t="s">
        <v>57</v>
      </c>
      <c r="H8" s="2" t="s">
        <v>49</v>
      </c>
      <c r="I8" s="3">
        <v>44307.254360856503</v>
      </c>
      <c r="J8" s="1">
        <v>459.653777742567</v>
      </c>
      <c r="K8" s="1">
        <f t="shared" si="0"/>
        <v>114.91344443564175</v>
      </c>
      <c r="L8" s="1">
        <v>5.4360499999999998</v>
      </c>
      <c r="M8" s="1">
        <v>1482466.83729958</v>
      </c>
      <c r="N8" s="1">
        <v>91.930755548513403</v>
      </c>
      <c r="O8" s="1">
        <v>6.30026666666667</v>
      </c>
      <c r="P8" s="1">
        <v>49507.859975345098</v>
      </c>
      <c r="Q8" s="1">
        <v>473.60094172261802</v>
      </c>
      <c r="R8" s="1">
        <f t="shared" si="1"/>
        <v>118.4002354306545</v>
      </c>
      <c r="S8" s="1">
        <v>10.0655</v>
      </c>
      <c r="T8" s="1">
        <v>114648.605215977</v>
      </c>
      <c r="U8" s="1">
        <v>94.720188344523507</v>
      </c>
      <c r="V8" s="1">
        <v>6.9478833333333299</v>
      </c>
      <c r="W8" s="1">
        <v>17673.2959117668</v>
      </c>
      <c r="X8" s="1">
        <v>479.75525172703402</v>
      </c>
      <c r="Y8" s="1">
        <f t="shared" si="2"/>
        <v>119.93881293175851</v>
      </c>
      <c r="Z8" s="1">
        <v>11.006349999999999</v>
      </c>
      <c r="AA8" s="1">
        <v>8651.3102618040302</v>
      </c>
      <c r="AB8" s="1">
        <v>95.951050345406799</v>
      </c>
      <c r="AC8" s="1">
        <v>6.9478833333333299</v>
      </c>
      <c r="AD8" s="1">
        <v>17673.2959117668</v>
      </c>
      <c r="AE8" s="1">
        <v>519.81749789019295</v>
      </c>
      <c r="AF8" s="1">
        <f t="shared" si="3"/>
        <v>129.95437447254824</v>
      </c>
      <c r="AG8" s="1">
        <v>11.286633333333301</v>
      </c>
      <c r="AH8" s="1">
        <v>3971512.8295153198</v>
      </c>
      <c r="AI8" s="1">
        <v>103.96349957803901</v>
      </c>
      <c r="AJ8" s="1">
        <v>6.9478833333333299</v>
      </c>
      <c r="AK8" s="1">
        <v>17673.2959117668</v>
      </c>
    </row>
    <row r="9" spans="1:37">
      <c r="A9" s="2"/>
      <c r="B9" s="2"/>
      <c r="C9" s="2" t="s">
        <v>8</v>
      </c>
      <c r="D9" s="2" t="s">
        <v>94</v>
      </c>
      <c r="E9" s="2"/>
      <c r="F9" s="2" t="s">
        <v>108</v>
      </c>
      <c r="G9" s="2" t="s">
        <v>57</v>
      </c>
      <c r="H9" s="2" t="s">
        <v>123</v>
      </c>
      <c r="I9" s="3">
        <v>44307.269282592599</v>
      </c>
      <c r="J9" s="1">
        <v>319.78259173455001</v>
      </c>
      <c r="K9" s="1">
        <f t="shared" si="0"/>
        <v>79.945647933637503</v>
      </c>
      <c r="L9" s="1">
        <v>5.4368333333333299</v>
      </c>
      <c r="M9" s="1">
        <v>1033872.98970694</v>
      </c>
      <c r="N9" s="1">
        <v>91.366454781299893</v>
      </c>
      <c r="O9" s="1">
        <v>6.30105</v>
      </c>
      <c r="P9" s="1">
        <v>49628.639764741703</v>
      </c>
      <c r="Q9" s="1">
        <v>337.96257223172802</v>
      </c>
      <c r="R9" s="1">
        <f t="shared" si="1"/>
        <v>84.490643057932004</v>
      </c>
      <c r="S9" s="1">
        <v>10.0654166666667</v>
      </c>
      <c r="T9" s="1">
        <v>85765.700544618303</v>
      </c>
      <c r="U9" s="1">
        <v>96.560734923350793</v>
      </c>
      <c r="V9" s="1">
        <v>6.9486666666666697</v>
      </c>
      <c r="W9" s="1">
        <v>18527.053826226202</v>
      </c>
      <c r="X9" s="1">
        <v>243.064141878995</v>
      </c>
      <c r="Y9" s="1">
        <f t="shared" si="2"/>
        <v>60.766035469748751</v>
      </c>
      <c r="Z9" s="1">
        <v>11.006266666666701</v>
      </c>
      <c r="AA9" s="1">
        <v>4999.1070150748401</v>
      </c>
      <c r="AB9" s="1">
        <v>69.446897679712905</v>
      </c>
      <c r="AC9" s="1">
        <v>6.9486666666666697</v>
      </c>
      <c r="AD9" s="1">
        <v>18527.053826226202</v>
      </c>
      <c r="AE9" s="1">
        <v>348.675316070728</v>
      </c>
      <c r="AF9" s="1">
        <f t="shared" si="3"/>
        <v>87.168829017682</v>
      </c>
      <c r="AG9" s="1">
        <v>11.28655</v>
      </c>
      <c r="AH9" s="1">
        <v>2800485.2968768799</v>
      </c>
      <c r="AI9" s="1">
        <v>99.621518877350795</v>
      </c>
      <c r="AJ9" s="1">
        <v>6.9486666666666697</v>
      </c>
      <c r="AK9" s="1">
        <v>18527.053826226202</v>
      </c>
    </row>
    <row r="10" spans="1:37">
      <c r="A10" s="2"/>
      <c r="B10" s="2"/>
      <c r="C10" s="2" t="s">
        <v>67</v>
      </c>
      <c r="D10" s="2" t="s">
        <v>94</v>
      </c>
      <c r="E10" s="2"/>
      <c r="F10" s="2" t="s">
        <v>122</v>
      </c>
      <c r="G10" s="2" t="s">
        <v>57</v>
      </c>
      <c r="H10" s="2" t="s">
        <v>75</v>
      </c>
      <c r="I10" s="3">
        <v>44307.284243182898</v>
      </c>
      <c r="J10" s="1">
        <v>181.61131356755399</v>
      </c>
      <c r="K10" s="1">
        <f t="shared" si="0"/>
        <v>45.402828391888498</v>
      </c>
      <c r="L10" s="1">
        <v>5.4451833333333299</v>
      </c>
      <c r="M10" s="1">
        <v>580750.01764763496</v>
      </c>
      <c r="N10" s="1">
        <v>90.805656783776996</v>
      </c>
      <c r="O10" s="1">
        <v>6.30026666666667</v>
      </c>
      <c r="P10" s="1">
        <v>49086.982164551002</v>
      </c>
      <c r="Q10" s="1">
        <v>199.668922468186</v>
      </c>
      <c r="R10" s="1">
        <f t="shared" si="1"/>
        <v>49.917230617046499</v>
      </c>
      <c r="S10" s="1">
        <v>10.0655</v>
      </c>
      <c r="T10" s="1">
        <v>53127.850469202298</v>
      </c>
      <c r="U10" s="1">
        <v>99.834461234093197</v>
      </c>
      <c r="V10" s="1">
        <v>6.9478833333333299</v>
      </c>
      <c r="W10" s="1">
        <v>19425.540049003099</v>
      </c>
      <c r="X10" s="1">
        <v>224.32183914377001</v>
      </c>
      <c r="Y10" s="1">
        <f t="shared" si="2"/>
        <v>56.080459785942502</v>
      </c>
      <c r="Z10" s="1">
        <v>11.006349999999999</v>
      </c>
      <c r="AA10" s="1">
        <v>4903.6216625366797</v>
      </c>
      <c r="AB10" s="1">
        <v>112.160919571885</v>
      </c>
      <c r="AC10" s="1">
        <v>6.9478833333333299</v>
      </c>
      <c r="AD10" s="1">
        <v>19425.540049003099</v>
      </c>
      <c r="AE10" s="1">
        <v>221.66765159490001</v>
      </c>
      <c r="AF10" s="1">
        <f t="shared" si="3"/>
        <v>55.416912898725002</v>
      </c>
      <c r="AG10" s="1">
        <v>11.286633333333301</v>
      </c>
      <c r="AH10" s="1">
        <v>1875828.2224999401</v>
      </c>
      <c r="AI10" s="1">
        <v>110.83382579745</v>
      </c>
      <c r="AJ10" s="1">
        <v>6.9478833333333299</v>
      </c>
      <c r="AK10" s="1">
        <v>19425.540049003099</v>
      </c>
    </row>
    <row r="11" spans="1:37">
      <c r="A11" s="2"/>
      <c r="B11" s="2"/>
      <c r="C11" s="2" t="s">
        <v>18</v>
      </c>
      <c r="D11" s="2" t="s">
        <v>94</v>
      </c>
      <c r="E11" s="2"/>
      <c r="F11" s="2" t="s">
        <v>118</v>
      </c>
      <c r="G11" s="2" t="s">
        <v>57</v>
      </c>
      <c r="H11" s="2" t="s">
        <v>144</v>
      </c>
      <c r="I11" s="3">
        <v>44307.299147210702</v>
      </c>
      <c r="J11" s="1">
        <v>104.32099785739</v>
      </c>
      <c r="K11" s="1">
        <f t="shared" si="0"/>
        <v>26.080249464347499</v>
      </c>
      <c r="L11" s="1">
        <v>5.4368333333333299</v>
      </c>
      <c r="M11" s="1">
        <v>323586.04759319098</v>
      </c>
      <c r="N11" s="1">
        <v>83.4567982859122</v>
      </c>
      <c r="O11" s="1">
        <v>6.3101833333333301</v>
      </c>
      <c r="P11" s="1">
        <v>47614.371443146701</v>
      </c>
      <c r="Q11" s="1">
        <v>124.35885190739199</v>
      </c>
      <c r="R11" s="1">
        <f t="shared" si="1"/>
        <v>31.089712976847999</v>
      </c>
      <c r="S11" s="1">
        <v>10.0654166666667</v>
      </c>
      <c r="T11" s="1">
        <v>31221.950513096501</v>
      </c>
      <c r="U11" s="1">
        <v>99.487081525913794</v>
      </c>
      <c r="V11" s="1">
        <v>6.9486666666666697</v>
      </c>
      <c r="W11" s="1">
        <v>18329.248442953802</v>
      </c>
      <c r="X11" s="1">
        <v>83.548724091734897</v>
      </c>
      <c r="Y11" s="1">
        <f t="shared" si="2"/>
        <v>20.887181022933724</v>
      </c>
      <c r="Z11" s="1">
        <v>11.006266666666701</v>
      </c>
      <c r="AA11" s="1">
        <v>2232.0002811889599</v>
      </c>
      <c r="AB11" s="1">
        <v>66.838979273387906</v>
      </c>
      <c r="AC11" s="1">
        <v>6.9486666666666697</v>
      </c>
      <c r="AD11" s="1">
        <v>18329.248442953802</v>
      </c>
      <c r="AE11" s="1">
        <v>130.71751639787001</v>
      </c>
      <c r="AF11" s="1">
        <f t="shared" si="3"/>
        <v>32.679379099467504</v>
      </c>
      <c r="AG11" s="1">
        <v>11.28655</v>
      </c>
      <c r="AH11" s="1">
        <v>1053420.5279269801</v>
      </c>
      <c r="AI11" s="1">
        <v>104.57401311829599</v>
      </c>
      <c r="AJ11" s="1">
        <v>6.9486666666666697</v>
      </c>
      <c r="AK11" s="1">
        <v>18329.248442953802</v>
      </c>
    </row>
    <row r="12" spans="1:37">
      <c r="A12" s="2"/>
      <c r="B12" s="2"/>
      <c r="C12" s="2" t="s">
        <v>72</v>
      </c>
      <c r="D12" s="2" t="s">
        <v>94</v>
      </c>
      <c r="E12" s="2"/>
      <c r="F12" s="2" t="s">
        <v>139</v>
      </c>
      <c r="G12" s="2" t="s">
        <v>57</v>
      </c>
      <c r="H12" s="2" t="s">
        <v>149</v>
      </c>
      <c r="I12" s="3">
        <v>44307.314076597198</v>
      </c>
      <c r="J12" s="1">
        <v>62.156855381817799</v>
      </c>
      <c r="K12" s="1">
        <f t="shared" si="0"/>
        <v>15.53921384545445</v>
      </c>
      <c r="L12" s="1">
        <v>5.4360499999999998</v>
      </c>
      <c r="M12" s="1">
        <v>193568.35099670201</v>
      </c>
      <c r="N12" s="1">
        <v>77.696069227272304</v>
      </c>
      <c r="O12" s="1">
        <v>6.30026666666667</v>
      </c>
      <c r="P12" s="1">
        <v>47804.118731832103</v>
      </c>
      <c r="Q12" s="1">
        <v>74.7993531173245</v>
      </c>
      <c r="R12" s="1">
        <f t="shared" si="1"/>
        <v>18.699838279331125</v>
      </c>
      <c r="S12" s="1">
        <v>10.0655</v>
      </c>
      <c r="T12" s="1">
        <v>19437.667554782602</v>
      </c>
      <c r="U12" s="1">
        <v>93.499191396655704</v>
      </c>
      <c r="V12" s="1">
        <v>6.9478833333333299</v>
      </c>
      <c r="W12" s="1">
        <v>18971.760734847001</v>
      </c>
      <c r="X12" s="1">
        <v>170.00919917420501</v>
      </c>
      <c r="Y12" s="1">
        <f t="shared" si="2"/>
        <v>42.502299793551252</v>
      </c>
      <c r="Z12" s="1">
        <v>11.006349999999999</v>
      </c>
      <c r="AA12" s="1">
        <v>3832.6979568709198</v>
      </c>
      <c r="AB12" s="1">
        <v>212.51149896775601</v>
      </c>
      <c r="AC12" s="1">
        <v>6.9478833333333299</v>
      </c>
      <c r="AD12" s="1">
        <v>18971.760734847001</v>
      </c>
      <c r="AE12" s="1">
        <v>76.940376162550095</v>
      </c>
      <c r="AF12" s="1">
        <f t="shared" si="3"/>
        <v>19.235094040637524</v>
      </c>
      <c r="AG12" s="1">
        <v>11.286633333333301</v>
      </c>
      <c r="AH12" s="1">
        <v>651816.01588156703</v>
      </c>
      <c r="AI12" s="1">
        <v>96.175470203187601</v>
      </c>
      <c r="AJ12" s="1">
        <v>6.9478833333333299</v>
      </c>
      <c r="AK12" s="1">
        <v>18971.760734847001</v>
      </c>
    </row>
    <row r="13" spans="1:37">
      <c r="A13" s="2"/>
      <c r="B13" s="2"/>
      <c r="C13" s="2" t="s">
        <v>16</v>
      </c>
      <c r="D13" s="2" t="s">
        <v>94</v>
      </c>
      <c r="E13" s="2"/>
      <c r="F13" s="2" t="s">
        <v>151</v>
      </c>
      <c r="G13" s="2" t="s">
        <v>57</v>
      </c>
      <c r="H13" s="2" t="s">
        <v>160</v>
      </c>
      <c r="I13" s="3">
        <v>44307.329056099501</v>
      </c>
      <c r="J13" s="1">
        <v>0</v>
      </c>
      <c r="K13" s="1">
        <f t="shared" si="0"/>
        <v>0</v>
      </c>
      <c r="L13" s="1">
        <v>5.4276999999999997</v>
      </c>
      <c r="M13" s="1">
        <v>0</v>
      </c>
      <c r="N13" s="1">
        <v>0</v>
      </c>
      <c r="O13" s="1">
        <v>6.2827833333333301</v>
      </c>
      <c r="P13" s="1">
        <v>145.227178299028</v>
      </c>
      <c r="Q13" s="1">
        <v>0</v>
      </c>
      <c r="R13" s="1">
        <f t="shared" si="1"/>
        <v>0</v>
      </c>
      <c r="S13" s="1">
        <v>10.0749833333333</v>
      </c>
      <c r="T13" s="1">
        <v>0</v>
      </c>
      <c r="U13" s="1">
        <v>0</v>
      </c>
      <c r="V13" s="1">
        <v>6.9121333333333297</v>
      </c>
      <c r="W13" s="1">
        <v>0</v>
      </c>
      <c r="X13" s="1">
        <v>0</v>
      </c>
      <c r="Y13" s="1">
        <f t="shared" si="2"/>
        <v>0</v>
      </c>
      <c r="Z13" s="1">
        <v>10.98715</v>
      </c>
      <c r="AA13" s="1">
        <v>0</v>
      </c>
      <c r="AB13" s="1">
        <v>0</v>
      </c>
      <c r="AC13" s="1">
        <v>6.9121333333333297</v>
      </c>
      <c r="AD13" s="1">
        <v>0</v>
      </c>
      <c r="AE13" s="1">
        <v>0</v>
      </c>
      <c r="AF13" s="1">
        <f t="shared" si="3"/>
        <v>0</v>
      </c>
      <c r="AG13" s="1">
        <v>11.3726</v>
      </c>
      <c r="AH13" s="1">
        <v>0</v>
      </c>
      <c r="AI13" s="1">
        <v>0</v>
      </c>
      <c r="AJ13" s="1">
        <v>6.9121333333333297</v>
      </c>
      <c r="AK13" s="1">
        <v>0</v>
      </c>
    </row>
    <row r="14" spans="1:37">
      <c r="A14" s="2"/>
      <c r="B14" s="2"/>
      <c r="C14" s="2" t="s">
        <v>11</v>
      </c>
      <c r="D14" s="2" t="s">
        <v>94</v>
      </c>
      <c r="E14" s="2"/>
      <c r="F14" s="2" t="s">
        <v>117</v>
      </c>
      <c r="G14" s="2" t="s">
        <v>57</v>
      </c>
      <c r="H14" s="2" t="s">
        <v>142</v>
      </c>
      <c r="I14" s="3">
        <v>44307.343975891199</v>
      </c>
      <c r="J14" s="1">
        <v>32.545083405367699</v>
      </c>
      <c r="K14" s="1">
        <f t="shared" si="0"/>
        <v>8.1362708513419246</v>
      </c>
      <c r="L14" s="1">
        <v>5.3447166666666703</v>
      </c>
      <c r="M14" s="1">
        <v>145835.97419269799</v>
      </c>
      <c r="N14" s="1">
        <v>108.483611351226</v>
      </c>
      <c r="O14" s="1">
        <v>6.3368000000000002</v>
      </c>
      <c r="P14" s="1">
        <v>68785.877027840193</v>
      </c>
      <c r="Q14" s="1">
        <v>37.0413468341361</v>
      </c>
      <c r="R14" s="1">
        <f t="shared" si="1"/>
        <v>9.2603367085340249</v>
      </c>
      <c r="S14" s="1">
        <v>10.0655</v>
      </c>
      <c r="T14" s="1">
        <v>13429.3458343442</v>
      </c>
      <c r="U14" s="1">
        <v>123.471156113787</v>
      </c>
      <c r="V14" s="1">
        <v>6.9570166666666697</v>
      </c>
      <c r="W14" s="1">
        <v>26468.5054464887</v>
      </c>
      <c r="X14" s="1">
        <v>33.9358974917442</v>
      </c>
      <c r="Y14" s="1">
        <f t="shared" si="2"/>
        <v>8.4839743729360499</v>
      </c>
      <c r="Z14" s="1">
        <v>11.006349999999999</v>
      </c>
      <c r="AA14" s="1">
        <v>2004.3084665141801</v>
      </c>
      <c r="AB14" s="1">
        <v>113.119658305814</v>
      </c>
      <c r="AC14" s="1">
        <v>6.9570166666666697</v>
      </c>
      <c r="AD14" s="1">
        <v>26468.5054464887</v>
      </c>
      <c r="AE14" s="1">
        <v>39.222547108986198</v>
      </c>
      <c r="AF14" s="1">
        <f t="shared" si="3"/>
        <v>9.8056367772465496</v>
      </c>
      <c r="AG14" s="1">
        <v>11.286633333333301</v>
      </c>
      <c r="AH14" s="1">
        <v>480270.505272382</v>
      </c>
      <c r="AI14" s="1">
        <v>130.741823696621</v>
      </c>
      <c r="AJ14" s="1">
        <v>6.9570166666666697</v>
      </c>
      <c r="AK14" s="1">
        <v>26468.5054464887</v>
      </c>
    </row>
    <row r="15" spans="1:37">
      <c r="A15" s="2"/>
      <c r="B15" s="2"/>
      <c r="C15" s="2" t="s">
        <v>40</v>
      </c>
      <c r="D15" s="2" t="s">
        <v>94</v>
      </c>
      <c r="E15" s="2"/>
      <c r="F15" s="2" t="s">
        <v>66</v>
      </c>
      <c r="G15" s="2" t="s">
        <v>57</v>
      </c>
      <c r="H15" s="2" t="s">
        <v>69</v>
      </c>
      <c r="I15" s="3">
        <v>44307.358912083298</v>
      </c>
      <c r="J15" s="1">
        <v>16.595295251522199</v>
      </c>
      <c r="K15" s="1">
        <f t="shared" si="0"/>
        <v>4.1488238128805497</v>
      </c>
      <c r="L15" s="1">
        <v>5.4368333333333299</v>
      </c>
      <c r="M15" s="1">
        <v>53938.088835063099</v>
      </c>
      <c r="N15" s="1">
        <v>82.976476257610798</v>
      </c>
      <c r="O15" s="1">
        <v>6.3101833333333301</v>
      </c>
      <c r="P15" s="1">
        <v>49891.960689383297</v>
      </c>
      <c r="Q15" s="1">
        <v>25.463946771424801</v>
      </c>
      <c r="R15" s="1">
        <f t="shared" si="1"/>
        <v>6.3659866928562003</v>
      </c>
      <c r="S15" s="1">
        <v>10.0654166666667</v>
      </c>
      <c r="T15" s="1">
        <v>6013.0248995191496</v>
      </c>
      <c r="U15" s="1">
        <v>127.31973385712401</v>
      </c>
      <c r="V15" s="1">
        <v>6.9486666666666697</v>
      </c>
      <c r="W15" s="1">
        <v>17239.6567769502</v>
      </c>
      <c r="X15" s="1">
        <v>51.207491020524003</v>
      </c>
      <c r="Y15" s="1">
        <f t="shared" si="2"/>
        <v>12.801872755131001</v>
      </c>
      <c r="Z15" s="1">
        <v>11.006266666666701</v>
      </c>
      <c r="AA15" s="1">
        <v>1581.8241903263199</v>
      </c>
      <c r="AB15" s="1">
        <v>256.03745510262002</v>
      </c>
      <c r="AC15" s="1">
        <v>6.9486666666666697</v>
      </c>
      <c r="AD15" s="1">
        <v>17239.6567769502</v>
      </c>
      <c r="AE15" s="1">
        <v>23.3780263566446</v>
      </c>
      <c r="AF15" s="1">
        <f t="shared" si="3"/>
        <v>5.8445065891611501</v>
      </c>
      <c r="AG15" s="1">
        <v>11.28655</v>
      </c>
      <c r="AH15" s="1">
        <v>195403.86799653099</v>
      </c>
      <c r="AI15" s="1">
        <v>116.890131783223</v>
      </c>
      <c r="AJ15" s="1">
        <v>6.9486666666666697</v>
      </c>
      <c r="AK15" s="1">
        <v>17239.6567769502</v>
      </c>
    </row>
    <row r="16" spans="1:37">
      <c r="A16" s="2"/>
      <c r="B16" s="2"/>
      <c r="C16" s="2" t="s">
        <v>109</v>
      </c>
      <c r="D16" s="2" t="s">
        <v>94</v>
      </c>
      <c r="E16" s="2"/>
      <c r="F16" s="2" t="s">
        <v>148</v>
      </c>
      <c r="G16" s="2" t="s">
        <v>57</v>
      </c>
      <c r="H16" s="2" t="s">
        <v>28</v>
      </c>
      <c r="I16" s="3">
        <v>44307.3738645833</v>
      </c>
      <c r="J16" s="1">
        <v>11.8523824571504</v>
      </c>
      <c r="K16" s="1">
        <f t="shared" si="0"/>
        <v>2.9630956142875999</v>
      </c>
      <c r="L16" s="1">
        <v>5.4360499999999998</v>
      </c>
      <c r="M16" s="1">
        <v>35449.062996863497</v>
      </c>
      <c r="N16" s="1">
        <v>98.769853809586706</v>
      </c>
      <c r="O16" s="1">
        <v>6.30026666666667</v>
      </c>
      <c r="P16" s="1">
        <v>45911.248597336802</v>
      </c>
      <c r="Q16" s="1">
        <v>12.873799009057601</v>
      </c>
      <c r="R16" s="1">
        <f t="shared" si="1"/>
        <v>3.2184497522644002</v>
      </c>
      <c r="S16" s="1">
        <v>10.0655</v>
      </c>
      <c r="T16" s="1">
        <v>3509.9039055103399</v>
      </c>
      <c r="U16" s="1">
        <v>107.281658408814</v>
      </c>
      <c r="V16" s="1">
        <v>6.9478833333333299</v>
      </c>
      <c r="W16" s="1">
        <v>19904.434011299301</v>
      </c>
      <c r="X16" s="1">
        <v>0</v>
      </c>
      <c r="Y16" s="1">
        <f t="shared" si="2"/>
        <v>0</v>
      </c>
      <c r="Z16" s="1">
        <v>10.5378833333333</v>
      </c>
      <c r="AA16" s="1">
        <v>0</v>
      </c>
      <c r="AB16" s="1">
        <v>0</v>
      </c>
      <c r="AC16" s="1">
        <v>6.9478833333333299</v>
      </c>
      <c r="AD16" s="1">
        <v>19904.434011299301</v>
      </c>
      <c r="AE16" s="1">
        <v>11.309940138411401</v>
      </c>
      <c r="AF16" s="1">
        <f t="shared" si="3"/>
        <v>2.8274850346028502</v>
      </c>
      <c r="AG16" s="1">
        <v>11.286633333333301</v>
      </c>
      <c r="AH16" s="1">
        <v>122359.55806127901</v>
      </c>
      <c r="AI16" s="1">
        <v>94.249501153428398</v>
      </c>
      <c r="AJ16" s="1">
        <v>6.9478833333333299</v>
      </c>
      <c r="AK16" s="1">
        <v>19904.434011299301</v>
      </c>
    </row>
    <row r="17" spans="1:37">
      <c r="A17" s="2"/>
      <c r="B17" s="2"/>
      <c r="C17" s="2" t="s">
        <v>143</v>
      </c>
      <c r="D17" s="2" t="s">
        <v>94</v>
      </c>
      <c r="E17" s="2"/>
      <c r="F17" s="2" t="s">
        <v>30</v>
      </c>
      <c r="G17" s="2" t="s">
        <v>57</v>
      </c>
      <c r="H17" s="2" t="s">
        <v>105</v>
      </c>
      <c r="I17" s="3">
        <v>44307.388838182902</v>
      </c>
      <c r="J17" s="1">
        <v>6.6059426839191602</v>
      </c>
      <c r="K17" s="1">
        <f t="shared" si="0"/>
        <v>1.65148567097979</v>
      </c>
      <c r="L17" s="1">
        <v>5.4368333333333299</v>
      </c>
      <c r="M17" s="1">
        <v>21668.462886764399</v>
      </c>
      <c r="N17" s="1">
        <v>94.370609770273703</v>
      </c>
      <c r="O17" s="1">
        <v>6.30105</v>
      </c>
      <c r="P17" s="1">
        <v>50351.603306186502</v>
      </c>
      <c r="Q17" s="1">
        <v>6.9391399664917</v>
      </c>
      <c r="R17" s="1">
        <f t="shared" si="1"/>
        <v>1.734784991622925</v>
      </c>
      <c r="S17" s="1">
        <v>10.0654166666667</v>
      </c>
      <c r="T17" s="1">
        <v>1834.5565412522899</v>
      </c>
      <c r="U17" s="1">
        <v>99.130570949881402</v>
      </c>
      <c r="V17" s="1">
        <v>6.9486666666666697</v>
      </c>
      <c r="W17" s="1">
        <v>19301.3099342319</v>
      </c>
      <c r="X17" s="1">
        <v>0</v>
      </c>
      <c r="Y17" s="1">
        <f t="shared" si="2"/>
        <v>0</v>
      </c>
      <c r="Z17" s="1">
        <v>10.652533333333301</v>
      </c>
      <c r="AA17" s="1">
        <v>0</v>
      </c>
      <c r="AB17" s="1">
        <v>0</v>
      </c>
      <c r="AC17" s="1">
        <v>6.9486666666666697</v>
      </c>
      <c r="AD17" s="1">
        <v>19301.3099342319</v>
      </c>
      <c r="AE17" s="1">
        <v>5.7957275730784898</v>
      </c>
      <c r="AF17" s="1">
        <f t="shared" si="3"/>
        <v>1.4489318932696225</v>
      </c>
      <c r="AG17" s="1">
        <v>11.28655</v>
      </c>
      <c r="AH17" s="1">
        <v>72904.660659094399</v>
      </c>
      <c r="AI17" s="1">
        <v>82.796108186835596</v>
      </c>
      <c r="AJ17" s="1">
        <v>6.9486666666666697</v>
      </c>
      <c r="AK17" s="1">
        <v>19301.3099342319</v>
      </c>
    </row>
    <row r="18" spans="1:37">
      <c r="A18" s="2"/>
      <c r="B18" s="2"/>
      <c r="C18" s="2" t="s">
        <v>114</v>
      </c>
      <c r="D18" s="2"/>
      <c r="E18" s="2"/>
      <c r="F18" s="2" t="s">
        <v>154</v>
      </c>
      <c r="G18" s="2" t="s">
        <v>64</v>
      </c>
      <c r="H18" s="2"/>
      <c r="I18" s="3">
        <v>44306.910666064803</v>
      </c>
      <c r="J18" s="1">
        <v>0</v>
      </c>
      <c r="K18" s="1">
        <f t="shared" si="0"/>
        <v>0</v>
      </c>
      <c r="L18" s="1">
        <v>5.2633000000000001</v>
      </c>
      <c r="M18" s="1">
        <v>0</v>
      </c>
      <c r="N18" s="1"/>
      <c r="O18" s="1">
        <v>6.3101833333333301</v>
      </c>
      <c r="P18" s="1">
        <v>44885.180765227502</v>
      </c>
      <c r="Q18" s="1">
        <v>0</v>
      </c>
      <c r="R18" s="1">
        <f t="shared" si="1"/>
        <v>0</v>
      </c>
      <c r="S18" s="1">
        <v>10.2566333333333</v>
      </c>
      <c r="T18" s="1">
        <v>0</v>
      </c>
      <c r="U18" s="1"/>
      <c r="V18" s="1">
        <v>6.9486666666666697</v>
      </c>
      <c r="W18" s="1">
        <v>18314.4186415644</v>
      </c>
      <c r="X18" s="1">
        <v>0</v>
      </c>
      <c r="Y18" s="1">
        <f t="shared" si="2"/>
        <v>0</v>
      </c>
      <c r="Z18" s="1">
        <v>11.006266666666701</v>
      </c>
      <c r="AA18" s="1">
        <v>603.67730386352696</v>
      </c>
      <c r="AB18" s="1"/>
      <c r="AC18" s="1">
        <v>6.9486666666666697</v>
      </c>
      <c r="AD18" s="1">
        <v>18314.4186415644</v>
      </c>
      <c r="AE18" s="1">
        <v>0</v>
      </c>
      <c r="AF18" s="1">
        <f t="shared" si="3"/>
        <v>0</v>
      </c>
      <c r="AG18" s="1">
        <v>11.3726</v>
      </c>
      <c r="AH18" s="1">
        <v>0</v>
      </c>
      <c r="AI18" s="1"/>
      <c r="AJ18" s="1">
        <v>6.9486666666666697</v>
      </c>
      <c r="AK18" s="1">
        <v>18314.4186415644</v>
      </c>
    </row>
    <row r="19" spans="1:37">
      <c r="A19" s="2"/>
      <c r="B19" s="2"/>
      <c r="C19" s="2" t="s">
        <v>114</v>
      </c>
      <c r="D19" s="2"/>
      <c r="E19" s="2"/>
      <c r="F19" s="2" t="s">
        <v>84</v>
      </c>
      <c r="G19" s="2" t="s">
        <v>64</v>
      </c>
      <c r="H19" s="2"/>
      <c r="I19" s="3">
        <v>44307.1347682755</v>
      </c>
      <c r="J19" s="1">
        <v>0</v>
      </c>
      <c r="K19" s="1">
        <f t="shared" si="0"/>
        <v>0</v>
      </c>
      <c r="L19" s="1">
        <v>5.2259833333333301</v>
      </c>
      <c r="M19" s="1">
        <v>0</v>
      </c>
      <c r="N19" s="1"/>
      <c r="O19" s="1">
        <v>6.3094000000000001</v>
      </c>
      <c r="P19" s="1">
        <v>41373.944813062903</v>
      </c>
      <c r="Q19" s="1">
        <v>0</v>
      </c>
      <c r="R19" s="1">
        <f t="shared" si="1"/>
        <v>0</v>
      </c>
      <c r="S19" s="1">
        <v>10.122866666666701</v>
      </c>
      <c r="T19" s="1">
        <v>0</v>
      </c>
      <c r="U19" s="1"/>
      <c r="V19" s="1">
        <v>6.9478833333333299</v>
      </c>
      <c r="W19" s="1">
        <v>14295.964320592</v>
      </c>
      <c r="X19" s="1">
        <v>185.571602867737</v>
      </c>
      <c r="Y19" s="1">
        <f t="shared" si="2"/>
        <v>46.39290071693425</v>
      </c>
      <c r="Z19" s="1">
        <v>11.006349999999999</v>
      </c>
      <c r="AA19" s="1">
        <v>3094.5831475361801</v>
      </c>
      <c r="AB19" s="1"/>
      <c r="AC19" s="1">
        <v>6.9478833333333299</v>
      </c>
      <c r="AD19" s="1">
        <v>14295.964320592</v>
      </c>
      <c r="AE19" s="1">
        <v>0</v>
      </c>
      <c r="AF19" s="1">
        <f t="shared" si="3"/>
        <v>0</v>
      </c>
      <c r="AG19" s="1">
        <v>11.372683333333301</v>
      </c>
      <c r="AH19" s="1">
        <v>0</v>
      </c>
      <c r="AI19" s="1"/>
      <c r="AJ19" s="1">
        <v>6.9478833333333299</v>
      </c>
      <c r="AK19" s="1">
        <v>14295.964320592</v>
      </c>
    </row>
    <row r="20" spans="1:37">
      <c r="A20" s="2"/>
      <c r="B20" s="2"/>
      <c r="C20" s="2" t="s">
        <v>114</v>
      </c>
      <c r="D20" s="2"/>
      <c r="E20" s="2"/>
      <c r="F20" s="2" t="s">
        <v>7</v>
      </c>
      <c r="G20" s="2" t="s">
        <v>64</v>
      </c>
      <c r="H20" s="2"/>
      <c r="I20" s="3">
        <v>44307.403791770797</v>
      </c>
      <c r="J20" s="1">
        <v>0</v>
      </c>
      <c r="K20" s="1">
        <f t="shared" si="0"/>
        <v>0</v>
      </c>
      <c r="L20" s="1">
        <v>5.4360499999999998</v>
      </c>
      <c r="M20" s="1">
        <v>0</v>
      </c>
      <c r="N20" s="1"/>
      <c r="O20" s="1">
        <v>6.3094000000000001</v>
      </c>
      <c r="P20" s="1">
        <v>44475.420979996001</v>
      </c>
      <c r="Q20" s="1">
        <v>0</v>
      </c>
      <c r="R20" s="1">
        <f t="shared" si="1"/>
        <v>0</v>
      </c>
      <c r="S20" s="1">
        <v>10.0655</v>
      </c>
      <c r="T20" s="1">
        <v>0</v>
      </c>
      <c r="U20" s="1"/>
      <c r="V20" s="1">
        <v>6.9478833333333299</v>
      </c>
      <c r="W20" s="1">
        <v>18826.111165967199</v>
      </c>
      <c r="X20" s="1">
        <v>201.596808982005</v>
      </c>
      <c r="Y20" s="1">
        <f t="shared" si="2"/>
        <v>50.39920224550125</v>
      </c>
      <c r="Z20" s="1">
        <v>11.006349999999999</v>
      </c>
      <c r="AA20" s="1">
        <v>4355.2204847911798</v>
      </c>
      <c r="AB20" s="1"/>
      <c r="AC20" s="1">
        <v>6.9478833333333299</v>
      </c>
      <c r="AD20" s="1">
        <v>18826.111165967199</v>
      </c>
      <c r="AE20" s="1">
        <v>0</v>
      </c>
      <c r="AF20" s="1">
        <f t="shared" si="3"/>
        <v>0</v>
      </c>
      <c r="AG20" s="1">
        <v>11.286633333333301</v>
      </c>
      <c r="AH20" s="1">
        <v>0</v>
      </c>
      <c r="AI20" s="1"/>
      <c r="AJ20" s="1">
        <v>6.9478833333333299</v>
      </c>
      <c r="AK20" s="1">
        <v>18826.111165967199</v>
      </c>
    </row>
    <row r="21" spans="1:37">
      <c r="A21" s="2"/>
      <c r="B21" s="2"/>
      <c r="C21" s="2" t="s">
        <v>114</v>
      </c>
      <c r="D21" s="2"/>
      <c r="E21" s="2"/>
      <c r="F21" s="2" t="s">
        <v>125</v>
      </c>
      <c r="G21" s="2" t="s">
        <v>64</v>
      </c>
      <c r="H21" s="2"/>
      <c r="I21" s="3">
        <v>44307.627259363398</v>
      </c>
      <c r="J21" s="1">
        <v>0</v>
      </c>
      <c r="K21" s="1">
        <f t="shared" si="0"/>
        <v>0</v>
      </c>
      <c r="L21" s="1">
        <v>5.3820333333333297</v>
      </c>
      <c r="M21" s="1">
        <v>0</v>
      </c>
      <c r="N21" s="1"/>
      <c r="O21" s="1">
        <v>6.3101833333333301</v>
      </c>
      <c r="P21" s="1">
        <v>48847.176947456297</v>
      </c>
      <c r="Q21" s="1">
        <v>0</v>
      </c>
      <c r="R21" s="1">
        <f t="shared" si="1"/>
        <v>0</v>
      </c>
      <c r="S21" s="1">
        <v>10.0558666666667</v>
      </c>
      <c r="T21" s="1">
        <v>0</v>
      </c>
      <c r="U21" s="1"/>
      <c r="V21" s="1">
        <v>6.9486666666666697</v>
      </c>
      <c r="W21" s="1">
        <v>18663.3092720284</v>
      </c>
      <c r="X21" s="1">
        <v>98.405361913065406</v>
      </c>
      <c r="Y21" s="1">
        <f t="shared" si="2"/>
        <v>24.601340478266351</v>
      </c>
      <c r="Z21" s="1">
        <v>11.006266666666701</v>
      </c>
      <c r="AA21" s="1">
        <v>2530.0326269316602</v>
      </c>
      <c r="AB21" s="1"/>
      <c r="AC21" s="1">
        <v>6.9486666666666697</v>
      </c>
      <c r="AD21" s="1">
        <v>18663.3092720284</v>
      </c>
      <c r="AE21" s="1">
        <v>0</v>
      </c>
      <c r="AF21" s="1">
        <f t="shared" si="3"/>
        <v>0</v>
      </c>
      <c r="AG21" s="1">
        <v>11.28655</v>
      </c>
      <c r="AH21" s="1">
        <v>0</v>
      </c>
      <c r="AI21" s="1"/>
      <c r="AJ21" s="1">
        <v>6.9486666666666697</v>
      </c>
      <c r="AK21" s="1">
        <v>18663.3092720284</v>
      </c>
    </row>
    <row r="22" spans="1:37">
      <c r="A22" s="2"/>
      <c r="B22" s="2"/>
      <c r="C22" s="2" t="s">
        <v>147</v>
      </c>
      <c r="D22" s="2" t="s">
        <v>94</v>
      </c>
      <c r="E22" s="2"/>
      <c r="F22" s="2" t="s">
        <v>115</v>
      </c>
      <c r="G22" s="2" t="s">
        <v>35</v>
      </c>
      <c r="H22" s="2" t="s">
        <v>165</v>
      </c>
      <c r="I22" s="3">
        <v>44307.149741875</v>
      </c>
      <c r="J22" s="1">
        <v>5278.5554718043104</v>
      </c>
      <c r="K22" s="1">
        <f t="shared" si="0"/>
        <v>1319.6388679510776</v>
      </c>
      <c r="L22" s="1">
        <v>5.4276999999999997</v>
      </c>
      <c r="M22" s="1">
        <v>15140559.5110802</v>
      </c>
      <c r="N22" s="1">
        <v>105.571109436086</v>
      </c>
      <c r="O22" s="1">
        <v>6.3101833333333301</v>
      </c>
      <c r="P22" s="1">
        <v>44029.8124396598</v>
      </c>
      <c r="Q22" s="1">
        <v>4559.8782336537097</v>
      </c>
      <c r="R22" s="1">
        <f t="shared" si="1"/>
        <v>1139.9695584134274</v>
      </c>
      <c r="S22" s="1">
        <v>10.0654166666667</v>
      </c>
      <c r="T22" s="1">
        <v>1131092.2914250901</v>
      </c>
      <c r="U22" s="1">
        <v>91.197564673074098</v>
      </c>
      <c r="V22" s="1">
        <v>6.9486666666666697</v>
      </c>
      <c r="W22" s="1">
        <v>18109.4861657771</v>
      </c>
      <c r="X22" s="1">
        <v>4379.8998955789802</v>
      </c>
      <c r="Y22" s="1">
        <f t="shared" si="2"/>
        <v>1094.9749738947451</v>
      </c>
      <c r="Z22" s="1">
        <v>11.006266666666701</v>
      </c>
      <c r="AA22" s="1">
        <v>74419.963865285201</v>
      </c>
      <c r="AB22" s="1">
        <v>87.597997911579597</v>
      </c>
      <c r="AC22" s="1">
        <v>6.9486666666666697</v>
      </c>
      <c r="AD22" s="1">
        <v>18109.4861657771</v>
      </c>
      <c r="AE22" s="1">
        <v>4500.2819943507902</v>
      </c>
      <c r="AF22" s="1">
        <f t="shared" si="3"/>
        <v>1125.0704985876976</v>
      </c>
      <c r="AG22" s="1">
        <v>11.28655</v>
      </c>
      <c r="AH22" s="1">
        <v>35053347.424816698</v>
      </c>
      <c r="AI22" s="1">
        <v>90.005639887015803</v>
      </c>
      <c r="AJ22" s="1">
        <v>6.9486666666666697</v>
      </c>
      <c r="AK22" s="1">
        <v>18109.4861657771</v>
      </c>
    </row>
    <row r="23" spans="1:37">
      <c r="A23" s="2"/>
      <c r="B23" s="2"/>
      <c r="C23" s="2" t="s">
        <v>147</v>
      </c>
      <c r="D23" s="2" t="s">
        <v>94</v>
      </c>
      <c r="E23" s="2"/>
      <c r="F23" s="2" t="s">
        <v>133</v>
      </c>
      <c r="G23" s="2" t="s">
        <v>35</v>
      </c>
      <c r="H23" s="2" t="s">
        <v>165</v>
      </c>
      <c r="I23" s="3">
        <v>44307.164721076399</v>
      </c>
      <c r="J23" s="1">
        <v>5203.1504926105299</v>
      </c>
      <c r="K23" s="1">
        <f t="shared" si="0"/>
        <v>1300.7876231526325</v>
      </c>
      <c r="L23" s="1">
        <v>5.4360499999999998</v>
      </c>
      <c r="M23" s="1">
        <v>15474383.9354291</v>
      </c>
      <c r="N23" s="1">
        <v>104.063009852211</v>
      </c>
      <c r="O23" s="1">
        <v>6.3094000000000001</v>
      </c>
      <c r="P23" s="1">
        <v>45652.753988776502</v>
      </c>
      <c r="Q23" s="1">
        <v>4867.5061683234899</v>
      </c>
      <c r="R23" s="1">
        <f t="shared" si="1"/>
        <v>1216.8765420808725</v>
      </c>
      <c r="S23" s="1">
        <v>10.0655</v>
      </c>
      <c r="T23" s="1">
        <v>1143913.67305532</v>
      </c>
      <c r="U23" s="1">
        <v>97.350123366469703</v>
      </c>
      <c r="V23" s="1">
        <v>6.9478833333333299</v>
      </c>
      <c r="W23" s="1">
        <v>17157.2654813302</v>
      </c>
      <c r="X23" s="1">
        <v>4963.4724624098899</v>
      </c>
      <c r="Y23" s="1">
        <f t="shared" si="2"/>
        <v>1240.8681156024725</v>
      </c>
      <c r="Z23" s="1">
        <v>11.006349999999999</v>
      </c>
      <c r="AA23" s="1">
        <v>79800.010764364401</v>
      </c>
      <c r="AB23" s="1">
        <v>99.269449248197802</v>
      </c>
      <c r="AC23" s="1">
        <v>6.9478833333333299</v>
      </c>
      <c r="AD23" s="1">
        <v>17157.2654813302</v>
      </c>
      <c r="AE23" s="1">
        <v>4869.7641849307502</v>
      </c>
      <c r="AF23" s="1">
        <f t="shared" si="3"/>
        <v>1217.4410462326875</v>
      </c>
      <c r="AG23" s="1">
        <v>11.286633333333301</v>
      </c>
      <c r="AH23" s="1">
        <v>35935008.412795797</v>
      </c>
      <c r="AI23" s="1">
        <v>97.395283698615003</v>
      </c>
      <c r="AJ23" s="1">
        <v>6.9478833333333299</v>
      </c>
      <c r="AK23" s="1">
        <v>17157.2654813302</v>
      </c>
    </row>
    <row r="24" spans="1:37">
      <c r="A24" s="2"/>
      <c r="B24" s="2"/>
      <c r="C24" s="2" t="s">
        <v>67</v>
      </c>
      <c r="D24" s="2"/>
      <c r="E24" s="2"/>
      <c r="F24" s="2" t="s">
        <v>22</v>
      </c>
      <c r="G24" s="2" t="s">
        <v>35</v>
      </c>
      <c r="H24" s="2" t="s">
        <v>75</v>
      </c>
      <c r="I24" s="3">
        <v>44307.522737951404</v>
      </c>
      <c r="J24" s="1">
        <v>175.47491244883699</v>
      </c>
      <c r="K24" s="1">
        <f t="shared" si="0"/>
        <v>43.868728112209247</v>
      </c>
      <c r="L24" s="1">
        <v>5.4451833333333299</v>
      </c>
      <c r="M24" s="1">
        <v>588340.36594901897</v>
      </c>
      <c r="N24" s="1">
        <v>87.737456224418494</v>
      </c>
      <c r="O24" s="1">
        <v>6.30026666666667</v>
      </c>
      <c r="P24" s="1">
        <v>51467.5639272029</v>
      </c>
      <c r="Q24" s="1">
        <v>188.945728666555</v>
      </c>
      <c r="R24" s="1">
        <f t="shared" si="1"/>
        <v>47.23643216663875</v>
      </c>
      <c r="S24" s="1">
        <v>10.0655</v>
      </c>
      <c r="T24" s="1">
        <v>53223.370174854303</v>
      </c>
      <c r="U24" s="1">
        <v>94.472864333277599</v>
      </c>
      <c r="V24" s="1">
        <v>6.9478833333333299</v>
      </c>
      <c r="W24" s="1">
        <v>20564.901009331999</v>
      </c>
      <c r="X24" s="1">
        <v>444.13616612013499</v>
      </c>
      <c r="Y24" s="1">
        <f t="shared" si="2"/>
        <v>111.03404153003375</v>
      </c>
      <c r="Z24" s="1">
        <v>11.006349999999999</v>
      </c>
      <c r="AA24" s="1">
        <v>9386.9136240039006</v>
      </c>
      <c r="AB24" s="1">
        <v>222.06808306006701</v>
      </c>
      <c r="AC24" s="1">
        <v>6.9478833333333299</v>
      </c>
      <c r="AD24" s="1">
        <v>20564.901009331999</v>
      </c>
      <c r="AE24" s="1">
        <v>211.557700146054</v>
      </c>
      <c r="AF24" s="1">
        <f t="shared" si="3"/>
        <v>52.889425036513501</v>
      </c>
      <c r="AG24" s="1">
        <v>11.286633333333301</v>
      </c>
      <c r="AH24" s="1">
        <v>1896485.00307306</v>
      </c>
      <c r="AI24" s="1">
        <v>105.778850073027</v>
      </c>
      <c r="AJ24" s="1">
        <v>6.9478833333333299</v>
      </c>
      <c r="AK24" s="1">
        <v>20564.901009331999</v>
      </c>
    </row>
    <row r="25" spans="1:37">
      <c r="A25" s="2"/>
      <c r="B25" s="2"/>
      <c r="C25" s="2" t="s">
        <v>62</v>
      </c>
      <c r="D25" s="2"/>
      <c r="E25" s="2"/>
      <c r="F25" s="2" t="s">
        <v>56</v>
      </c>
      <c r="G25" s="2" t="s">
        <v>35</v>
      </c>
      <c r="H25" s="2" t="s">
        <v>144</v>
      </c>
      <c r="I25" s="3">
        <v>44307.537665636599</v>
      </c>
      <c r="J25" s="1">
        <v>83.340205989154398</v>
      </c>
      <c r="K25" s="1">
        <f t="shared" si="0"/>
        <v>20.8350514972886</v>
      </c>
      <c r="L25" s="1">
        <v>5.4368333333333299</v>
      </c>
      <c r="M25" s="1">
        <v>255602.307012367</v>
      </c>
      <c r="N25" s="1">
        <v>66.672164791323596</v>
      </c>
      <c r="O25" s="1">
        <v>6.30105</v>
      </c>
      <c r="P25" s="1">
        <v>47079.322074654498</v>
      </c>
      <c r="Q25" s="1">
        <v>118.09198117943799</v>
      </c>
      <c r="R25" s="1">
        <f t="shared" si="1"/>
        <v>29.522995294859498</v>
      </c>
      <c r="S25" s="1">
        <v>10.0654166666667</v>
      </c>
      <c r="T25" s="1">
        <v>27407.516420697699</v>
      </c>
      <c r="U25" s="1">
        <v>94.473584943550506</v>
      </c>
      <c r="V25" s="1">
        <v>6.9486666666666697</v>
      </c>
      <c r="W25" s="1">
        <v>16943.7917535659</v>
      </c>
      <c r="X25" s="1">
        <v>155.47127293066299</v>
      </c>
      <c r="Y25" s="1">
        <f t="shared" si="2"/>
        <v>38.867818232665748</v>
      </c>
      <c r="Z25" s="1">
        <v>11.006266666666701</v>
      </c>
      <c r="AA25" s="1">
        <v>3194.3753734267402</v>
      </c>
      <c r="AB25" s="1">
        <v>124.37701834453</v>
      </c>
      <c r="AC25" s="1">
        <v>6.9486666666666697</v>
      </c>
      <c r="AD25" s="1">
        <v>16943.7917535659</v>
      </c>
      <c r="AE25" s="1">
        <v>116.060293347392</v>
      </c>
      <c r="AF25" s="1">
        <f t="shared" si="3"/>
        <v>29.015073336848001</v>
      </c>
      <c r="AG25" s="1">
        <v>11.28655</v>
      </c>
      <c r="AH25" s="1">
        <v>867048.01286206895</v>
      </c>
      <c r="AI25" s="1">
        <v>92.848234677913993</v>
      </c>
      <c r="AJ25" s="1">
        <v>6.9486666666666697</v>
      </c>
      <c r="AK25" s="1">
        <v>16943.7917535659</v>
      </c>
    </row>
    <row r="26" spans="1:37">
      <c r="A26" s="2"/>
      <c r="B26" s="2"/>
      <c r="C26" s="2" t="s">
        <v>16</v>
      </c>
      <c r="D26" s="2" t="s">
        <v>94</v>
      </c>
      <c r="E26" s="2"/>
      <c r="F26" s="2" t="s">
        <v>60</v>
      </c>
      <c r="G26" s="2" t="s">
        <v>35</v>
      </c>
      <c r="H26" s="2" t="s">
        <v>160</v>
      </c>
      <c r="I26" s="3">
        <v>44307.612339953703</v>
      </c>
      <c r="J26" s="1">
        <v>0</v>
      </c>
      <c r="K26" s="1">
        <f t="shared" si="0"/>
        <v>0</v>
      </c>
      <c r="L26" s="1">
        <v>5.5182500000000001</v>
      </c>
      <c r="M26" s="1">
        <v>0</v>
      </c>
      <c r="N26" s="1">
        <v>0</v>
      </c>
      <c r="O26" s="1">
        <v>6.5468666666666699</v>
      </c>
      <c r="P26" s="1">
        <v>176.38593349782499</v>
      </c>
      <c r="Q26" s="1">
        <v>0</v>
      </c>
      <c r="R26" s="1">
        <f t="shared" si="1"/>
        <v>0</v>
      </c>
      <c r="S26" s="1">
        <v>10.0655</v>
      </c>
      <c r="T26" s="1">
        <v>0</v>
      </c>
      <c r="U26" s="1">
        <v>0</v>
      </c>
      <c r="V26" s="1">
        <v>7.2036333333333298</v>
      </c>
      <c r="W26" s="1">
        <v>0</v>
      </c>
      <c r="X26" s="1">
        <v>0</v>
      </c>
      <c r="Y26" s="1">
        <f t="shared" si="2"/>
        <v>0</v>
      </c>
      <c r="Z26" s="1">
        <v>11.006349999999999</v>
      </c>
      <c r="AA26" s="1">
        <v>0</v>
      </c>
      <c r="AB26" s="1">
        <v>0</v>
      </c>
      <c r="AC26" s="1">
        <v>7.2036333333333298</v>
      </c>
      <c r="AD26" s="1">
        <v>0</v>
      </c>
      <c r="AE26" s="1">
        <v>0</v>
      </c>
      <c r="AF26" s="1">
        <f t="shared" si="3"/>
        <v>0</v>
      </c>
      <c r="AG26" s="1">
        <v>11.372683333333301</v>
      </c>
      <c r="AH26" s="1">
        <v>0</v>
      </c>
      <c r="AI26" s="1">
        <v>0</v>
      </c>
      <c r="AJ26" s="1">
        <v>7.2036333333333298</v>
      </c>
      <c r="AK26" s="1">
        <v>0</v>
      </c>
    </row>
    <row r="27" spans="1:37">
      <c r="A27" s="2"/>
      <c r="B27" s="2"/>
      <c r="C27" s="2" t="s">
        <v>98</v>
      </c>
      <c r="D27" s="2"/>
      <c r="E27" s="2"/>
      <c r="F27" s="2" t="s">
        <v>170</v>
      </c>
      <c r="G27" s="2" t="s">
        <v>32</v>
      </c>
      <c r="H27" s="2" t="s">
        <v>165</v>
      </c>
      <c r="I27" s="3">
        <v>44306.656576759298</v>
      </c>
      <c r="J27" s="1">
        <v>0</v>
      </c>
      <c r="K27" s="1">
        <f t="shared" si="0"/>
        <v>0</v>
      </c>
      <c r="L27" s="1">
        <v>5.40926666666667</v>
      </c>
      <c r="M27" s="1">
        <v>0</v>
      </c>
      <c r="N27" s="1"/>
      <c r="O27" s="1">
        <v>6.2917500000000004</v>
      </c>
      <c r="P27" s="1">
        <v>37123.617553838398</v>
      </c>
      <c r="Q27" s="1">
        <v>6.5514623795321203</v>
      </c>
      <c r="R27" s="1">
        <f t="shared" si="1"/>
        <v>1.6378655948830301</v>
      </c>
      <c r="S27" s="1">
        <v>10.055683333333301</v>
      </c>
      <c r="T27" s="1">
        <v>1435.56527383039</v>
      </c>
      <c r="U27" s="1"/>
      <c r="V27" s="1">
        <v>6.93936666666667</v>
      </c>
      <c r="W27" s="1">
        <v>15997.275477052401</v>
      </c>
      <c r="X27" s="1">
        <v>590.91610365045904</v>
      </c>
      <c r="Y27" s="1">
        <f t="shared" si="2"/>
        <v>147.72902591261476</v>
      </c>
      <c r="Z27" s="1">
        <v>10.9965333333333</v>
      </c>
      <c r="AA27" s="1">
        <v>9481.3847055230708</v>
      </c>
      <c r="AB27" s="1"/>
      <c r="AC27" s="1">
        <v>6.93936666666667</v>
      </c>
      <c r="AD27" s="1">
        <v>15997.275477052401</v>
      </c>
      <c r="AE27" s="1">
        <v>0</v>
      </c>
      <c r="AF27" s="1">
        <f t="shared" si="3"/>
        <v>0</v>
      </c>
      <c r="AG27" s="1">
        <v>11.3724333333333</v>
      </c>
      <c r="AH27" s="1">
        <v>0</v>
      </c>
      <c r="AI27" s="1"/>
      <c r="AJ27" s="1">
        <v>6.93936666666667</v>
      </c>
      <c r="AK27" s="1">
        <v>15997.275477052401</v>
      </c>
    </row>
    <row r="28" spans="1:37">
      <c r="A28" s="2"/>
      <c r="B28" s="2"/>
      <c r="C28" s="2" t="s">
        <v>98</v>
      </c>
      <c r="D28" s="2"/>
      <c r="E28" s="2"/>
      <c r="F28" s="2" t="s">
        <v>44</v>
      </c>
      <c r="G28" s="2" t="s">
        <v>32</v>
      </c>
      <c r="H28" s="2" t="s">
        <v>165</v>
      </c>
      <c r="I28" s="3">
        <v>44306.671484363404</v>
      </c>
      <c r="J28" s="1">
        <v>0</v>
      </c>
      <c r="K28" s="1">
        <f t="shared" si="0"/>
        <v>0</v>
      </c>
      <c r="L28" s="1">
        <v>5.4094333333333298</v>
      </c>
      <c r="M28" s="1">
        <v>0</v>
      </c>
      <c r="N28" s="1"/>
      <c r="O28" s="1">
        <v>6.30105</v>
      </c>
      <c r="P28" s="1">
        <v>42312.424285005698</v>
      </c>
      <c r="Q28" s="1">
        <v>1.5426546424769501</v>
      </c>
      <c r="R28" s="1">
        <f t="shared" si="1"/>
        <v>0.38566366061923751</v>
      </c>
      <c r="S28" s="1">
        <v>10.0749833333333</v>
      </c>
      <c r="T28" s="1">
        <v>328.20871926117201</v>
      </c>
      <c r="U28" s="1"/>
      <c r="V28" s="1">
        <v>6.9486666666666697</v>
      </c>
      <c r="W28" s="1">
        <v>15532.549085999401</v>
      </c>
      <c r="X28" s="1">
        <v>255.73312306774801</v>
      </c>
      <c r="Y28" s="1">
        <f t="shared" si="2"/>
        <v>63.933280766937003</v>
      </c>
      <c r="Z28" s="1">
        <v>11.006266666666701</v>
      </c>
      <c r="AA28" s="1">
        <v>4373.7510731811499</v>
      </c>
      <c r="AB28" s="1"/>
      <c r="AC28" s="1">
        <v>6.9486666666666697</v>
      </c>
      <c r="AD28" s="1">
        <v>15532.549085999401</v>
      </c>
      <c r="AE28" s="1">
        <v>0</v>
      </c>
      <c r="AF28" s="1">
        <f t="shared" si="3"/>
        <v>0</v>
      </c>
      <c r="AG28" s="1">
        <v>11.9462333333333</v>
      </c>
      <c r="AH28" s="1">
        <v>0</v>
      </c>
      <c r="AI28" s="1"/>
      <c r="AJ28" s="1">
        <v>6.9486666666666697</v>
      </c>
      <c r="AK28" s="1">
        <v>15532.549085999401</v>
      </c>
    </row>
    <row r="29" spans="1:37">
      <c r="A29" s="2"/>
      <c r="B29" s="2"/>
      <c r="C29" s="2" t="s">
        <v>98</v>
      </c>
      <c r="D29" s="2"/>
      <c r="E29" s="2"/>
      <c r="F29" s="2" t="s">
        <v>15</v>
      </c>
      <c r="G29" s="2" t="s">
        <v>32</v>
      </c>
      <c r="H29" s="2" t="s">
        <v>165</v>
      </c>
      <c r="I29" s="3">
        <v>44306.686438425902</v>
      </c>
      <c r="J29" s="1">
        <v>0</v>
      </c>
      <c r="K29" s="1">
        <f t="shared" si="0"/>
        <v>0</v>
      </c>
      <c r="L29" s="1">
        <v>5.4177833333333298</v>
      </c>
      <c r="M29" s="1">
        <v>0</v>
      </c>
      <c r="N29" s="1"/>
      <c r="O29" s="1">
        <v>6.3094000000000001</v>
      </c>
      <c r="P29" s="1">
        <v>41563.061435706302</v>
      </c>
      <c r="Q29" s="1">
        <v>3.3581857383024398</v>
      </c>
      <c r="R29" s="1">
        <f t="shared" si="1"/>
        <v>0.83954643457560996</v>
      </c>
      <c r="S29" s="1">
        <v>10.0655</v>
      </c>
      <c r="T29" s="1">
        <v>694.79805270354905</v>
      </c>
      <c r="U29" s="1"/>
      <c r="V29" s="1">
        <v>6.9478833333333299</v>
      </c>
      <c r="W29" s="1">
        <v>15104.808042447999</v>
      </c>
      <c r="X29" s="1">
        <v>303.08588680194902</v>
      </c>
      <c r="Y29" s="1">
        <f t="shared" si="2"/>
        <v>75.771471700487254</v>
      </c>
      <c r="Z29" s="1">
        <v>11.006349999999999</v>
      </c>
      <c r="AA29" s="1">
        <v>4917.1710704030302</v>
      </c>
      <c r="AB29" s="1"/>
      <c r="AC29" s="1">
        <v>6.9478833333333299</v>
      </c>
      <c r="AD29" s="1">
        <v>15104.808042447999</v>
      </c>
      <c r="AE29" s="1">
        <v>0</v>
      </c>
      <c r="AF29" s="1">
        <f t="shared" si="3"/>
        <v>0</v>
      </c>
      <c r="AG29" s="1">
        <v>11.372683333333301</v>
      </c>
      <c r="AH29" s="1">
        <v>0</v>
      </c>
      <c r="AI29" s="1"/>
      <c r="AJ29" s="1">
        <v>6.9478833333333299</v>
      </c>
      <c r="AK29" s="1">
        <v>15104.808042447999</v>
      </c>
    </row>
    <row r="30" spans="1:37">
      <c r="A30" s="2"/>
      <c r="B30" s="2"/>
      <c r="C30" s="2" t="s">
        <v>78</v>
      </c>
      <c r="D30" s="2"/>
      <c r="E30" s="2"/>
      <c r="F30" s="2" t="s">
        <v>53</v>
      </c>
      <c r="G30" s="2" t="s">
        <v>32</v>
      </c>
      <c r="H30" s="2" t="s">
        <v>167</v>
      </c>
      <c r="I30" s="3">
        <v>44306.701420069403</v>
      </c>
      <c r="J30" s="1">
        <v>0</v>
      </c>
      <c r="K30" s="1">
        <f t="shared" si="0"/>
        <v>0</v>
      </c>
      <c r="L30" s="1">
        <v>5.4185666666666696</v>
      </c>
      <c r="M30" s="1">
        <v>0</v>
      </c>
      <c r="N30" s="1"/>
      <c r="O30" s="1">
        <v>6.3101833333333301</v>
      </c>
      <c r="P30" s="1">
        <v>46045.822878459898</v>
      </c>
      <c r="Q30" s="1">
        <v>0</v>
      </c>
      <c r="R30" s="1">
        <f t="shared" si="1"/>
        <v>0</v>
      </c>
      <c r="S30" s="1">
        <v>10.0654166666667</v>
      </c>
      <c r="T30" s="1">
        <v>0</v>
      </c>
      <c r="U30" s="1"/>
      <c r="V30" s="1">
        <v>6.9486666666666697</v>
      </c>
      <c r="W30" s="1">
        <v>17735.9157988105</v>
      </c>
      <c r="X30" s="1">
        <v>174.757420197833</v>
      </c>
      <c r="Y30" s="1">
        <f t="shared" si="2"/>
        <v>43.68935504945825</v>
      </c>
      <c r="Z30" s="1">
        <v>11.006266666666701</v>
      </c>
      <c r="AA30" s="1">
        <v>3661.1946473293701</v>
      </c>
      <c r="AB30" s="1"/>
      <c r="AC30" s="1">
        <v>6.9486666666666697</v>
      </c>
      <c r="AD30" s="1">
        <v>17735.9157988105</v>
      </c>
      <c r="AE30" s="1">
        <v>0</v>
      </c>
      <c r="AF30" s="1">
        <f t="shared" si="3"/>
        <v>0</v>
      </c>
      <c r="AG30" s="1">
        <v>11.3726</v>
      </c>
      <c r="AH30" s="1">
        <v>0</v>
      </c>
      <c r="AI30" s="1"/>
      <c r="AJ30" s="1">
        <v>6.9486666666666697</v>
      </c>
      <c r="AK30" s="1">
        <v>17735.9157988105</v>
      </c>
    </row>
    <row r="31" spans="1:37">
      <c r="A31" s="2"/>
      <c r="B31" s="2"/>
      <c r="C31" s="2" t="s">
        <v>103</v>
      </c>
      <c r="D31" s="2"/>
      <c r="E31" s="2"/>
      <c r="F31" s="2" t="s">
        <v>124</v>
      </c>
      <c r="G31" s="2" t="s">
        <v>32</v>
      </c>
      <c r="H31" s="2" t="s">
        <v>58</v>
      </c>
      <c r="I31" s="3">
        <v>44306.7163427778</v>
      </c>
      <c r="J31" s="1">
        <v>0</v>
      </c>
      <c r="K31" s="1">
        <f t="shared" si="0"/>
        <v>0</v>
      </c>
      <c r="L31" s="1">
        <v>5.1255166666666696</v>
      </c>
      <c r="M31" s="1">
        <v>0</v>
      </c>
      <c r="N31" s="1"/>
      <c r="O31" s="1">
        <v>6.3094000000000001</v>
      </c>
      <c r="P31" s="1">
        <v>44911.262287434198</v>
      </c>
      <c r="Q31" s="1">
        <v>0</v>
      </c>
      <c r="R31" s="1">
        <f t="shared" si="1"/>
        <v>0</v>
      </c>
      <c r="S31" s="1">
        <v>10.046383333333299</v>
      </c>
      <c r="T31" s="1">
        <v>0</v>
      </c>
      <c r="U31" s="1"/>
      <c r="V31" s="1">
        <v>6.9478833333333299</v>
      </c>
      <c r="W31" s="1">
        <v>15057.9737797507</v>
      </c>
      <c r="X31" s="1">
        <v>104.305952545718</v>
      </c>
      <c r="Y31" s="1">
        <f t="shared" si="2"/>
        <v>26.0764881364295</v>
      </c>
      <c r="Z31" s="1">
        <v>11.006349999999999</v>
      </c>
      <c r="AA31" s="1">
        <v>2123.75401806847</v>
      </c>
      <c r="AB31" s="1"/>
      <c r="AC31" s="1">
        <v>6.9478833333333299</v>
      </c>
      <c r="AD31" s="1">
        <v>15057.9737797507</v>
      </c>
      <c r="AE31" s="1">
        <v>0</v>
      </c>
      <c r="AF31" s="1">
        <f t="shared" si="3"/>
        <v>0</v>
      </c>
      <c r="AG31" s="1">
        <v>11.372683333333301</v>
      </c>
      <c r="AH31" s="1">
        <v>0</v>
      </c>
      <c r="AI31" s="1"/>
      <c r="AJ31" s="1">
        <v>6.9478833333333299</v>
      </c>
      <c r="AK31" s="1">
        <v>15057.9737797507</v>
      </c>
    </row>
    <row r="32" spans="1:37">
      <c r="A32" s="2"/>
      <c r="B32" s="2"/>
      <c r="C32" s="2" t="s">
        <v>68</v>
      </c>
      <c r="D32" s="2"/>
      <c r="E32" s="2"/>
      <c r="F32" s="2" t="s">
        <v>51</v>
      </c>
      <c r="G32" s="2" t="s">
        <v>32</v>
      </c>
      <c r="H32" s="2" t="s">
        <v>168</v>
      </c>
      <c r="I32" s="3">
        <v>44306.731263078698</v>
      </c>
      <c r="J32" s="1">
        <v>0</v>
      </c>
      <c r="K32" s="1">
        <f t="shared" si="0"/>
        <v>0</v>
      </c>
      <c r="L32" s="1">
        <v>5.3820333333333297</v>
      </c>
      <c r="M32" s="1">
        <v>0</v>
      </c>
      <c r="N32" s="1"/>
      <c r="O32" s="1">
        <v>6.3101833333333301</v>
      </c>
      <c r="P32" s="1">
        <v>42257.9767867708</v>
      </c>
      <c r="Q32" s="1">
        <v>0</v>
      </c>
      <c r="R32" s="1">
        <f t="shared" si="1"/>
        <v>0</v>
      </c>
      <c r="S32" s="1">
        <v>10.0654166666667</v>
      </c>
      <c r="T32" s="1">
        <v>0</v>
      </c>
      <c r="U32" s="1"/>
      <c r="V32" s="1">
        <v>6.9486666666666697</v>
      </c>
      <c r="W32" s="1">
        <v>16085.9823306491</v>
      </c>
      <c r="X32" s="1">
        <v>41.244261958335798</v>
      </c>
      <c r="Y32" s="1">
        <f t="shared" si="2"/>
        <v>10.31106548958395</v>
      </c>
      <c r="Z32" s="1">
        <v>11.015833333333299</v>
      </c>
      <c r="AA32" s="1">
        <v>1327.2151997692499</v>
      </c>
      <c r="AB32" s="1"/>
      <c r="AC32" s="1">
        <v>6.9486666666666697</v>
      </c>
      <c r="AD32" s="1">
        <v>16085.9823306491</v>
      </c>
      <c r="AE32" s="1">
        <v>0</v>
      </c>
      <c r="AF32" s="1">
        <f t="shared" si="3"/>
        <v>0</v>
      </c>
      <c r="AG32" s="1">
        <v>11.3726</v>
      </c>
      <c r="AH32" s="1">
        <v>0</v>
      </c>
      <c r="AI32" s="1"/>
      <c r="AJ32" s="1">
        <v>6.9486666666666697</v>
      </c>
      <c r="AK32" s="1">
        <v>16085.9823306491</v>
      </c>
    </row>
    <row r="33" spans="1:37">
      <c r="A33" s="2"/>
      <c r="B33" s="2"/>
      <c r="C33" s="2" t="s">
        <v>21</v>
      </c>
      <c r="D33" s="2"/>
      <c r="E33" s="2"/>
      <c r="F33" s="2" t="s">
        <v>140</v>
      </c>
      <c r="G33" s="2" t="s">
        <v>32</v>
      </c>
      <c r="H33" s="2" t="s">
        <v>121</v>
      </c>
      <c r="I33" s="3">
        <v>44306.7462505324</v>
      </c>
      <c r="J33" s="1">
        <v>0</v>
      </c>
      <c r="K33" s="1">
        <f t="shared" si="0"/>
        <v>0</v>
      </c>
      <c r="L33" s="1">
        <v>5.4543166666666698</v>
      </c>
      <c r="M33" s="1">
        <v>0</v>
      </c>
      <c r="N33" s="1"/>
      <c r="O33" s="1">
        <v>6.3094000000000001</v>
      </c>
      <c r="P33" s="1">
        <v>51563.796883426097</v>
      </c>
      <c r="Q33" s="1">
        <v>0</v>
      </c>
      <c r="R33" s="1">
        <f t="shared" si="1"/>
        <v>0</v>
      </c>
      <c r="S33" s="1">
        <v>10.0177</v>
      </c>
      <c r="T33" s="1">
        <v>0</v>
      </c>
      <c r="U33" s="1"/>
      <c r="V33" s="1">
        <v>6.9478833333333299</v>
      </c>
      <c r="W33" s="1">
        <v>16547.301120908101</v>
      </c>
      <c r="X33" s="1">
        <v>20.996289214000399</v>
      </c>
      <c r="Y33" s="1">
        <f t="shared" si="2"/>
        <v>5.2490723035000997</v>
      </c>
      <c r="Z33" s="1">
        <v>11.006349999999999</v>
      </c>
      <c r="AA33" s="1">
        <v>1054.3002687969499</v>
      </c>
      <c r="AB33" s="1"/>
      <c r="AC33" s="1">
        <v>6.9478833333333299</v>
      </c>
      <c r="AD33" s="1">
        <v>16547.301120908101</v>
      </c>
      <c r="AE33" s="1">
        <v>0</v>
      </c>
      <c r="AF33" s="1">
        <f t="shared" si="3"/>
        <v>0</v>
      </c>
      <c r="AG33" s="1">
        <v>11.372683333333301</v>
      </c>
      <c r="AH33" s="1">
        <v>0</v>
      </c>
      <c r="AI33" s="1"/>
      <c r="AJ33" s="1">
        <v>6.9478833333333299</v>
      </c>
      <c r="AK33" s="1">
        <v>16547.301120908101</v>
      </c>
    </row>
    <row r="34" spans="1:37">
      <c r="A34" s="2"/>
      <c r="B34" s="2"/>
      <c r="C34" s="2" t="s">
        <v>89</v>
      </c>
      <c r="D34" s="2"/>
      <c r="E34" s="2"/>
      <c r="F34" s="2" t="s">
        <v>50</v>
      </c>
      <c r="G34" s="2" t="s">
        <v>32</v>
      </c>
      <c r="H34" s="2" t="s">
        <v>49</v>
      </c>
      <c r="I34" s="3">
        <v>44306.761149201397</v>
      </c>
      <c r="J34" s="1">
        <v>0</v>
      </c>
      <c r="K34" s="1">
        <f t="shared" si="0"/>
        <v>0</v>
      </c>
      <c r="L34" s="1">
        <v>5.3272333333333304</v>
      </c>
      <c r="M34" s="1">
        <v>0</v>
      </c>
      <c r="N34" s="1"/>
      <c r="O34" s="1">
        <v>6.3101833333333301</v>
      </c>
      <c r="P34" s="1">
        <v>48175.942460324397</v>
      </c>
      <c r="Q34" s="1">
        <v>0</v>
      </c>
      <c r="R34" s="1">
        <f t="shared" si="1"/>
        <v>0</v>
      </c>
      <c r="S34" s="1">
        <v>10.0749833333333</v>
      </c>
      <c r="T34" s="1">
        <v>0</v>
      </c>
      <c r="U34" s="1"/>
      <c r="V34" s="1">
        <v>6.9486666666666697</v>
      </c>
      <c r="W34" s="1">
        <v>18699.023612974099</v>
      </c>
      <c r="X34" s="1">
        <v>25.1644158963305</v>
      </c>
      <c r="Y34" s="1">
        <f t="shared" si="2"/>
        <v>6.2911039740826249</v>
      </c>
      <c r="Z34" s="1">
        <v>11.006266666666701</v>
      </c>
      <c r="AA34" s="1">
        <v>1263.73603317261</v>
      </c>
      <c r="AB34" s="1"/>
      <c r="AC34" s="1">
        <v>6.9486666666666697</v>
      </c>
      <c r="AD34" s="1">
        <v>18699.023612974099</v>
      </c>
      <c r="AE34" s="1">
        <v>0</v>
      </c>
      <c r="AF34" s="1">
        <f t="shared" si="3"/>
        <v>0</v>
      </c>
      <c r="AG34" s="1">
        <v>11.3726</v>
      </c>
      <c r="AH34" s="1">
        <v>0</v>
      </c>
      <c r="AI34" s="1"/>
      <c r="AJ34" s="1">
        <v>6.9486666666666697</v>
      </c>
      <c r="AK34" s="1">
        <v>18699.023612974099</v>
      </c>
    </row>
    <row r="35" spans="1:37">
      <c r="A35" s="2"/>
      <c r="B35" s="2"/>
      <c r="C35" s="2" t="s">
        <v>45</v>
      </c>
      <c r="D35" s="2"/>
      <c r="E35" s="2"/>
      <c r="F35" s="2" t="s">
        <v>99</v>
      </c>
      <c r="G35" s="2" t="s">
        <v>32</v>
      </c>
      <c r="H35" s="2" t="s">
        <v>123</v>
      </c>
      <c r="I35" s="3">
        <v>44306.776078368101</v>
      </c>
      <c r="J35" s="1">
        <v>0</v>
      </c>
      <c r="K35" s="1">
        <f t="shared" si="0"/>
        <v>0</v>
      </c>
      <c r="L35" s="1">
        <v>5.5639166666666702</v>
      </c>
      <c r="M35" s="1">
        <v>0</v>
      </c>
      <c r="N35" s="1"/>
      <c r="O35" s="1">
        <v>6.3094000000000001</v>
      </c>
      <c r="P35" s="1">
        <v>47280.428830092002</v>
      </c>
      <c r="Q35" s="1">
        <v>0</v>
      </c>
      <c r="R35" s="1">
        <f t="shared" si="1"/>
        <v>0</v>
      </c>
      <c r="S35" s="1">
        <v>10.0655</v>
      </c>
      <c r="T35" s="1">
        <v>0</v>
      </c>
      <c r="U35" s="1"/>
      <c r="V35" s="1">
        <v>6.9478833333333299</v>
      </c>
      <c r="W35" s="1">
        <v>17052.1850552865</v>
      </c>
      <c r="X35" s="1">
        <v>124.541087401277</v>
      </c>
      <c r="Y35" s="1">
        <f t="shared" si="2"/>
        <v>31.135271850319249</v>
      </c>
      <c r="Z35" s="1">
        <v>11.006349999999999</v>
      </c>
      <c r="AA35" s="1">
        <v>2725.27701646985</v>
      </c>
      <c r="AB35" s="1"/>
      <c r="AC35" s="1">
        <v>6.9478833333333299</v>
      </c>
      <c r="AD35" s="1">
        <v>17052.1850552865</v>
      </c>
      <c r="AE35" s="1">
        <v>0</v>
      </c>
      <c r="AF35" s="1">
        <f t="shared" si="3"/>
        <v>0</v>
      </c>
      <c r="AG35" s="1">
        <v>11.372683333333301</v>
      </c>
      <c r="AH35" s="1">
        <v>0</v>
      </c>
      <c r="AI35" s="1"/>
      <c r="AJ35" s="1">
        <v>6.9478833333333299</v>
      </c>
      <c r="AK35" s="1">
        <v>17052.1850552865</v>
      </c>
    </row>
    <row r="36" spans="1:37">
      <c r="A36" s="2"/>
      <c r="B36" s="2"/>
      <c r="C36" s="2" t="s">
        <v>100</v>
      </c>
      <c r="D36" s="2"/>
      <c r="E36" s="2"/>
      <c r="F36" s="2" t="s">
        <v>83</v>
      </c>
      <c r="G36" s="2" t="s">
        <v>32</v>
      </c>
      <c r="H36" s="2" t="s">
        <v>75</v>
      </c>
      <c r="I36" s="3">
        <v>44306.791049733802</v>
      </c>
      <c r="J36" s="1">
        <v>0</v>
      </c>
      <c r="K36" s="1">
        <f t="shared" si="0"/>
        <v>0</v>
      </c>
      <c r="L36" s="1">
        <v>5.4185666666666696</v>
      </c>
      <c r="M36" s="1">
        <v>0</v>
      </c>
      <c r="N36" s="1"/>
      <c r="O36" s="1">
        <v>6.3101833333333301</v>
      </c>
      <c r="P36" s="1">
        <v>47593.676756733497</v>
      </c>
      <c r="Q36" s="1">
        <v>0</v>
      </c>
      <c r="R36" s="1">
        <f t="shared" si="1"/>
        <v>0</v>
      </c>
      <c r="S36" s="1">
        <v>10.0654166666667</v>
      </c>
      <c r="T36" s="1">
        <v>0</v>
      </c>
      <c r="U36" s="1"/>
      <c r="V36" s="1">
        <v>6.9486666666666697</v>
      </c>
      <c r="W36" s="1">
        <v>18679.519416224</v>
      </c>
      <c r="X36" s="1">
        <v>0</v>
      </c>
      <c r="Y36" s="1">
        <f t="shared" si="2"/>
        <v>0</v>
      </c>
      <c r="Z36" s="1">
        <v>11.407816666666699</v>
      </c>
      <c r="AA36" s="1">
        <v>499.26951556251902</v>
      </c>
      <c r="AB36" s="1"/>
      <c r="AC36" s="1">
        <v>6.9486666666666697</v>
      </c>
      <c r="AD36" s="1">
        <v>18679.519416224</v>
      </c>
      <c r="AE36" s="1">
        <v>0</v>
      </c>
      <c r="AF36" s="1">
        <f t="shared" si="3"/>
        <v>0</v>
      </c>
      <c r="AG36" s="1">
        <v>11.3726</v>
      </c>
      <c r="AH36" s="1">
        <v>0</v>
      </c>
      <c r="AI36" s="1"/>
      <c r="AJ36" s="1">
        <v>6.9486666666666697</v>
      </c>
      <c r="AK36" s="1">
        <v>18679.519416224</v>
      </c>
    </row>
    <row r="37" spans="1:37">
      <c r="A37" s="2"/>
      <c r="B37" s="2"/>
      <c r="C37" s="2" t="s">
        <v>93</v>
      </c>
      <c r="D37" s="2"/>
      <c r="E37" s="2"/>
      <c r="F37" s="2" t="s">
        <v>2</v>
      </c>
      <c r="G37" s="2" t="s">
        <v>32</v>
      </c>
      <c r="H37" s="2" t="s">
        <v>144</v>
      </c>
      <c r="I37" s="3">
        <v>44306.805987916698</v>
      </c>
      <c r="J37" s="1">
        <v>0</v>
      </c>
      <c r="K37" s="1">
        <f t="shared" si="0"/>
        <v>0</v>
      </c>
      <c r="L37" s="1">
        <v>5.5639166666666702</v>
      </c>
      <c r="M37" s="1">
        <v>0</v>
      </c>
      <c r="N37" s="1"/>
      <c r="O37" s="1">
        <v>6.3094000000000001</v>
      </c>
      <c r="P37" s="1">
        <v>46374.3426716045</v>
      </c>
      <c r="Q37" s="1">
        <v>0</v>
      </c>
      <c r="R37" s="1">
        <f t="shared" si="1"/>
        <v>0</v>
      </c>
      <c r="S37" s="1">
        <v>10.0655</v>
      </c>
      <c r="T37" s="1">
        <v>0</v>
      </c>
      <c r="U37" s="1"/>
      <c r="V37" s="1">
        <v>6.9478833333333299</v>
      </c>
      <c r="W37" s="1">
        <v>18802.227721788298</v>
      </c>
      <c r="X37" s="1">
        <v>5.5406514407049698</v>
      </c>
      <c r="Y37" s="1">
        <f t="shared" si="2"/>
        <v>1.3851628601762425</v>
      </c>
      <c r="Z37" s="1">
        <v>11.006349999999999</v>
      </c>
      <c r="AA37" s="1">
        <v>928.24958462525501</v>
      </c>
      <c r="AB37" s="1"/>
      <c r="AC37" s="1">
        <v>6.9478833333333299</v>
      </c>
      <c r="AD37" s="1">
        <v>18802.227721788298</v>
      </c>
      <c r="AE37" s="1">
        <v>0</v>
      </c>
      <c r="AF37" s="1">
        <f t="shared" si="3"/>
        <v>0</v>
      </c>
      <c r="AG37" s="1">
        <v>11.372683333333301</v>
      </c>
      <c r="AH37" s="1">
        <v>0</v>
      </c>
      <c r="AI37" s="1"/>
      <c r="AJ37" s="1">
        <v>6.9478833333333299</v>
      </c>
      <c r="AK37" s="1">
        <v>18802.227721788298</v>
      </c>
    </row>
    <row r="38" spans="1:37">
      <c r="A38" s="2"/>
      <c r="B38" s="2"/>
      <c r="C38" s="2" t="s">
        <v>55</v>
      </c>
      <c r="D38" s="2"/>
      <c r="E38" s="2"/>
      <c r="F38" s="2" t="s">
        <v>73</v>
      </c>
      <c r="G38" s="2" t="s">
        <v>32</v>
      </c>
      <c r="H38" s="2" t="s">
        <v>149</v>
      </c>
      <c r="I38" s="3">
        <v>44306.820888287002</v>
      </c>
      <c r="J38" s="1">
        <v>0</v>
      </c>
      <c r="K38" s="1">
        <f t="shared" si="0"/>
        <v>0</v>
      </c>
      <c r="L38" s="1">
        <v>5.4094333333333298</v>
      </c>
      <c r="M38" s="1">
        <v>0</v>
      </c>
      <c r="N38" s="1"/>
      <c r="O38" s="1">
        <v>6.3101833333333301</v>
      </c>
      <c r="P38" s="1">
        <v>42199.576126230597</v>
      </c>
      <c r="Q38" s="1">
        <v>0</v>
      </c>
      <c r="R38" s="1">
        <f t="shared" si="1"/>
        <v>0</v>
      </c>
      <c r="S38" s="1">
        <v>10.0558666666667</v>
      </c>
      <c r="T38" s="1">
        <v>0</v>
      </c>
      <c r="U38" s="1"/>
      <c r="V38" s="1">
        <v>6.9486666666666697</v>
      </c>
      <c r="W38" s="1">
        <v>16103.4926885399</v>
      </c>
      <c r="X38" s="1">
        <v>40.5777844892948</v>
      </c>
      <c r="Y38" s="1">
        <f t="shared" si="2"/>
        <v>10.1444461223237</v>
      </c>
      <c r="Z38" s="1">
        <v>11.006266666666701</v>
      </c>
      <c r="AA38" s="1">
        <v>1318.69842129517</v>
      </c>
      <c r="AB38" s="1"/>
      <c r="AC38" s="1">
        <v>6.9486666666666697</v>
      </c>
      <c r="AD38" s="1">
        <v>16103.4926885399</v>
      </c>
      <c r="AE38" s="1">
        <v>0</v>
      </c>
      <c r="AF38" s="1">
        <f t="shared" si="3"/>
        <v>0</v>
      </c>
      <c r="AG38" s="1">
        <v>11.3726</v>
      </c>
      <c r="AH38" s="1">
        <v>0</v>
      </c>
      <c r="AI38" s="1"/>
      <c r="AJ38" s="1">
        <v>6.9486666666666697</v>
      </c>
      <c r="AK38" s="1">
        <v>16103.4926885399</v>
      </c>
    </row>
    <row r="39" spans="1:37">
      <c r="A39" s="2"/>
      <c r="B39" s="2"/>
      <c r="C39" s="2" t="s">
        <v>156</v>
      </c>
      <c r="D39" s="2"/>
      <c r="E39" s="2"/>
      <c r="F39" s="2" t="s">
        <v>43</v>
      </c>
      <c r="G39" s="2" t="s">
        <v>32</v>
      </c>
      <c r="H39" s="2" t="s">
        <v>160</v>
      </c>
      <c r="I39" s="3">
        <v>44306.835860821797</v>
      </c>
      <c r="J39" s="1">
        <v>0</v>
      </c>
      <c r="K39" s="1">
        <f t="shared" si="0"/>
        <v>0</v>
      </c>
      <c r="L39" s="1">
        <v>5.3812499999999996</v>
      </c>
      <c r="M39" s="1">
        <v>0</v>
      </c>
      <c r="N39" s="1"/>
      <c r="O39" s="1">
        <v>6.3276666666666701</v>
      </c>
      <c r="P39" s="1">
        <v>38161.849089494703</v>
      </c>
      <c r="Q39" s="1">
        <v>0</v>
      </c>
      <c r="R39" s="1">
        <f t="shared" si="1"/>
        <v>0</v>
      </c>
      <c r="S39" s="1">
        <v>10.055949999999999</v>
      </c>
      <c r="T39" s="1">
        <v>0</v>
      </c>
      <c r="U39" s="1"/>
      <c r="V39" s="1">
        <v>6.9478833333333299</v>
      </c>
      <c r="W39" s="1">
        <v>15461.8804378444</v>
      </c>
      <c r="X39" s="1">
        <v>22.302060947542401</v>
      </c>
      <c r="Y39" s="1">
        <f t="shared" si="2"/>
        <v>5.5755152368856002</v>
      </c>
      <c r="Z39" s="1">
        <v>11.006349999999999</v>
      </c>
      <c r="AA39" s="1">
        <v>1003.88254336087</v>
      </c>
      <c r="AB39" s="1"/>
      <c r="AC39" s="1">
        <v>6.9478833333333299</v>
      </c>
      <c r="AD39" s="1">
        <v>15461.8804378444</v>
      </c>
      <c r="AE39" s="1">
        <v>0</v>
      </c>
      <c r="AF39" s="1">
        <f t="shared" si="3"/>
        <v>0</v>
      </c>
      <c r="AG39" s="1">
        <v>11.372683333333301</v>
      </c>
      <c r="AH39" s="1">
        <v>0</v>
      </c>
      <c r="AI39" s="1"/>
      <c r="AJ39" s="1">
        <v>6.9478833333333299</v>
      </c>
      <c r="AK39" s="1">
        <v>15461.8804378444</v>
      </c>
    </row>
    <row r="40" spans="1:37">
      <c r="A40" s="2"/>
      <c r="B40" s="2"/>
      <c r="C40" s="2" t="s">
        <v>120</v>
      </c>
      <c r="D40" s="2"/>
      <c r="E40" s="2"/>
      <c r="F40" s="2" t="s">
        <v>153</v>
      </c>
      <c r="G40" s="2" t="s">
        <v>32</v>
      </c>
      <c r="H40" s="2" t="s">
        <v>142</v>
      </c>
      <c r="I40" s="3">
        <v>44306.850891215297</v>
      </c>
      <c r="J40" s="1">
        <v>0</v>
      </c>
      <c r="K40" s="1">
        <f t="shared" si="0"/>
        <v>0</v>
      </c>
      <c r="L40" s="1">
        <v>5.4276999999999997</v>
      </c>
      <c r="M40" s="1">
        <v>0</v>
      </c>
      <c r="N40" s="1"/>
      <c r="O40" s="1">
        <v>6.3101833333333301</v>
      </c>
      <c r="P40" s="1">
        <v>47596.264901926603</v>
      </c>
      <c r="Q40" s="1">
        <v>0</v>
      </c>
      <c r="R40" s="1">
        <f t="shared" si="1"/>
        <v>0</v>
      </c>
      <c r="S40" s="1">
        <v>10.0654166666667</v>
      </c>
      <c r="T40" s="1">
        <v>0</v>
      </c>
      <c r="U40" s="1"/>
      <c r="V40" s="1">
        <v>6.9486666666666697</v>
      </c>
      <c r="W40" s="1">
        <v>19828.8924749865</v>
      </c>
      <c r="X40" s="1">
        <v>470.991124240646</v>
      </c>
      <c r="Y40" s="1">
        <f t="shared" si="2"/>
        <v>117.7477810601615</v>
      </c>
      <c r="Z40" s="1">
        <v>10.5186833333333</v>
      </c>
      <c r="AA40" s="1">
        <v>9545.2058007221203</v>
      </c>
      <c r="AB40" s="1"/>
      <c r="AC40" s="1">
        <v>6.9486666666666697</v>
      </c>
      <c r="AD40" s="1">
        <v>19828.8924749865</v>
      </c>
      <c r="AE40" s="1">
        <v>0</v>
      </c>
      <c r="AF40" s="1">
        <f t="shared" si="3"/>
        <v>0</v>
      </c>
      <c r="AG40" s="1">
        <v>11.3726</v>
      </c>
      <c r="AH40" s="1">
        <v>0</v>
      </c>
      <c r="AI40" s="1"/>
      <c r="AJ40" s="1">
        <v>6.9486666666666697</v>
      </c>
      <c r="AK40" s="1">
        <v>19828.8924749865</v>
      </c>
    </row>
    <row r="41" spans="1:37">
      <c r="A41" s="2"/>
      <c r="B41" s="2"/>
      <c r="C41" s="2" t="s">
        <v>126</v>
      </c>
      <c r="D41" s="2"/>
      <c r="E41" s="2"/>
      <c r="F41" s="2" t="s">
        <v>101</v>
      </c>
      <c r="G41" s="2" t="s">
        <v>32</v>
      </c>
      <c r="H41" s="2" t="s">
        <v>69</v>
      </c>
      <c r="I41" s="3">
        <v>44306.865820173603</v>
      </c>
      <c r="J41" s="1">
        <v>0</v>
      </c>
      <c r="K41" s="1">
        <f t="shared" si="0"/>
        <v>0</v>
      </c>
      <c r="L41" s="1">
        <v>5.6278666666666703</v>
      </c>
      <c r="M41" s="1">
        <v>0</v>
      </c>
      <c r="N41" s="1"/>
      <c r="O41" s="1">
        <v>6.3094000000000001</v>
      </c>
      <c r="P41" s="1">
        <v>44773.043726538599</v>
      </c>
      <c r="Q41" s="1">
        <v>0</v>
      </c>
      <c r="R41" s="1">
        <f t="shared" si="1"/>
        <v>0</v>
      </c>
      <c r="S41" s="1">
        <v>10.29495</v>
      </c>
      <c r="T41" s="1">
        <v>0</v>
      </c>
      <c r="U41" s="1"/>
      <c r="V41" s="1">
        <v>6.9478833333333299</v>
      </c>
      <c r="W41" s="1">
        <v>17204.382010076301</v>
      </c>
      <c r="X41" s="1">
        <v>68.325294870302301</v>
      </c>
      <c r="Y41" s="1">
        <f t="shared" si="2"/>
        <v>17.081323717575575</v>
      </c>
      <c r="Z41" s="1">
        <v>11.006349999999999</v>
      </c>
      <c r="AA41" s="1">
        <v>1851.92994179174</v>
      </c>
      <c r="AB41" s="1"/>
      <c r="AC41" s="1">
        <v>6.9478833333333299</v>
      </c>
      <c r="AD41" s="1">
        <v>17204.382010076301</v>
      </c>
      <c r="AE41" s="1">
        <v>0</v>
      </c>
      <c r="AF41" s="1">
        <f t="shared" si="3"/>
        <v>0</v>
      </c>
      <c r="AG41" s="1">
        <v>11.372683333333301</v>
      </c>
      <c r="AH41" s="1">
        <v>0</v>
      </c>
      <c r="AI41" s="1"/>
      <c r="AJ41" s="1">
        <v>6.9478833333333299</v>
      </c>
      <c r="AK41" s="1">
        <v>17204.382010076301</v>
      </c>
    </row>
    <row r="42" spans="1:37">
      <c r="A42" s="2"/>
      <c r="B42" s="2"/>
      <c r="C42" s="2" t="s">
        <v>169</v>
      </c>
      <c r="D42" s="2"/>
      <c r="E42" s="2"/>
      <c r="F42" s="2" t="s">
        <v>31</v>
      </c>
      <c r="G42" s="2" t="s">
        <v>32</v>
      </c>
      <c r="H42" s="2" t="s">
        <v>28</v>
      </c>
      <c r="I42" s="3">
        <v>44306.880816620403</v>
      </c>
      <c r="J42" s="1">
        <v>0</v>
      </c>
      <c r="K42" s="1">
        <f t="shared" si="0"/>
        <v>0</v>
      </c>
      <c r="L42" s="1">
        <v>5.51905</v>
      </c>
      <c r="M42" s="1">
        <v>0</v>
      </c>
      <c r="N42" s="1"/>
      <c r="O42" s="1">
        <v>6.3101833333333301</v>
      </c>
      <c r="P42" s="1">
        <v>42224.612170222201</v>
      </c>
      <c r="Q42" s="1">
        <v>0</v>
      </c>
      <c r="R42" s="1">
        <f t="shared" si="1"/>
        <v>0</v>
      </c>
      <c r="S42" s="1">
        <v>10.0271833333333</v>
      </c>
      <c r="T42" s="1">
        <v>0</v>
      </c>
      <c r="U42" s="1"/>
      <c r="V42" s="1">
        <v>6.9486666666666697</v>
      </c>
      <c r="W42" s="1">
        <v>16953.800334064999</v>
      </c>
      <c r="X42" s="1">
        <v>542.01137372680705</v>
      </c>
      <c r="Y42" s="1">
        <f t="shared" si="2"/>
        <v>135.50284343170176</v>
      </c>
      <c r="Z42" s="1">
        <v>10.547366666666701</v>
      </c>
      <c r="AA42" s="1">
        <v>9278.75332562738</v>
      </c>
      <c r="AB42" s="1"/>
      <c r="AC42" s="1">
        <v>6.9486666666666697</v>
      </c>
      <c r="AD42" s="1">
        <v>16953.800334064999</v>
      </c>
      <c r="AE42" s="1">
        <v>0</v>
      </c>
      <c r="AF42" s="1">
        <f t="shared" si="3"/>
        <v>0</v>
      </c>
      <c r="AG42" s="1">
        <v>11.3726</v>
      </c>
      <c r="AH42" s="1">
        <v>0</v>
      </c>
      <c r="AI42" s="1"/>
      <c r="AJ42" s="1">
        <v>6.9486666666666697</v>
      </c>
      <c r="AK42" s="1">
        <v>16953.800334064999</v>
      </c>
    </row>
    <row r="43" spans="1:37">
      <c r="A43" s="2"/>
      <c r="B43" s="2"/>
      <c r="C43" s="2" t="s">
        <v>119</v>
      </c>
      <c r="D43" s="2"/>
      <c r="E43" s="2"/>
      <c r="F43" s="2" t="s">
        <v>63</v>
      </c>
      <c r="G43" s="2" t="s">
        <v>32</v>
      </c>
      <c r="H43" s="2" t="s">
        <v>105</v>
      </c>
      <c r="I43" s="3">
        <v>44306.8957332176</v>
      </c>
      <c r="J43" s="1">
        <v>0</v>
      </c>
      <c r="K43" s="1">
        <f t="shared" si="0"/>
        <v>0</v>
      </c>
      <c r="L43" s="1">
        <v>5.4086499999999997</v>
      </c>
      <c r="M43" s="1">
        <v>0</v>
      </c>
      <c r="N43" s="1"/>
      <c r="O43" s="1">
        <v>6.3094000000000001</v>
      </c>
      <c r="P43" s="1">
        <v>45333.5121078679</v>
      </c>
      <c r="Q43" s="1">
        <v>0</v>
      </c>
      <c r="R43" s="1">
        <f t="shared" si="1"/>
        <v>0</v>
      </c>
      <c r="S43" s="1">
        <v>10.0655</v>
      </c>
      <c r="T43" s="1">
        <v>0</v>
      </c>
      <c r="U43" s="1"/>
      <c r="V43" s="1">
        <v>6.9478833333333299</v>
      </c>
      <c r="W43" s="1">
        <v>17296.602926807001</v>
      </c>
      <c r="X43" s="1">
        <v>0</v>
      </c>
      <c r="Y43" s="1">
        <f t="shared" si="2"/>
        <v>0</v>
      </c>
      <c r="Z43" s="1">
        <v>11.1688833333333</v>
      </c>
      <c r="AA43" s="1">
        <v>649.58737367026004</v>
      </c>
      <c r="AB43" s="1"/>
      <c r="AC43" s="1">
        <v>6.9478833333333299</v>
      </c>
      <c r="AD43" s="1">
        <v>17296.602926807001</v>
      </c>
      <c r="AE43" s="1">
        <v>0</v>
      </c>
      <c r="AF43" s="1">
        <f t="shared" si="3"/>
        <v>0</v>
      </c>
      <c r="AG43" s="1">
        <v>11.372683333333301</v>
      </c>
      <c r="AH43" s="1">
        <v>0</v>
      </c>
      <c r="AI43" s="1"/>
      <c r="AJ43" s="1">
        <v>6.9478833333333299</v>
      </c>
      <c r="AK43" s="1">
        <v>17296.602926807001</v>
      </c>
    </row>
    <row r="44" spans="1:37">
      <c r="A44" s="2"/>
      <c r="B44" s="2"/>
      <c r="C44" s="2" t="s">
        <v>34</v>
      </c>
      <c r="D44" s="2"/>
      <c r="E44" s="2"/>
      <c r="F44" s="2" t="s">
        <v>61</v>
      </c>
      <c r="G44" s="2" t="s">
        <v>32</v>
      </c>
      <c r="H44" s="2"/>
      <c r="I44" s="3">
        <v>44306.9256089931</v>
      </c>
      <c r="J44" s="1">
        <v>0</v>
      </c>
      <c r="K44" s="1">
        <f t="shared" si="0"/>
        <v>0</v>
      </c>
      <c r="L44" s="1">
        <v>6.1119333333333303</v>
      </c>
      <c r="M44" s="1">
        <v>0</v>
      </c>
      <c r="N44" s="1"/>
      <c r="O44" s="1">
        <v>6.3094000000000001</v>
      </c>
      <c r="P44" s="1">
        <v>45045.3142354589</v>
      </c>
      <c r="Q44" s="1">
        <v>0</v>
      </c>
      <c r="R44" s="1">
        <f t="shared" si="1"/>
        <v>0</v>
      </c>
      <c r="S44" s="1">
        <v>10.0750666666667</v>
      </c>
      <c r="T44" s="1">
        <v>0</v>
      </c>
      <c r="U44" s="1"/>
      <c r="V44" s="1">
        <v>6.9478833333333299</v>
      </c>
      <c r="W44" s="1">
        <v>17046.961545685699</v>
      </c>
      <c r="X44" s="1">
        <v>0</v>
      </c>
      <c r="Y44" s="1">
        <f t="shared" si="2"/>
        <v>0</v>
      </c>
      <c r="Z44" s="1">
        <v>11.006349999999999</v>
      </c>
      <c r="AA44" s="1">
        <v>303.57376289516299</v>
      </c>
      <c r="AB44" s="1"/>
      <c r="AC44" s="1">
        <v>6.9478833333333299</v>
      </c>
      <c r="AD44" s="1">
        <v>17046.961545685699</v>
      </c>
      <c r="AE44" s="1">
        <v>0</v>
      </c>
      <c r="AF44" s="1">
        <f t="shared" si="3"/>
        <v>0</v>
      </c>
      <c r="AG44" s="1">
        <v>11.372683333333301</v>
      </c>
      <c r="AH44" s="1">
        <v>0</v>
      </c>
      <c r="AI44" s="1"/>
      <c r="AJ44" s="1">
        <v>6.9478833333333299</v>
      </c>
      <c r="AK44" s="1">
        <v>17046.961545685699</v>
      </c>
    </row>
    <row r="45" spans="1:37">
      <c r="A45" s="2"/>
      <c r="B45" s="2"/>
      <c r="C45" s="2" t="s">
        <v>129</v>
      </c>
      <c r="D45" s="2"/>
      <c r="E45" s="2"/>
      <c r="F45" s="2" t="s">
        <v>27</v>
      </c>
      <c r="G45" s="2" t="s">
        <v>32</v>
      </c>
      <c r="H45" s="2"/>
      <c r="I45" s="3">
        <v>44306.940534675901</v>
      </c>
      <c r="J45" s="1">
        <v>0</v>
      </c>
      <c r="K45" s="1">
        <f t="shared" si="0"/>
        <v>0</v>
      </c>
      <c r="L45" s="1">
        <v>5.3455000000000004</v>
      </c>
      <c r="M45" s="1">
        <v>0</v>
      </c>
      <c r="N45" s="1"/>
      <c r="O45" s="1">
        <v>6.3101833333333301</v>
      </c>
      <c r="P45" s="1">
        <v>47005.431566401297</v>
      </c>
      <c r="Q45" s="1">
        <v>0</v>
      </c>
      <c r="R45" s="1">
        <f t="shared" si="1"/>
        <v>0</v>
      </c>
      <c r="S45" s="1">
        <v>10.0654166666667</v>
      </c>
      <c r="T45" s="1">
        <v>0</v>
      </c>
      <c r="U45" s="1"/>
      <c r="V45" s="1">
        <v>6.9486666666666697</v>
      </c>
      <c r="W45" s="1">
        <v>19100.369355009501</v>
      </c>
      <c r="X45" s="1">
        <v>0</v>
      </c>
      <c r="Y45" s="1">
        <f t="shared" si="2"/>
        <v>0</v>
      </c>
      <c r="Z45" s="1">
        <v>11.006266666666701</v>
      </c>
      <c r="AA45" s="1">
        <v>735.42559402465599</v>
      </c>
      <c r="AB45" s="1"/>
      <c r="AC45" s="1">
        <v>6.9486666666666697</v>
      </c>
      <c r="AD45" s="1">
        <v>19100.369355009501</v>
      </c>
      <c r="AE45" s="1">
        <v>0</v>
      </c>
      <c r="AF45" s="1">
        <f t="shared" si="3"/>
        <v>0</v>
      </c>
      <c r="AG45" s="1">
        <v>11.3726</v>
      </c>
      <c r="AH45" s="1">
        <v>0</v>
      </c>
      <c r="AI45" s="1"/>
      <c r="AJ45" s="1">
        <v>6.9486666666666697</v>
      </c>
      <c r="AK45" s="1">
        <v>19100.369355009501</v>
      </c>
    </row>
    <row r="46" spans="1:37">
      <c r="A46" s="2"/>
      <c r="B46" s="2"/>
      <c r="C46" s="2" t="s">
        <v>36</v>
      </c>
      <c r="D46" s="2"/>
      <c r="E46" s="2"/>
      <c r="F46" s="2" t="s">
        <v>80</v>
      </c>
      <c r="G46" s="2" t="s">
        <v>32</v>
      </c>
      <c r="H46" s="2"/>
      <c r="I46" s="3">
        <v>44306.955469212997</v>
      </c>
      <c r="J46" s="1">
        <v>0</v>
      </c>
      <c r="K46" s="1">
        <f t="shared" si="0"/>
        <v>0</v>
      </c>
      <c r="L46" s="1">
        <v>5.4269166666666697</v>
      </c>
      <c r="M46" s="1">
        <v>0</v>
      </c>
      <c r="N46" s="1"/>
      <c r="O46" s="1">
        <v>6.3094000000000001</v>
      </c>
      <c r="P46" s="1">
        <v>46886.852268636998</v>
      </c>
      <c r="Q46" s="1">
        <v>0</v>
      </c>
      <c r="R46" s="1">
        <f t="shared" si="1"/>
        <v>0</v>
      </c>
      <c r="S46" s="1">
        <v>10.0750666666667</v>
      </c>
      <c r="T46" s="1">
        <v>0</v>
      </c>
      <c r="U46" s="1"/>
      <c r="V46" s="1">
        <v>6.9478833333333299</v>
      </c>
      <c r="W46" s="1">
        <v>18623.5279683384</v>
      </c>
      <c r="X46" s="1">
        <v>221.24397253542799</v>
      </c>
      <c r="Y46" s="1">
        <f t="shared" si="2"/>
        <v>55.310993133856996</v>
      </c>
      <c r="Z46" s="1">
        <v>11.006349999999999</v>
      </c>
      <c r="AA46" s="1">
        <v>4647.9659604375402</v>
      </c>
      <c r="AB46" s="1"/>
      <c r="AC46" s="1">
        <v>6.9478833333333299</v>
      </c>
      <c r="AD46" s="1">
        <v>18623.5279683384</v>
      </c>
      <c r="AE46" s="1">
        <v>0</v>
      </c>
      <c r="AF46" s="1">
        <f t="shared" si="3"/>
        <v>0</v>
      </c>
      <c r="AG46" s="1">
        <v>11.372683333333301</v>
      </c>
      <c r="AH46" s="1">
        <v>0</v>
      </c>
      <c r="AI46" s="1"/>
      <c r="AJ46" s="1">
        <v>6.9478833333333299</v>
      </c>
      <c r="AK46" s="1">
        <v>18623.5279683384</v>
      </c>
    </row>
    <row r="47" spans="1:37">
      <c r="A47" s="2"/>
      <c r="B47" s="2"/>
      <c r="C47" s="2" t="s">
        <v>37</v>
      </c>
      <c r="D47" s="2"/>
      <c r="E47" s="2"/>
      <c r="F47" s="2" t="s">
        <v>161</v>
      </c>
      <c r="G47" s="2" t="s">
        <v>32</v>
      </c>
      <c r="H47" s="2"/>
      <c r="I47" s="3">
        <v>44306.970430173598</v>
      </c>
      <c r="J47" s="1">
        <v>0</v>
      </c>
      <c r="K47" s="1">
        <f t="shared" si="0"/>
        <v>0</v>
      </c>
      <c r="L47" s="1">
        <v>5.6560499999999996</v>
      </c>
      <c r="M47" s="1">
        <v>0</v>
      </c>
      <c r="N47" s="1"/>
      <c r="O47" s="1">
        <v>6.3101833333333301</v>
      </c>
      <c r="P47" s="1">
        <v>44566.9801722021</v>
      </c>
      <c r="Q47" s="1">
        <v>0</v>
      </c>
      <c r="R47" s="1">
        <f t="shared" si="1"/>
        <v>0</v>
      </c>
      <c r="S47" s="1">
        <v>10.170583333333299</v>
      </c>
      <c r="T47" s="1">
        <v>0</v>
      </c>
      <c r="U47" s="1"/>
      <c r="V47" s="1">
        <v>6.9486666666666697</v>
      </c>
      <c r="W47" s="1">
        <v>17592.670766543099</v>
      </c>
      <c r="X47" s="1">
        <v>259.24604655251198</v>
      </c>
      <c r="Y47" s="1">
        <f t="shared" si="2"/>
        <v>64.811511638127996</v>
      </c>
      <c r="Z47" s="1">
        <v>10.528233333333301</v>
      </c>
      <c r="AA47" s="1">
        <v>5011.2143326127098</v>
      </c>
      <c r="AB47" s="1"/>
      <c r="AC47" s="1">
        <v>6.9486666666666697</v>
      </c>
      <c r="AD47" s="1">
        <v>17592.670766543099</v>
      </c>
      <c r="AE47" s="1">
        <v>0</v>
      </c>
      <c r="AF47" s="1">
        <f t="shared" si="3"/>
        <v>0</v>
      </c>
      <c r="AG47" s="1">
        <v>11.3726</v>
      </c>
      <c r="AH47" s="1">
        <v>0</v>
      </c>
      <c r="AI47" s="1"/>
      <c r="AJ47" s="1">
        <v>6.9486666666666697</v>
      </c>
      <c r="AK47" s="1">
        <v>17592.670766543099</v>
      </c>
    </row>
    <row r="48" spans="1:37">
      <c r="A48" s="2"/>
      <c r="B48" s="2"/>
      <c r="C48" s="2" t="s">
        <v>4</v>
      </c>
      <c r="D48" s="2"/>
      <c r="E48" s="2"/>
      <c r="F48" s="2" t="s">
        <v>116</v>
      </c>
      <c r="G48" s="2" t="s">
        <v>32</v>
      </c>
      <c r="H48" s="2"/>
      <c r="I48" s="3">
        <v>44306.985385335603</v>
      </c>
      <c r="J48" s="1">
        <v>0</v>
      </c>
      <c r="K48" s="1">
        <f t="shared" si="0"/>
        <v>0</v>
      </c>
      <c r="L48" s="1">
        <v>5.4360499999999998</v>
      </c>
      <c r="M48" s="1">
        <v>0</v>
      </c>
      <c r="N48" s="1"/>
      <c r="O48" s="1">
        <v>6.3094000000000001</v>
      </c>
      <c r="P48" s="1">
        <v>45484.609336849499</v>
      </c>
      <c r="Q48" s="1">
        <v>0</v>
      </c>
      <c r="R48" s="1">
        <f t="shared" si="1"/>
        <v>0</v>
      </c>
      <c r="S48" s="1">
        <v>10.3332</v>
      </c>
      <c r="T48" s="1">
        <v>0</v>
      </c>
      <c r="U48" s="1"/>
      <c r="V48" s="1">
        <v>6.9478833333333299</v>
      </c>
      <c r="W48" s="1">
        <v>17750.581572354298</v>
      </c>
      <c r="X48" s="1">
        <v>0</v>
      </c>
      <c r="Y48" s="1">
        <f t="shared" si="2"/>
        <v>0</v>
      </c>
      <c r="Z48" s="1">
        <v>11.006349999999999</v>
      </c>
      <c r="AA48" s="1">
        <v>661.40331381368901</v>
      </c>
      <c r="AB48" s="1"/>
      <c r="AC48" s="1">
        <v>6.9478833333333299</v>
      </c>
      <c r="AD48" s="1">
        <v>17750.581572354298</v>
      </c>
      <c r="AE48" s="1">
        <v>0</v>
      </c>
      <c r="AF48" s="1">
        <f t="shared" si="3"/>
        <v>0</v>
      </c>
      <c r="AG48" s="1">
        <v>11.372683333333301</v>
      </c>
      <c r="AH48" s="1">
        <v>0</v>
      </c>
      <c r="AI48" s="1"/>
      <c r="AJ48" s="1">
        <v>6.9478833333333299</v>
      </c>
      <c r="AK48" s="1">
        <v>17750.581572354298</v>
      </c>
    </row>
    <row r="49" spans="1:37">
      <c r="A49" s="2"/>
      <c r="B49" s="2"/>
      <c r="C49" s="2" t="s">
        <v>9</v>
      </c>
      <c r="D49" s="2"/>
      <c r="E49" s="2"/>
      <c r="F49" s="2" t="s">
        <v>41</v>
      </c>
      <c r="G49" s="2" t="s">
        <v>32</v>
      </c>
      <c r="H49" s="2"/>
      <c r="I49" s="3">
        <v>44307.0003182523</v>
      </c>
      <c r="J49" s="1">
        <v>0</v>
      </c>
      <c r="K49" s="1">
        <f t="shared" si="0"/>
        <v>0</v>
      </c>
      <c r="L49" s="1">
        <v>5.53731666666667</v>
      </c>
      <c r="M49" s="1">
        <v>0</v>
      </c>
      <c r="N49" s="1"/>
      <c r="O49" s="1">
        <v>6.30105</v>
      </c>
      <c r="P49" s="1">
        <v>46034.129997839897</v>
      </c>
      <c r="Q49" s="1">
        <v>0</v>
      </c>
      <c r="R49" s="1">
        <f t="shared" si="1"/>
        <v>0</v>
      </c>
      <c r="S49" s="1">
        <v>10.0654166666667</v>
      </c>
      <c r="T49" s="1">
        <v>0</v>
      </c>
      <c r="U49" s="1"/>
      <c r="V49" s="1">
        <v>6.9486666666666697</v>
      </c>
      <c r="W49" s="1">
        <v>19982.1106396248</v>
      </c>
      <c r="X49" s="1">
        <v>200.79667279577299</v>
      </c>
      <c r="Y49" s="1">
        <f t="shared" si="2"/>
        <v>50.199168198943248</v>
      </c>
      <c r="Z49" s="1">
        <v>10.537800000000001</v>
      </c>
      <c r="AA49" s="1">
        <v>4607.8089614222399</v>
      </c>
      <c r="AB49" s="1"/>
      <c r="AC49" s="1">
        <v>6.9486666666666697</v>
      </c>
      <c r="AD49" s="1">
        <v>19982.1106396248</v>
      </c>
      <c r="AE49" s="1">
        <v>0</v>
      </c>
      <c r="AF49" s="1">
        <f t="shared" si="3"/>
        <v>0</v>
      </c>
      <c r="AG49" s="1">
        <v>11.3726</v>
      </c>
      <c r="AH49" s="1">
        <v>0</v>
      </c>
      <c r="AI49" s="1"/>
      <c r="AJ49" s="1">
        <v>6.9486666666666697</v>
      </c>
      <c r="AK49" s="1">
        <v>19982.1106396248</v>
      </c>
    </row>
    <row r="50" spans="1:37">
      <c r="A50" s="2"/>
      <c r="B50" s="2"/>
      <c r="C50" s="2" t="s">
        <v>138</v>
      </c>
      <c r="D50" s="2"/>
      <c r="E50" s="2"/>
      <c r="F50" s="2" t="s">
        <v>95</v>
      </c>
      <c r="G50" s="2" t="s">
        <v>32</v>
      </c>
      <c r="H50" s="2"/>
      <c r="I50" s="3">
        <v>44307.0152741204</v>
      </c>
      <c r="J50" s="1">
        <v>0</v>
      </c>
      <c r="K50" s="1">
        <f t="shared" si="0"/>
        <v>0</v>
      </c>
      <c r="L50" s="1">
        <v>5.4634499999999999</v>
      </c>
      <c r="M50" s="1">
        <v>0</v>
      </c>
      <c r="N50" s="1"/>
      <c r="O50" s="1">
        <v>6.30026666666667</v>
      </c>
      <c r="P50" s="1">
        <v>41708.034815509098</v>
      </c>
      <c r="Q50" s="1">
        <v>0</v>
      </c>
      <c r="R50" s="1">
        <f t="shared" si="1"/>
        <v>0</v>
      </c>
      <c r="S50" s="1">
        <v>9.7213333333333303</v>
      </c>
      <c r="T50" s="1">
        <v>0</v>
      </c>
      <c r="U50" s="1"/>
      <c r="V50" s="1">
        <v>6.9478833333333299</v>
      </c>
      <c r="W50" s="1">
        <v>16678.8118815462</v>
      </c>
      <c r="X50" s="1">
        <v>0</v>
      </c>
      <c r="Y50" s="1">
        <f t="shared" si="2"/>
        <v>0</v>
      </c>
      <c r="Z50" s="1">
        <v>11.006349999999999</v>
      </c>
      <c r="AA50" s="1">
        <v>603.62136452188497</v>
      </c>
      <c r="AB50" s="1"/>
      <c r="AC50" s="1">
        <v>6.9478833333333299</v>
      </c>
      <c r="AD50" s="1">
        <v>16678.8118815462</v>
      </c>
      <c r="AE50" s="1">
        <v>0</v>
      </c>
      <c r="AF50" s="1">
        <f t="shared" si="3"/>
        <v>0</v>
      </c>
      <c r="AG50" s="1">
        <v>11.372683333333301</v>
      </c>
      <c r="AH50" s="1">
        <v>0</v>
      </c>
      <c r="AI50" s="1"/>
      <c r="AJ50" s="1">
        <v>6.9478833333333299</v>
      </c>
      <c r="AK50" s="1">
        <v>16678.8118815462</v>
      </c>
    </row>
    <row r="51" spans="1:37">
      <c r="A51" s="2"/>
      <c r="B51" s="2"/>
      <c r="C51" s="2" t="s">
        <v>55</v>
      </c>
      <c r="D51" s="2"/>
      <c r="E51" s="2"/>
      <c r="F51" s="2" t="s">
        <v>19</v>
      </c>
      <c r="G51" s="2" t="s">
        <v>32</v>
      </c>
      <c r="H51" s="2" t="s">
        <v>149</v>
      </c>
      <c r="I51" s="3">
        <v>44307.030179247697</v>
      </c>
      <c r="J51" s="1">
        <v>0</v>
      </c>
      <c r="K51" s="1">
        <f t="shared" si="0"/>
        <v>0</v>
      </c>
      <c r="L51" s="1">
        <v>5.7199833333333299</v>
      </c>
      <c r="M51" s="1">
        <v>0</v>
      </c>
      <c r="N51" s="1"/>
      <c r="O51" s="1">
        <v>6.30105</v>
      </c>
      <c r="P51" s="1">
        <v>45200.513455962602</v>
      </c>
      <c r="Q51" s="1">
        <v>0</v>
      </c>
      <c r="R51" s="1">
        <f t="shared" si="1"/>
        <v>0</v>
      </c>
      <c r="S51" s="1">
        <v>10.1514666666667</v>
      </c>
      <c r="T51" s="1">
        <v>0</v>
      </c>
      <c r="U51" s="1"/>
      <c r="V51" s="1">
        <v>6.9486666666666697</v>
      </c>
      <c r="W51" s="1">
        <v>17523.928126262599</v>
      </c>
      <c r="X51" s="1">
        <v>0</v>
      </c>
      <c r="Y51" s="1">
        <f t="shared" si="2"/>
        <v>0</v>
      </c>
      <c r="Z51" s="1">
        <v>11.015833333333299</v>
      </c>
      <c r="AA51" s="1">
        <v>297.44067719415801</v>
      </c>
      <c r="AB51" s="1"/>
      <c r="AC51" s="1">
        <v>6.9486666666666697</v>
      </c>
      <c r="AD51" s="1">
        <v>17523.928126262599</v>
      </c>
      <c r="AE51" s="1">
        <v>0</v>
      </c>
      <c r="AF51" s="1">
        <f t="shared" si="3"/>
        <v>0</v>
      </c>
      <c r="AG51" s="1">
        <v>11.3726</v>
      </c>
      <c r="AH51" s="1">
        <v>0</v>
      </c>
      <c r="AI51" s="1"/>
      <c r="AJ51" s="1">
        <v>6.9486666666666697</v>
      </c>
      <c r="AK51" s="1">
        <v>17523.928126262599</v>
      </c>
    </row>
    <row r="52" spans="1:37">
      <c r="A52" s="2"/>
      <c r="B52" s="2"/>
      <c r="C52" s="2" t="s">
        <v>111</v>
      </c>
      <c r="D52" s="2"/>
      <c r="E52" s="2"/>
      <c r="F52" s="2" t="s">
        <v>163</v>
      </c>
      <c r="G52" s="2" t="s">
        <v>32</v>
      </c>
      <c r="H52" s="2" t="s">
        <v>144</v>
      </c>
      <c r="I52" s="3">
        <v>44307.045108946797</v>
      </c>
      <c r="J52" s="1">
        <v>0</v>
      </c>
      <c r="K52" s="1">
        <f t="shared" si="0"/>
        <v>0</v>
      </c>
      <c r="L52" s="1">
        <v>5.4360499999999998</v>
      </c>
      <c r="M52" s="1">
        <v>0</v>
      </c>
      <c r="N52" s="1"/>
      <c r="O52" s="1">
        <v>6.3094000000000001</v>
      </c>
      <c r="P52" s="1">
        <v>50703.606117587697</v>
      </c>
      <c r="Q52" s="1">
        <v>0</v>
      </c>
      <c r="R52" s="1">
        <f t="shared" si="1"/>
        <v>0</v>
      </c>
      <c r="S52" s="1">
        <v>10.0750666666667</v>
      </c>
      <c r="T52" s="1">
        <v>0</v>
      </c>
      <c r="U52" s="1"/>
      <c r="V52" s="1">
        <v>6.9478833333333299</v>
      </c>
      <c r="W52" s="1">
        <v>18175.294544316501</v>
      </c>
      <c r="X52" s="1">
        <v>62.305202258076797</v>
      </c>
      <c r="Y52" s="1">
        <f t="shared" si="2"/>
        <v>15.576300564519199</v>
      </c>
      <c r="Z52" s="1">
        <v>11.006349999999999</v>
      </c>
      <c r="AA52" s="1">
        <v>1854.886060115</v>
      </c>
      <c r="AB52" s="1"/>
      <c r="AC52" s="1">
        <v>6.9478833333333299</v>
      </c>
      <c r="AD52" s="1">
        <v>18175.294544316501</v>
      </c>
      <c r="AE52" s="1">
        <v>0</v>
      </c>
      <c r="AF52" s="1">
        <f t="shared" si="3"/>
        <v>0</v>
      </c>
      <c r="AG52" s="1">
        <v>11.372683333333301</v>
      </c>
      <c r="AH52" s="1">
        <v>0</v>
      </c>
      <c r="AI52" s="1"/>
      <c r="AJ52" s="1">
        <v>6.9478833333333299</v>
      </c>
      <c r="AK52" s="1">
        <v>18175.294544316501</v>
      </c>
    </row>
    <row r="53" spans="1:37">
      <c r="A53" s="2"/>
      <c r="B53" s="2"/>
      <c r="C53" s="2" t="s">
        <v>97</v>
      </c>
      <c r="D53" s="2"/>
      <c r="E53" s="2"/>
      <c r="F53" s="2" t="s">
        <v>146</v>
      </c>
      <c r="G53" s="2" t="s">
        <v>32</v>
      </c>
      <c r="H53" s="2"/>
      <c r="I53" s="3">
        <v>44307.060084942103</v>
      </c>
      <c r="J53" s="1">
        <v>47.8117763036783</v>
      </c>
      <c r="K53" s="1">
        <f t="shared" si="0"/>
        <v>11.952944075919575</v>
      </c>
      <c r="L53" s="1">
        <v>5.4368333333333299</v>
      </c>
      <c r="M53" s="1">
        <v>146158.81219952699</v>
      </c>
      <c r="N53" s="1"/>
      <c r="O53" s="1">
        <v>6.3101833333333301</v>
      </c>
      <c r="P53" s="1">
        <v>46925.631600475201</v>
      </c>
      <c r="Q53" s="1">
        <v>0</v>
      </c>
      <c r="R53" s="1">
        <f t="shared" si="1"/>
        <v>0</v>
      </c>
      <c r="S53" s="1">
        <v>10.2661833333333</v>
      </c>
      <c r="T53" s="1">
        <v>0</v>
      </c>
      <c r="U53" s="1"/>
      <c r="V53" s="1">
        <v>6.9486666666666697</v>
      </c>
      <c r="W53" s="1">
        <v>19904.978720993899</v>
      </c>
      <c r="X53" s="1">
        <v>6.9344119742809402</v>
      </c>
      <c r="Y53" s="1">
        <f t="shared" si="2"/>
        <v>1.7336029935702351</v>
      </c>
      <c r="Z53" s="1">
        <v>11.015833333333299</v>
      </c>
      <c r="AA53" s="1">
        <v>1008.44099540204</v>
      </c>
      <c r="AB53" s="1"/>
      <c r="AC53" s="1">
        <v>6.9486666666666697</v>
      </c>
      <c r="AD53" s="1">
        <v>19904.978720993899</v>
      </c>
      <c r="AE53" s="1">
        <v>0</v>
      </c>
      <c r="AF53" s="1">
        <f t="shared" si="3"/>
        <v>0</v>
      </c>
      <c r="AG53" s="1">
        <v>11.3726</v>
      </c>
      <c r="AH53" s="1">
        <v>0</v>
      </c>
      <c r="AI53" s="1"/>
      <c r="AJ53" s="1">
        <v>6.9486666666666697</v>
      </c>
      <c r="AK53" s="1">
        <v>19904.978720993899</v>
      </c>
    </row>
    <row r="54" spans="1:37">
      <c r="A54" s="2"/>
      <c r="B54" s="2"/>
      <c r="C54" s="2" t="s">
        <v>25</v>
      </c>
      <c r="D54" s="2"/>
      <c r="E54" s="2"/>
      <c r="F54" s="2" t="s">
        <v>113</v>
      </c>
      <c r="G54" s="2" t="s">
        <v>32</v>
      </c>
      <c r="H54" s="2"/>
      <c r="I54" s="3">
        <v>44307.075018240699</v>
      </c>
      <c r="J54" s="1">
        <v>30.718572667262201</v>
      </c>
      <c r="K54" s="1">
        <f t="shared" si="0"/>
        <v>7.6796431668155503</v>
      </c>
      <c r="L54" s="1">
        <v>5.4269166666666697</v>
      </c>
      <c r="M54" s="1">
        <v>77098.942589478494</v>
      </c>
      <c r="N54" s="1"/>
      <c r="O54" s="1">
        <v>6.3094000000000001</v>
      </c>
      <c r="P54" s="1">
        <v>38527.194913284096</v>
      </c>
      <c r="Q54" s="1">
        <v>0</v>
      </c>
      <c r="R54" s="1">
        <f t="shared" si="1"/>
        <v>0</v>
      </c>
      <c r="S54" s="1">
        <v>9.9985833333333307</v>
      </c>
      <c r="T54" s="1">
        <v>0</v>
      </c>
      <c r="U54" s="1"/>
      <c r="V54" s="1">
        <v>6.9478833333333299</v>
      </c>
      <c r="W54" s="1">
        <v>15847.6451166323</v>
      </c>
      <c r="X54" s="1">
        <v>145.30308286112799</v>
      </c>
      <c r="Y54" s="1">
        <f t="shared" si="2"/>
        <v>36.325770715281998</v>
      </c>
      <c r="Z54" s="1">
        <v>11.006349999999999</v>
      </c>
      <c r="AA54" s="1">
        <v>2838.1568793504798</v>
      </c>
      <c r="AB54" s="1"/>
      <c r="AC54" s="1">
        <v>6.9478833333333299</v>
      </c>
      <c r="AD54" s="1">
        <v>15847.6451166323</v>
      </c>
      <c r="AE54" s="1">
        <v>0</v>
      </c>
      <c r="AF54" s="1">
        <f t="shared" si="3"/>
        <v>0</v>
      </c>
      <c r="AG54" s="1">
        <v>11.372683333333301</v>
      </c>
      <c r="AH54" s="1">
        <v>0</v>
      </c>
      <c r="AI54" s="1"/>
      <c r="AJ54" s="1">
        <v>6.9478833333333299</v>
      </c>
      <c r="AK54" s="1">
        <v>15847.6451166323</v>
      </c>
    </row>
    <row r="55" spans="1:37">
      <c r="A55" s="2"/>
      <c r="B55" s="2"/>
      <c r="C55" s="2" t="s">
        <v>102</v>
      </c>
      <c r="D55" s="2"/>
      <c r="E55" s="2"/>
      <c r="F55" s="2" t="s">
        <v>52</v>
      </c>
      <c r="G55" s="2" t="s">
        <v>32</v>
      </c>
      <c r="H55" s="2"/>
      <c r="I55" s="3">
        <v>44307.0899329514</v>
      </c>
      <c r="J55" s="1">
        <v>31.0894861821243</v>
      </c>
      <c r="K55" s="1">
        <f t="shared" si="0"/>
        <v>7.7723715455310751</v>
      </c>
      <c r="L55" s="1">
        <v>5.4276999999999997</v>
      </c>
      <c r="M55" s="1">
        <v>87226.586683120695</v>
      </c>
      <c r="N55" s="1"/>
      <c r="O55" s="1">
        <v>6.3101833333333301</v>
      </c>
      <c r="P55" s="1">
        <v>43068.062478208703</v>
      </c>
      <c r="Q55" s="1">
        <v>0</v>
      </c>
      <c r="R55" s="1">
        <f t="shared" si="1"/>
        <v>0</v>
      </c>
      <c r="S55" s="1">
        <v>10.103666666666699</v>
      </c>
      <c r="T55" s="1">
        <v>0</v>
      </c>
      <c r="U55" s="1"/>
      <c r="V55" s="1">
        <v>6.9486666666666697</v>
      </c>
      <c r="W55" s="1">
        <v>18321.807321709301</v>
      </c>
      <c r="X55" s="1">
        <v>0.53388902588321496</v>
      </c>
      <c r="Y55" s="1">
        <f t="shared" si="2"/>
        <v>0.13347225647080374</v>
      </c>
      <c r="Z55" s="1">
        <v>11.541650000000001</v>
      </c>
      <c r="AA55" s="1">
        <v>819.38939227828996</v>
      </c>
      <c r="AB55" s="1"/>
      <c r="AC55" s="1">
        <v>6.9486666666666697</v>
      </c>
      <c r="AD55" s="1">
        <v>18321.807321709301</v>
      </c>
      <c r="AE55" s="1">
        <v>0</v>
      </c>
      <c r="AF55" s="1">
        <f t="shared" si="3"/>
        <v>0</v>
      </c>
      <c r="AG55" s="1">
        <v>11.3726</v>
      </c>
      <c r="AH55" s="1">
        <v>0</v>
      </c>
      <c r="AI55" s="1"/>
      <c r="AJ55" s="1">
        <v>6.9486666666666697</v>
      </c>
      <c r="AK55" s="1">
        <v>18321.807321709301</v>
      </c>
    </row>
    <row r="56" spans="1:37">
      <c r="A56" s="2"/>
      <c r="B56" s="2"/>
      <c r="C56" s="2" t="s">
        <v>13</v>
      </c>
      <c r="D56" s="2"/>
      <c r="E56" s="2"/>
      <c r="F56" s="2" t="s">
        <v>14</v>
      </c>
      <c r="G56" s="2" t="s">
        <v>32</v>
      </c>
      <c r="H56" s="2" t="s">
        <v>121</v>
      </c>
      <c r="I56" s="3">
        <v>44307.1049065509</v>
      </c>
      <c r="J56" s="1">
        <v>0</v>
      </c>
      <c r="K56" s="1">
        <f t="shared" si="0"/>
        <v>0</v>
      </c>
      <c r="L56" s="1">
        <v>5.6004500000000004</v>
      </c>
      <c r="M56" s="1">
        <v>0</v>
      </c>
      <c r="N56" s="1"/>
      <c r="O56" s="1">
        <v>6.3094000000000001</v>
      </c>
      <c r="P56" s="1">
        <v>43222.161973910697</v>
      </c>
      <c r="Q56" s="1">
        <v>0</v>
      </c>
      <c r="R56" s="1">
        <f t="shared" si="1"/>
        <v>0</v>
      </c>
      <c r="S56" s="1">
        <v>10.2567166666667</v>
      </c>
      <c r="T56" s="1">
        <v>0</v>
      </c>
      <c r="U56" s="1"/>
      <c r="V56" s="1">
        <v>6.9478833333333299</v>
      </c>
      <c r="W56" s="1">
        <v>17950.233655388201</v>
      </c>
      <c r="X56" s="1">
        <v>221.55140648982501</v>
      </c>
      <c r="Y56" s="1">
        <f t="shared" si="2"/>
        <v>55.387851622456253</v>
      </c>
      <c r="Z56" s="1">
        <v>10.54745</v>
      </c>
      <c r="AA56" s="1">
        <v>4485.0505958148597</v>
      </c>
      <c r="AB56" s="1"/>
      <c r="AC56" s="1">
        <v>6.9478833333333299</v>
      </c>
      <c r="AD56" s="1">
        <v>17950.233655388201</v>
      </c>
      <c r="AE56" s="1">
        <v>0</v>
      </c>
      <c r="AF56" s="1">
        <f t="shared" si="3"/>
        <v>0</v>
      </c>
      <c r="AG56" s="1">
        <v>11.372683333333301</v>
      </c>
      <c r="AH56" s="1">
        <v>0</v>
      </c>
      <c r="AI56" s="1"/>
      <c r="AJ56" s="1">
        <v>6.9478833333333299</v>
      </c>
      <c r="AK56" s="1">
        <v>17950.233655388201</v>
      </c>
    </row>
    <row r="57" spans="1:37">
      <c r="A57" s="2"/>
      <c r="B57" s="2"/>
      <c r="C57" s="2" t="s">
        <v>100</v>
      </c>
      <c r="D57" s="2"/>
      <c r="E57" s="2"/>
      <c r="F57" s="2" t="s">
        <v>77</v>
      </c>
      <c r="G57" s="2" t="s">
        <v>32</v>
      </c>
      <c r="H57" s="2" t="s">
        <v>75</v>
      </c>
      <c r="I57" s="3">
        <v>44307.119823229201</v>
      </c>
      <c r="J57" s="1">
        <v>0</v>
      </c>
      <c r="K57" s="1">
        <f t="shared" si="0"/>
        <v>0</v>
      </c>
      <c r="L57" s="1">
        <v>5.6103833333333304</v>
      </c>
      <c r="M57" s="1">
        <v>0</v>
      </c>
      <c r="N57" s="1"/>
      <c r="O57" s="1">
        <v>6.3101833333333301</v>
      </c>
      <c r="P57" s="1">
        <v>48869.3519873642</v>
      </c>
      <c r="Q57" s="1">
        <v>0</v>
      </c>
      <c r="R57" s="1">
        <f t="shared" si="1"/>
        <v>0</v>
      </c>
      <c r="S57" s="1">
        <v>10.0749833333333</v>
      </c>
      <c r="T57" s="1">
        <v>0</v>
      </c>
      <c r="U57" s="1"/>
      <c r="V57" s="1">
        <v>6.9486666666666697</v>
      </c>
      <c r="W57" s="1">
        <v>20832.742302140701</v>
      </c>
      <c r="X57" s="1">
        <v>188.92591729839799</v>
      </c>
      <c r="Y57" s="1">
        <f t="shared" si="2"/>
        <v>47.231479324599498</v>
      </c>
      <c r="Z57" s="1">
        <v>10.547366666666701</v>
      </c>
      <c r="AA57" s="1">
        <v>4574.4290732094996</v>
      </c>
      <c r="AB57" s="1"/>
      <c r="AC57" s="1">
        <v>6.9486666666666697</v>
      </c>
      <c r="AD57" s="1">
        <v>20832.742302140701</v>
      </c>
      <c r="AE57" s="1">
        <v>0</v>
      </c>
      <c r="AF57" s="1">
        <f t="shared" si="3"/>
        <v>0</v>
      </c>
      <c r="AG57" s="1">
        <v>11.3726</v>
      </c>
      <c r="AH57" s="1">
        <v>0</v>
      </c>
      <c r="AI57" s="1"/>
      <c r="AJ57" s="1">
        <v>6.9486666666666697</v>
      </c>
      <c r="AK57" s="1">
        <v>20832.742302140701</v>
      </c>
    </row>
    <row r="58" spans="1:37">
      <c r="A58" s="2"/>
      <c r="B58" s="2"/>
      <c r="C58" s="2" t="s">
        <v>38</v>
      </c>
      <c r="D58" s="2"/>
      <c r="E58" s="2"/>
      <c r="F58" s="2" t="s">
        <v>88</v>
      </c>
      <c r="G58" s="2" t="s">
        <v>32</v>
      </c>
      <c r="H58" s="2" t="s">
        <v>69</v>
      </c>
      <c r="I58" s="3">
        <v>44307.418745104202</v>
      </c>
      <c r="J58" s="1">
        <v>14.110974716778999</v>
      </c>
      <c r="K58" s="1">
        <f t="shared" si="0"/>
        <v>3.5277436791947498</v>
      </c>
      <c r="L58" s="1">
        <v>5.4368333333333299</v>
      </c>
      <c r="M58" s="1">
        <v>43116.482524951702</v>
      </c>
      <c r="N58" s="1"/>
      <c r="O58" s="1">
        <v>6.30105</v>
      </c>
      <c r="P58" s="1">
        <v>46903.614373994897</v>
      </c>
      <c r="Q58" s="1">
        <v>18.883219861053</v>
      </c>
      <c r="R58" s="1">
        <f t="shared" si="1"/>
        <v>4.72080496526325</v>
      </c>
      <c r="S58" s="1">
        <v>10.0654166666667</v>
      </c>
      <c r="T58" s="1">
        <v>4848.9033813398</v>
      </c>
      <c r="U58" s="1"/>
      <c r="V58" s="1">
        <v>6.9486666666666697</v>
      </c>
      <c r="W58" s="1">
        <v>18746.871889179602</v>
      </c>
      <c r="X58" s="1">
        <v>30.562748614636899</v>
      </c>
      <c r="Y58" s="1">
        <f t="shared" si="2"/>
        <v>7.6406871536592247</v>
      </c>
      <c r="Z58" s="1">
        <v>11.006266666666701</v>
      </c>
      <c r="AA58" s="1">
        <v>1360.90062743883</v>
      </c>
      <c r="AB58" s="1"/>
      <c r="AC58" s="1">
        <v>6.9486666666666697</v>
      </c>
      <c r="AD58" s="1">
        <v>18746.871889179602</v>
      </c>
      <c r="AE58" s="1">
        <v>15.758034880000199</v>
      </c>
      <c r="AF58" s="1">
        <f t="shared" si="3"/>
        <v>3.9395087200000498</v>
      </c>
      <c r="AG58" s="1">
        <v>11.28655</v>
      </c>
      <c r="AH58" s="1">
        <v>151086.07935441201</v>
      </c>
      <c r="AI58" s="1"/>
      <c r="AJ58" s="1">
        <v>6.9486666666666697</v>
      </c>
      <c r="AK58" s="1">
        <v>18746.871889179602</v>
      </c>
    </row>
    <row r="59" spans="1:37">
      <c r="A59" s="2"/>
      <c r="B59" s="2"/>
      <c r="C59" s="2" t="s">
        <v>129</v>
      </c>
      <c r="D59" s="2"/>
      <c r="E59" s="2"/>
      <c r="F59" s="2" t="s">
        <v>23</v>
      </c>
      <c r="G59" s="2" t="s">
        <v>32</v>
      </c>
      <c r="H59" s="2"/>
      <c r="I59" s="3">
        <v>44307.433681030103</v>
      </c>
      <c r="J59" s="1">
        <v>391.72116849844599</v>
      </c>
      <c r="K59" s="1">
        <f t="shared" si="0"/>
        <v>97.930292124611498</v>
      </c>
      <c r="L59" s="1">
        <v>5.4360499999999998</v>
      </c>
      <c r="M59" s="1">
        <v>1242955.12044343</v>
      </c>
      <c r="N59" s="1"/>
      <c r="O59" s="1">
        <v>6.3094000000000001</v>
      </c>
      <c r="P59" s="1">
        <v>48707.788009569602</v>
      </c>
      <c r="Q59" s="1">
        <v>779.36233396458101</v>
      </c>
      <c r="R59" s="1">
        <f t="shared" si="1"/>
        <v>194.84058349114525</v>
      </c>
      <c r="S59" s="1">
        <v>10.0655</v>
      </c>
      <c r="T59" s="1">
        <v>200914.47670530999</v>
      </c>
      <c r="U59" s="1"/>
      <c r="V59" s="1">
        <v>6.9478833333333299</v>
      </c>
      <c r="W59" s="1">
        <v>18820.586302884501</v>
      </c>
      <c r="X59" s="1">
        <v>1122363.2077939501</v>
      </c>
      <c r="Y59" s="1">
        <f t="shared" si="2"/>
        <v>280590.80194848753</v>
      </c>
      <c r="Z59" s="1">
        <v>11.006349999999999</v>
      </c>
      <c r="AA59" s="1">
        <v>19606716.403662901</v>
      </c>
      <c r="AB59" s="1"/>
      <c r="AC59" s="1">
        <v>6.9478833333333299</v>
      </c>
      <c r="AD59" s="1">
        <v>18820.586302884501</v>
      </c>
      <c r="AE59" s="1">
        <v>821.04766061781595</v>
      </c>
      <c r="AF59" s="1">
        <f t="shared" si="3"/>
        <v>205.26191515445399</v>
      </c>
      <c r="AG59" s="1">
        <v>11.286633333333301</v>
      </c>
      <c r="AH59" s="1">
        <v>6666167.68452371</v>
      </c>
      <c r="AI59" s="1"/>
      <c r="AJ59" s="1">
        <v>6.9478833333333299</v>
      </c>
      <c r="AK59" s="1">
        <v>18820.586302884501</v>
      </c>
    </row>
    <row r="60" spans="1:37">
      <c r="A60" s="2"/>
      <c r="B60" s="2"/>
      <c r="C60" s="2" t="s">
        <v>36</v>
      </c>
      <c r="D60" s="2"/>
      <c r="E60" s="2"/>
      <c r="F60" s="2" t="s">
        <v>91</v>
      </c>
      <c r="G60" s="2" t="s">
        <v>32</v>
      </c>
      <c r="H60" s="2"/>
      <c r="I60" s="3">
        <v>44307.448043044002</v>
      </c>
      <c r="J60" s="1">
        <v>453.41437352968802</v>
      </c>
      <c r="K60" s="1">
        <f t="shared" si="0"/>
        <v>113.35359338242201</v>
      </c>
      <c r="L60" s="1">
        <v>5.4459666666666697</v>
      </c>
      <c r="M60" s="1">
        <v>1476778.5359237699</v>
      </c>
      <c r="N60" s="1"/>
      <c r="O60" s="1">
        <v>6.30105</v>
      </c>
      <c r="P60" s="1">
        <v>49996.555968430803</v>
      </c>
      <c r="Q60" s="1">
        <v>816.91649130988799</v>
      </c>
      <c r="R60" s="1">
        <f t="shared" si="1"/>
        <v>204.229122827472</v>
      </c>
      <c r="S60" s="1">
        <v>10.0654166666667</v>
      </c>
      <c r="T60" s="1">
        <v>211073.21538588699</v>
      </c>
      <c r="U60" s="1"/>
      <c r="V60" s="1">
        <v>6.9486666666666697</v>
      </c>
      <c r="W60" s="1">
        <v>18863.261850447001</v>
      </c>
      <c r="X60" s="1">
        <v>1216980.01601529</v>
      </c>
      <c r="Y60" s="1">
        <f t="shared" si="2"/>
        <v>304245.00400382251</v>
      </c>
      <c r="Z60" s="1">
        <v>11.006266666666701</v>
      </c>
      <c r="AA60" s="1">
        <v>21307726.012142401</v>
      </c>
      <c r="AB60" s="1"/>
      <c r="AC60" s="1">
        <v>6.9486666666666697</v>
      </c>
      <c r="AD60" s="1">
        <v>18863.261850447001</v>
      </c>
      <c r="AE60" s="1">
        <v>865.27781181577097</v>
      </c>
      <c r="AF60" s="1">
        <f t="shared" si="3"/>
        <v>216.31945295394274</v>
      </c>
      <c r="AG60" s="1">
        <v>11.28655</v>
      </c>
      <c r="AH60" s="1">
        <v>7039899.63461693</v>
      </c>
      <c r="AI60" s="1"/>
      <c r="AJ60" s="1">
        <v>6.9486666666666697</v>
      </c>
      <c r="AK60" s="1">
        <v>18863.261850447001</v>
      </c>
    </row>
    <row r="61" spans="1:37">
      <c r="A61" s="2"/>
      <c r="B61" s="2"/>
      <c r="C61" s="2" t="s">
        <v>37</v>
      </c>
      <c r="D61" s="2"/>
      <c r="E61" s="2"/>
      <c r="F61" s="2" t="s">
        <v>24</v>
      </c>
      <c r="G61" s="2" t="s">
        <v>32</v>
      </c>
      <c r="H61" s="2"/>
      <c r="I61" s="3">
        <v>44307.463004270801</v>
      </c>
      <c r="J61" s="1">
        <v>419.63073499478099</v>
      </c>
      <c r="K61" s="1">
        <f t="shared" si="0"/>
        <v>104.90768374869525</v>
      </c>
      <c r="L61" s="1">
        <v>5.4360499999999998</v>
      </c>
      <c r="M61" s="1">
        <v>1296288.1885124401</v>
      </c>
      <c r="N61" s="1"/>
      <c r="O61" s="1">
        <v>6.3094000000000001</v>
      </c>
      <c r="P61" s="1">
        <v>47419.205686593399</v>
      </c>
      <c r="Q61" s="1">
        <v>755.66079801288197</v>
      </c>
      <c r="R61" s="1">
        <f t="shared" si="1"/>
        <v>188.91519950322049</v>
      </c>
      <c r="S61" s="1">
        <v>10.0655</v>
      </c>
      <c r="T61" s="1">
        <v>200548.33422231601</v>
      </c>
      <c r="U61" s="1"/>
      <c r="V61" s="1">
        <v>6.9478833333333299</v>
      </c>
      <c r="W61" s="1">
        <v>19375.525814070101</v>
      </c>
      <c r="X61" s="1">
        <v>1026874.1533808101</v>
      </c>
      <c r="Y61" s="1">
        <f t="shared" si="2"/>
        <v>256718.53834520251</v>
      </c>
      <c r="Z61" s="1">
        <v>11.006349999999999</v>
      </c>
      <c r="AA61" s="1">
        <v>18467611.568511099</v>
      </c>
      <c r="AB61" s="1"/>
      <c r="AC61" s="1">
        <v>6.9478833333333299</v>
      </c>
      <c r="AD61" s="1">
        <v>19375.525814070101</v>
      </c>
      <c r="AE61" s="1">
        <v>769.40266013635198</v>
      </c>
      <c r="AF61" s="1">
        <f t="shared" si="3"/>
        <v>192.350665034088</v>
      </c>
      <c r="AG61" s="1">
        <v>11.286633333333301</v>
      </c>
      <c r="AH61" s="1">
        <v>6432617.5097370297</v>
      </c>
      <c r="AI61" s="1"/>
      <c r="AJ61" s="1">
        <v>6.9478833333333299</v>
      </c>
      <c r="AK61" s="1">
        <v>19375.525814070101</v>
      </c>
    </row>
    <row r="62" spans="1:37">
      <c r="A62" s="2"/>
      <c r="B62" s="2"/>
      <c r="C62" s="2" t="s">
        <v>4</v>
      </c>
      <c r="D62" s="2"/>
      <c r="E62" s="2"/>
      <c r="F62" s="2" t="s">
        <v>128</v>
      </c>
      <c r="G62" s="2" t="s">
        <v>32</v>
      </c>
      <c r="H62" s="2"/>
      <c r="I62" s="3">
        <v>44307.477912453702</v>
      </c>
      <c r="J62" s="1">
        <v>266.340057419544</v>
      </c>
      <c r="K62" s="1">
        <f t="shared" si="0"/>
        <v>66.585014354885999</v>
      </c>
      <c r="L62" s="1">
        <v>5.4368333333333299</v>
      </c>
      <c r="M62" s="1">
        <v>949542.49697816302</v>
      </c>
      <c r="N62" s="1"/>
      <c r="O62" s="1">
        <v>6.3101833333333301</v>
      </c>
      <c r="P62" s="1">
        <v>54726.530766312302</v>
      </c>
      <c r="Q62" s="1">
        <v>747.37375273376199</v>
      </c>
      <c r="R62" s="1">
        <f t="shared" si="1"/>
        <v>186.8434381834405</v>
      </c>
      <c r="S62" s="1">
        <v>10.0654166666667</v>
      </c>
      <c r="T62" s="1">
        <v>218637.46295684201</v>
      </c>
      <c r="U62" s="1"/>
      <c r="V62" s="1">
        <v>6.9486666666666697</v>
      </c>
      <c r="W62" s="1">
        <v>21357.384596508498</v>
      </c>
      <c r="X62" s="1">
        <v>1014532.34862806</v>
      </c>
      <c r="Y62" s="1">
        <f t="shared" si="2"/>
        <v>253633.08715701499</v>
      </c>
      <c r="Z62" s="1">
        <v>11.006266666666701</v>
      </c>
      <c r="AA62" s="1">
        <v>20111952.0132224</v>
      </c>
      <c r="AB62" s="1"/>
      <c r="AC62" s="1">
        <v>6.9486666666666697</v>
      </c>
      <c r="AD62" s="1">
        <v>21357.384596508498</v>
      </c>
      <c r="AE62" s="1">
        <v>747.76431214799697</v>
      </c>
      <c r="AF62" s="1">
        <f t="shared" si="3"/>
        <v>186.94107803699924</v>
      </c>
      <c r="AG62" s="1">
        <v>11.28655</v>
      </c>
      <c r="AH62" s="1">
        <v>6891948.5756750004</v>
      </c>
      <c r="AI62" s="1"/>
      <c r="AJ62" s="1">
        <v>6.9486666666666697</v>
      </c>
      <c r="AK62" s="1">
        <v>21357.384596508498</v>
      </c>
    </row>
    <row r="63" spans="1:37">
      <c r="A63" s="2"/>
      <c r="B63" s="2"/>
      <c r="C63" s="2" t="s">
        <v>9</v>
      </c>
      <c r="D63" s="2"/>
      <c r="E63" s="2"/>
      <c r="F63" s="2" t="s">
        <v>47</v>
      </c>
      <c r="G63" s="2" t="s">
        <v>32</v>
      </c>
      <c r="H63" s="2"/>
      <c r="I63" s="3">
        <v>44307.492832314798</v>
      </c>
      <c r="J63" s="1">
        <v>290.48667506443098</v>
      </c>
      <c r="K63" s="1">
        <f t="shared" si="0"/>
        <v>72.621668766107746</v>
      </c>
      <c r="L63" s="1">
        <v>5.4360499999999998</v>
      </c>
      <c r="M63" s="1">
        <v>840034.19831429503</v>
      </c>
      <c r="N63" s="1"/>
      <c r="O63" s="1">
        <v>6.3094000000000001</v>
      </c>
      <c r="P63" s="1">
        <v>44390.573094412001</v>
      </c>
      <c r="Q63" s="1">
        <v>817.50560643973301</v>
      </c>
      <c r="R63" s="1">
        <f t="shared" si="1"/>
        <v>204.37640160993325</v>
      </c>
      <c r="S63" s="1">
        <v>10.0655</v>
      </c>
      <c r="T63" s="1">
        <v>188211.775613248</v>
      </c>
      <c r="U63" s="1"/>
      <c r="V63" s="1">
        <v>6.9478833333333299</v>
      </c>
      <c r="W63" s="1">
        <v>16808.051998868799</v>
      </c>
      <c r="X63" s="1">
        <v>1109101.8737766801</v>
      </c>
      <c r="Y63" s="1">
        <f t="shared" si="2"/>
        <v>277275.46844417002</v>
      </c>
      <c r="Z63" s="1">
        <v>11.006349999999999</v>
      </c>
      <c r="AA63" s="1">
        <v>17303236.327084102</v>
      </c>
      <c r="AB63" s="1"/>
      <c r="AC63" s="1">
        <v>6.9478833333333299</v>
      </c>
      <c r="AD63" s="1">
        <v>16808.051998868799</v>
      </c>
      <c r="AE63" s="1">
        <v>845.61604690985996</v>
      </c>
      <c r="AF63" s="1">
        <f t="shared" si="3"/>
        <v>211.40401172746499</v>
      </c>
      <c r="AG63" s="1">
        <v>11.286633333333301</v>
      </c>
      <c r="AH63" s="1">
        <v>6130833.1978660095</v>
      </c>
      <c r="AI63" s="1"/>
      <c r="AJ63" s="1">
        <v>6.9478833333333299</v>
      </c>
      <c r="AK63" s="1">
        <v>16808.051998868799</v>
      </c>
    </row>
    <row r="64" spans="1:37">
      <c r="A64" s="2"/>
      <c r="B64" s="2"/>
      <c r="C64" s="2" t="s">
        <v>138</v>
      </c>
      <c r="D64" s="2"/>
      <c r="E64" s="2"/>
      <c r="F64" s="2" t="s">
        <v>141</v>
      </c>
      <c r="G64" s="2" t="s">
        <v>32</v>
      </c>
      <c r="H64" s="2"/>
      <c r="I64" s="3">
        <v>44307.507818669001</v>
      </c>
      <c r="J64" s="1">
        <v>279.56967448021499</v>
      </c>
      <c r="K64" s="1">
        <f t="shared" si="0"/>
        <v>69.892418620053746</v>
      </c>
      <c r="L64" s="1">
        <v>5.4276999999999997</v>
      </c>
      <c r="M64" s="1">
        <v>851141.41251185501</v>
      </c>
      <c r="N64" s="1"/>
      <c r="O64" s="1">
        <v>6.30105</v>
      </c>
      <c r="P64" s="1">
        <v>46733.860912620003</v>
      </c>
      <c r="Q64" s="1">
        <v>901.01145570166295</v>
      </c>
      <c r="R64" s="1">
        <f t="shared" si="1"/>
        <v>225.25286392541574</v>
      </c>
      <c r="S64" s="1">
        <v>10.0654166666667</v>
      </c>
      <c r="T64" s="1">
        <v>197841.808316023</v>
      </c>
      <c r="U64" s="1"/>
      <c r="V64" s="1">
        <v>6.9486666666666697</v>
      </c>
      <c r="W64" s="1">
        <v>16030.5746542213</v>
      </c>
      <c r="X64" s="1">
        <v>1191476.45990887</v>
      </c>
      <c r="Y64" s="1">
        <f t="shared" si="2"/>
        <v>297869.11497721751</v>
      </c>
      <c r="Z64" s="1">
        <v>11.006266666666701</v>
      </c>
      <c r="AA64" s="1">
        <v>17728491.554774899</v>
      </c>
      <c r="AB64" s="1"/>
      <c r="AC64" s="1">
        <v>6.9486666666666697</v>
      </c>
      <c r="AD64" s="1">
        <v>16030.5746542213</v>
      </c>
      <c r="AE64" s="1">
        <v>935.96473741769398</v>
      </c>
      <c r="AF64" s="1">
        <f t="shared" si="3"/>
        <v>233.9911843544235</v>
      </c>
      <c r="AG64" s="1">
        <v>11.28655</v>
      </c>
      <c r="AH64" s="1">
        <v>6469782.0154331001</v>
      </c>
      <c r="AI64" s="1"/>
      <c r="AJ64" s="1">
        <v>6.9486666666666697</v>
      </c>
      <c r="AK64" s="1">
        <v>16030.5746542213</v>
      </c>
    </row>
    <row r="65" spans="1:37">
      <c r="A65" s="2"/>
      <c r="B65" s="2"/>
      <c r="C65" s="2" t="s">
        <v>97</v>
      </c>
      <c r="D65" s="2"/>
      <c r="E65" s="2"/>
      <c r="F65" s="2" t="s">
        <v>164</v>
      </c>
      <c r="G65" s="2" t="s">
        <v>32</v>
      </c>
      <c r="H65" s="2"/>
      <c r="I65" s="3">
        <v>44307.552620682902</v>
      </c>
      <c r="J65" s="1">
        <v>247.67386547195201</v>
      </c>
      <c r="K65" s="1">
        <f t="shared" si="0"/>
        <v>61.918466367988003</v>
      </c>
      <c r="L65" s="1">
        <v>5.4451833333333299</v>
      </c>
      <c r="M65" s="1">
        <v>855473.559370926</v>
      </c>
      <c r="N65" s="1"/>
      <c r="O65" s="1">
        <v>6.3094000000000001</v>
      </c>
      <c r="P65" s="1">
        <v>53020.816270654301</v>
      </c>
      <c r="Q65" s="1">
        <v>54.865013703130998</v>
      </c>
      <c r="R65" s="1">
        <f t="shared" si="1"/>
        <v>13.71625342578275</v>
      </c>
      <c r="S65" s="1">
        <v>10.0655</v>
      </c>
      <c r="T65" s="1">
        <v>14190.9313646509</v>
      </c>
      <c r="U65" s="1"/>
      <c r="V65" s="1">
        <v>6.9478833333333299</v>
      </c>
      <c r="W65" s="1">
        <v>18883.249801828599</v>
      </c>
      <c r="X65" s="1">
        <v>108067.287871603</v>
      </c>
      <c r="Y65" s="1">
        <f t="shared" si="2"/>
        <v>27016.821967900749</v>
      </c>
      <c r="Z65" s="1">
        <v>11.006349999999999</v>
      </c>
      <c r="AA65" s="1">
        <v>1894882.5698088901</v>
      </c>
      <c r="AB65" s="1"/>
      <c r="AC65" s="1">
        <v>6.9478833333333299</v>
      </c>
      <c r="AD65" s="1">
        <v>18883.249801828599</v>
      </c>
      <c r="AE65" s="1">
        <v>229.612273607558</v>
      </c>
      <c r="AF65" s="1">
        <f t="shared" si="3"/>
        <v>57.403068401889499</v>
      </c>
      <c r="AG65" s="1">
        <v>11.286633333333301</v>
      </c>
      <c r="AH65" s="1">
        <v>1887944.9007574699</v>
      </c>
      <c r="AI65" s="1"/>
      <c r="AJ65" s="1">
        <v>6.9478833333333299</v>
      </c>
      <c r="AK65" s="1">
        <v>18883.249801828599</v>
      </c>
    </row>
    <row r="66" spans="1:37">
      <c r="A66" s="2"/>
      <c r="B66" s="2"/>
      <c r="C66" s="2" t="s">
        <v>25</v>
      </c>
      <c r="D66" s="2"/>
      <c r="E66" s="2"/>
      <c r="F66" s="2" t="s">
        <v>87</v>
      </c>
      <c r="G66" s="2" t="s">
        <v>32</v>
      </c>
      <c r="H66" s="2"/>
      <c r="I66" s="3">
        <v>44307.567510092602</v>
      </c>
      <c r="J66" s="1">
        <v>236.21203307413401</v>
      </c>
      <c r="K66" s="1">
        <f t="shared" si="0"/>
        <v>59.053008268533503</v>
      </c>
      <c r="L66" s="1">
        <v>5.4459666666666697</v>
      </c>
      <c r="M66" s="1">
        <v>775178.17338244501</v>
      </c>
      <c r="N66" s="1"/>
      <c r="O66" s="1">
        <v>6.30105</v>
      </c>
      <c r="P66" s="1">
        <v>50375.517308194103</v>
      </c>
      <c r="Q66" s="1">
        <v>49.771561241035997</v>
      </c>
      <c r="R66" s="1">
        <f t="shared" si="1"/>
        <v>12.442890310258999</v>
      </c>
      <c r="S66" s="1">
        <v>10.0654166666667</v>
      </c>
      <c r="T66" s="1">
        <v>13497.3622445038</v>
      </c>
      <c r="U66" s="1"/>
      <c r="V66" s="1">
        <v>6.9486666666666697</v>
      </c>
      <c r="W66" s="1">
        <v>19798.348768702701</v>
      </c>
      <c r="X66" s="1">
        <v>167167.10631880301</v>
      </c>
      <c r="Y66" s="1">
        <f t="shared" si="2"/>
        <v>41791.776579700752</v>
      </c>
      <c r="Z66" s="1">
        <v>11.006266666666701</v>
      </c>
      <c r="AA66" s="1">
        <v>3072723.1347223301</v>
      </c>
      <c r="AB66" s="1"/>
      <c r="AC66" s="1">
        <v>6.9486666666666697</v>
      </c>
      <c r="AD66" s="1">
        <v>19798.348768702701</v>
      </c>
      <c r="AE66" s="1">
        <v>202.028002501423</v>
      </c>
      <c r="AF66" s="1">
        <f t="shared" si="3"/>
        <v>50.507000625355751</v>
      </c>
      <c r="AG66" s="1">
        <v>11.28655</v>
      </c>
      <c r="AH66" s="1">
        <v>1744697.2505625801</v>
      </c>
      <c r="AI66" s="1"/>
      <c r="AJ66" s="1">
        <v>6.9486666666666697</v>
      </c>
      <c r="AK66" s="1">
        <v>19798.348768702701</v>
      </c>
    </row>
    <row r="67" spans="1:37">
      <c r="A67" s="2"/>
      <c r="B67" s="2"/>
      <c r="C67" s="2" t="s">
        <v>102</v>
      </c>
      <c r="D67" s="2"/>
      <c r="E67" s="2"/>
      <c r="F67" s="2" t="s">
        <v>110</v>
      </c>
      <c r="G67" s="2" t="s">
        <v>32</v>
      </c>
      <c r="H67" s="2"/>
      <c r="I67" s="3">
        <v>44307.582426192101</v>
      </c>
      <c r="J67" s="1">
        <v>237.53224557337899</v>
      </c>
      <c r="K67" s="1">
        <f t="shared" si="0"/>
        <v>59.383061393344747</v>
      </c>
      <c r="L67" s="1">
        <v>5.4451833333333299</v>
      </c>
      <c r="M67" s="1">
        <v>807006.69945948594</v>
      </c>
      <c r="N67" s="1"/>
      <c r="O67" s="1">
        <v>6.30026666666667</v>
      </c>
      <c r="P67" s="1">
        <v>52152.432101408704</v>
      </c>
      <c r="Q67" s="1">
        <v>51.726915867030201</v>
      </c>
      <c r="R67" s="1">
        <f t="shared" si="1"/>
        <v>12.93172896675755</v>
      </c>
      <c r="S67" s="1">
        <v>10.0655</v>
      </c>
      <c r="T67" s="1">
        <v>14543.601909223</v>
      </c>
      <c r="U67" s="1"/>
      <c r="V67" s="1">
        <v>6.9478833333333299</v>
      </c>
      <c r="W67" s="1">
        <v>20526.586047777299</v>
      </c>
      <c r="X67" s="1">
        <v>260908.225846241</v>
      </c>
      <c r="Y67" s="1">
        <f t="shared" si="2"/>
        <v>65227.056461560249</v>
      </c>
      <c r="Z67" s="1">
        <v>11.006349999999999</v>
      </c>
      <c r="AA67" s="1">
        <v>4971685.6780801499</v>
      </c>
      <c r="AB67" s="1"/>
      <c r="AC67" s="1">
        <v>6.9478833333333299</v>
      </c>
      <c r="AD67" s="1">
        <v>20526.586047777299</v>
      </c>
      <c r="AE67" s="1">
        <v>201.90797986527099</v>
      </c>
      <c r="AF67" s="1">
        <f t="shared" si="3"/>
        <v>50.476994966317747</v>
      </c>
      <c r="AG67" s="1">
        <v>11.286633333333301</v>
      </c>
      <c r="AH67" s="1">
        <v>1807813.0264806401</v>
      </c>
      <c r="AI67" s="1"/>
      <c r="AJ67" s="1">
        <v>6.9478833333333299</v>
      </c>
      <c r="AK67" s="1">
        <v>20526.586047777299</v>
      </c>
    </row>
    <row r="68" spans="1:37">
      <c r="A68" s="2"/>
      <c r="B68" s="2"/>
      <c r="C68" s="2" t="s">
        <v>13</v>
      </c>
      <c r="D68" s="2"/>
      <c r="E68" s="2"/>
      <c r="F68" s="2" t="s">
        <v>82</v>
      </c>
      <c r="G68" s="2" t="s">
        <v>32</v>
      </c>
      <c r="H68" s="2" t="s">
        <v>121</v>
      </c>
      <c r="I68" s="3">
        <v>44307.597406770801</v>
      </c>
      <c r="J68" s="1">
        <v>541.02394686446303</v>
      </c>
      <c r="K68" s="1">
        <f t="shared" ref="K68:K75" si="4">J68/4</f>
        <v>135.25598671611576</v>
      </c>
      <c r="L68" s="1">
        <v>5.4459666666666697</v>
      </c>
      <c r="M68" s="1">
        <v>1752799.57581831</v>
      </c>
      <c r="N68" s="1"/>
      <c r="O68" s="1">
        <v>6.30105</v>
      </c>
      <c r="P68" s="1">
        <v>49731.982466084097</v>
      </c>
      <c r="Q68" s="1">
        <v>685.13645668695597</v>
      </c>
      <c r="R68" s="1">
        <f t="shared" ref="R68:R75" si="5">Q68/4</f>
        <v>171.28411417173899</v>
      </c>
      <c r="S68" s="1">
        <v>10.0654166666667</v>
      </c>
      <c r="T68" s="1">
        <v>188194.131868645</v>
      </c>
      <c r="U68" s="1"/>
      <c r="V68" s="1">
        <v>6.9486666666666697</v>
      </c>
      <c r="W68" s="1">
        <v>20053.506861085501</v>
      </c>
      <c r="X68" s="1">
        <v>776.15687492998904</v>
      </c>
      <c r="Y68" s="1">
        <f t="shared" ref="Y68:Y75" si="6">X68/4</f>
        <v>194.03921873249726</v>
      </c>
      <c r="Z68" s="1">
        <v>11.006266666666701</v>
      </c>
      <c r="AA68" s="1">
        <v>15333.2995729374</v>
      </c>
      <c r="AB68" s="1"/>
      <c r="AC68" s="1">
        <v>6.9486666666666697</v>
      </c>
      <c r="AD68" s="1">
        <v>20053.506861085501</v>
      </c>
      <c r="AE68" s="1">
        <v>691.794416346557</v>
      </c>
      <c r="AF68" s="1">
        <f t="shared" ref="AF68:AF75" si="7">AE68/4</f>
        <v>172.94860408663925</v>
      </c>
      <c r="AG68" s="1">
        <v>11.28655</v>
      </c>
      <c r="AH68" s="1">
        <v>5988755.9410032099</v>
      </c>
      <c r="AI68" s="1"/>
      <c r="AJ68" s="1">
        <v>6.9486666666666697</v>
      </c>
      <c r="AK68" s="1">
        <v>20053.506861085501</v>
      </c>
    </row>
    <row r="69" spans="1:37">
      <c r="A69" s="2"/>
      <c r="B69" s="2"/>
      <c r="C69" s="2" t="s">
        <v>70</v>
      </c>
      <c r="D69" s="2" t="s">
        <v>166</v>
      </c>
      <c r="E69" s="2"/>
      <c r="F69" s="2" t="s">
        <v>86</v>
      </c>
      <c r="G69" s="2" t="s">
        <v>32</v>
      </c>
      <c r="H69" s="2"/>
      <c r="I69" s="3">
        <v>44308.609522604202</v>
      </c>
      <c r="J69" s="1">
        <v>4043.3705063963798</v>
      </c>
      <c r="K69" s="1">
        <f t="shared" si="4"/>
        <v>1010.842626599095</v>
      </c>
      <c r="L69" s="1">
        <v>5.391</v>
      </c>
      <c r="M69" s="1">
        <v>27922.869982676399</v>
      </c>
      <c r="N69" s="1"/>
      <c r="O69" s="1">
        <v>6.2734833333333304</v>
      </c>
      <c r="P69" s="1">
        <v>106.007481303787</v>
      </c>
      <c r="Q69" s="1">
        <v>0</v>
      </c>
      <c r="R69" s="1">
        <f t="shared" si="5"/>
        <v>0</v>
      </c>
      <c r="S69" s="1">
        <v>10.055683333333301</v>
      </c>
      <c r="T69" s="1">
        <v>0</v>
      </c>
      <c r="U69" s="1"/>
      <c r="V69" s="1">
        <v>6.9485000000000001</v>
      </c>
      <c r="W69" s="1">
        <v>100.07187092666101</v>
      </c>
      <c r="X69" s="1">
        <v>0</v>
      </c>
      <c r="Y69" s="1">
        <f t="shared" si="6"/>
        <v>0</v>
      </c>
      <c r="Z69" s="1">
        <v>10.5376333333333</v>
      </c>
      <c r="AA69" s="1">
        <v>0</v>
      </c>
      <c r="AB69" s="1"/>
      <c r="AC69" s="1">
        <v>6.9485000000000001</v>
      </c>
      <c r="AD69" s="1">
        <v>100.07187092666101</v>
      </c>
      <c r="AE69" s="1">
        <v>0</v>
      </c>
      <c r="AF69" s="1">
        <f t="shared" si="7"/>
        <v>0</v>
      </c>
      <c r="AG69" s="1">
        <v>11.2672666666667</v>
      </c>
      <c r="AH69" s="1">
        <v>0</v>
      </c>
      <c r="AI69" s="1"/>
      <c r="AJ69" s="1">
        <v>6.9485000000000001</v>
      </c>
      <c r="AK69" s="1">
        <v>100.07187092666101</v>
      </c>
    </row>
    <row r="70" spans="1:37">
      <c r="A70" s="2"/>
      <c r="B70" s="2"/>
      <c r="C70" s="2" t="s">
        <v>92</v>
      </c>
      <c r="D70" s="2" t="s">
        <v>166</v>
      </c>
      <c r="E70" s="2"/>
      <c r="F70" s="2" t="s">
        <v>157</v>
      </c>
      <c r="G70" s="2" t="s">
        <v>32</v>
      </c>
      <c r="H70" s="2"/>
      <c r="I70" s="3">
        <v>44308.624439467603</v>
      </c>
      <c r="J70" s="1">
        <v>8582.0591459514108</v>
      </c>
      <c r="K70" s="1">
        <f t="shared" si="4"/>
        <v>2145.5147864878527</v>
      </c>
      <c r="L70" s="1">
        <v>5.4002999999999997</v>
      </c>
      <c r="M70" s="1">
        <v>64409.372385818802</v>
      </c>
      <c r="N70" s="1"/>
      <c r="O70" s="1">
        <v>6.4471833333333297</v>
      </c>
      <c r="P70" s="1">
        <v>115.206654372215</v>
      </c>
      <c r="Q70" s="1">
        <v>0</v>
      </c>
      <c r="R70" s="1">
        <f t="shared" si="5"/>
        <v>0</v>
      </c>
      <c r="S70" s="1">
        <v>10.0749833333333</v>
      </c>
      <c r="T70" s="1">
        <v>0</v>
      </c>
      <c r="U70" s="1"/>
      <c r="V70" s="1">
        <v>7.0674000000000001</v>
      </c>
      <c r="W70" s="1">
        <v>99.444405151063407</v>
      </c>
      <c r="X70" s="1">
        <v>0</v>
      </c>
      <c r="Y70" s="1">
        <f t="shared" si="6"/>
        <v>0</v>
      </c>
      <c r="Z70" s="1">
        <v>10.528233333333301</v>
      </c>
      <c r="AA70" s="1">
        <v>0</v>
      </c>
      <c r="AB70" s="1"/>
      <c r="AC70" s="1">
        <v>7.0674000000000001</v>
      </c>
      <c r="AD70" s="1">
        <v>99.444405151063407</v>
      </c>
      <c r="AE70" s="1">
        <v>0</v>
      </c>
      <c r="AF70" s="1">
        <f t="shared" si="7"/>
        <v>0</v>
      </c>
      <c r="AG70" s="1">
        <v>10.531266666666699</v>
      </c>
      <c r="AH70" s="1">
        <v>0</v>
      </c>
      <c r="AI70" s="1"/>
      <c r="AJ70" s="1">
        <v>7.0674000000000001</v>
      </c>
      <c r="AK70" s="1">
        <v>99.444405151063407</v>
      </c>
    </row>
    <row r="71" spans="1:37">
      <c r="A71" s="2"/>
      <c r="B71" s="2"/>
      <c r="C71" s="2" t="s">
        <v>81</v>
      </c>
      <c r="D71" s="2" t="s">
        <v>166</v>
      </c>
      <c r="E71" s="2"/>
      <c r="F71" s="2" t="s">
        <v>26</v>
      </c>
      <c r="G71" s="2" t="s">
        <v>32</v>
      </c>
      <c r="H71" s="2"/>
      <c r="I71" s="3">
        <v>44308.639498738397</v>
      </c>
      <c r="J71" s="1">
        <v>364.58354044394298</v>
      </c>
      <c r="K71" s="1">
        <f t="shared" si="4"/>
        <v>91.145885110985745</v>
      </c>
      <c r="L71" s="1">
        <v>5.4086499999999997</v>
      </c>
      <c r="M71" s="1">
        <v>1913.2510259693299</v>
      </c>
      <c r="N71" s="1"/>
      <c r="O71" s="1">
        <v>6.3185333333333302</v>
      </c>
      <c r="P71" s="1">
        <v>80.555444350510101</v>
      </c>
      <c r="Q71" s="1">
        <v>182.779363138284</v>
      </c>
      <c r="R71" s="1">
        <f t="shared" si="5"/>
        <v>45.694840784570999</v>
      </c>
      <c r="S71" s="1">
        <v>10.0655</v>
      </c>
      <c r="T71" s="1">
        <v>547.59634686211996</v>
      </c>
      <c r="U71" s="1"/>
      <c r="V71" s="1">
        <v>6.9022166666666704</v>
      </c>
      <c r="W71" s="1">
        <v>218.72313052872599</v>
      </c>
      <c r="X71" s="1">
        <v>11038941.9235656</v>
      </c>
      <c r="Y71" s="1">
        <f t="shared" si="6"/>
        <v>2759735.4808914</v>
      </c>
      <c r="Z71" s="1">
        <v>11.006349999999999</v>
      </c>
      <c r="AA71" s="1">
        <v>2241010.52235597</v>
      </c>
      <c r="AB71" s="1"/>
      <c r="AC71" s="1">
        <v>6.9022166666666704</v>
      </c>
      <c r="AD71" s="1">
        <v>218.72313052872599</v>
      </c>
      <c r="AE71" s="1">
        <v>0</v>
      </c>
      <c r="AF71" s="1">
        <f t="shared" si="7"/>
        <v>0</v>
      </c>
      <c r="AG71" s="1">
        <v>11.382250000000001</v>
      </c>
      <c r="AH71" s="1">
        <v>0</v>
      </c>
      <c r="AI71" s="1"/>
      <c r="AJ71" s="1">
        <v>6.9022166666666704</v>
      </c>
      <c r="AK71" s="1">
        <v>218.72313052872599</v>
      </c>
    </row>
    <row r="72" spans="1:37">
      <c r="A72" s="2"/>
      <c r="B72" s="2"/>
      <c r="C72" s="2" t="s">
        <v>107</v>
      </c>
      <c r="D72" s="2" t="s">
        <v>166</v>
      </c>
      <c r="E72" s="2"/>
      <c r="F72" s="2" t="s">
        <v>112</v>
      </c>
      <c r="G72" s="2" t="s">
        <v>32</v>
      </c>
      <c r="H72" s="2"/>
      <c r="I72" s="3">
        <v>44308.654474155097</v>
      </c>
      <c r="J72" s="1">
        <v>1077.2651366830401</v>
      </c>
      <c r="K72" s="1">
        <f t="shared" si="4"/>
        <v>269.31628417076001</v>
      </c>
      <c r="L72" s="1">
        <v>5.4002999999999997</v>
      </c>
      <c r="M72" s="1">
        <v>10344.352927649101</v>
      </c>
      <c r="N72" s="1"/>
      <c r="O72" s="1">
        <v>6.3558500000000002</v>
      </c>
      <c r="P72" s="1">
        <v>147.40110016020401</v>
      </c>
      <c r="Q72" s="1">
        <v>0</v>
      </c>
      <c r="R72" s="1">
        <f t="shared" si="5"/>
        <v>0</v>
      </c>
      <c r="S72" s="1">
        <v>10.0558666666667</v>
      </c>
      <c r="T72" s="1">
        <v>0</v>
      </c>
      <c r="U72" s="1"/>
      <c r="V72" s="1">
        <v>6.7385999999999999</v>
      </c>
      <c r="W72" s="1">
        <v>179.59809221073499</v>
      </c>
      <c r="X72" s="1">
        <v>0</v>
      </c>
      <c r="Y72" s="1">
        <f t="shared" si="6"/>
        <v>0</v>
      </c>
      <c r="Z72" s="1">
        <v>10.528233333333301</v>
      </c>
      <c r="AA72" s="1">
        <v>0</v>
      </c>
      <c r="AB72" s="1"/>
      <c r="AC72" s="1">
        <v>6.7385999999999999</v>
      </c>
      <c r="AD72" s="1">
        <v>179.59809221073499</v>
      </c>
      <c r="AE72" s="1">
        <v>0</v>
      </c>
      <c r="AF72" s="1">
        <f t="shared" si="7"/>
        <v>0</v>
      </c>
      <c r="AG72" s="1">
        <v>11.3726</v>
      </c>
      <c r="AH72" s="1">
        <v>0</v>
      </c>
      <c r="AI72" s="1"/>
      <c r="AJ72" s="1">
        <v>6.7385999999999999</v>
      </c>
      <c r="AK72" s="1">
        <v>179.59809221073499</v>
      </c>
    </row>
    <row r="73" spans="1:37">
      <c r="A73" s="2"/>
      <c r="B73" s="2"/>
      <c r="C73" s="2" t="s">
        <v>59</v>
      </c>
      <c r="D73" s="2" t="s">
        <v>166</v>
      </c>
      <c r="E73" s="2"/>
      <c r="F73" s="2" t="s">
        <v>3</v>
      </c>
      <c r="G73" s="2" t="s">
        <v>32</v>
      </c>
      <c r="H73" s="2"/>
      <c r="I73" s="3">
        <v>44308.669395405101</v>
      </c>
      <c r="J73" s="1">
        <v>179669169.079393</v>
      </c>
      <c r="K73" s="1">
        <f t="shared" si="4"/>
        <v>44917292.26984825</v>
      </c>
      <c r="L73" s="1">
        <v>5.4086499999999997</v>
      </c>
      <c r="M73" s="1">
        <v>1462614965.6322601</v>
      </c>
      <c r="N73" s="1"/>
      <c r="O73" s="1">
        <v>6.3185333333333302</v>
      </c>
      <c r="P73" s="1">
        <v>124.96156461648199</v>
      </c>
      <c r="Q73" s="1">
        <v>0</v>
      </c>
      <c r="R73" s="1">
        <f t="shared" si="5"/>
        <v>0</v>
      </c>
      <c r="S73" s="1">
        <v>10.0655</v>
      </c>
      <c r="T73" s="1">
        <v>0</v>
      </c>
      <c r="U73" s="1"/>
      <c r="V73" s="1">
        <v>6.9570166666666697</v>
      </c>
      <c r="W73" s="1">
        <v>250.499060142639</v>
      </c>
      <c r="X73" s="1">
        <v>57784.242488653297</v>
      </c>
      <c r="Y73" s="1">
        <f t="shared" si="6"/>
        <v>14446.060622163324</v>
      </c>
      <c r="Z73" s="1">
        <v>11.006349999999999</v>
      </c>
      <c r="AA73" s="1">
        <v>13446.0079823203</v>
      </c>
      <c r="AB73" s="1"/>
      <c r="AC73" s="1">
        <v>6.9570166666666697</v>
      </c>
      <c r="AD73" s="1">
        <v>250.499060142639</v>
      </c>
      <c r="AE73" s="1">
        <v>0</v>
      </c>
      <c r="AF73" s="1">
        <f t="shared" si="7"/>
        <v>0</v>
      </c>
      <c r="AG73" s="1">
        <v>11.372683333333301</v>
      </c>
      <c r="AH73" s="1">
        <v>0</v>
      </c>
      <c r="AI73" s="1"/>
      <c r="AJ73" s="1">
        <v>6.9570166666666697</v>
      </c>
      <c r="AK73" s="1">
        <v>250.499060142639</v>
      </c>
    </row>
    <row r="74" spans="1:37">
      <c r="A74" s="2"/>
      <c r="B74" s="2"/>
      <c r="C74" s="2" t="s">
        <v>158</v>
      </c>
      <c r="D74" s="2" t="s">
        <v>166</v>
      </c>
      <c r="E74" s="2"/>
      <c r="F74" s="2" t="s">
        <v>90</v>
      </c>
      <c r="G74" s="2" t="s">
        <v>32</v>
      </c>
      <c r="H74" s="2"/>
      <c r="I74" s="3">
        <v>44308.684320381901</v>
      </c>
      <c r="J74" s="1">
        <v>28116.3407910926</v>
      </c>
      <c r="K74" s="1">
        <f t="shared" si="4"/>
        <v>7029.08519777315</v>
      </c>
      <c r="L74" s="1">
        <v>5.4094333333333298</v>
      </c>
      <c r="M74" s="1">
        <v>258557.244919032</v>
      </c>
      <c r="N74" s="1"/>
      <c r="O74" s="1">
        <v>6.2919166666666699</v>
      </c>
      <c r="P74" s="1">
        <v>141.16203597078999</v>
      </c>
      <c r="Q74" s="1">
        <v>0</v>
      </c>
      <c r="R74" s="1">
        <f t="shared" si="5"/>
        <v>0</v>
      </c>
      <c r="S74" s="1">
        <v>10.1419</v>
      </c>
      <c r="T74" s="1">
        <v>0</v>
      </c>
      <c r="U74" s="1"/>
      <c r="V74" s="1">
        <v>7.1587500000000004</v>
      </c>
      <c r="W74" s="1">
        <v>58.229497696611801</v>
      </c>
      <c r="X74" s="1">
        <v>1317086026.9821</v>
      </c>
      <c r="Y74" s="1">
        <f t="shared" si="6"/>
        <v>329271506.745525</v>
      </c>
      <c r="Z74" s="1">
        <v>11.006266666666701</v>
      </c>
      <c r="AA74" s="1">
        <v>71183126.8331967</v>
      </c>
      <c r="AB74" s="1"/>
      <c r="AC74" s="1">
        <v>7.1587500000000004</v>
      </c>
      <c r="AD74" s="1">
        <v>58.229497696611801</v>
      </c>
      <c r="AE74" s="1">
        <v>44729043.651349798</v>
      </c>
      <c r="AF74" s="1">
        <f t="shared" si="7"/>
        <v>11182260.912837449</v>
      </c>
      <c r="AG74" s="1">
        <v>11.2961166666667</v>
      </c>
      <c r="AH74" s="1">
        <v>1119509257.37361</v>
      </c>
      <c r="AI74" s="1"/>
      <c r="AJ74" s="1">
        <v>7.1587500000000004</v>
      </c>
      <c r="AK74" s="1">
        <v>58.229497696611801</v>
      </c>
    </row>
    <row r="75" spans="1:37">
      <c r="A75" s="2"/>
      <c r="B75" s="2"/>
      <c r="C75" s="2" t="s">
        <v>150</v>
      </c>
      <c r="D75" s="2" t="s">
        <v>166</v>
      </c>
      <c r="E75" s="2"/>
      <c r="F75" s="2" t="s">
        <v>29</v>
      </c>
      <c r="G75" s="2" t="s">
        <v>32</v>
      </c>
      <c r="H75" s="2"/>
      <c r="I75" s="3">
        <v>44308.6993179282</v>
      </c>
      <c r="J75" s="1">
        <v>5919.5277776946396</v>
      </c>
      <c r="K75" s="1">
        <f t="shared" si="4"/>
        <v>1479.8819444236599</v>
      </c>
      <c r="L75" s="1">
        <v>5.4086499999999997</v>
      </c>
      <c r="M75" s="1">
        <v>48382.385010333302</v>
      </c>
      <c r="N75" s="1"/>
      <c r="O75" s="1">
        <v>6.1906666666666696</v>
      </c>
      <c r="P75" s="1">
        <v>125.46431244725299</v>
      </c>
      <c r="Q75" s="1">
        <v>0</v>
      </c>
      <c r="R75" s="1">
        <f t="shared" si="5"/>
        <v>0</v>
      </c>
      <c r="S75" s="1">
        <v>10.0655</v>
      </c>
      <c r="T75" s="1">
        <v>0</v>
      </c>
      <c r="U75" s="1"/>
      <c r="V75" s="1">
        <v>6.5460000000000003</v>
      </c>
      <c r="W75" s="1">
        <v>51.101602172726203</v>
      </c>
      <c r="X75" s="1">
        <v>15946551212.194</v>
      </c>
      <c r="Y75" s="1">
        <f t="shared" si="6"/>
        <v>3986637803.0485001</v>
      </c>
      <c r="Z75" s="1">
        <v>11.015916666666699</v>
      </c>
      <c r="AA75" s="1">
        <v>756347105.53072</v>
      </c>
      <c r="AB75" s="1"/>
      <c r="AC75" s="1">
        <v>6.5460000000000003</v>
      </c>
      <c r="AD75" s="1">
        <v>51.101602172726203</v>
      </c>
      <c r="AE75" s="1">
        <v>1781517.2044051799</v>
      </c>
      <c r="AF75" s="1">
        <f t="shared" si="7"/>
        <v>445379.30110129499</v>
      </c>
      <c r="AG75" s="1">
        <v>11.286633333333301</v>
      </c>
      <c r="AH75" s="1">
        <v>39130939.085749902</v>
      </c>
      <c r="AI75" s="1"/>
      <c r="AJ75" s="1">
        <v>6.5460000000000003</v>
      </c>
      <c r="AK75" s="1">
        <v>51.101602172726203</v>
      </c>
    </row>
    <row r="78" spans="1:37">
      <c r="Q78" s="5" t="s">
        <v>171</v>
      </c>
    </row>
    <row r="117" spans="17:17">
      <c r="Q117" s="5" t="s">
        <v>172</v>
      </c>
    </row>
  </sheetData>
  <sortState xmlns:xlrd2="http://schemas.microsoft.com/office/spreadsheetml/2017/richdata2" ref="A3:AK117">
    <sortCondition ref="G2"/>
  </sortState>
  <mergeCells count="9">
    <mergeCell ref="A1:I1"/>
    <mergeCell ref="J1:N1"/>
    <mergeCell ref="O1:P1"/>
    <mergeCell ref="AJ1:AK1"/>
    <mergeCell ref="X1:AB1"/>
    <mergeCell ref="AC1:AD1"/>
    <mergeCell ref="AE1:AI1"/>
    <mergeCell ref="Q1:U1"/>
    <mergeCell ref="V1:W1"/>
  </mergeCells>
  <conditionalFormatting sqref="N3:N17">
    <cfRule type="cellIs" dxfId="33" priority="21" operator="lessThan">
      <formula>80</formula>
    </cfRule>
    <cfRule type="cellIs" dxfId="32" priority="22" operator="greaterThan">
      <formula>120</formula>
    </cfRule>
  </conditionalFormatting>
  <conditionalFormatting sqref="N24:N25">
    <cfRule type="cellIs" dxfId="31" priority="19" operator="lessThan">
      <formula>70</formula>
    </cfRule>
    <cfRule type="cellIs" dxfId="30" priority="20" operator="greaterThan">
      <formula>130</formula>
    </cfRule>
  </conditionalFormatting>
  <conditionalFormatting sqref="U3:U17">
    <cfRule type="cellIs" dxfId="29" priority="17" operator="lessThan">
      <formula>80</formula>
    </cfRule>
    <cfRule type="cellIs" dxfId="28" priority="18" operator="greaterThan">
      <formula>120</formula>
    </cfRule>
  </conditionalFormatting>
  <conditionalFormatting sqref="U24">
    <cfRule type="cellIs" dxfId="27" priority="15" operator="lessThan">
      <formula>80</formula>
    </cfRule>
    <cfRule type="cellIs" dxfId="26" priority="16" operator="greaterThan">
      <formula>120</formula>
    </cfRule>
  </conditionalFormatting>
  <conditionalFormatting sqref="AB3:AB17">
    <cfRule type="cellIs" dxfId="25" priority="13" operator="lessThan">
      <formula>80</formula>
    </cfRule>
    <cfRule type="cellIs" dxfId="24" priority="14" operator="greaterThan">
      <formula>120</formula>
    </cfRule>
  </conditionalFormatting>
  <conditionalFormatting sqref="AB24">
    <cfRule type="cellIs" dxfId="23" priority="11" operator="lessThan">
      <formula>80</formula>
    </cfRule>
    <cfRule type="cellIs" dxfId="22" priority="12" operator="greaterThan">
      <formula>120</formula>
    </cfRule>
  </conditionalFormatting>
  <conditionalFormatting sqref="AI3:AI17">
    <cfRule type="cellIs" dxfId="21" priority="9" operator="lessThan">
      <formula>80</formula>
    </cfRule>
    <cfRule type="cellIs" dxfId="20" priority="10" operator="greaterThan">
      <formula>120</formula>
    </cfRule>
  </conditionalFormatting>
  <conditionalFormatting sqref="AI24">
    <cfRule type="cellIs" dxfId="19" priority="7" operator="lessThan">
      <formula>80</formula>
    </cfRule>
    <cfRule type="cellIs" dxfId="18" priority="8" operator="greaterThan">
      <formula>120</formula>
    </cfRule>
  </conditionalFormatting>
  <conditionalFormatting sqref="U25">
    <cfRule type="cellIs" dxfId="17" priority="5" operator="lessThan">
      <formula>70</formula>
    </cfRule>
    <cfRule type="cellIs" dxfId="16" priority="6" operator="greaterThan">
      <formula>130</formula>
    </cfRule>
  </conditionalFormatting>
  <conditionalFormatting sqref="AB25">
    <cfRule type="cellIs" dxfId="15" priority="3" operator="lessThan">
      <formula>70</formula>
    </cfRule>
    <cfRule type="cellIs" dxfId="14" priority="4" operator="greaterThan">
      <formula>130</formula>
    </cfRule>
  </conditionalFormatting>
  <conditionalFormatting sqref="AI25">
    <cfRule type="cellIs" dxfId="13" priority="1" operator="lessThan">
      <formula>70</formula>
    </cfRule>
    <cfRule type="cellIs" dxfId="12" priority="2" operator="greaterThan">
      <formula>130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xr:uid="{00000000-0002-0000-0000-000000000000}">
          <x14:formula1>
            <xm:f>ValueList_Helper!$A$1:$A$11</xm:f>
          </x14:formula1>
          <xm:sqref>G3:G75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DD8A-EA05-4543-9840-3AEFB43E2B67}">
  <sheetPr>
    <outlinePr summaryBelow="0"/>
  </sheetPr>
  <dimension ref="A1:AD79"/>
  <sheetViews>
    <sheetView zoomScaleNormal="100" workbookViewId="0">
      <selection activeCell="A24" sqref="A24:XFD27"/>
    </sheetView>
  </sheetViews>
  <sheetFormatPr defaultColWidth="9.140625" defaultRowHeight="15"/>
  <cols>
    <col min="1" max="2" width="4" customWidth="1"/>
    <col min="3" max="3" width="21.7109375" customWidth="1"/>
    <col min="4" max="4" width="13.140625" customWidth="1"/>
    <col min="5" max="5" width="4" customWidth="1"/>
    <col min="6" max="6" width="17.42578125" customWidth="1"/>
    <col min="7" max="7" width="12.5703125" customWidth="1"/>
    <col min="8" max="8" width="4.7109375" customWidth="1"/>
    <col min="9" max="9" width="17.7109375" customWidth="1"/>
    <col min="10" max="10" width="15.7109375" bestFit="1" customWidth="1"/>
    <col min="11" max="11" width="16.42578125" bestFit="1" customWidth="1"/>
    <col min="12" max="12" width="5.5703125" customWidth="1"/>
    <col min="13" max="13" width="9.5703125" customWidth="1"/>
    <col min="14" max="14" width="7.5703125" customWidth="1"/>
    <col min="15" max="15" width="5.5703125" customWidth="1"/>
    <col min="16" max="16" width="6" customWidth="1"/>
    <col min="17" max="17" width="15.7109375" bestFit="1" customWidth="1"/>
    <col min="18" max="18" width="16.42578125" bestFit="1" customWidth="1"/>
    <col min="19" max="19" width="6.42578125" customWidth="1"/>
    <col min="20" max="20" width="9.5703125" customWidth="1"/>
    <col min="21" max="21" width="7.5703125" customWidth="1"/>
    <col min="22" max="22" width="5.5703125" customWidth="1"/>
    <col min="23" max="23" width="6" customWidth="1"/>
    <col min="24" max="24" width="15.7109375" bestFit="1" customWidth="1"/>
    <col min="25" max="25" width="16.42578125" bestFit="1" customWidth="1"/>
    <col min="26" max="26" width="5.5703125" customWidth="1"/>
    <col min="27" max="27" width="9.5703125" customWidth="1"/>
    <col min="28" max="28" width="8.140625" customWidth="1"/>
    <col min="29" max="29" width="5.5703125" customWidth="1"/>
    <col min="30" max="30" width="6" customWidth="1"/>
  </cols>
  <sheetData>
    <row r="1" spans="1:30" ht="15" customHeight="1">
      <c r="A1" s="232" t="s">
        <v>32</v>
      </c>
      <c r="B1" s="233"/>
      <c r="C1" s="233"/>
      <c r="D1" s="233"/>
      <c r="E1" s="233"/>
      <c r="F1" s="233"/>
      <c r="G1" s="233"/>
      <c r="H1" s="233"/>
      <c r="I1" s="234"/>
      <c r="J1" s="232" t="s">
        <v>209</v>
      </c>
      <c r="K1" s="233"/>
      <c r="L1" s="233"/>
      <c r="M1" s="233"/>
      <c r="N1" s="234"/>
      <c r="O1" s="232" t="s">
        <v>42</v>
      </c>
      <c r="P1" s="234"/>
      <c r="Q1" s="232" t="s">
        <v>208</v>
      </c>
      <c r="R1" s="233"/>
      <c r="S1" s="233"/>
      <c r="T1" s="233"/>
      <c r="U1" s="234"/>
      <c r="V1" s="232" t="s">
        <v>5</v>
      </c>
      <c r="W1" s="234"/>
      <c r="X1" s="232" t="s">
        <v>207</v>
      </c>
      <c r="Y1" s="233"/>
      <c r="Z1" s="233"/>
      <c r="AA1" s="233"/>
      <c r="AB1" s="234"/>
      <c r="AC1" s="232" t="s">
        <v>5</v>
      </c>
      <c r="AD1" s="234"/>
    </row>
    <row r="2" spans="1:30" ht="15" customHeight="1">
      <c r="A2" s="4" t="s">
        <v>137</v>
      </c>
      <c r="B2" s="4" t="s">
        <v>137</v>
      </c>
      <c r="C2" s="4" t="s">
        <v>71</v>
      </c>
      <c r="D2" s="4" t="s">
        <v>48</v>
      </c>
      <c r="E2" s="4" t="s">
        <v>106</v>
      </c>
      <c r="F2" s="4" t="s">
        <v>65</v>
      </c>
      <c r="G2" s="4" t="s">
        <v>74</v>
      </c>
      <c r="H2" s="4" t="s">
        <v>33</v>
      </c>
      <c r="I2" s="4" t="s">
        <v>79</v>
      </c>
      <c r="J2" s="4" t="s">
        <v>328</v>
      </c>
      <c r="K2" s="4" t="s">
        <v>329</v>
      </c>
      <c r="L2" s="4" t="s">
        <v>6</v>
      </c>
      <c r="M2" s="4" t="s">
        <v>85</v>
      </c>
      <c r="N2" s="4" t="s">
        <v>0</v>
      </c>
      <c r="O2" s="4" t="s">
        <v>6</v>
      </c>
      <c r="P2" s="4" t="s">
        <v>136</v>
      </c>
      <c r="Q2" s="4" t="s">
        <v>328</v>
      </c>
      <c r="R2" s="4" t="s">
        <v>329</v>
      </c>
      <c r="S2" s="4" t="s">
        <v>6</v>
      </c>
      <c r="T2" s="4" t="s">
        <v>85</v>
      </c>
      <c r="U2" s="4" t="s">
        <v>0</v>
      </c>
      <c r="V2" s="4" t="s">
        <v>6</v>
      </c>
      <c r="W2" s="4" t="s">
        <v>136</v>
      </c>
      <c r="X2" s="4" t="s">
        <v>328</v>
      </c>
      <c r="Y2" s="4" t="s">
        <v>329</v>
      </c>
      <c r="Z2" s="4" t="s">
        <v>6</v>
      </c>
      <c r="AA2" s="4" t="s">
        <v>85</v>
      </c>
      <c r="AB2" s="4" t="s">
        <v>0</v>
      </c>
      <c r="AC2" s="4" t="s">
        <v>6</v>
      </c>
      <c r="AD2" s="4" t="s">
        <v>136</v>
      </c>
    </row>
    <row r="3" spans="1:30">
      <c r="A3" s="2"/>
      <c r="B3" s="2"/>
      <c r="C3" s="2" t="s">
        <v>98</v>
      </c>
      <c r="D3" s="2"/>
      <c r="E3" s="2"/>
      <c r="F3" s="2" t="s">
        <v>15</v>
      </c>
      <c r="G3" s="2" t="s">
        <v>57</v>
      </c>
      <c r="H3" s="2" t="s">
        <v>165</v>
      </c>
      <c r="I3" s="3">
        <v>44306.686438425902</v>
      </c>
      <c r="J3" s="1">
        <v>5028.2082380133897</v>
      </c>
      <c r="K3" s="1">
        <f>J3/4</f>
        <v>1257.0520595033474</v>
      </c>
      <c r="L3" s="1">
        <v>5.6844000000000001</v>
      </c>
      <c r="M3" s="1">
        <v>212232.01356751399</v>
      </c>
      <c r="N3" s="1">
        <v>100.564164760268</v>
      </c>
      <c r="O3" s="1">
        <v>6.3094000000000001</v>
      </c>
      <c r="P3" s="1">
        <v>41563.061435706302</v>
      </c>
      <c r="Q3" s="1">
        <v>5019.3812787014604</v>
      </c>
      <c r="R3" s="1">
        <f>Q3/4</f>
        <v>1254.8453196753651</v>
      </c>
      <c r="S3" s="1">
        <v>10.5322333333333</v>
      </c>
      <c r="T3" s="1">
        <v>1349559.0258568199</v>
      </c>
      <c r="U3" s="1">
        <v>100.387625574029</v>
      </c>
      <c r="V3" s="1">
        <v>6.9478833333333299</v>
      </c>
      <c r="W3" s="1">
        <v>15104.808042447999</v>
      </c>
      <c r="X3" s="1">
        <v>4998.5010631818704</v>
      </c>
      <c r="Y3" s="1">
        <f>X3/4</f>
        <v>1249.6252657954676</v>
      </c>
      <c r="Z3" s="1">
        <v>11.372683333333301</v>
      </c>
      <c r="AA3" s="1">
        <v>20340014.601190802</v>
      </c>
      <c r="AB3" s="1">
        <v>99.970021263637307</v>
      </c>
      <c r="AC3" s="1">
        <v>6.9478833333333299</v>
      </c>
      <c r="AD3" s="1">
        <v>15104.808042447999</v>
      </c>
    </row>
    <row r="4" spans="1:30">
      <c r="A4" s="2"/>
      <c r="B4" s="2"/>
      <c r="C4" s="2" t="s">
        <v>78</v>
      </c>
      <c r="D4" s="2"/>
      <c r="E4" s="2"/>
      <c r="F4" s="2" t="s">
        <v>53</v>
      </c>
      <c r="G4" s="2" t="s">
        <v>57</v>
      </c>
      <c r="H4" s="2" t="s">
        <v>167</v>
      </c>
      <c r="I4" s="3">
        <v>44306.701420069403</v>
      </c>
      <c r="J4" s="1">
        <v>3448.1356022817299</v>
      </c>
      <c r="K4" s="1">
        <f t="shared" ref="K4:K67" si="0">J4/4</f>
        <v>862.03390057043248</v>
      </c>
      <c r="L4" s="1">
        <v>5.69431666666667</v>
      </c>
      <c r="M4" s="1">
        <v>160303.60622404501</v>
      </c>
      <c r="N4" s="1">
        <v>98.518160065192205</v>
      </c>
      <c r="O4" s="1">
        <v>6.3101833333333301</v>
      </c>
      <c r="P4" s="1">
        <v>46045.822878459898</v>
      </c>
      <c r="Q4" s="1">
        <v>3278.2935391605201</v>
      </c>
      <c r="R4" s="1">
        <f t="shared" ref="R4:R67" si="1">Q4/4</f>
        <v>819.57338479013004</v>
      </c>
      <c r="S4" s="1">
        <v>10.53215</v>
      </c>
      <c r="T4" s="1">
        <v>1034970.4334234</v>
      </c>
      <c r="U4" s="1">
        <v>93.665529690300602</v>
      </c>
      <c r="V4" s="1">
        <v>6.9486666666666697</v>
      </c>
      <c r="W4" s="1">
        <v>17735.9157988105</v>
      </c>
      <c r="X4" s="1">
        <v>3374.1164418492399</v>
      </c>
      <c r="Y4" s="1">
        <f t="shared" ref="Y4:Y67" si="2">X4/4</f>
        <v>843.52911046230997</v>
      </c>
      <c r="Z4" s="1">
        <v>11.3726</v>
      </c>
      <c r="AA4" s="1">
        <v>16121666.9683205</v>
      </c>
      <c r="AB4" s="1">
        <v>96.403326909978205</v>
      </c>
      <c r="AC4" s="1">
        <v>6.9486666666666697</v>
      </c>
      <c r="AD4" s="1">
        <v>17735.9157988105</v>
      </c>
    </row>
    <row r="5" spans="1:30">
      <c r="A5" s="2"/>
      <c r="B5" s="2"/>
      <c r="C5" s="2" t="s">
        <v>103</v>
      </c>
      <c r="D5" s="2"/>
      <c r="E5" s="2"/>
      <c r="F5" s="2" t="s">
        <v>124</v>
      </c>
      <c r="G5" s="2" t="s">
        <v>57</v>
      </c>
      <c r="H5" s="2" t="s">
        <v>58</v>
      </c>
      <c r="I5" s="3">
        <v>44306.7163427778</v>
      </c>
      <c r="J5" s="1">
        <v>2420.3635374120399</v>
      </c>
      <c r="K5" s="1">
        <f t="shared" si="0"/>
        <v>605.09088435300998</v>
      </c>
      <c r="L5" s="1">
        <v>5.6935333333333302</v>
      </c>
      <c r="M5" s="1">
        <v>109334.349568078</v>
      </c>
      <c r="N5" s="1">
        <v>96.814541496481397</v>
      </c>
      <c r="O5" s="1">
        <v>6.3094000000000001</v>
      </c>
      <c r="P5" s="1">
        <v>44911.262287434198</v>
      </c>
      <c r="Q5" s="1">
        <v>2659.28496212856</v>
      </c>
      <c r="R5" s="1">
        <f t="shared" si="1"/>
        <v>664.82124053214</v>
      </c>
      <c r="S5" s="1">
        <v>10.5322333333333</v>
      </c>
      <c r="T5" s="1">
        <v>712783.93265238602</v>
      </c>
      <c r="U5" s="1">
        <v>106.371398485143</v>
      </c>
      <c r="V5" s="1">
        <v>6.9478833333333299</v>
      </c>
      <c r="W5" s="1">
        <v>15057.9737797507</v>
      </c>
      <c r="X5" s="1">
        <v>2585.7356424989998</v>
      </c>
      <c r="Y5" s="1">
        <f t="shared" si="2"/>
        <v>646.43391062474996</v>
      </c>
      <c r="Z5" s="1">
        <v>11.372683333333301</v>
      </c>
      <c r="AA5" s="1">
        <v>10489309.972165201</v>
      </c>
      <c r="AB5" s="1">
        <v>103.42942569996001</v>
      </c>
      <c r="AC5" s="1">
        <v>6.9478833333333299</v>
      </c>
      <c r="AD5" s="1">
        <v>15057.9737797507</v>
      </c>
    </row>
    <row r="6" spans="1:30">
      <c r="A6" s="2"/>
      <c r="B6" s="2"/>
      <c r="C6" s="2" t="s">
        <v>68</v>
      </c>
      <c r="D6" s="2"/>
      <c r="E6" s="2"/>
      <c r="F6" s="2" t="s">
        <v>51</v>
      </c>
      <c r="G6" s="2" t="s">
        <v>57</v>
      </c>
      <c r="H6" s="2" t="s">
        <v>168</v>
      </c>
      <c r="I6" s="3">
        <v>44306.731263078698</v>
      </c>
      <c r="J6" s="1">
        <v>1704.58263135329</v>
      </c>
      <c r="K6" s="1">
        <f t="shared" si="0"/>
        <v>426.14565783832251</v>
      </c>
      <c r="L6" s="1">
        <v>5.69431666666667</v>
      </c>
      <c r="M6" s="1">
        <v>72259.693592162497</v>
      </c>
      <c r="N6" s="1">
        <v>113.63884209022</v>
      </c>
      <c r="O6" s="1">
        <v>6.3101833333333301</v>
      </c>
      <c r="P6" s="1">
        <v>42257.9767867708</v>
      </c>
      <c r="Q6" s="1">
        <v>1634.1258840381099</v>
      </c>
      <c r="R6" s="1">
        <f t="shared" si="1"/>
        <v>408.53147100952748</v>
      </c>
      <c r="S6" s="1">
        <v>10.53215</v>
      </c>
      <c r="T6" s="1">
        <v>467907.04439235898</v>
      </c>
      <c r="U6" s="1">
        <v>108.941725602541</v>
      </c>
      <c r="V6" s="1">
        <v>6.9486666666666697</v>
      </c>
      <c r="W6" s="1">
        <v>16085.9823306491</v>
      </c>
      <c r="X6" s="1">
        <v>1602.7288315743101</v>
      </c>
      <c r="Y6" s="1">
        <f t="shared" si="2"/>
        <v>400.68220789357753</v>
      </c>
      <c r="Z6" s="1">
        <v>11.3726</v>
      </c>
      <c r="AA6" s="1">
        <v>6945506.1136658899</v>
      </c>
      <c r="AB6" s="1">
        <v>106.848588771621</v>
      </c>
      <c r="AC6" s="1">
        <v>6.9486666666666697</v>
      </c>
      <c r="AD6" s="1">
        <v>16085.9823306491</v>
      </c>
    </row>
    <row r="7" spans="1:30">
      <c r="A7" s="2"/>
      <c r="B7" s="2"/>
      <c r="C7" s="2" t="s">
        <v>21</v>
      </c>
      <c r="D7" s="2"/>
      <c r="E7" s="2"/>
      <c r="F7" s="2" t="s">
        <v>140</v>
      </c>
      <c r="G7" s="2" t="s">
        <v>57</v>
      </c>
      <c r="H7" s="2" t="s">
        <v>121</v>
      </c>
      <c r="I7" s="3">
        <v>44306.7462505324</v>
      </c>
      <c r="J7" s="1">
        <v>763.88439333669305</v>
      </c>
      <c r="K7" s="1">
        <f t="shared" si="0"/>
        <v>190.97109833417326</v>
      </c>
      <c r="L7" s="1">
        <v>5.7118000000000002</v>
      </c>
      <c r="M7" s="1">
        <v>39375.312863885702</v>
      </c>
      <c r="N7" s="1">
        <v>95.485549167086603</v>
      </c>
      <c r="O7" s="1">
        <v>6.3094000000000001</v>
      </c>
      <c r="P7" s="1">
        <v>51563.796883426097</v>
      </c>
      <c r="Q7" s="1">
        <v>938.23407816280701</v>
      </c>
      <c r="R7" s="1">
        <f t="shared" si="1"/>
        <v>234.55851954070175</v>
      </c>
      <c r="S7" s="1">
        <v>10.5322333333333</v>
      </c>
      <c r="T7" s="1">
        <v>276353.43071644602</v>
      </c>
      <c r="U7" s="1">
        <v>117.279259770351</v>
      </c>
      <c r="V7" s="1">
        <v>6.9478833333333299</v>
      </c>
      <c r="W7" s="1">
        <v>16547.301120908101</v>
      </c>
      <c r="X7" s="1">
        <v>936.52914837398896</v>
      </c>
      <c r="Y7" s="1">
        <f t="shared" si="2"/>
        <v>234.13228709349724</v>
      </c>
      <c r="Z7" s="1">
        <v>11.372683333333301</v>
      </c>
      <c r="AA7" s="1">
        <v>4174887.0468145702</v>
      </c>
      <c r="AB7" s="1">
        <v>117.066143546749</v>
      </c>
      <c r="AC7" s="1">
        <v>6.9478833333333299</v>
      </c>
      <c r="AD7" s="1">
        <v>16547.301120908101</v>
      </c>
    </row>
    <row r="8" spans="1:30">
      <c r="A8" s="2"/>
      <c r="B8" s="2"/>
      <c r="C8" s="2" t="s">
        <v>89</v>
      </c>
      <c r="D8" s="2"/>
      <c r="E8" s="2"/>
      <c r="F8" s="2" t="s">
        <v>50</v>
      </c>
      <c r="G8" s="2" t="s">
        <v>57</v>
      </c>
      <c r="H8" s="2" t="s">
        <v>49</v>
      </c>
      <c r="I8" s="3">
        <v>44306.761149201397</v>
      </c>
      <c r="J8" s="1">
        <v>466.802652650158</v>
      </c>
      <c r="K8" s="1">
        <f t="shared" si="0"/>
        <v>116.7006631625395</v>
      </c>
      <c r="L8" s="1">
        <v>5.7034500000000001</v>
      </c>
      <c r="M8" s="1">
        <v>22456.111970972001</v>
      </c>
      <c r="N8" s="1">
        <v>93.360530530031596</v>
      </c>
      <c r="O8" s="1">
        <v>6.3101833333333301</v>
      </c>
      <c r="P8" s="1">
        <v>48175.942460324397</v>
      </c>
      <c r="Q8" s="1">
        <v>448.500773308269</v>
      </c>
      <c r="R8" s="1">
        <f t="shared" si="1"/>
        <v>112.12519332706725</v>
      </c>
      <c r="S8" s="1">
        <v>10.53215</v>
      </c>
      <c r="T8" s="1">
        <v>149282.40164697301</v>
      </c>
      <c r="U8" s="1">
        <v>89.700154661653698</v>
      </c>
      <c r="V8" s="1">
        <v>6.9486666666666697</v>
      </c>
      <c r="W8" s="1">
        <v>18699.023612974099</v>
      </c>
      <c r="X8" s="1">
        <v>451.67176140043199</v>
      </c>
      <c r="Y8" s="1">
        <f t="shared" si="2"/>
        <v>112.917940350108</v>
      </c>
      <c r="Z8" s="1">
        <v>11.3726</v>
      </c>
      <c r="AA8" s="1">
        <v>2275297.1893360298</v>
      </c>
      <c r="AB8" s="1">
        <v>90.334352280086406</v>
      </c>
      <c r="AC8" s="1">
        <v>6.9486666666666697</v>
      </c>
      <c r="AD8" s="1">
        <v>18699.023612974099</v>
      </c>
    </row>
    <row r="9" spans="1:30">
      <c r="A9" s="2"/>
      <c r="B9" s="2"/>
      <c r="C9" s="2" t="s">
        <v>45</v>
      </c>
      <c r="D9" s="2"/>
      <c r="E9" s="2"/>
      <c r="F9" s="2" t="s">
        <v>99</v>
      </c>
      <c r="G9" s="2" t="s">
        <v>57</v>
      </c>
      <c r="H9" s="2" t="s">
        <v>123</v>
      </c>
      <c r="I9" s="3">
        <v>44306.776078368101</v>
      </c>
      <c r="J9" s="1">
        <v>301.03788392740603</v>
      </c>
      <c r="K9" s="1">
        <f t="shared" si="0"/>
        <v>75.259470981851507</v>
      </c>
      <c r="L9" s="1">
        <v>5.6935333333333302</v>
      </c>
      <c r="M9" s="1">
        <v>14203.823676341701</v>
      </c>
      <c r="N9" s="1">
        <v>86.010823979258802</v>
      </c>
      <c r="O9" s="1">
        <v>6.3094000000000001</v>
      </c>
      <c r="P9" s="1">
        <v>47280.428830092002</v>
      </c>
      <c r="Q9" s="1">
        <v>314.59962138159801</v>
      </c>
      <c r="R9" s="1">
        <f t="shared" si="1"/>
        <v>78.649905345399503</v>
      </c>
      <c r="S9" s="1">
        <v>10.5322333333333</v>
      </c>
      <c r="T9" s="1">
        <v>95491.500981034595</v>
      </c>
      <c r="U9" s="1">
        <v>89.885606109028103</v>
      </c>
      <c r="V9" s="1">
        <v>6.9478833333333299</v>
      </c>
      <c r="W9" s="1">
        <v>17052.1850552865</v>
      </c>
      <c r="X9" s="1">
        <v>323.06236577431298</v>
      </c>
      <c r="Y9" s="1">
        <f t="shared" si="2"/>
        <v>80.765591443578245</v>
      </c>
      <c r="Z9" s="1">
        <v>11.372683333333301</v>
      </c>
      <c r="AA9" s="1">
        <v>1484098.2986800801</v>
      </c>
      <c r="AB9" s="1">
        <v>92.303533078375196</v>
      </c>
      <c r="AC9" s="1">
        <v>6.9478833333333299</v>
      </c>
      <c r="AD9" s="1">
        <v>17052.1850552865</v>
      </c>
    </row>
    <row r="10" spans="1:30">
      <c r="A10" s="2"/>
      <c r="B10" s="2"/>
      <c r="C10" s="2" t="s">
        <v>100</v>
      </c>
      <c r="D10" s="2"/>
      <c r="E10" s="2"/>
      <c r="F10" s="2" t="s">
        <v>83</v>
      </c>
      <c r="G10" s="2" t="s">
        <v>57</v>
      </c>
      <c r="H10" s="2" t="s">
        <v>75</v>
      </c>
      <c r="I10" s="3">
        <v>44306.791049733802</v>
      </c>
      <c r="J10" s="1">
        <v>160.732291692199</v>
      </c>
      <c r="K10" s="1">
        <f t="shared" si="0"/>
        <v>40.18307292304975</v>
      </c>
      <c r="L10" s="1">
        <v>5.7034500000000001</v>
      </c>
      <c r="M10" s="1">
        <v>7630.0585274078803</v>
      </c>
      <c r="N10" s="1">
        <v>80.3661458460993</v>
      </c>
      <c r="O10" s="1">
        <v>6.3101833333333301</v>
      </c>
      <c r="P10" s="1">
        <v>47593.676756733497</v>
      </c>
      <c r="Q10" s="1">
        <v>213.033705179008</v>
      </c>
      <c r="R10" s="1">
        <f t="shared" si="1"/>
        <v>53.258426294751999</v>
      </c>
      <c r="S10" s="1">
        <v>10.53215</v>
      </c>
      <c r="T10" s="1">
        <v>70833.794405725799</v>
      </c>
      <c r="U10" s="1">
        <v>106.516852589504</v>
      </c>
      <c r="V10" s="1">
        <v>6.9486666666666697</v>
      </c>
      <c r="W10" s="1">
        <v>18679.519416224</v>
      </c>
      <c r="X10" s="1">
        <v>204.34757566225599</v>
      </c>
      <c r="Y10" s="1">
        <f t="shared" si="2"/>
        <v>51.086893915563998</v>
      </c>
      <c r="Z10" s="1">
        <v>11.3726</v>
      </c>
      <c r="AA10" s="1">
        <v>1028327.4982850699</v>
      </c>
      <c r="AB10" s="1">
        <v>102.173787831128</v>
      </c>
      <c r="AC10" s="1">
        <v>6.9486666666666697</v>
      </c>
      <c r="AD10" s="1">
        <v>18679.519416224</v>
      </c>
    </row>
    <row r="11" spans="1:30">
      <c r="A11" s="2"/>
      <c r="B11" s="2"/>
      <c r="C11" s="2" t="s">
        <v>93</v>
      </c>
      <c r="D11" s="2"/>
      <c r="E11" s="2"/>
      <c r="F11" s="2" t="s">
        <v>2</v>
      </c>
      <c r="G11" s="2" t="s">
        <v>57</v>
      </c>
      <c r="H11" s="2" t="s">
        <v>144</v>
      </c>
      <c r="I11" s="3">
        <v>44306.805987916698</v>
      </c>
      <c r="J11" s="1">
        <v>160.34552140878299</v>
      </c>
      <c r="K11" s="1">
        <f t="shared" si="0"/>
        <v>40.086380352195746</v>
      </c>
      <c r="L11" s="1">
        <v>5.6935333333333302</v>
      </c>
      <c r="M11" s="1">
        <v>7416.6784435351701</v>
      </c>
      <c r="N11" s="1">
        <v>128.27641712702601</v>
      </c>
      <c r="O11" s="1">
        <v>6.3094000000000001</v>
      </c>
      <c r="P11" s="1">
        <v>46374.3426716045</v>
      </c>
      <c r="Q11" s="1">
        <v>128.487807087448</v>
      </c>
      <c r="R11" s="1">
        <f t="shared" si="1"/>
        <v>32.121951771862001</v>
      </c>
      <c r="S11" s="1">
        <v>10.5322333333333</v>
      </c>
      <c r="T11" s="1">
        <v>43002.896856823099</v>
      </c>
      <c r="U11" s="1">
        <v>102.79024566995901</v>
      </c>
      <c r="V11" s="1">
        <v>6.9478833333333299</v>
      </c>
      <c r="W11" s="1">
        <v>18802.227721788298</v>
      </c>
      <c r="X11" s="1">
        <v>125.098146112306</v>
      </c>
      <c r="Y11" s="1">
        <f t="shared" si="2"/>
        <v>31.274536528076499</v>
      </c>
      <c r="Z11" s="1">
        <v>11.372683333333301</v>
      </c>
      <c r="AA11" s="1">
        <v>633660.21898770204</v>
      </c>
      <c r="AB11" s="1">
        <v>100.07851688984501</v>
      </c>
      <c r="AC11" s="1">
        <v>6.9478833333333299</v>
      </c>
      <c r="AD11" s="1">
        <v>18802.227721788298</v>
      </c>
    </row>
    <row r="12" spans="1:30">
      <c r="A12" s="2"/>
      <c r="B12" s="2"/>
      <c r="C12" s="2" t="s">
        <v>55</v>
      </c>
      <c r="D12" s="2"/>
      <c r="E12" s="2"/>
      <c r="F12" s="2" t="s">
        <v>73</v>
      </c>
      <c r="G12" s="2" t="s">
        <v>57</v>
      </c>
      <c r="H12" s="2" t="s">
        <v>149</v>
      </c>
      <c r="I12" s="3">
        <v>44306.820888287002</v>
      </c>
      <c r="J12" s="1">
        <v>60.697478103685398</v>
      </c>
      <c r="K12" s="1">
        <f t="shared" si="0"/>
        <v>15.17436952592135</v>
      </c>
      <c r="L12" s="1">
        <v>5.7034500000000001</v>
      </c>
      <c r="M12" s="1">
        <v>2553.8308202459898</v>
      </c>
      <c r="N12" s="1">
        <v>75.871847629606805</v>
      </c>
      <c r="O12" s="1">
        <v>6.3101833333333301</v>
      </c>
      <c r="P12" s="1">
        <v>42199.576126230597</v>
      </c>
      <c r="Q12" s="1">
        <v>109.76971725991601</v>
      </c>
      <c r="R12" s="1">
        <f t="shared" si="1"/>
        <v>27.442429314979002</v>
      </c>
      <c r="S12" s="1">
        <v>10.53215</v>
      </c>
      <c r="T12" s="1">
        <v>31465.0997688803</v>
      </c>
      <c r="U12" s="1">
        <v>137.212146574895</v>
      </c>
      <c r="V12" s="1">
        <v>6.9486666666666697</v>
      </c>
      <c r="W12" s="1">
        <v>16103.4926885399</v>
      </c>
      <c r="X12" s="1">
        <v>101.87860592157701</v>
      </c>
      <c r="Y12" s="1">
        <f t="shared" si="2"/>
        <v>25.469651480394251</v>
      </c>
      <c r="Z12" s="1">
        <v>11.3726</v>
      </c>
      <c r="AA12" s="1">
        <v>441976.65941449499</v>
      </c>
      <c r="AB12" s="1">
        <v>127.34825740197201</v>
      </c>
      <c r="AC12" s="1">
        <v>6.9486666666666697</v>
      </c>
      <c r="AD12" s="1">
        <v>16103.4926885399</v>
      </c>
    </row>
    <row r="13" spans="1:30">
      <c r="A13" s="2"/>
      <c r="B13" s="2"/>
      <c r="C13" s="2" t="s">
        <v>156</v>
      </c>
      <c r="D13" s="2"/>
      <c r="E13" s="2"/>
      <c r="F13" s="2" t="s">
        <v>43</v>
      </c>
      <c r="G13" s="2" t="s">
        <v>57</v>
      </c>
      <c r="H13" s="2" t="s">
        <v>160</v>
      </c>
      <c r="I13" s="3">
        <v>44306.835860821797</v>
      </c>
      <c r="J13" s="1">
        <v>123.922155121332</v>
      </c>
      <c r="K13" s="1">
        <f t="shared" si="0"/>
        <v>30.980538780332999</v>
      </c>
      <c r="L13" s="1">
        <v>5.7392000000000003</v>
      </c>
      <c r="M13" s="1">
        <v>4716.22163518865</v>
      </c>
      <c r="N13" s="1">
        <v>247.844310242663</v>
      </c>
      <c r="O13" s="1">
        <v>6.3276666666666701</v>
      </c>
      <c r="P13" s="1">
        <v>38161.849089494703</v>
      </c>
      <c r="Q13" s="1">
        <v>79.254564362503999</v>
      </c>
      <c r="R13" s="1">
        <f t="shared" si="1"/>
        <v>19.813641090626</v>
      </c>
      <c r="S13" s="1">
        <v>10.5322333333333</v>
      </c>
      <c r="T13" s="1">
        <v>21812.883554744902</v>
      </c>
      <c r="U13" s="1">
        <v>158.509128725008</v>
      </c>
      <c r="V13" s="1">
        <v>6.9478833333333299</v>
      </c>
      <c r="W13" s="1">
        <v>15461.8804378444</v>
      </c>
      <c r="X13" s="1">
        <v>74.856954904910907</v>
      </c>
      <c r="Y13" s="1">
        <f t="shared" si="2"/>
        <v>18.714238726227727</v>
      </c>
      <c r="Z13" s="1">
        <v>11.372683333333301</v>
      </c>
      <c r="AA13" s="1">
        <v>311810.49469604099</v>
      </c>
      <c r="AB13" s="1">
        <v>149.71390980982201</v>
      </c>
      <c r="AC13" s="1">
        <v>6.9478833333333299</v>
      </c>
      <c r="AD13" s="1">
        <v>15461.8804378444</v>
      </c>
    </row>
    <row r="14" spans="1:30">
      <c r="A14" s="2"/>
      <c r="B14" s="2"/>
      <c r="C14" s="2" t="s">
        <v>120</v>
      </c>
      <c r="D14" s="2"/>
      <c r="E14" s="2"/>
      <c r="F14" s="2" t="s">
        <v>153</v>
      </c>
      <c r="G14" s="2" t="s">
        <v>57</v>
      </c>
      <c r="H14" s="2" t="s">
        <v>142</v>
      </c>
      <c r="I14" s="3">
        <v>44306.850891215297</v>
      </c>
      <c r="J14" s="1">
        <v>0</v>
      </c>
      <c r="K14" s="1">
        <f t="shared" si="0"/>
        <v>0</v>
      </c>
      <c r="L14" s="1">
        <v>5.7034500000000001</v>
      </c>
      <c r="M14" s="1">
        <v>0</v>
      </c>
      <c r="N14" s="1">
        <v>0</v>
      </c>
      <c r="O14" s="1">
        <v>6.3101833333333301</v>
      </c>
      <c r="P14" s="1">
        <v>47596.264901926603</v>
      </c>
      <c r="Q14" s="1">
        <v>33.109917584073798</v>
      </c>
      <c r="R14" s="1">
        <f t="shared" si="1"/>
        <v>8.2774793960184496</v>
      </c>
      <c r="S14" s="1">
        <v>10.53215</v>
      </c>
      <c r="T14" s="1">
        <v>11686.4618215501</v>
      </c>
      <c r="U14" s="1">
        <v>110.366391946913</v>
      </c>
      <c r="V14" s="1">
        <v>6.9486666666666697</v>
      </c>
      <c r="W14" s="1">
        <v>19828.8924749865</v>
      </c>
      <c r="X14" s="1">
        <v>30.279541274801701</v>
      </c>
      <c r="Y14" s="1">
        <f t="shared" si="2"/>
        <v>7.5698853187004254</v>
      </c>
      <c r="Z14" s="1">
        <v>11.3726</v>
      </c>
      <c r="AA14" s="1">
        <v>161749.89606303399</v>
      </c>
      <c r="AB14" s="1">
        <v>100.931804249339</v>
      </c>
      <c r="AC14" s="1">
        <v>6.9486666666666697</v>
      </c>
      <c r="AD14" s="1">
        <v>19828.8924749865</v>
      </c>
    </row>
    <row r="15" spans="1:30">
      <c r="A15" s="2"/>
      <c r="B15" s="2"/>
      <c r="C15" s="2" t="s">
        <v>126</v>
      </c>
      <c r="D15" s="2"/>
      <c r="E15" s="2"/>
      <c r="F15" s="2" t="s">
        <v>101</v>
      </c>
      <c r="G15" s="2" t="s">
        <v>57</v>
      </c>
      <c r="H15" s="2" t="s">
        <v>69</v>
      </c>
      <c r="I15" s="3">
        <v>44306.865820173603</v>
      </c>
      <c r="J15" s="1">
        <v>0</v>
      </c>
      <c r="K15" s="1">
        <f t="shared" si="0"/>
        <v>0</v>
      </c>
      <c r="L15" s="1">
        <v>4.9719666666666704</v>
      </c>
      <c r="M15" s="1">
        <v>0</v>
      </c>
      <c r="N15" s="1">
        <v>0</v>
      </c>
      <c r="O15" s="1">
        <v>6.3094000000000001</v>
      </c>
      <c r="P15" s="1">
        <v>44773.043726538599</v>
      </c>
      <c r="Q15" s="1">
        <v>30.099389830808299</v>
      </c>
      <c r="R15" s="1">
        <f t="shared" si="1"/>
        <v>7.5248474577020747</v>
      </c>
      <c r="S15" s="1">
        <v>10.5322333333333</v>
      </c>
      <c r="T15" s="1">
        <v>9217.7145729794902</v>
      </c>
      <c r="U15" s="1">
        <v>150.496949154041</v>
      </c>
      <c r="V15" s="1">
        <v>6.9478833333333299</v>
      </c>
      <c r="W15" s="1">
        <v>17204.382010076301</v>
      </c>
      <c r="X15" s="1">
        <v>23.939432991066401</v>
      </c>
      <c r="Y15" s="1">
        <f t="shared" si="2"/>
        <v>5.9848582477666001</v>
      </c>
      <c r="Z15" s="1">
        <v>11.372683333333301</v>
      </c>
      <c r="AA15" s="1">
        <v>110955.592807807</v>
      </c>
      <c r="AB15" s="1">
        <v>119.697164955332</v>
      </c>
      <c r="AC15" s="1">
        <v>6.9478833333333299</v>
      </c>
      <c r="AD15" s="1">
        <v>17204.382010076301</v>
      </c>
    </row>
    <row r="16" spans="1:30">
      <c r="A16" s="2"/>
      <c r="B16" s="2"/>
      <c r="C16" s="2" t="s">
        <v>169</v>
      </c>
      <c r="D16" s="2"/>
      <c r="E16" s="2"/>
      <c r="F16" s="2" t="s">
        <v>31</v>
      </c>
      <c r="G16" s="2" t="s">
        <v>57</v>
      </c>
      <c r="H16" s="2" t="s">
        <v>28</v>
      </c>
      <c r="I16" s="3">
        <v>44306.880816620403</v>
      </c>
      <c r="J16" s="1">
        <v>0</v>
      </c>
      <c r="K16" s="1">
        <f t="shared" si="0"/>
        <v>0</v>
      </c>
      <c r="L16" s="1">
        <v>5.69431666666667</v>
      </c>
      <c r="M16" s="1">
        <v>0</v>
      </c>
      <c r="N16" s="1">
        <v>0</v>
      </c>
      <c r="O16" s="1">
        <v>6.3101833333333301</v>
      </c>
      <c r="P16" s="1">
        <v>42224.612170222201</v>
      </c>
      <c r="Q16" s="1">
        <v>14.0982421119192</v>
      </c>
      <c r="R16" s="1">
        <f t="shared" si="1"/>
        <v>3.5245605279798</v>
      </c>
      <c r="S16" s="1">
        <v>10.53215</v>
      </c>
      <c r="T16" s="1">
        <v>4254.59784511002</v>
      </c>
      <c r="U16" s="1">
        <v>117.48535093266</v>
      </c>
      <c r="V16" s="1">
        <v>6.9486666666666697</v>
      </c>
      <c r="W16" s="1">
        <v>16953.800334064999</v>
      </c>
      <c r="X16" s="1">
        <v>15.8103618148621</v>
      </c>
      <c r="Y16" s="1">
        <f t="shared" si="2"/>
        <v>3.952590453715525</v>
      </c>
      <c r="Z16" s="1">
        <v>11.3726</v>
      </c>
      <c r="AA16" s="1">
        <v>72211.295075397706</v>
      </c>
      <c r="AB16" s="1">
        <v>131.75301512385099</v>
      </c>
      <c r="AC16" s="1">
        <v>6.9486666666666697</v>
      </c>
      <c r="AD16" s="1">
        <v>16953.800334064999</v>
      </c>
    </row>
    <row r="17" spans="1:30">
      <c r="A17" s="2"/>
      <c r="B17" s="2"/>
      <c r="C17" s="2" t="s">
        <v>119</v>
      </c>
      <c r="D17" s="2"/>
      <c r="E17" s="2"/>
      <c r="F17" s="2" t="s">
        <v>63</v>
      </c>
      <c r="G17" s="2" t="s">
        <v>57</v>
      </c>
      <c r="H17" s="2" t="s">
        <v>105</v>
      </c>
      <c r="I17" s="3">
        <v>44306.8957332176</v>
      </c>
      <c r="J17" s="1">
        <v>0</v>
      </c>
      <c r="K17" s="1">
        <f t="shared" si="0"/>
        <v>0</v>
      </c>
      <c r="L17" s="1">
        <v>5.4195166666666701</v>
      </c>
      <c r="M17" s="1">
        <v>0</v>
      </c>
      <c r="N17" s="1">
        <v>0</v>
      </c>
      <c r="O17" s="1">
        <v>6.3094000000000001</v>
      </c>
      <c r="P17" s="1">
        <v>45333.5121078679</v>
      </c>
      <c r="Q17" s="1">
        <v>8.4263763190318706</v>
      </c>
      <c r="R17" s="1">
        <f t="shared" si="1"/>
        <v>2.1065940797579676</v>
      </c>
      <c r="S17" s="1">
        <v>10.5226666666667</v>
      </c>
      <c r="T17" s="1">
        <v>2594.3475365281201</v>
      </c>
      <c r="U17" s="1">
        <v>120.37680455759801</v>
      </c>
      <c r="V17" s="1">
        <v>6.9478833333333299</v>
      </c>
      <c r="W17" s="1">
        <v>17296.602926807001</v>
      </c>
      <c r="X17" s="1">
        <v>9.2768190933375791</v>
      </c>
      <c r="Y17" s="1">
        <f t="shared" si="2"/>
        <v>2.3192047733343948</v>
      </c>
      <c r="Z17" s="1">
        <v>11.372683333333301</v>
      </c>
      <c r="AA17" s="1">
        <v>43227.106309200397</v>
      </c>
      <c r="AB17" s="1">
        <v>132.52598704767999</v>
      </c>
      <c r="AC17" s="1">
        <v>6.9478833333333299</v>
      </c>
      <c r="AD17" s="1">
        <v>17296.602926807001</v>
      </c>
    </row>
    <row r="18" spans="1:30">
      <c r="A18" s="2"/>
      <c r="B18" s="2"/>
      <c r="C18" s="2" t="s">
        <v>114</v>
      </c>
      <c r="D18" s="2"/>
      <c r="E18" s="2"/>
      <c r="F18" s="2" t="s">
        <v>154</v>
      </c>
      <c r="G18" s="2" t="s">
        <v>64</v>
      </c>
      <c r="H18" s="2"/>
      <c r="I18" s="3">
        <v>44306.910666064803</v>
      </c>
      <c r="J18" s="1">
        <v>0</v>
      </c>
      <c r="K18" s="1">
        <f t="shared" si="0"/>
        <v>0</v>
      </c>
      <c r="L18" s="1">
        <v>5.5390499999999996</v>
      </c>
      <c r="M18" s="1">
        <v>0</v>
      </c>
      <c r="N18" s="1"/>
      <c r="O18" s="1">
        <v>6.3101833333333301</v>
      </c>
      <c r="P18" s="1">
        <v>44885.180765227502</v>
      </c>
      <c r="Q18" s="1">
        <v>0</v>
      </c>
      <c r="R18" s="1">
        <f t="shared" si="1"/>
        <v>0</v>
      </c>
      <c r="S18" s="1">
        <v>10.388733333333301</v>
      </c>
      <c r="T18" s="1">
        <v>0</v>
      </c>
      <c r="U18" s="1"/>
      <c r="V18" s="1">
        <v>6.9486666666666697</v>
      </c>
      <c r="W18" s="1">
        <v>18314.4186415644</v>
      </c>
      <c r="X18" s="1">
        <v>0</v>
      </c>
      <c r="Y18" s="1">
        <f t="shared" si="2"/>
        <v>0</v>
      </c>
      <c r="Z18" s="1">
        <v>11.3726</v>
      </c>
      <c r="AA18" s="1">
        <v>0</v>
      </c>
      <c r="AB18" s="1"/>
      <c r="AC18" s="1">
        <v>6.9486666666666697</v>
      </c>
      <c r="AD18" s="1">
        <v>18314.4186415644</v>
      </c>
    </row>
    <row r="19" spans="1:30">
      <c r="A19" s="2"/>
      <c r="B19" s="2"/>
      <c r="C19" s="2" t="s">
        <v>114</v>
      </c>
      <c r="D19" s="2"/>
      <c r="E19" s="2"/>
      <c r="F19" s="2" t="s">
        <v>84</v>
      </c>
      <c r="G19" s="2" t="s">
        <v>64</v>
      </c>
      <c r="H19" s="2"/>
      <c r="I19" s="3">
        <v>44307.1347682755</v>
      </c>
      <c r="J19" s="1">
        <v>0</v>
      </c>
      <c r="K19" s="1">
        <f t="shared" si="0"/>
        <v>0</v>
      </c>
      <c r="L19" s="1">
        <v>5.9949333333333303</v>
      </c>
      <c r="M19" s="1">
        <v>0</v>
      </c>
      <c r="N19" s="1"/>
      <c r="O19" s="1">
        <v>6.3094000000000001</v>
      </c>
      <c r="P19" s="1">
        <v>41373.944813062903</v>
      </c>
      <c r="Q19" s="1">
        <v>0</v>
      </c>
      <c r="R19" s="1">
        <f t="shared" si="1"/>
        <v>0</v>
      </c>
      <c r="S19" s="1">
        <v>10.331466666666699</v>
      </c>
      <c r="T19" s="1">
        <v>0</v>
      </c>
      <c r="U19" s="1"/>
      <c r="V19" s="1">
        <v>6.9478833333333299</v>
      </c>
      <c r="W19" s="1">
        <v>14295.964320592</v>
      </c>
      <c r="X19" s="1">
        <v>0</v>
      </c>
      <c r="Y19" s="1">
        <f t="shared" si="2"/>
        <v>0</v>
      </c>
      <c r="Z19" s="1">
        <v>11.372683333333301</v>
      </c>
      <c r="AA19" s="1">
        <v>0</v>
      </c>
      <c r="AB19" s="1"/>
      <c r="AC19" s="1">
        <v>6.9478833333333299</v>
      </c>
      <c r="AD19" s="1">
        <v>14295.964320592</v>
      </c>
    </row>
    <row r="20" spans="1:30">
      <c r="A20" s="2"/>
      <c r="B20" s="2"/>
      <c r="C20" s="2" t="s">
        <v>114</v>
      </c>
      <c r="D20" s="2"/>
      <c r="E20" s="2"/>
      <c r="F20" s="2" t="s">
        <v>7</v>
      </c>
      <c r="G20" s="2" t="s">
        <v>64</v>
      </c>
      <c r="H20" s="2"/>
      <c r="I20" s="3">
        <v>44307.403791770797</v>
      </c>
      <c r="J20" s="1">
        <v>0</v>
      </c>
      <c r="K20" s="1">
        <f t="shared" si="0"/>
        <v>0</v>
      </c>
      <c r="L20" s="1">
        <v>4.9902333333333297</v>
      </c>
      <c r="M20" s="1">
        <v>0</v>
      </c>
      <c r="N20" s="1"/>
      <c r="O20" s="1">
        <v>6.3094000000000001</v>
      </c>
      <c r="P20" s="1">
        <v>44475.420979996001</v>
      </c>
      <c r="Q20" s="1">
        <v>0</v>
      </c>
      <c r="R20" s="1">
        <f t="shared" si="1"/>
        <v>0</v>
      </c>
      <c r="S20" s="1">
        <v>10.4175</v>
      </c>
      <c r="T20" s="1">
        <v>0</v>
      </c>
      <c r="U20" s="1"/>
      <c r="V20" s="1">
        <v>6.9478833333333299</v>
      </c>
      <c r="W20" s="1">
        <v>18826.111165967199</v>
      </c>
      <c r="X20" s="1">
        <v>0</v>
      </c>
      <c r="Y20" s="1">
        <f t="shared" si="2"/>
        <v>0</v>
      </c>
      <c r="Z20" s="1">
        <v>11.372683333333301</v>
      </c>
      <c r="AA20" s="1">
        <v>0</v>
      </c>
      <c r="AB20" s="1"/>
      <c r="AC20" s="1">
        <v>6.9478833333333299</v>
      </c>
      <c r="AD20" s="1">
        <v>18826.111165967199</v>
      </c>
    </row>
    <row r="21" spans="1:30">
      <c r="A21" s="2"/>
      <c r="B21" s="2"/>
      <c r="C21" s="2" t="s">
        <v>114</v>
      </c>
      <c r="D21" s="2"/>
      <c r="E21" s="2"/>
      <c r="F21" s="2" t="s">
        <v>125</v>
      </c>
      <c r="G21" s="2" t="s">
        <v>64</v>
      </c>
      <c r="H21" s="2"/>
      <c r="I21" s="3">
        <v>44307.627259363398</v>
      </c>
      <c r="J21" s="1">
        <v>0</v>
      </c>
      <c r="K21" s="1">
        <f t="shared" si="0"/>
        <v>0</v>
      </c>
      <c r="L21" s="1">
        <v>5.0184333333333297</v>
      </c>
      <c r="M21" s="1">
        <v>0</v>
      </c>
      <c r="N21" s="1"/>
      <c r="O21" s="1">
        <v>6.3101833333333301</v>
      </c>
      <c r="P21" s="1">
        <v>48847.176947456297</v>
      </c>
      <c r="Q21" s="1">
        <v>0</v>
      </c>
      <c r="R21" s="1">
        <f t="shared" si="1"/>
        <v>0</v>
      </c>
      <c r="S21" s="1">
        <v>10.5225833333333</v>
      </c>
      <c r="T21" s="1">
        <v>0</v>
      </c>
      <c r="U21" s="1"/>
      <c r="V21" s="1">
        <v>6.9486666666666697</v>
      </c>
      <c r="W21" s="1">
        <v>18663.3092720284</v>
      </c>
      <c r="X21" s="1">
        <v>0</v>
      </c>
      <c r="Y21" s="1">
        <f t="shared" si="2"/>
        <v>0</v>
      </c>
      <c r="Z21" s="1">
        <v>11.3726</v>
      </c>
      <c r="AA21" s="1">
        <v>0</v>
      </c>
      <c r="AB21" s="1"/>
      <c r="AC21" s="1">
        <v>6.9486666666666697</v>
      </c>
      <c r="AD21" s="1">
        <v>18663.3092720284</v>
      </c>
    </row>
    <row r="22" spans="1:30">
      <c r="A22" s="2"/>
      <c r="B22" s="2"/>
      <c r="C22" s="2" t="s">
        <v>98</v>
      </c>
      <c r="D22" s="2"/>
      <c r="E22" s="2"/>
      <c r="F22" s="2" t="s">
        <v>170</v>
      </c>
      <c r="G22" s="2" t="s">
        <v>35</v>
      </c>
      <c r="H22" s="2" t="s">
        <v>165</v>
      </c>
      <c r="I22" s="3">
        <v>44306.656576759298</v>
      </c>
      <c r="J22" s="1">
        <v>5463.0984614069002</v>
      </c>
      <c r="K22" s="1">
        <f t="shared" si="0"/>
        <v>1365.7746153517251</v>
      </c>
      <c r="L22" s="1">
        <v>5.6667500000000004</v>
      </c>
      <c r="M22" s="1">
        <v>206286.51572427299</v>
      </c>
      <c r="N22" s="1">
        <v>109.261969228138</v>
      </c>
      <c r="O22" s="1">
        <v>6.2917500000000004</v>
      </c>
      <c r="P22" s="1">
        <v>37123.617553838398</v>
      </c>
      <c r="Q22" s="1">
        <v>4750.9024657660102</v>
      </c>
      <c r="R22" s="1">
        <f t="shared" si="1"/>
        <v>1187.7256164415026</v>
      </c>
      <c r="S22" s="1">
        <v>10.531966666666699</v>
      </c>
      <c r="T22" s="1">
        <v>1352846.8204396099</v>
      </c>
      <c r="U22" s="1">
        <v>95.018049315320198</v>
      </c>
      <c r="V22" s="1">
        <v>6.93936666666667</v>
      </c>
      <c r="W22" s="1">
        <v>15997.275477052401</v>
      </c>
      <c r="X22" s="1">
        <v>4783.8833411299402</v>
      </c>
      <c r="Y22" s="1">
        <f t="shared" si="2"/>
        <v>1195.970835282485</v>
      </c>
      <c r="Z22" s="1">
        <v>11.3724333333333</v>
      </c>
      <c r="AA22" s="1">
        <v>20616876.2944276</v>
      </c>
      <c r="AB22" s="1">
        <v>95.677666822598795</v>
      </c>
      <c r="AC22" s="1">
        <v>6.93936666666667</v>
      </c>
      <c r="AD22" s="1">
        <v>15997.275477052401</v>
      </c>
    </row>
    <row r="23" spans="1:30">
      <c r="A23" s="2"/>
      <c r="B23" s="2"/>
      <c r="C23" s="2" t="s">
        <v>98</v>
      </c>
      <c r="D23" s="2"/>
      <c r="E23" s="2"/>
      <c r="F23" s="2" t="s">
        <v>44</v>
      </c>
      <c r="G23" s="2" t="s">
        <v>35</v>
      </c>
      <c r="H23" s="2" t="s">
        <v>165</v>
      </c>
      <c r="I23" s="3">
        <v>44306.671484363404</v>
      </c>
      <c r="J23" s="1">
        <v>5264.9523582366801</v>
      </c>
      <c r="K23" s="1">
        <f t="shared" si="0"/>
        <v>1316.23808955917</v>
      </c>
      <c r="L23" s="1">
        <v>5.69431666666667</v>
      </c>
      <c r="M23" s="1">
        <v>226427.40541111401</v>
      </c>
      <c r="N23" s="1">
        <v>105.29904716473401</v>
      </c>
      <c r="O23" s="1">
        <v>6.30105</v>
      </c>
      <c r="P23" s="1">
        <v>42312.424285005698</v>
      </c>
      <c r="Q23" s="1">
        <v>5250.6916226122803</v>
      </c>
      <c r="R23" s="1">
        <f t="shared" si="1"/>
        <v>1312.6729056530701</v>
      </c>
      <c r="S23" s="1">
        <v>10.53215</v>
      </c>
      <c r="T23" s="1">
        <v>1451729.60833756</v>
      </c>
      <c r="U23" s="1">
        <v>105.01383245224601</v>
      </c>
      <c r="V23" s="1">
        <v>6.9486666666666697</v>
      </c>
      <c r="W23" s="1">
        <v>15532.549085999401</v>
      </c>
      <c r="X23" s="1">
        <v>5355.09809042083</v>
      </c>
      <c r="Y23" s="1">
        <f t="shared" si="2"/>
        <v>1338.7745226052075</v>
      </c>
      <c r="Z23" s="1">
        <v>11.3726</v>
      </c>
      <c r="AA23" s="1">
        <v>22408171.831518002</v>
      </c>
      <c r="AB23" s="1">
        <v>107.101961808417</v>
      </c>
      <c r="AC23" s="1">
        <v>6.9486666666666697</v>
      </c>
      <c r="AD23" s="1">
        <v>15532.549085999401</v>
      </c>
    </row>
    <row r="24" spans="1:30">
      <c r="A24" s="2"/>
      <c r="B24" s="2"/>
      <c r="C24" s="2" t="s">
        <v>34</v>
      </c>
      <c r="D24" s="2"/>
      <c r="E24" s="2"/>
      <c r="F24" s="2" t="s">
        <v>61</v>
      </c>
      <c r="G24" s="2" t="s">
        <v>35</v>
      </c>
      <c r="H24" s="2" t="s">
        <v>165</v>
      </c>
      <c r="I24" s="3">
        <v>44306.9256089931</v>
      </c>
      <c r="J24" s="1">
        <v>0</v>
      </c>
      <c r="K24" s="1">
        <f t="shared" si="0"/>
        <v>0</v>
      </c>
      <c r="L24" s="1">
        <v>5.0359166666666697</v>
      </c>
      <c r="M24" s="1">
        <v>0</v>
      </c>
      <c r="N24" s="1">
        <v>0</v>
      </c>
      <c r="O24" s="1">
        <v>6.3094000000000001</v>
      </c>
      <c r="P24" s="1">
        <v>45045.3142354589</v>
      </c>
      <c r="Q24" s="1">
        <v>23.896704248396599</v>
      </c>
      <c r="R24" s="1">
        <f t="shared" si="1"/>
        <v>5.9741760620991498</v>
      </c>
      <c r="S24" s="1">
        <v>10.5322333333333</v>
      </c>
      <c r="T24" s="1">
        <v>7251.2266048665897</v>
      </c>
      <c r="U24" s="1">
        <v>0.47793408496793299</v>
      </c>
      <c r="V24" s="1">
        <v>6.9478833333333299</v>
      </c>
      <c r="W24" s="1">
        <v>17046.961545685699</v>
      </c>
      <c r="X24" s="1">
        <v>23.1458283237925</v>
      </c>
      <c r="Y24" s="1">
        <f t="shared" si="2"/>
        <v>5.7864570809481251</v>
      </c>
      <c r="Z24" s="1">
        <v>11.372683333333301</v>
      </c>
      <c r="AA24" s="1">
        <v>106295.767020564</v>
      </c>
      <c r="AB24" s="1">
        <v>0.462916566475851</v>
      </c>
      <c r="AC24" s="1">
        <v>6.9478833333333299</v>
      </c>
      <c r="AD24" s="1">
        <v>17046.961545685699</v>
      </c>
    </row>
    <row r="25" spans="1:30">
      <c r="A25" s="2"/>
      <c r="B25" s="2"/>
      <c r="C25" s="2" t="s">
        <v>55</v>
      </c>
      <c r="D25" s="2"/>
      <c r="E25" s="2"/>
      <c r="F25" s="2" t="s">
        <v>19</v>
      </c>
      <c r="G25" s="2" t="s">
        <v>35</v>
      </c>
      <c r="H25" s="2" t="s">
        <v>149</v>
      </c>
      <c r="I25" s="3">
        <v>44307.030179247697</v>
      </c>
      <c r="J25" s="1">
        <v>127.745842158545</v>
      </c>
      <c r="K25" s="1">
        <f t="shared" si="0"/>
        <v>31.936460539636251</v>
      </c>
      <c r="L25" s="1">
        <v>5.7217166666666701</v>
      </c>
      <c r="M25" s="1">
        <v>5758.53719056707</v>
      </c>
      <c r="N25" s="1">
        <v>159.68230269818201</v>
      </c>
      <c r="O25" s="1">
        <v>6.30105</v>
      </c>
      <c r="P25" s="1">
        <v>45200.513455962602</v>
      </c>
      <c r="Q25" s="1">
        <v>113.325315615639</v>
      </c>
      <c r="R25" s="1">
        <f t="shared" si="1"/>
        <v>28.33132890390975</v>
      </c>
      <c r="S25" s="1">
        <v>10.53215</v>
      </c>
      <c r="T25" s="1">
        <v>35349.631237945701</v>
      </c>
      <c r="U25" s="1">
        <v>141.65664451954899</v>
      </c>
      <c r="V25" s="1">
        <v>6.9486666666666697</v>
      </c>
      <c r="W25" s="1">
        <v>17523.928126262599</v>
      </c>
      <c r="X25" s="1">
        <v>106.143304857601</v>
      </c>
      <c r="Y25" s="1">
        <f t="shared" si="2"/>
        <v>26.535826214400249</v>
      </c>
      <c r="Z25" s="1">
        <v>11.3726</v>
      </c>
      <c r="AA25" s="1">
        <v>501095.30072136997</v>
      </c>
      <c r="AB25" s="1">
        <v>132.67913107200101</v>
      </c>
      <c r="AC25" s="1">
        <v>6.9486666666666697</v>
      </c>
      <c r="AD25" s="1">
        <v>17523.928126262599</v>
      </c>
    </row>
    <row r="26" spans="1:30">
      <c r="A26" s="2"/>
      <c r="B26" s="2"/>
      <c r="C26" s="2" t="s">
        <v>111</v>
      </c>
      <c r="D26" s="2"/>
      <c r="E26" s="2"/>
      <c r="F26" s="2" t="s">
        <v>163</v>
      </c>
      <c r="G26" s="2" t="s">
        <v>35</v>
      </c>
      <c r="H26" s="2" t="s">
        <v>165</v>
      </c>
      <c r="I26" s="3">
        <v>44307.045108946797</v>
      </c>
      <c r="J26" s="1">
        <v>109.388731512779</v>
      </c>
      <c r="K26" s="1">
        <f t="shared" si="0"/>
        <v>27.347182878194751</v>
      </c>
      <c r="L26" s="1">
        <v>5.7026666666666701</v>
      </c>
      <c r="M26" s="1">
        <v>5531.0008472916797</v>
      </c>
      <c r="N26" s="1">
        <v>2.18777463025559</v>
      </c>
      <c r="O26" s="1">
        <v>6.3094000000000001</v>
      </c>
      <c r="P26" s="1">
        <v>50703.606117587697</v>
      </c>
      <c r="Q26" s="1">
        <v>131.742130080061</v>
      </c>
      <c r="R26" s="1">
        <f t="shared" si="1"/>
        <v>32.935532520015251</v>
      </c>
      <c r="S26" s="1">
        <v>10.5322333333333</v>
      </c>
      <c r="T26" s="1">
        <v>42621.882341504002</v>
      </c>
      <c r="U26" s="1">
        <v>2.6348426016012199</v>
      </c>
      <c r="V26" s="1">
        <v>6.9478833333333299</v>
      </c>
      <c r="W26" s="1">
        <v>18175.294544316501</v>
      </c>
      <c r="X26" s="1">
        <v>132.053792653507</v>
      </c>
      <c r="Y26" s="1">
        <f t="shared" si="2"/>
        <v>33.013448163376751</v>
      </c>
      <c r="Z26" s="1">
        <v>11.372683333333301</v>
      </c>
      <c r="AA26" s="1">
        <v>646589.42526171706</v>
      </c>
      <c r="AB26" s="1">
        <v>2.6410758530701499</v>
      </c>
      <c r="AC26" s="1">
        <v>6.9478833333333299</v>
      </c>
      <c r="AD26" s="1">
        <v>18175.294544316501</v>
      </c>
    </row>
    <row r="27" spans="1:30">
      <c r="A27" s="2"/>
      <c r="B27" s="2"/>
      <c r="C27" s="2" t="s">
        <v>13</v>
      </c>
      <c r="D27" s="2"/>
      <c r="E27" s="2"/>
      <c r="F27" s="2" t="s">
        <v>14</v>
      </c>
      <c r="G27" s="2" t="s">
        <v>35</v>
      </c>
      <c r="H27" s="2" t="s">
        <v>165</v>
      </c>
      <c r="I27" s="3">
        <v>44307.1049065509</v>
      </c>
      <c r="J27" s="1">
        <v>759.36594662618995</v>
      </c>
      <c r="K27" s="1">
        <f t="shared" si="0"/>
        <v>189.84148665654749</v>
      </c>
      <c r="L27" s="1">
        <v>5.7118000000000002</v>
      </c>
      <c r="M27" s="1">
        <v>32809.664681635797</v>
      </c>
      <c r="N27" s="1">
        <v>15.1873189325238</v>
      </c>
      <c r="O27" s="1">
        <v>6.3094000000000001</v>
      </c>
      <c r="P27" s="1">
        <v>43222.161973910697</v>
      </c>
      <c r="Q27" s="1">
        <v>790.37226764829995</v>
      </c>
      <c r="R27" s="1">
        <f t="shared" si="1"/>
        <v>197.59306691207499</v>
      </c>
      <c r="S27" s="1">
        <v>10.5322333333333</v>
      </c>
      <c r="T27" s="1">
        <v>252538.901294512</v>
      </c>
      <c r="U27" s="1">
        <v>15.807445352966001</v>
      </c>
      <c r="V27" s="1">
        <v>6.9478833333333299</v>
      </c>
      <c r="W27" s="1">
        <v>17950.233655388201</v>
      </c>
      <c r="X27" s="1">
        <v>761.28140516425503</v>
      </c>
      <c r="Y27" s="1">
        <f t="shared" si="2"/>
        <v>190.32035129106376</v>
      </c>
      <c r="Z27" s="1">
        <v>11.372683333333301</v>
      </c>
      <c r="AA27" s="1">
        <v>3681387.9727915502</v>
      </c>
      <c r="AB27" s="1">
        <v>15.2256281032851</v>
      </c>
      <c r="AC27" s="1">
        <v>6.9478833333333299</v>
      </c>
      <c r="AD27" s="1">
        <v>17950.233655388201</v>
      </c>
    </row>
    <row r="28" spans="1:30">
      <c r="A28" s="2"/>
      <c r="B28" s="2"/>
      <c r="C28" s="2" t="s">
        <v>100</v>
      </c>
      <c r="D28" s="2"/>
      <c r="E28" s="2"/>
      <c r="F28" s="2" t="s">
        <v>77</v>
      </c>
      <c r="G28" s="2" t="s">
        <v>35</v>
      </c>
      <c r="H28" s="2" t="s">
        <v>75</v>
      </c>
      <c r="I28" s="3">
        <v>44307.119823229201</v>
      </c>
      <c r="J28" s="1">
        <v>192.498026314019</v>
      </c>
      <c r="K28" s="1">
        <f t="shared" si="0"/>
        <v>48.12450657850475</v>
      </c>
      <c r="L28" s="1">
        <v>5.7034500000000001</v>
      </c>
      <c r="M28" s="1">
        <v>9384.0388022296502</v>
      </c>
      <c r="N28" s="1">
        <v>96.2490131570095</v>
      </c>
      <c r="O28" s="1">
        <v>6.3101833333333301</v>
      </c>
      <c r="P28" s="1">
        <v>48869.3519873642</v>
      </c>
      <c r="Q28" s="1">
        <v>191.26435304832199</v>
      </c>
      <c r="R28" s="1">
        <f t="shared" si="1"/>
        <v>47.816088262080498</v>
      </c>
      <c r="S28" s="1">
        <v>10.53215</v>
      </c>
      <c r="T28" s="1">
        <v>70926.2444727978</v>
      </c>
      <c r="U28" s="1">
        <v>95.632176524160798</v>
      </c>
      <c r="V28" s="1">
        <v>6.9486666666666697</v>
      </c>
      <c r="W28" s="1">
        <v>20832.742302140701</v>
      </c>
      <c r="X28" s="1">
        <v>178.53642545269901</v>
      </c>
      <c r="Y28" s="1">
        <f t="shared" si="2"/>
        <v>44.634106363174752</v>
      </c>
      <c r="Z28" s="1">
        <v>11.3726</v>
      </c>
      <c r="AA28" s="1">
        <v>1002004.19127219</v>
      </c>
      <c r="AB28" s="1">
        <v>89.268212726349503</v>
      </c>
      <c r="AC28" s="1">
        <v>6.9486666666666697</v>
      </c>
      <c r="AD28" s="1">
        <v>20832.742302140701</v>
      </c>
    </row>
    <row r="29" spans="1:30">
      <c r="A29" s="2"/>
      <c r="B29" s="2"/>
      <c r="C29" s="2" t="s">
        <v>129</v>
      </c>
      <c r="D29" s="2"/>
      <c r="E29" s="2"/>
      <c r="F29" s="2" t="s">
        <v>27</v>
      </c>
      <c r="G29" s="2" t="s">
        <v>32</v>
      </c>
      <c r="H29" s="2"/>
      <c r="I29" s="3">
        <v>44306.940534675901</v>
      </c>
      <c r="J29" s="1">
        <v>680.60033297922303</v>
      </c>
      <c r="K29" s="1">
        <f t="shared" si="0"/>
        <v>170.15008324480576</v>
      </c>
      <c r="L29" s="1">
        <v>5.7034500000000001</v>
      </c>
      <c r="M29" s="1">
        <v>31971.061352260102</v>
      </c>
      <c r="N29" s="1"/>
      <c r="O29" s="1">
        <v>6.3101833333333301</v>
      </c>
      <c r="P29" s="1">
        <v>47005.431566401297</v>
      </c>
      <c r="Q29" s="1">
        <v>795.22691646837495</v>
      </c>
      <c r="R29" s="1">
        <f t="shared" si="1"/>
        <v>198.80672911709374</v>
      </c>
      <c r="S29" s="1">
        <v>10.53215</v>
      </c>
      <c r="T29" s="1">
        <v>270370.51240054099</v>
      </c>
      <c r="U29" s="1"/>
      <c r="V29" s="1">
        <v>6.9486666666666697</v>
      </c>
      <c r="W29" s="1">
        <v>19100.369355009501</v>
      </c>
      <c r="X29" s="1">
        <v>814.70546859511796</v>
      </c>
      <c r="Y29" s="1">
        <f t="shared" si="2"/>
        <v>203.67636714877949</v>
      </c>
      <c r="Z29" s="1">
        <v>11.3726</v>
      </c>
      <c r="AA29" s="1">
        <v>4192167.8021032498</v>
      </c>
      <c r="AB29" s="1"/>
      <c r="AC29" s="1">
        <v>6.9486666666666697</v>
      </c>
      <c r="AD29" s="1">
        <v>19100.369355009501</v>
      </c>
    </row>
    <row r="30" spans="1:30">
      <c r="A30" s="2"/>
      <c r="B30" s="2"/>
      <c r="C30" s="2" t="s">
        <v>36</v>
      </c>
      <c r="D30" s="2"/>
      <c r="E30" s="2"/>
      <c r="F30" s="2" t="s">
        <v>80</v>
      </c>
      <c r="G30" s="2" t="s">
        <v>32</v>
      </c>
      <c r="H30" s="2"/>
      <c r="I30" s="3">
        <v>44306.955469212997</v>
      </c>
      <c r="J30" s="1">
        <v>857.00796320662801</v>
      </c>
      <c r="K30" s="1">
        <f t="shared" si="0"/>
        <v>214.251990801657</v>
      </c>
      <c r="L30" s="1">
        <v>5.7026666666666701</v>
      </c>
      <c r="M30" s="1">
        <v>40182.589690044799</v>
      </c>
      <c r="N30" s="1"/>
      <c r="O30" s="1">
        <v>6.3094000000000001</v>
      </c>
      <c r="P30" s="1">
        <v>46886.852268636998</v>
      </c>
      <c r="Q30" s="1">
        <v>812.57661630488701</v>
      </c>
      <c r="R30" s="1">
        <f t="shared" si="1"/>
        <v>203.14415407622175</v>
      </c>
      <c r="S30" s="1">
        <v>10.5322333333333</v>
      </c>
      <c r="T30" s="1">
        <v>269372.19365342997</v>
      </c>
      <c r="U30" s="1"/>
      <c r="V30" s="1">
        <v>6.9478833333333299</v>
      </c>
      <c r="W30" s="1">
        <v>18623.5279683384</v>
      </c>
      <c r="X30" s="1">
        <v>841.30082475994402</v>
      </c>
      <c r="Y30" s="1">
        <f t="shared" si="2"/>
        <v>210.32520618998601</v>
      </c>
      <c r="Z30" s="1">
        <v>11.372683333333301</v>
      </c>
      <c r="AA30" s="1">
        <v>4220943.4254909204</v>
      </c>
      <c r="AB30" s="1"/>
      <c r="AC30" s="1">
        <v>6.9478833333333299</v>
      </c>
      <c r="AD30" s="1">
        <v>18623.5279683384</v>
      </c>
    </row>
    <row r="31" spans="1:30">
      <c r="A31" s="2"/>
      <c r="B31" s="2"/>
      <c r="C31" s="2" t="s">
        <v>37</v>
      </c>
      <c r="D31" s="2"/>
      <c r="E31" s="2"/>
      <c r="F31" s="2" t="s">
        <v>161</v>
      </c>
      <c r="G31" s="2" t="s">
        <v>32</v>
      </c>
      <c r="H31" s="2"/>
      <c r="I31" s="3">
        <v>44306.970430173598</v>
      </c>
      <c r="J31" s="1">
        <v>1100.8940270579601</v>
      </c>
      <c r="K31" s="1">
        <f t="shared" si="0"/>
        <v>275.22350676449003</v>
      </c>
      <c r="L31" s="1">
        <v>5.7125833333333302</v>
      </c>
      <c r="M31" s="1">
        <v>49108.2668263175</v>
      </c>
      <c r="N31" s="1"/>
      <c r="O31" s="1">
        <v>6.3101833333333301</v>
      </c>
      <c r="P31" s="1">
        <v>44566.9801722021</v>
      </c>
      <c r="Q31" s="1">
        <v>1015.59957823526</v>
      </c>
      <c r="R31" s="1">
        <f t="shared" si="1"/>
        <v>253.89989455881499</v>
      </c>
      <c r="S31" s="1">
        <v>10.53215</v>
      </c>
      <c r="T31" s="1">
        <v>318039.289270785</v>
      </c>
      <c r="U31" s="1"/>
      <c r="V31" s="1">
        <v>6.9486666666666697</v>
      </c>
      <c r="W31" s="1">
        <v>17592.670766543099</v>
      </c>
      <c r="X31" s="1">
        <v>1035.5268035312199</v>
      </c>
      <c r="Y31" s="1">
        <f t="shared" si="2"/>
        <v>258.88170088280498</v>
      </c>
      <c r="Z31" s="1">
        <v>11.3726</v>
      </c>
      <c r="AA31" s="1">
        <v>4907828.5307014799</v>
      </c>
      <c r="AB31" s="1"/>
      <c r="AC31" s="1">
        <v>6.9486666666666697</v>
      </c>
      <c r="AD31" s="1">
        <v>17592.670766543099</v>
      </c>
    </row>
    <row r="32" spans="1:30">
      <c r="A32" s="2"/>
      <c r="B32" s="2"/>
      <c r="C32" s="2" t="s">
        <v>4</v>
      </c>
      <c r="D32" s="2"/>
      <c r="E32" s="2"/>
      <c r="F32" s="2" t="s">
        <v>116</v>
      </c>
      <c r="G32" s="2" t="s">
        <v>32</v>
      </c>
      <c r="H32" s="2"/>
      <c r="I32" s="3">
        <v>44306.985385335603</v>
      </c>
      <c r="J32" s="1">
        <v>766.14687173700599</v>
      </c>
      <c r="K32" s="1">
        <f t="shared" si="0"/>
        <v>191.5367179342515</v>
      </c>
      <c r="L32" s="1">
        <v>5.7026666666666701</v>
      </c>
      <c r="M32" s="1">
        <v>34836.270166487797</v>
      </c>
      <c r="N32" s="1"/>
      <c r="O32" s="1">
        <v>6.3094000000000001</v>
      </c>
      <c r="P32" s="1">
        <v>45484.609336849499</v>
      </c>
      <c r="Q32" s="1">
        <v>857.86603874176399</v>
      </c>
      <c r="R32" s="1">
        <f t="shared" si="1"/>
        <v>214.466509685441</v>
      </c>
      <c r="S32" s="1">
        <v>10.5322333333333</v>
      </c>
      <c r="T32" s="1">
        <v>271055.70289542997</v>
      </c>
      <c r="U32" s="1"/>
      <c r="V32" s="1">
        <v>6.9478833333333299</v>
      </c>
      <c r="W32" s="1">
        <v>17750.581572354298</v>
      </c>
      <c r="X32" s="1">
        <v>871.43389965687197</v>
      </c>
      <c r="Y32" s="1">
        <f t="shared" si="2"/>
        <v>217.85847491421799</v>
      </c>
      <c r="Z32" s="1">
        <v>11.372683333333301</v>
      </c>
      <c r="AA32" s="1">
        <v>4167189.9605887299</v>
      </c>
      <c r="AB32" s="1"/>
      <c r="AC32" s="1">
        <v>6.9478833333333299</v>
      </c>
      <c r="AD32" s="1">
        <v>17750.581572354298</v>
      </c>
    </row>
    <row r="33" spans="1:30">
      <c r="A33" s="2"/>
      <c r="B33" s="2"/>
      <c r="C33" s="2" t="s">
        <v>9</v>
      </c>
      <c r="D33" s="2"/>
      <c r="E33" s="2"/>
      <c r="F33" s="2" t="s">
        <v>41</v>
      </c>
      <c r="G33" s="2" t="s">
        <v>32</v>
      </c>
      <c r="H33" s="2"/>
      <c r="I33" s="3">
        <v>44307.0003182523</v>
      </c>
      <c r="J33" s="1">
        <v>842.21173947237901</v>
      </c>
      <c r="K33" s="1">
        <f t="shared" si="0"/>
        <v>210.55293486809475</v>
      </c>
      <c r="L33" s="1">
        <v>5.7125833333333302</v>
      </c>
      <c r="M33" s="1">
        <v>38768.527835235298</v>
      </c>
      <c r="N33" s="1"/>
      <c r="O33" s="1">
        <v>6.30105</v>
      </c>
      <c r="P33" s="1">
        <v>46034.129997839897</v>
      </c>
      <c r="Q33" s="1">
        <v>805.74455834147795</v>
      </c>
      <c r="R33" s="1">
        <f t="shared" si="1"/>
        <v>201.43613958536949</v>
      </c>
      <c r="S33" s="1">
        <v>10.53215</v>
      </c>
      <c r="T33" s="1">
        <v>286592.76836627402</v>
      </c>
      <c r="U33" s="1"/>
      <c r="V33" s="1">
        <v>6.9486666666666697</v>
      </c>
      <c r="W33" s="1">
        <v>19982.1106396248</v>
      </c>
      <c r="X33" s="1">
        <v>847.20111118824695</v>
      </c>
      <c r="Y33" s="1">
        <f t="shared" si="2"/>
        <v>211.80027779706174</v>
      </c>
      <c r="Z33" s="1">
        <v>11.3726</v>
      </c>
      <c r="AA33" s="1">
        <v>4560622.6213289602</v>
      </c>
      <c r="AB33" s="1"/>
      <c r="AC33" s="1">
        <v>6.9486666666666697</v>
      </c>
      <c r="AD33" s="1">
        <v>19982.1106396248</v>
      </c>
    </row>
    <row r="34" spans="1:30">
      <c r="A34" s="2"/>
      <c r="B34" s="2"/>
      <c r="C34" s="2" t="s">
        <v>138</v>
      </c>
      <c r="D34" s="2"/>
      <c r="E34" s="2"/>
      <c r="F34" s="2" t="s">
        <v>95</v>
      </c>
      <c r="G34" s="2" t="s">
        <v>32</v>
      </c>
      <c r="H34" s="2"/>
      <c r="I34" s="3">
        <v>44307.0152741204</v>
      </c>
      <c r="J34" s="1">
        <v>964.75514085867906</v>
      </c>
      <c r="K34" s="1">
        <f t="shared" si="0"/>
        <v>241.18878521466976</v>
      </c>
      <c r="L34" s="1">
        <v>5.7118000000000002</v>
      </c>
      <c r="M34" s="1">
        <v>40254.355836050898</v>
      </c>
      <c r="N34" s="1"/>
      <c r="O34" s="1">
        <v>6.30026666666667</v>
      </c>
      <c r="P34" s="1">
        <v>41708.034815509098</v>
      </c>
      <c r="Q34" s="1">
        <v>931.34866269136296</v>
      </c>
      <c r="R34" s="1">
        <f t="shared" si="1"/>
        <v>232.83716567284074</v>
      </c>
      <c r="S34" s="1">
        <v>10.5322333333333</v>
      </c>
      <c r="T34" s="1">
        <v>276505.57542487403</v>
      </c>
      <c r="U34" s="1"/>
      <c r="V34" s="1">
        <v>6.9478833333333299</v>
      </c>
      <c r="W34" s="1">
        <v>16678.8118815462</v>
      </c>
      <c r="X34" s="1">
        <v>966.43834613618503</v>
      </c>
      <c r="Y34" s="1">
        <f t="shared" si="2"/>
        <v>241.60958653404626</v>
      </c>
      <c r="Z34" s="1">
        <v>11.372683333333301</v>
      </c>
      <c r="AA34" s="1">
        <v>4342456.9821791099</v>
      </c>
      <c r="AB34" s="1"/>
      <c r="AC34" s="1">
        <v>6.9478833333333299</v>
      </c>
      <c r="AD34" s="1">
        <v>16678.8118815462</v>
      </c>
    </row>
    <row r="35" spans="1:30">
      <c r="A35" s="2"/>
      <c r="B35" s="2"/>
      <c r="C35" s="2" t="s">
        <v>97</v>
      </c>
      <c r="D35" s="2"/>
      <c r="E35" s="2"/>
      <c r="F35" s="2" t="s">
        <v>146</v>
      </c>
      <c r="G35" s="2" t="s">
        <v>32</v>
      </c>
      <c r="H35" s="2"/>
      <c r="I35" s="3">
        <v>44307.060084942103</v>
      </c>
      <c r="J35" s="1">
        <v>306.92210015763197</v>
      </c>
      <c r="K35" s="1">
        <f t="shared" si="0"/>
        <v>76.730525039407993</v>
      </c>
      <c r="L35" s="1">
        <v>5.7034500000000001</v>
      </c>
      <c r="M35" s="1">
        <v>14373.1026876291</v>
      </c>
      <c r="N35" s="1"/>
      <c r="O35" s="1">
        <v>6.3101833333333301</v>
      </c>
      <c r="P35" s="1">
        <v>46925.631600475201</v>
      </c>
      <c r="Q35" s="1">
        <v>2669.4098907982898</v>
      </c>
      <c r="R35" s="1">
        <f t="shared" si="1"/>
        <v>667.35247269957244</v>
      </c>
      <c r="S35" s="1">
        <v>10.53215</v>
      </c>
      <c r="T35" s="1">
        <v>945809.060501175</v>
      </c>
      <c r="U35" s="1"/>
      <c r="V35" s="1">
        <v>6.9486666666666697</v>
      </c>
      <c r="W35" s="1">
        <v>19904.978720993899</v>
      </c>
      <c r="X35" s="1">
        <v>19.063235201020198</v>
      </c>
      <c r="Y35" s="1">
        <f t="shared" si="2"/>
        <v>4.7658088002550496</v>
      </c>
      <c r="Z35" s="1">
        <v>11.3726</v>
      </c>
      <c r="AA35" s="1">
        <v>102224.40347028201</v>
      </c>
      <c r="AB35" s="1"/>
      <c r="AC35" s="1">
        <v>6.9486666666666697</v>
      </c>
      <c r="AD35" s="1">
        <v>19904.978720993899</v>
      </c>
    </row>
    <row r="36" spans="1:30">
      <c r="A36" s="2"/>
      <c r="B36" s="2"/>
      <c r="C36" s="2" t="s">
        <v>25</v>
      </c>
      <c r="D36" s="2"/>
      <c r="E36" s="2"/>
      <c r="F36" s="2" t="s">
        <v>113</v>
      </c>
      <c r="G36" s="2" t="s">
        <v>32</v>
      </c>
      <c r="H36" s="2"/>
      <c r="I36" s="3">
        <v>44307.075018240699</v>
      </c>
      <c r="J36" s="1">
        <v>420.64721015770402</v>
      </c>
      <c r="K36" s="1">
        <f t="shared" si="0"/>
        <v>105.16180253942601</v>
      </c>
      <c r="L36" s="1">
        <v>5.7026666666666701</v>
      </c>
      <c r="M36" s="1">
        <v>16180.120059729799</v>
      </c>
      <c r="N36" s="1"/>
      <c r="O36" s="1">
        <v>6.3094000000000001</v>
      </c>
      <c r="P36" s="1">
        <v>38527.194913284096</v>
      </c>
      <c r="Q36" s="1">
        <v>2990.0957064043</v>
      </c>
      <c r="R36" s="1">
        <f t="shared" si="1"/>
        <v>747.523926601075</v>
      </c>
      <c r="S36" s="1">
        <v>10.5322333333333</v>
      </c>
      <c r="T36" s="1">
        <v>843482.96071060095</v>
      </c>
      <c r="U36" s="1"/>
      <c r="V36" s="1">
        <v>6.9478833333333299</v>
      </c>
      <c r="W36" s="1">
        <v>15847.6451166323</v>
      </c>
      <c r="X36" s="1">
        <v>21.890541203836001</v>
      </c>
      <c r="Y36" s="1">
        <f t="shared" si="2"/>
        <v>5.4726353009590003</v>
      </c>
      <c r="Z36" s="1">
        <v>11.372683333333301</v>
      </c>
      <c r="AA36" s="1">
        <v>93458.218272919301</v>
      </c>
      <c r="AB36" s="1"/>
      <c r="AC36" s="1">
        <v>6.9478833333333299</v>
      </c>
      <c r="AD36" s="1">
        <v>15847.6451166323</v>
      </c>
    </row>
    <row r="37" spans="1:30">
      <c r="A37" s="2"/>
      <c r="B37" s="2"/>
      <c r="C37" s="2" t="s">
        <v>102</v>
      </c>
      <c r="D37" s="2"/>
      <c r="E37" s="2"/>
      <c r="F37" s="2" t="s">
        <v>52</v>
      </c>
      <c r="G37" s="2" t="s">
        <v>32</v>
      </c>
      <c r="H37" s="2"/>
      <c r="I37" s="3">
        <v>44307.0899329514</v>
      </c>
      <c r="J37" s="1">
        <v>438.72025810507</v>
      </c>
      <c r="K37" s="1">
        <f t="shared" si="0"/>
        <v>109.6800645262675</v>
      </c>
      <c r="L37" s="1">
        <v>5.7034500000000001</v>
      </c>
      <c r="M37" s="1">
        <v>18865.512558704198</v>
      </c>
      <c r="N37" s="1"/>
      <c r="O37" s="1">
        <v>6.3101833333333301</v>
      </c>
      <c r="P37" s="1">
        <v>43068.062478208703</v>
      </c>
      <c r="Q37" s="1">
        <v>3102.8784434752001</v>
      </c>
      <c r="R37" s="1">
        <f t="shared" si="1"/>
        <v>775.71961086880003</v>
      </c>
      <c r="S37" s="1">
        <v>10.53215</v>
      </c>
      <c r="T37" s="1">
        <v>1011951.17971834</v>
      </c>
      <c r="U37" s="1"/>
      <c r="V37" s="1">
        <v>6.9486666666666697</v>
      </c>
      <c r="W37" s="1">
        <v>18321.807321709301</v>
      </c>
      <c r="X37" s="1">
        <v>25.615579244883801</v>
      </c>
      <c r="Y37" s="1">
        <f t="shared" si="2"/>
        <v>6.4038948112209502</v>
      </c>
      <c r="Z37" s="1">
        <v>11.3726</v>
      </c>
      <c r="AA37" s="1">
        <v>126435.41946633</v>
      </c>
      <c r="AB37" s="1"/>
      <c r="AC37" s="1">
        <v>6.9486666666666697</v>
      </c>
      <c r="AD37" s="1">
        <v>18321.807321709301</v>
      </c>
    </row>
    <row r="38" spans="1:30">
      <c r="A38" s="2"/>
      <c r="B38" s="2"/>
      <c r="C38" s="2" t="s">
        <v>147</v>
      </c>
      <c r="D38" s="2" t="s">
        <v>94</v>
      </c>
      <c r="E38" s="2"/>
      <c r="F38" s="2" t="s">
        <v>115</v>
      </c>
      <c r="G38" s="2" t="s">
        <v>32</v>
      </c>
      <c r="H38" s="2" t="s">
        <v>165</v>
      </c>
      <c r="I38" s="3">
        <v>44307.149741875</v>
      </c>
      <c r="J38" s="1">
        <v>0</v>
      </c>
      <c r="K38" s="1">
        <f t="shared" si="0"/>
        <v>0</v>
      </c>
      <c r="L38" s="1">
        <v>5.0001666666666704</v>
      </c>
      <c r="M38" s="1">
        <v>0</v>
      </c>
      <c r="N38" s="1"/>
      <c r="O38" s="1">
        <v>6.3101833333333301</v>
      </c>
      <c r="P38" s="1">
        <v>44029.8124396598</v>
      </c>
      <c r="Q38" s="1">
        <v>0</v>
      </c>
      <c r="R38" s="1">
        <f t="shared" si="1"/>
        <v>0</v>
      </c>
      <c r="S38" s="1">
        <v>10.0636833333333</v>
      </c>
      <c r="T38" s="1">
        <v>0</v>
      </c>
      <c r="U38" s="1"/>
      <c r="V38" s="1">
        <v>6.9486666666666697</v>
      </c>
      <c r="W38" s="1">
        <v>18109.4861657771</v>
      </c>
      <c r="X38" s="1">
        <v>0</v>
      </c>
      <c r="Y38" s="1">
        <f t="shared" si="2"/>
        <v>0</v>
      </c>
      <c r="Z38" s="1">
        <v>11.28655</v>
      </c>
      <c r="AA38" s="1">
        <v>0</v>
      </c>
      <c r="AB38" s="1"/>
      <c r="AC38" s="1">
        <v>6.9486666666666697</v>
      </c>
      <c r="AD38" s="1">
        <v>18109.4861657771</v>
      </c>
    </row>
    <row r="39" spans="1:30">
      <c r="A39" s="2"/>
      <c r="B39" s="2"/>
      <c r="C39" s="2" t="s">
        <v>147</v>
      </c>
      <c r="D39" s="2" t="s">
        <v>94</v>
      </c>
      <c r="E39" s="2"/>
      <c r="F39" s="2" t="s">
        <v>133</v>
      </c>
      <c r="G39" s="2" t="s">
        <v>32</v>
      </c>
      <c r="H39" s="2" t="s">
        <v>165</v>
      </c>
      <c r="I39" s="3">
        <v>44307.164721076399</v>
      </c>
      <c r="J39" s="1">
        <v>0</v>
      </c>
      <c r="K39" s="1">
        <f t="shared" si="0"/>
        <v>0</v>
      </c>
      <c r="L39" s="1">
        <v>5.0267833333333298</v>
      </c>
      <c r="M39" s="1">
        <v>0</v>
      </c>
      <c r="N39" s="1"/>
      <c r="O39" s="1">
        <v>6.3094000000000001</v>
      </c>
      <c r="P39" s="1">
        <v>45652.753988776502</v>
      </c>
      <c r="Q39" s="1">
        <v>0</v>
      </c>
      <c r="R39" s="1">
        <f t="shared" si="1"/>
        <v>0</v>
      </c>
      <c r="S39" s="1">
        <v>10.0637666666667</v>
      </c>
      <c r="T39" s="1">
        <v>0</v>
      </c>
      <c r="U39" s="1"/>
      <c r="V39" s="1">
        <v>6.9478833333333299</v>
      </c>
      <c r="W39" s="1">
        <v>17157.2654813302</v>
      </c>
      <c r="X39" s="1">
        <v>0</v>
      </c>
      <c r="Y39" s="1">
        <f t="shared" si="2"/>
        <v>0</v>
      </c>
      <c r="Z39" s="1">
        <v>11.286633333333301</v>
      </c>
      <c r="AA39" s="1">
        <v>0</v>
      </c>
      <c r="AB39" s="1"/>
      <c r="AC39" s="1">
        <v>6.9478833333333299</v>
      </c>
      <c r="AD39" s="1">
        <v>17157.2654813302</v>
      </c>
    </row>
    <row r="40" spans="1:30">
      <c r="A40" s="2"/>
      <c r="B40" s="2"/>
      <c r="C40" s="2" t="s">
        <v>147</v>
      </c>
      <c r="D40" s="2" t="s">
        <v>94</v>
      </c>
      <c r="E40" s="2"/>
      <c r="F40" s="2" t="s">
        <v>54</v>
      </c>
      <c r="G40" s="2" t="s">
        <v>32</v>
      </c>
      <c r="H40" s="2" t="s">
        <v>165</v>
      </c>
      <c r="I40" s="3">
        <v>44307.179607928199</v>
      </c>
      <c r="J40" s="1">
        <v>0</v>
      </c>
      <c r="K40" s="1">
        <f t="shared" si="0"/>
        <v>0</v>
      </c>
      <c r="L40" s="1">
        <v>5.0275666666666696</v>
      </c>
      <c r="M40" s="1">
        <v>0</v>
      </c>
      <c r="N40" s="1"/>
      <c r="O40" s="1">
        <v>6.3101833333333301</v>
      </c>
      <c r="P40" s="1">
        <v>47189.475820387102</v>
      </c>
      <c r="Q40" s="1">
        <v>0</v>
      </c>
      <c r="R40" s="1">
        <f t="shared" si="1"/>
        <v>0</v>
      </c>
      <c r="S40" s="1">
        <v>10.0636833333333</v>
      </c>
      <c r="T40" s="1">
        <v>0</v>
      </c>
      <c r="U40" s="1"/>
      <c r="V40" s="1">
        <v>6.9486666666666697</v>
      </c>
      <c r="W40" s="1">
        <v>16728.7059441171</v>
      </c>
      <c r="X40" s="1">
        <v>0</v>
      </c>
      <c r="Y40" s="1">
        <f t="shared" si="2"/>
        <v>0</v>
      </c>
      <c r="Z40" s="1">
        <v>11.28655</v>
      </c>
      <c r="AA40" s="1">
        <v>0</v>
      </c>
      <c r="AB40" s="1"/>
      <c r="AC40" s="1">
        <v>6.9486666666666697</v>
      </c>
      <c r="AD40" s="1">
        <v>16728.7059441171</v>
      </c>
    </row>
    <row r="41" spans="1:30">
      <c r="A41" s="2"/>
      <c r="B41" s="2"/>
      <c r="C41" s="2" t="s">
        <v>132</v>
      </c>
      <c r="D41" s="2" t="s">
        <v>94</v>
      </c>
      <c r="E41" s="2"/>
      <c r="F41" s="2" t="s">
        <v>131</v>
      </c>
      <c r="G41" s="2" t="s">
        <v>32</v>
      </c>
      <c r="H41" s="2" t="s">
        <v>167</v>
      </c>
      <c r="I41" s="3">
        <v>44307.194581469899</v>
      </c>
      <c r="J41" s="1">
        <v>0</v>
      </c>
      <c r="K41" s="1">
        <f t="shared" si="0"/>
        <v>0</v>
      </c>
      <c r="L41" s="1">
        <v>5.11811666666667</v>
      </c>
      <c r="M41" s="1">
        <v>0</v>
      </c>
      <c r="N41" s="1"/>
      <c r="O41" s="1">
        <v>6.3094000000000001</v>
      </c>
      <c r="P41" s="1">
        <v>45736.486644000797</v>
      </c>
      <c r="Q41" s="1">
        <v>0</v>
      </c>
      <c r="R41" s="1">
        <f t="shared" si="1"/>
        <v>0</v>
      </c>
      <c r="S41" s="1">
        <v>10.0637666666667</v>
      </c>
      <c r="T41" s="1">
        <v>0</v>
      </c>
      <c r="U41" s="1"/>
      <c r="V41" s="1">
        <v>6.9478833333333299</v>
      </c>
      <c r="W41" s="1">
        <v>17750.761368584801</v>
      </c>
      <c r="X41" s="1">
        <v>0</v>
      </c>
      <c r="Y41" s="1">
        <f t="shared" si="2"/>
        <v>0</v>
      </c>
      <c r="Z41" s="1">
        <v>11.286633333333301</v>
      </c>
      <c r="AA41" s="1">
        <v>0</v>
      </c>
      <c r="AB41" s="1"/>
      <c r="AC41" s="1">
        <v>6.9478833333333299</v>
      </c>
      <c r="AD41" s="1">
        <v>17750.761368584801</v>
      </c>
    </row>
    <row r="42" spans="1:30">
      <c r="A42" s="2"/>
      <c r="B42" s="2"/>
      <c r="C42" s="2" t="s">
        <v>46</v>
      </c>
      <c r="D42" s="2" t="s">
        <v>94</v>
      </c>
      <c r="E42" s="2"/>
      <c r="F42" s="2" t="s">
        <v>76</v>
      </c>
      <c r="G42" s="2" t="s">
        <v>32</v>
      </c>
      <c r="H42" s="2" t="s">
        <v>58</v>
      </c>
      <c r="I42" s="3">
        <v>44307.209496041702</v>
      </c>
      <c r="J42" s="1">
        <v>0</v>
      </c>
      <c r="K42" s="1">
        <f t="shared" si="0"/>
        <v>0</v>
      </c>
      <c r="L42" s="1">
        <v>5.0549666666666697</v>
      </c>
      <c r="M42" s="1">
        <v>0</v>
      </c>
      <c r="N42" s="1"/>
      <c r="O42" s="1">
        <v>6.30105</v>
      </c>
      <c r="P42" s="1">
        <v>46380.827876871503</v>
      </c>
      <c r="Q42" s="1">
        <v>0</v>
      </c>
      <c r="R42" s="1">
        <f t="shared" si="1"/>
        <v>0</v>
      </c>
      <c r="S42" s="1">
        <v>10.0636833333333</v>
      </c>
      <c r="T42" s="1">
        <v>0</v>
      </c>
      <c r="U42" s="1"/>
      <c r="V42" s="1">
        <v>6.9486666666666697</v>
      </c>
      <c r="W42" s="1">
        <v>19363.1978329177</v>
      </c>
      <c r="X42" s="1">
        <v>0</v>
      </c>
      <c r="Y42" s="1">
        <f t="shared" si="2"/>
        <v>0</v>
      </c>
      <c r="Z42" s="1">
        <v>11.28655</v>
      </c>
      <c r="AA42" s="1">
        <v>0</v>
      </c>
      <c r="AB42" s="1"/>
      <c r="AC42" s="1">
        <v>6.9486666666666697</v>
      </c>
      <c r="AD42" s="1">
        <v>19363.1978329177</v>
      </c>
    </row>
    <row r="43" spans="1:30">
      <c r="A43" s="2"/>
      <c r="B43" s="2"/>
      <c r="C43" s="2" t="s">
        <v>130</v>
      </c>
      <c r="D43" s="2" t="s">
        <v>94</v>
      </c>
      <c r="E43" s="2"/>
      <c r="F43" s="2" t="s">
        <v>145</v>
      </c>
      <c r="G43" s="2" t="s">
        <v>32</v>
      </c>
      <c r="H43" s="2" t="s">
        <v>168</v>
      </c>
      <c r="I43" s="3">
        <v>44307.224452696799</v>
      </c>
      <c r="J43" s="1">
        <v>0</v>
      </c>
      <c r="K43" s="1">
        <f t="shared" si="0"/>
        <v>0</v>
      </c>
      <c r="L43" s="1">
        <v>5.2094500000000004</v>
      </c>
      <c r="M43" s="1">
        <v>0</v>
      </c>
      <c r="N43" s="1"/>
      <c r="O43" s="1">
        <v>6.3094000000000001</v>
      </c>
      <c r="P43" s="1">
        <v>48790.199261243797</v>
      </c>
      <c r="Q43" s="1">
        <v>0</v>
      </c>
      <c r="R43" s="1">
        <f t="shared" si="1"/>
        <v>0</v>
      </c>
      <c r="S43" s="1">
        <v>10.0637666666667</v>
      </c>
      <c r="T43" s="1">
        <v>0</v>
      </c>
      <c r="U43" s="1"/>
      <c r="V43" s="1">
        <v>6.9478833333333299</v>
      </c>
      <c r="W43" s="1">
        <v>19074.4011246466</v>
      </c>
      <c r="X43" s="1">
        <v>0</v>
      </c>
      <c r="Y43" s="1">
        <f t="shared" si="2"/>
        <v>0</v>
      </c>
      <c r="Z43" s="1">
        <v>11.286633333333301</v>
      </c>
      <c r="AA43" s="1">
        <v>0</v>
      </c>
      <c r="AB43" s="1"/>
      <c r="AC43" s="1">
        <v>6.9478833333333299</v>
      </c>
      <c r="AD43" s="1">
        <v>19074.4011246466</v>
      </c>
    </row>
    <row r="44" spans="1:30">
      <c r="A44" s="2"/>
      <c r="B44" s="2"/>
      <c r="C44" s="2" t="s">
        <v>152</v>
      </c>
      <c r="D44" s="2" t="s">
        <v>94</v>
      </c>
      <c r="E44" s="2"/>
      <c r="F44" s="2" t="s">
        <v>159</v>
      </c>
      <c r="G44" s="2" t="s">
        <v>32</v>
      </c>
      <c r="H44" s="2" t="s">
        <v>121</v>
      </c>
      <c r="I44" s="3">
        <v>44307.239437488402</v>
      </c>
      <c r="J44" s="1">
        <v>0</v>
      </c>
      <c r="K44" s="1">
        <f t="shared" si="0"/>
        <v>0</v>
      </c>
      <c r="L44" s="1">
        <v>5.5025166666666703</v>
      </c>
      <c r="M44" s="1">
        <v>0</v>
      </c>
      <c r="N44" s="1"/>
      <c r="O44" s="1">
        <v>6.30105</v>
      </c>
      <c r="P44" s="1">
        <v>46985.301457683199</v>
      </c>
      <c r="Q44" s="1">
        <v>0</v>
      </c>
      <c r="R44" s="1">
        <f t="shared" si="1"/>
        <v>0</v>
      </c>
      <c r="S44" s="1">
        <v>10.0636833333333</v>
      </c>
      <c r="T44" s="1">
        <v>0</v>
      </c>
      <c r="U44" s="1"/>
      <c r="V44" s="1">
        <v>6.9486666666666697</v>
      </c>
      <c r="W44" s="1">
        <v>18508.0094375681</v>
      </c>
      <c r="X44" s="1">
        <v>0</v>
      </c>
      <c r="Y44" s="1">
        <f t="shared" si="2"/>
        <v>0</v>
      </c>
      <c r="Z44" s="1">
        <v>11.28655</v>
      </c>
      <c r="AA44" s="1">
        <v>0</v>
      </c>
      <c r="AB44" s="1"/>
      <c r="AC44" s="1">
        <v>6.9486666666666697</v>
      </c>
      <c r="AD44" s="1">
        <v>18508.0094375681</v>
      </c>
    </row>
    <row r="45" spans="1:30">
      <c r="A45" s="2"/>
      <c r="B45" s="2"/>
      <c r="C45" s="2" t="s">
        <v>96</v>
      </c>
      <c r="D45" s="2" t="s">
        <v>94</v>
      </c>
      <c r="E45" s="2"/>
      <c r="F45" s="2" t="s">
        <v>17</v>
      </c>
      <c r="G45" s="2" t="s">
        <v>32</v>
      </c>
      <c r="H45" s="2" t="s">
        <v>49</v>
      </c>
      <c r="I45" s="3">
        <v>44307.254360856503</v>
      </c>
      <c r="J45" s="1">
        <v>0</v>
      </c>
      <c r="K45" s="1">
        <f t="shared" si="0"/>
        <v>0</v>
      </c>
      <c r="L45" s="1">
        <v>5.0633166666666698</v>
      </c>
      <c r="M45" s="1">
        <v>0</v>
      </c>
      <c r="N45" s="1"/>
      <c r="O45" s="1">
        <v>6.30026666666667</v>
      </c>
      <c r="P45" s="1">
        <v>49507.859975345098</v>
      </c>
      <c r="Q45" s="1">
        <v>0</v>
      </c>
      <c r="R45" s="1">
        <f t="shared" si="1"/>
        <v>0</v>
      </c>
      <c r="S45" s="1">
        <v>10.0637666666667</v>
      </c>
      <c r="T45" s="1">
        <v>0</v>
      </c>
      <c r="U45" s="1"/>
      <c r="V45" s="1">
        <v>6.9478833333333299</v>
      </c>
      <c r="W45" s="1">
        <v>17673.2959117668</v>
      </c>
      <c r="X45" s="1">
        <v>0</v>
      </c>
      <c r="Y45" s="1">
        <f t="shared" si="2"/>
        <v>0</v>
      </c>
      <c r="Z45" s="1">
        <v>11.286633333333301</v>
      </c>
      <c r="AA45" s="1">
        <v>0</v>
      </c>
      <c r="AB45" s="1"/>
      <c r="AC45" s="1">
        <v>6.9478833333333299</v>
      </c>
      <c r="AD45" s="1">
        <v>17673.2959117668</v>
      </c>
    </row>
    <row r="46" spans="1:30">
      <c r="A46" s="2"/>
      <c r="B46" s="2"/>
      <c r="C46" s="2" t="s">
        <v>8</v>
      </c>
      <c r="D46" s="2" t="s">
        <v>94</v>
      </c>
      <c r="E46" s="2"/>
      <c r="F46" s="2" t="s">
        <v>108</v>
      </c>
      <c r="G46" s="2" t="s">
        <v>32</v>
      </c>
      <c r="H46" s="2" t="s">
        <v>123</v>
      </c>
      <c r="I46" s="3">
        <v>44307.269282592599</v>
      </c>
      <c r="J46" s="1">
        <v>0</v>
      </c>
      <c r="K46" s="1">
        <f t="shared" si="0"/>
        <v>0</v>
      </c>
      <c r="L46" s="1">
        <v>5.0366999999999997</v>
      </c>
      <c r="M46" s="1">
        <v>0</v>
      </c>
      <c r="N46" s="1"/>
      <c r="O46" s="1">
        <v>6.30105</v>
      </c>
      <c r="P46" s="1">
        <v>49628.639764741703</v>
      </c>
      <c r="Q46" s="1">
        <v>0</v>
      </c>
      <c r="R46" s="1">
        <f t="shared" si="1"/>
        <v>0</v>
      </c>
      <c r="S46" s="1">
        <v>10.0636833333333</v>
      </c>
      <c r="T46" s="1">
        <v>0</v>
      </c>
      <c r="U46" s="1"/>
      <c r="V46" s="1">
        <v>6.9486666666666697</v>
      </c>
      <c r="W46" s="1">
        <v>18527.053826226202</v>
      </c>
      <c r="X46" s="1">
        <v>0</v>
      </c>
      <c r="Y46" s="1">
        <f t="shared" si="2"/>
        <v>0</v>
      </c>
      <c r="Z46" s="1">
        <v>11.28655</v>
      </c>
      <c r="AA46" s="1">
        <v>0</v>
      </c>
      <c r="AB46" s="1"/>
      <c r="AC46" s="1">
        <v>6.9486666666666697</v>
      </c>
      <c r="AD46" s="1">
        <v>18527.053826226202</v>
      </c>
    </row>
    <row r="47" spans="1:30">
      <c r="A47" s="2"/>
      <c r="B47" s="2"/>
      <c r="C47" s="2" t="s">
        <v>67</v>
      </c>
      <c r="D47" s="2" t="s">
        <v>94</v>
      </c>
      <c r="E47" s="2"/>
      <c r="F47" s="2" t="s">
        <v>122</v>
      </c>
      <c r="G47" s="2" t="s">
        <v>32</v>
      </c>
      <c r="H47" s="2" t="s">
        <v>75</v>
      </c>
      <c r="I47" s="3">
        <v>44307.284243182898</v>
      </c>
      <c r="J47" s="1">
        <v>0</v>
      </c>
      <c r="K47" s="1">
        <f t="shared" si="0"/>
        <v>0</v>
      </c>
      <c r="L47" s="1">
        <v>5.4834500000000004</v>
      </c>
      <c r="M47" s="1">
        <v>0</v>
      </c>
      <c r="N47" s="1"/>
      <c r="O47" s="1">
        <v>6.30026666666667</v>
      </c>
      <c r="P47" s="1">
        <v>49086.982164551002</v>
      </c>
      <c r="Q47" s="1">
        <v>0</v>
      </c>
      <c r="R47" s="1">
        <f t="shared" si="1"/>
        <v>0</v>
      </c>
      <c r="S47" s="1">
        <v>10.0637666666667</v>
      </c>
      <c r="T47" s="1">
        <v>0</v>
      </c>
      <c r="U47" s="1"/>
      <c r="V47" s="1">
        <v>6.9478833333333299</v>
      </c>
      <c r="W47" s="1">
        <v>19425.540049003099</v>
      </c>
      <c r="X47" s="1">
        <v>0</v>
      </c>
      <c r="Y47" s="1">
        <f t="shared" si="2"/>
        <v>0</v>
      </c>
      <c r="Z47" s="1">
        <v>11.286633333333301</v>
      </c>
      <c r="AA47" s="1">
        <v>0</v>
      </c>
      <c r="AB47" s="1"/>
      <c r="AC47" s="1">
        <v>6.9478833333333299</v>
      </c>
      <c r="AD47" s="1">
        <v>19425.540049003099</v>
      </c>
    </row>
    <row r="48" spans="1:30">
      <c r="A48" s="2"/>
      <c r="B48" s="2"/>
      <c r="C48" s="2" t="s">
        <v>18</v>
      </c>
      <c r="D48" s="2" t="s">
        <v>94</v>
      </c>
      <c r="E48" s="2"/>
      <c r="F48" s="2" t="s">
        <v>118</v>
      </c>
      <c r="G48" s="2" t="s">
        <v>32</v>
      </c>
      <c r="H48" s="2" t="s">
        <v>144</v>
      </c>
      <c r="I48" s="3">
        <v>44307.299147210702</v>
      </c>
      <c r="J48" s="1">
        <v>0</v>
      </c>
      <c r="K48" s="1">
        <f t="shared" si="0"/>
        <v>0</v>
      </c>
      <c r="L48" s="1">
        <v>5.0549666666666697</v>
      </c>
      <c r="M48" s="1">
        <v>0</v>
      </c>
      <c r="N48" s="1"/>
      <c r="O48" s="1">
        <v>6.3101833333333301</v>
      </c>
      <c r="P48" s="1">
        <v>47614.371443146701</v>
      </c>
      <c r="Q48" s="1">
        <v>0</v>
      </c>
      <c r="R48" s="1">
        <f t="shared" si="1"/>
        <v>0</v>
      </c>
      <c r="S48" s="1">
        <v>10.0636833333333</v>
      </c>
      <c r="T48" s="1">
        <v>0</v>
      </c>
      <c r="U48" s="1"/>
      <c r="V48" s="1">
        <v>6.9486666666666697</v>
      </c>
      <c r="W48" s="1">
        <v>18329.248442953802</v>
      </c>
      <c r="X48" s="1">
        <v>0</v>
      </c>
      <c r="Y48" s="1">
        <f t="shared" si="2"/>
        <v>0</v>
      </c>
      <c r="Z48" s="1">
        <v>11.28655</v>
      </c>
      <c r="AA48" s="1">
        <v>0</v>
      </c>
      <c r="AB48" s="1"/>
      <c r="AC48" s="1">
        <v>6.9486666666666697</v>
      </c>
      <c r="AD48" s="1">
        <v>18329.248442953802</v>
      </c>
    </row>
    <row r="49" spans="1:30">
      <c r="A49" s="2"/>
      <c r="B49" s="2"/>
      <c r="C49" s="2" t="s">
        <v>72</v>
      </c>
      <c r="D49" s="2" t="s">
        <v>94</v>
      </c>
      <c r="E49" s="2"/>
      <c r="F49" s="2" t="s">
        <v>139</v>
      </c>
      <c r="G49" s="2" t="s">
        <v>32</v>
      </c>
      <c r="H49" s="2" t="s">
        <v>149</v>
      </c>
      <c r="I49" s="3">
        <v>44307.314076597198</v>
      </c>
      <c r="J49" s="1">
        <v>0</v>
      </c>
      <c r="K49" s="1">
        <f t="shared" si="0"/>
        <v>0</v>
      </c>
      <c r="L49" s="1">
        <v>5.0633166666666698</v>
      </c>
      <c r="M49" s="1">
        <v>0</v>
      </c>
      <c r="N49" s="1"/>
      <c r="O49" s="1">
        <v>6.30026666666667</v>
      </c>
      <c r="P49" s="1">
        <v>47804.118731832103</v>
      </c>
      <c r="Q49" s="1">
        <v>0</v>
      </c>
      <c r="R49" s="1">
        <f t="shared" si="1"/>
        <v>0</v>
      </c>
      <c r="S49" s="1">
        <v>10.0637666666667</v>
      </c>
      <c r="T49" s="1">
        <v>0</v>
      </c>
      <c r="U49" s="1"/>
      <c r="V49" s="1">
        <v>6.9478833333333299</v>
      </c>
      <c r="W49" s="1">
        <v>18971.760734847001</v>
      </c>
      <c r="X49" s="1">
        <v>0</v>
      </c>
      <c r="Y49" s="1">
        <f t="shared" si="2"/>
        <v>0</v>
      </c>
      <c r="Z49" s="1">
        <v>11.286633333333301</v>
      </c>
      <c r="AA49" s="1">
        <v>0</v>
      </c>
      <c r="AB49" s="1"/>
      <c r="AC49" s="1">
        <v>6.9478833333333299</v>
      </c>
      <c r="AD49" s="1">
        <v>18971.760734847001</v>
      </c>
    </row>
    <row r="50" spans="1:30">
      <c r="A50" s="2"/>
      <c r="B50" s="2"/>
      <c r="C50" s="2" t="s">
        <v>16</v>
      </c>
      <c r="D50" s="2" t="s">
        <v>94</v>
      </c>
      <c r="E50" s="2"/>
      <c r="F50" s="2" t="s">
        <v>151</v>
      </c>
      <c r="G50" s="2" t="s">
        <v>32</v>
      </c>
      <c r="H50" s="2" t="s">
        <v>160</v>
      </c>
      <c r="I50" s="3">
        <v>44307.329056099501</v>
      </c>
      <c r="J50" s="1">
        <v>0</v>
      </c>
      <c r="K50" s="1">
        <f t="shared" si="0"/>
        <v>0</v>
      </c>
      <c r="L50" s="1">
        <v>4.7261499999999996</v>
      </c>
      <c r="M50" s="1">
        <v>0</v>
      </c>
      <c r="N50" s="1"/>
      <c r="O50" s="1">
        <v>6.2827833333333301</v>
      </c>
      <c r="P50" s="1">
        <v>145.227178299028</v>
      </c>
      <c r="Q50" s="1">
        <v>0</v>
      </c>
      <c r="R50" s="1">
        <f t="shared" si="1"/>
        <v>0</v>
      </c>
      <c r="S50" s="1">
        <v>10.742483333333301</v>
      </c>
      <c r="T50" s="1">
        <v>0</v>
      </c>
      <c r="U50" s="1"/>
      <c r="V50" s="1">
        <v>6.9121333333333297</v>
      </c>
      <c r="W50" s="1">
        <v>165.754292580483</v>
      </c>
      <c r="X50" s="1">
        <v>0</v>
      </c>
      <c r="Y50" s="1">
        <f t="shared" si="2"/>
        <v>0</v>
      </c>
      <c r="Z50" s="1">
        <v>11.3821666666667</v>
      </c>
      <c r="AA50" s="1">
        <v>0</v>
      </c>
      <c r="AB50" s="1"/>
      <c r="AC50" s="1">
        <v>6.9121333333333297</v>
      </c>
      <c r="AD50" s="1">
        <v>165.754292580483</v>
      </c>
    </row>
    <row r="51" spans="1:30">
      <c r="A51" s="2"/>
      <c r="B51" s="2"/>
      <c r="C51" s="2" t="s">
        <v>11</v>
      </c>
      <c r="D51" s="2" t="s">
        <v>94</v>
      </c>
      <c r="E51" s="2"/>
      <c r="F51" s="2" t="s">
        <v>117</v>
      </c>
      <c r="G51" s="2" t="s">
        <v>32</v>
      </c>
      <c r="H51" s="2" t="s">
        <v>142</v>
      </c>
      <c r="I51" s="3">
        <v>44307.343975891199</v>
      </c>
      <c r="J51" s="1">
        <v>0</v>
      </c>
      <c r="K51" s="1">
        <f t="shared" si="0"/>
        <v>0</v>
      </c>
      <c r="L51" s="1">
        <v>5.5930666666666697</v>
      </c>
      <c r="M51" s="1">
        <v>0</v>
      </c>
      <c r="N51" s="1"/>
      <c r="O51" s="1">
        <v>6.3368000000000002</v>
      </c>
      <c r="P51" s="1">
        <v>68785.877027840193</v>
      </c>
      <c r="Q51" s="1">
        <v>0</v>
      </c>
      <c r="R51" s="1">
        <f t="shared" si="1"/>
        <v>0</v>
      </c>
      <c r="S51" s="1">
        <v>10.0637666666667</v>
      </c>
      <c r="T51" s="1">
        <v>0</v>
      </c>
      <c r="U51" s="1"/>
      <c r="V51" s="1">
        <v>6.9570166666666697</v>
      </c>
      <c r="W51" s="1">
        <v>26468.5054464887</v>
      </c>
      <c r="X51" s="1">
        <v>0</v>
      </c>
      <c r="Y51" s="1">
        <f t="shared" si="2"/>
        <v>0</v>
      </c>
      <c r="Z51" s="1">
        <v>11.286633333333301</v>
      </c>
      <c r="AA51" s="1">
        <v>0</v>
      </c>
      <c r="AB51" s="1"/>
      <c r="AC51" s="1">
        <v>6.9570166666666697</v>
      </c>
      <c r="AD51" s="1">
        <v>26468.5054464887</v>
      </c>
    </row>
    <row r="52" spans="1:30">
      <c r="A52" s="2"/>
      <c r="B52" s="2"/>
      <c r="C52" s="2" t="s">
        <v>40</v>
      </c>
      <c r="D52" s="2" t="s">
        <v>94</v>
      </c>
      <c r="E52" s="2"/>
      <c r="F52" s="2" t="s">
        <v>66</v>
      </c>
      <c r="G52" s="2" t="s">
        <v>32</v>
      </c>
      <c r="H52" s="2" t="s">
        <v>69</v>
      </c>
      <c r="I52" s="3">
        <v>44307.358912083298</v>
      </c>
      <c r="J52" s="1">
        <v>0</v>
      </c>
      <c r="K52" s="1">
        <f t="shared" si="0"/>
        <v>0</v>
      </c>
      <c r="L52" s="1">
        <v>5.0275666666666696</v>
      </c>
      <c r="M52" s="1">
        <v>0</v>
      </c>
      <c r="N52" s="1"/>
      <c r="O52" s="1">
        <v>6.3101833333333301</v>
      </c>
      <c r="P52" s="1">
        <v>49891.960689383297</v>
      </c>
      <c r="Q52" s="1">
        <v>0</v>
      </c>
      <c r="R52" s="1">
        <f t="shared" si="1"/>
        <v>0</v>
      </c>
      <c r="S52" s="1">
        <v>10.073233333333301</v>
      </c>
      <c r="T52" s="1">
        <v>0</v>
      </c>
      <c r="U52" s="1"/>
      <c r="V52" s="1">
        <v>6.9486666666666697</v>
      </c>
      <c r="W52" s="1">
        <v>17239.6567769502</v>
      </c>
      <c r="X52" s="1">
        <v>0</v>
      </c>
      <c r="Y52" s="1">
        <f t="shared" si="2"/>
        <v>0</v>
      </c>
      <c r="Z52" s="1">
        <v>11.28655</v>
      </c>
      <c r="AA52" s="1">
        <v>0</v>
      </c>
      <c r="AB52" s="1"/>
      <c r="AC52" s="1">
        <v>6.9486666666666697</v>
      </c>
      <c r="AD52" s="1">
        <v>17239.6567769502</v>
      </c>
    </row>
    <row r="53" spans="1:30">
      <c r="A53" s="2"/>
      <c r="B53" s="2"/>
      <c r="C53" s="2" t="s">
        <v>109</v>
      </c>
      <c r="D53" s="2" t="s">
        <v>94</v>
      </c>
      <c r="E53" s="2"/>
      <c r="F53" s="2" t="s">
        <v>148</v>
      </c>
      <c r="G53" s="2" t="s">
        <v>32</v>
      </c>
      <c r="H53" s="2" t="s">
        <v>28</v>
      </c>
      <c r="I53" s="3">
        <v>44307.3738645833</v>
      </c>
      <c r="J53" s="1">
        <v>0</v>
      </c>
      <c r="K53" s="1">
        <f t="shared" si="0"/>
        <v>0</v>
      </c>
      <c r="L53" s="1">
        <v>5.1820500000000003</v>
      </c>
      <c r="M53" s="1">
        <v>0</v>
      </c>
      <c r="N53" s="1"/>
      <c r="O53" s="1">
        <v>6.30026666666667</v>
      </c>
      <c r="P53" s="1">
        <v>45911.248597336802</v>
      </c>
      <c r="Q53" s="1">
        <v>0</v>
      </c>
      <c r="R53" s="1">
        <f t="shared" si="1"/>
        <v>0</v>
      </c>
      <c r="S53" s="1">
        <v>10.0637666666667</v>
      </c>
      <c r="T53" s="1">
        <v>0</v>
      </c>
      <c r="U53" s="1"/>
      <c r="V53" s="1">
        <v>6.9478833333333299</v>
      </c>
      <c r="W53" s="1">
        <v>19904.434011299301</v>
      </c>
      <c r="X53" s="1">
        <v>0</v>
      </c>
      <c r="Y53" s="1">
        <f t="shared" si="2"/>
        <v>0</v>
      </c>
      <c r="Z53" s="1">
        <v>11.286633333333301</v>
      </c>
      <c r="AA53" s="1">
        <v>0</v>
      </c>
      <c r="AB53" s="1"/>
      <c r="AC53" s="1">
        <v>6.9478833333333299</v>
      </c>
      <c r="AD53" s="1">
        <v>19904.434011299301</v>
      </c>
    </row>
    <row r="54" spans="1:30">
      <c r="A54" s="2"/>
      <c r="B54" s="2"/>
      <c r="C54" s="2" t="s">
        <v>143</v>
      </c>
      <c r="D54" s="2" t="s">
        <v>94</v>
      </c>
      <c r="E54" s="2"/>
      <c r="F54" s="2" t="s">
        <v>30</v>
      </c>
      <c r="G54" s="2" t="s">
        <v>32</v>
      </c>
      <c r="H54" s="2" t="s">
        <v>105</v>
      </c>
      <c r="I54" s="3">
        <v>44307.388838182902</v>
      </c>
      <c r="J54" s="1">
        <v>0</v>
      </c>
      <c r="K54" s="1">
        <f t="shared" si="0"/>
        <v>0</v>
      </c>
      <c r="L54" s="1">
        <v>5.7308500000000002</v>
      </c>
      <c r="M54" s="1">
        <v>0</v>
      </c>
      <c r="N54" s="1"/>
      <c r="O54" s="1">
        <v>6.30105</v>
      </c>
      <c r="P54" s="1">
        <v>50351.603306186502</v>
      </c>
      <c r="Q54" s="1">
        <v>0</v>
      </c>
      <c r="R54" s="1">
        <f t="shared" si="1"/>
        <v>0</v>
      </c>
      <c r="S54" s="1">
        <v>10.0636833333333</v>
      </c>
      <c r="T54" s="1">
        <v>0</v>
      </c>
      <c r="U54" s="1"/>
      <c r="V54" s="1">
        <v>6.9486666666666697</v>
      </c>
      <c r="W54" s="1">
        <v>19301.3099342319</v>
      </c>
      <c r="X54" s="1">
        <v>0</v>
      </c>
      <c r="Y54" s="1">
        <f t="shared" si="2"/>
        <v>0</v>
      </c>
      <c r="Z54" s="1">
        <v>11.28655</v>
      </c>
      <c r="AA54" s="1">
        <v>0</v>
      </c>
      <c r="AB54" s="1"/>
      <c r="AC54" s="1">
        <v>6.9486666666666697</v>
      </c>
      <c r="AD54" s="1">
        <v>19301.3099342319</v>
      </c>
    </row>
    <row r="55" spans="1:30">
      <c r="A55" s="2"/>
      <c r="B55" s="2"/>
      <c r="C55" s="2" t="s">
        <v>38</v>
      </c>
      <c r="D55" s="2"/>
      <c r="E55" s="2"/>
      <c r="F55" s="2" t="s">
        <v>88</v>
      </c>
      <c r="G55" s="2" t="s">
        <v>32</v>
      </c>
      <c r="H55" s="2" t="s">
        <v>165</v>
      </c>
      <c r="I55" s="3">
        <v>44307.418745104202</v>
      </c>
      <c r="J55" s="1">
        <v>0</v>
      </c>
      <c r="K55" s="1">
        <f t="shared" si="0"/>
        <v>0</v>
      </c>
      <c r="L55" s="1">
        <v>5.0549666666666697</v>
      </c>
      <c r="M55" s="1">
        <v>0</v>
      </c>
      <c r="N55" s="1"/>
      <c r="O55" s="1">
        <v>6.30105</v>
      </c>
      <c r="P55" s="1">
        <v>46903.614373994897</v>
      </c>
      <c r="Q55" s="1">
        <v>0</v>
      </c>
      <c r="R55" s="1">
        <f t="shared" si="1"/>
        <v>0</v>
      </c>
      <c r="S55" s="1">
        <v>10.0636833333333</v>
      </c>
      <c r="T55" s="1">
        <v>0</v>
      </c>
      <c r="U55" s="1"/>
      <c r="V55" s="1">
        <v>6.9486666666666697</v>
      </c>
      <c r="W55" s="1">
        <v>18746.871889179602</v>
      </c>
      <c r="X55" s="1">
        <v>0</v>
      </c>
      <c r="Y55" s="1">
        <f t="shared" si="2"/>
        <v>0</v>
      </c>
      <c r="Z55" s="1">
        <v>11.3726</v>
      </c>
      <c r="AA55" s="1">
        <v>0</v>
      </c>
      <c r="AB55" s="1"/>
      <c r="AC55" s="1">
        <v>6.9486666666666697</v>
      </c>
      <c r="AD55" s="1">
        <v>18746.871889179602</v>
      </c>
    </row>
    <row r="56" spans="1:30">
      <c r="A56" s="2"/>
      <c r="B56" s="2"/>
      <c r="C56" s="2" t="s">
        <v>129</v>
      </c>
      <c r="D56" s="2"/>
      <c r="E56" s="2"/>
      <c r="F56" s="2" t="s">
        <v>23</v>
      </c>
      <c r="G56" s="2" t="s">
        <v>32</v>
      </c>
      <c r="H56" s="2"/>
      <c r="I56" s="3">
        <v>44307.433681030103</v>
      </c>
      <c r="J56" s="1">
        <v>0</v>
      </c>
      <c r="K56" s="1">
        <f t="shared" si="0"/>
        <v>0</v>
      </c>
      <c r="L56" s="1">
        <v>5.0267833333333298</v>
      </c>
      <c r="M56" s="1">
        <v>0</v>
      </c>
      <c r="N56" s="1"/>
      <c r="O56" s="1">
        <v>6.3094000000000001</v>
      </c>
      <c r="P56" s="1">
        <v>48707.788009569602</v>
      </c>
      <c r="Q56" s="1">
        <v>0</v>
      </c>
      <c r="R56" s="1">
        <f t="shared" si="1"/>
        <v>0</v>
      </c>
      <c r="S56" s="1">
        <v>10.0637666666667</v>
      </c>
      <c r="T56" s="1">
        <v>0</v>
      </c>
      <c r="U56" s="1"/>
      <c r="V56" s="1">
        <v>6.9478833333333299</v>
      </c>
      <c r="W56" s="1">
        <v>18820.586302884501</v>
      </c>
      <c r="X56" s="1">
        <v>0</v>
      </c>
      <c r="Y56" s="1">
        <f t="shared" si="2"/>
        <v>0</v>
      </c>
      <c r="Z56" s="1">
        <v>11.286633333333301</v>
      </c>
      <c r="AA56" s="1">
        <v>0</v>
      </c>
      <c r="AB56" s="1"/>
      <c r="AC56" s="1">
        <v>6.9478833333333299</v>
      </c>
      <c r="AD56" s="1">
        <v>18820.586302884501</v>
      </c>
    </row>
    <row r="57" spans="1:30">
      <c r="A57" s="2"/>
      <c r="B57" s="2"/>
      <c r="C57" s="2" t="s">
        <v>36</v>
      </c>
      <c r="D57" s="2"/>
      <c r="E57" s="2"/>
      <c r="F57" s="2" t="s">
        <v>91</v>
      </c>
      <c r="G57" s="2" t="s">
        <v>32</v>
      </c>
      <c r="H57" s="2"/>
      <c r="I57" s="3">
        <v>44307.448043044002</v>
      </c>
      <c r="J57" s="1">
        <v>0</v>
      </c>
      <c r="K57" s="1">
        <f t="shared" si="0"/>
        <v>0</v>
      </c>
      <c r="L57" s="1">
        <v>5.0732333333333299</v>
      </c>
      <c r="M57" s="1">
        <v>0</v>
      </c>
      <c r="N57" s="1"/>
      <c r="O57" s="1">
        <v>6.30105</v>
      </c>
      <c r="P57" s="1">
        <v>49996.555968430803</v>
      </c>
      <c r="Q57" s="1">
        <v>0</v>
      </c>
      <c r="R57" s="1">
        <f t="shared" si="1"/>
        <v>0</v>
      </c>
      <c r="S57" s="1">
        <v>10.0636833333333</v>
      </c>
      <c r="T57" s="1">
        <v>0</v>
      </c>
      <c r="U57" s="1"/>
      <c r="V57" s="1">
        <v>6.9486666666666697</v>
      </c>
      <c r="W57" s="1">
        <v>18863.261850447001</v>
      </c>
      <c r="X57" s="1">
        <v>0</v>
      </c>
      <c r="Y57" s="1">
        <f t="shared" si="2"/>
        <v>0</v>
      </c>
      <c r="Z57" s="1">
        <v>11.28655</v>
      </c>
      <c r="AA57" s="1">
        <v>0</v>
      </c>
      <c r="AB57" s="1"/>
      <c r="AC57" s="1">
        <v>6.9486666666666697</v>
      </c>
      <c r="AD57" s="1">
        <v>18863.261850447001</v>
      </c>
    </row>
    <row r="58" spans="1:30">
      <c r="A58" s="2"/>
      <c r="B58" s="2"/>
      <c r="C58" s="2" t="s">
        <v>37</v>
      </c>
      <c r="D58" s="2"/>
      <c r="E58" s="2"/>
      <c r="F58" s="2" t="s">
        <v>24</v>
      </c>
      <c r="G58" s="2" t="s">
        <v>32</v>
      </c>
      <c r="H58" s="2"/>
      <c r="I58" s="3">
        <v>44307.463004270801</v>
      </c>
      <c r="J58" s="1">
        <v>0</v>
      </c>
      <c r="K58" s="1">
        <f t="shared" si="0"/>
        <v>0</v>
      </c>
      <c r="L58" s="1">
        <v>5.0541833333333299</v>
      </c>
      <c r="M58" s="1">
        <v>0</v>
      </c>
      <c r="N58" s="1"/>
      <c r="O58" s="1">
        <v>6.3094000000000001</v>
      </c>
      <c r="P58" s="1">
        <v>47419.205686593399</v>
      </c>
      <c r="Q58" s="1">
        <v>0</v>
      </c>
      <c r="R58" s="1">
        <f t="shared" si="1"/>
        <v>0</v>
      </c>
      <c r="S58" s="1">
        <v>10.0637666666667</v>
      </c>
      <c r="T58" s="1">
        <v>0</v>
      </c>
      <c r="U58" s="1"/>
      <c r="V58" s="1">
        <v>6.9478833333333299</v>
      </c>
      <c r="W58" s="1">
        <v>19375.525814070101</v>
      </c>
      <c r="X58" s="1">
        <v>0</v>
      </c>
      <c r="Y58" s="1">
        <f t="shared" si="2"/>
        <v>0</v>
      </c>
      <c r="Z58" s="1">
        <v>11.286633333333301</v>
      </c>
      <c r="AA58" s="1">
        <v>0</v>
      </c>
      <c r="AB58" s="1"/>
      <c r="AC58" s="1">
        <v>6.9478833333333299</v>
      </c>
      <c r="AD58" s="1">
        <v>19375.525814070101</v>
      </c>
    </row>
    <row r="59" spans="1:30">
      <c r="A59" s="2"/>
      <c r="B59" s="2"/>
      <c r="C59" s="2" t="s">
        <v>4</v>
      </c>
      <c r="D59" s="2"/>
      <c r="E59" s="2"/>
      <c r="F59" s="2" t="s">
        <v>128</v>
      </c>
      <c r="G59" s="2" t="s">
        <v>32</v>
      </c>
      <c r="H59" s="2"/>
      <c r="I59" s="3">
        <v>44307.477912453702</v>
      </c>
      <c r="J59" s="1">
        <v>0</v>
      </c>
      <c r="K59" s="1">
        <f t="shared" si="0"/>
        <v>0</v>
      </c>
      <c r="L59" s="1">
        <v>5.4751166666666702</v>
      </c>
      <c r="M59" s="1">
        <v>0</v>
      </c>
      <c r="N59" s="1"/>
      <c r="O59" s="1">
        <v>6.3101833333333301</v>
      </c>
      <c r="P59" s="1">
        <v>54726.530766312302</v>
      </c>
      <c r="Q59" s="1">
        <v>0</v>
      </c>
      <c r="R59" s="1">
        <f t="shared" si="1"/>
        <v>0</v>
      </c>
      <c r="S59" s="1">
        <v>10.0636833333333</v>
      </c>
      <c r="T59" s="1">
        <v>0</v>
      </c>
      <c r="U59" s="1"/>
      <c r="V59" s="1">
        <v>6.9486666666666697</v>
      </c>
      <c r="W59" s="1">
        <v>21357.384596508498</v>
      </c>
      <c r="X59" s="1">
        <v>0</v>
      </c>
      <c r="Y59" s="1">
        <f t="shared" si="2"/>
        <v>0</v>
      </c>
      <c r="Z59" s="1">
        <v>11.28655</v>
      </c>
      <c r="AA59" s="1">
        <v>0</v>
      </c>
      <c r="AB59" s="1"/>
      <c r="AC59" s="1">
        <v>6.9486666666666697</v>
      </c>
      <c r="AD59" s="1">
        <v>21357.384596508498</v>
      </c>
    </row>
    <row r="60" spans="1:30">
      <c r="A60" s="2"/>
      <c r="B60" s="2"/>
      <c r="C60" s="2" t="s">
        <v>9</v>
      </c>
      <c r="D60" s="2"/>
      <c r="E60" s="2"/>
      <c r="F60" s="2" t="s">
        <v>47</v>
      </c>
      <c r="G60" s="2" t="s">
        <v>32</v>
      </c>
      <c r="H60" s="2"/>
      <c r="I60" s="3">
        <v>44307.492832314798</v>
      </c>
      <c r="J60" s="1">
        <v>0</v>
      </c>
      <c r="K60" s="1">
        <f t="shared" si="0"/>
        <v>0</v>
      </c>
      <c r="L60" s="1">
        <v>5.6204666666666698</v>
      </c>
      <c r="M60" s="1">
        <v>0</v>
      </c>
      <c r="N60" s="1"/>
      <c r="O60" s="1">
        <v>6.3094000000000001</v>
      </c>
      <c r="P60" s="1">
        <v>44390.573094412001</v>
      </c>
      <c r="Q60" s="1">
        <v>0</v>
      </c>
      <c r="R60" s="1">
        <f t="shared" si="1"/>
        <v>0</v>
      </c>
      <c r="S60" s="1">
        <v>10.0637666666667</v>
      </c>
      <c r="T60" s="1">
        <v>0</v>
      </c>
      <c r="U60" s="1"/>
      <c r="V60" s="1">
        <v>6.9478833333333299</v>
      </c>
      <c r="W60" s="1">
        <v>16808.051998868799</v>
      </c>
      <c r="X60" s="1">
        <v>0</v>
      </c>
      <c r="Y60" s="1">
        <f t="shared" si="2"/>
        <v>0</v>
      </c>
      <c r="Z60" s="1">
        <v>11.286633333333301</v>
      </c>
      <c r="AA60" s="1">
        <v>0</v>
      </c>
      <c r="AB60" s="1"/>
      <c r="AC60" s="1">
        <v>6.9478833333333299</v>
      </c>
      <c r="AD60" s="1">
        <v>16808.051998868799</v>
      </c>
    </row>
    <row r="61" spans="1:30">
      <c r="A61" s="2"/>
      <c r="B61" s="2"/>
      <c r="C61" s="2" t="s">
        <v>138</v>
      </c>
      <c r="D61" s="2"/>
      <c r="E61" s="2"/>
      <c r="F61" s="2" t="s">
        <v>141</v>
      </c>
      <c r="G61" s="2" t="s">
        <v>32</v>
      </c>
      <c r="H61" s="2"/>
      <c r="I61" s="3">
        <v>44307.507818669001</v>
      </c>
      <c r="J61" s="1">
        <v>0</v>
      </c>
      <c r="K61" s="1">
        <f t="shared" si="0"/>
        <v>0</v>
      </c>
      <c r="L61" s="1">
        <v>5.0366999999999997</v>
      </c>
      <c r="M61" s="1">
        <v>0</v>
      </c>
      <c r="N61" s="1"/>
      <c r="O61" s="1">
        <v>6.30105</v>
      </c>
      <c r="P61" s="1">
        <v>46733.860912620003</v>
      </c>
      <c r="Q61" s="1">
        <v>0</v>
      </c>
      <c r="R61" s="1">
        <f t="shared" si="1"/>
        <v>0</v>
      </c>
      <c r="S61" s="1">
        <v>10.0636833333333</v>
      </c>
      <c r="T61" s="1">
        <v>0</v>
      </c>
      <c r="U61" s="1"/>
      <c r="V61" s="1">
        <v>6.9486666666666697</v>
      </c>
      <c r="W61" s="1">
        <v>16030.5746542213</v>
      </c>
      <c r="X61" s="1">
        <v>0</v>
      </c>
      <c r="Y61" s="1">
        <f t="shared" si="2"/>
        <v>0</v>
      </c>
      <c r="Z61" s="1">
        <v>11.28655</v>
      </c>
      <c r="AA61" s="1">
        <v>0</v>
      </c>
      <c r="AB61" s="1"/>
      <c r="AC61" s="1">
        <v>6.9486666666666697</v>
      </c>
      <c r="AD61" s="1">
        <v>16030.5746542213</v>
      </c>
    </row>
    <row r="62" spans="1:30">
      <c r="A62" s="2"/>
      <c r="B62" s="2"/>
      <c r="C62" s="2" t="s">
        <v>67</v>
      </c>
      <c r="D62" s="2"/>
      <c r="E62" s="2"/>
      <c r="F62" s="2" t="s">
        <v>22</v>
      </c>
      <c r="G62" s="2" t="s">
        <v>32</v>
      </c>
      <c r="H62" s="2" t="s">
        <v>75</v>
      </c>
      <c r="I62" s="3">
        <v>44307.522737951404</v>
      </c>
      <c r="J62" s="1">
        <v>0</v>
      </c>
      <c r="K62" s="1">
        <f t="shared" si="0"/>
        <v>0</v>
      </c>
      <c r="L62" s="1">
        <v>5.5930666666666697</v>
      </c>
      <c r="M62" s="1">
        <v>0</v>
      </c>
      <c r="N62" s="1"/>
      <c r="O62" s="1">
        <v>6.30026666666667</v>
      </c>
      <c r="P62" s="1">
        <v>51467.5639272029</v>
      </c>
      <c r="Q62" s="1">
        <v>0</v>
      </c>
      <c r="R62" s="1">
        <f t="shared" si="1"/>
        <v>0</v>
      </c>
      <c r="S62" s="1">
        <v>10.0637666666667</v>
      </c>
      <c r="T62" s="1">
        <v>0</v>
      </c>
      <c r="U62" s="1"/>
      <c r="V62" s="1">
        <v>6.9478833333333299</v>
      </c>
      <c r="W62" s="1">
        <v>20564.901009331999</v>
      </c>
      <c r="X62" s="1">
        <v>0</v>
      </c>
      <c r="Y62" s="1">
        <f t="shared" si="2"/>
        <v>0</v>
      </c>
      <c r="Z62" s="1">
        <v>11.286633333333301</v>
      </c>
      <c r="AA62" s="1">
        <v>0</v>
      </c>
      <c r="AB62" s="1"/>
      <c r="AC62" s="1">
        <v>6.9478833333333299</v>
      </c>
      <c r="AD62" s="1">
        <v>20564.901009331999</v>
      </c>
    </row>
    <row r="63" spans="1:30">
      <c r="A63" s="2"/>
      <c r="B63" s="2"/>
      <c r="C63" s="2" t="s">
        <v>62</v>
      </c>
      <c r="D63" s="2"/>
      <c r="E63" s="2"/>
      <c r="F63" s="2" t="s">
        <v>56</v>
      </c>
      <c r="G63" s="2" t="s">
        <v>32</v>
      </c>
      <c r="H63" s="2" t="s">
        <v>165</v>
      </c>
      <c r="I63" s="3">
        <v>44307.537665636599</v>
      </c>
      <c r="J63" s="1">
        <v>0</v>
      </c>
      <c r="K63" s="1">
        <f t="shared" si="0"/>
        <v>0</v>
      </c>
      <c r="L63" s="1">
        <v>5.0458333333333298</v>
      </c>
      <c r="M63" s="1">
        <v>0</v>
      </c>
      <c r="N63" s="1"/>
      <c r="O63" s="1">
        <v>6.30105</v>
      </c>
      <c r="P63" s="1">
        <v>47079.322074654498</v>
      </c>
      <c r="Q63" s="1">
        <v>0</v>
      </c>
      <c r="R63" s="1">
        <f t="shared" si="1"/>
        <v>0</v>
      </c>
      <c r="S63" s="1">
        <v>10.0636833333333</v>
      </c>
      <c r="T63" s="1">
        <v>0</v>
      </c>
      <c r="U63" s="1"/>
      <c r="V63" s="1">
        <v>6.9486666666666697</v>
      </c>
      <c r="W63" s="1">
        <v>16943.7917535659</v>
      </c>
      <c r="X63" s="1">
        <v>0</v>
      </c>
      <c r="Y63" s="1">
        <f t="shared" si="2"/>
        <v>0</v>
      </c>
      <c r="Z63" s="1">
        <v>11.28655</v>
      </c>
      <c r="AA63" s="1">
        <v>0</v>
      </c>
      <c r="AB63" s="1"/>
      <c r="AC63" s="1">
        <v>6.9486666666666697</v>
      </c>
      <c r="AD63" s="1">
        <v>16943.7917535659</v>
      </c>
    </row>
    <row r="64" spans="1:30">
      <c r="A64" s="2"/>
      <c r="B64" s="2"/>
      <c r="C64" s="2" t="s">
        <v>97</v>
      </c>
      <c r="D64" s="2"/>
      <c r="E64" s="2"/>
      <c r="F64" s="2" t="s">
        <v>164</v>
      </c>
      <c r="G64" s="2" t="s">
        <v>32</v>
      </c>
      <c r="H64" s="2"/>
      <c r="I64" s="3">
        <v>44307.552620682902</v>
      </c>
      <c r="J64" s="1">
        <v>66.596780608776299</v>
      </c>
      <c r="K64" s="1">
        <f t="shared" si="0"/>
        <v>16.649195152194075</v>
      </c>
      <c r="L64" s="1">
        <v>5.7118000000000002</v>
      </c>
      <c r="M64" s="1">
        <v>3520.6478975944601</v>
      </c>
      <c r="N64" s="1"/>
      <c r="O64" s="1">
        <v>6.3094000000000001</v>
      </c>
      <c r="P64" s="1">
        <v>53020.816270654301</v>
      </c>
      <c r="Q64" s="1">
        <v>32.1495043093799</v>
      </c>
      <c r="R64" s="1">
        <f t="shared" si="1"/>
        <v>8.0373760773449749</v>
      </c>
      <c r="S64" s="1">
        <v>10.5322333333333</v>
      </c>
      <c r="T64" s="1">
        <v>10806.3121088015</v>
      </c>
      <c r="U64" s="1"/>
      <c r="V64" s="1">
        <v>6.9478833333333299</v>
      </c>
      <c r="W64" s="1">
        <v>18883.249801828599</v>
      </c>
      <c r="X64" s="1">
        <v>0</v>
      </c>
      <c r="Y64" s="1">
        <f t="shared" si="2"/>
        <v>0</v>
      </c>
      <c r="Z64" s="1">
        <v>11.286633333333301</v>
      </c>
      <c r="AA64" s="1">
        <v>0</v>
      </c>
      <c r="AB64" s="1"/>
      <c r="AC64" s="1">
        <v>6.9478833333333299</v>
      </c>
      <c r="AD64" s="1">
        <v>18883.249801828599</v>
      </c>
    </row>
    <row r="65" spans="1:30">
      <c r="A65" s="2"/>
      <c r="B65" s="2"/>
      <c r="C65" s="2" t="s">
        <v>25</v>
      </c>
      <c r="D65" s="2"/>
      <c r="E65" s="2"/>
      <c r="F65" s="2" t="s">
        <v>87</v>
      </c>
      <c r="G65" s="2" t="s">
        <v>32</v>
      </c>
      <c r="H65" s="2"/>
      <c r="I65" s="3">
        <v>44307.567510092602</v>
      </c>
      <c r="J65" s="1">
        <v>97.854153182057601</v>
      </c>
      <c r="K65" s="1">
        <f t="shared" si="0"/>
        <v>24.4635382955144</v>
      </c>
      <c r="L65" s="1">
        <v>5.7217166666666701</v>
      </c>
      <c r="M65" s="1">
        <v>4915.5529930021803</v>
      </c>
      <c r="N65" s="1"/>
      <c r="O65" s="1">
        <v>6.30105</v>
      </c>
      <c r="P65" s="1">
        <v>50375.517308194103</v>
      </c>
      <c r="Q65" s="1">
        <v>34.790185487731598</v>
      </c>
      <c r="R65" s="1">
        <f t="shared" si="1"/>
        <v>8.6975463719328996</v>
      </c>
      <c r="S65" s="1">
        <v>10.541700000000001</v>
      </c>
      <c r="T65" s="1">
        <v>12260.613495469601</v>
      </c>
      <c r="U65" s="1"/>
      <c r="V65" s="1">
        <v>6.9486666666666697</v>
      </c>
      <c r="W65" s="1">
        <v>19798.348768702701</v>
      </c>
      <c r="X65" s="1">
        <v>0</v>
      </c>
      <c r="Y65" s="1">
        <f t="shared" si="2"/>
        <v>0</v>
      </c>
      <c r="Z65" s="1">
        <v>11.28655</v>
      </c>
      <c r="AA65" s="1">
        <v>0</v>
      </c>
      <c r="AB65" s="1"/>
      <c r="AC65" s="1">
        <v>6.9486666666666697</v>
      </c>
      <c r="AD65" s="1">
        <v>19798.348768702701</v>
      </c>
    </row>
    <row r="66" spans="1:30">
      <c r="A66" s="2"/>
      <c r="B66" s="2"/>
      <c r="C66" s="2" t="s">
        <v>102</v>
      </c>
      <c r="D66" s="2"/>
      <c r="E66" s="2"/>
      <c r="F66" s="2" t="s">
        <v>110</v>
      </c>
      <c r="G66" s="2" t="s">
        <v>32</v>
      </c>
      <c r="H66" s="2"/>
      <c r="I66" s="3">
        <v>44307.582426192101</v>
      </c>
      <c r="J66" s="1">
        <v>56.1539740070493</v>
      </c>
      <c r="K66" s="1">
        <f t="shared" si="0"/>
        <v>14.038493501762325</v>
      </c>
      <c r="L66" s="1">
        <v>5.7118000000000002</v>
      </c>
      <c r="M66" s="1">
        <v>2919.8536735839898</v>
      </c>
      <c r="N66" s="1"/>
      <c r="O66" s="1">
        <v>6.30026666666667</v>
      </c>
      <c r="P66" s="1">
        <v>52152.432101408704</v>
      </c>
      <c r="Q66" s="1">
        <v>38.169374506289699</v>
      </c>
      <c r="R66" s="1">
        <f t="shared" si="1"/>
        <v>9.5423436265724249</v>
      </c>
      <c r="S66" s="1">
        <v>10.5322333333333</v>
      </c>
      <c r="T66" s="1">
        <v>13946.275955751</v>
      </c>
      <c r="U66" s="1"/>
      <c r="V66" s="1">
        <v>6.9478833333333299</v>
      </c>
      <c r="W66" s="1">
        <v>20526.586047777299</v>
      </c>
      <c r="X66" s="1">
        <v>0</v>
      </c>
      <c r="Y66" s="1">
        <f t="shared" si="2"/>
        <v>0</v>
      </c>
      <c r="Z66" s="1">
        <v>11.286633333333301</v>
      </c>
      <c r="AA66" s="1">
        <v>0</v>
      </c>
      <c r="AB66" s="1"/>
      <c r="AC66" s="1">
        <v>6.9478833333333299</v>
      </c>
      <c r="AD66" s="1">
        <v>20526.586047777299</v>
      </c>
    </row>
    <row r="67" spans="1:30">
      <c r="A67" s="2"/>
      <c r="B67" s="2"/>
      <c r="C67" s="2" t="s">
        <v>13</v>
      </c>
      <c r="D67" s="2"/>
      <c r="E67" s="2"/>
      <c r="F67" s="2" t="s">
        <v>82</v>
      </c>
      <c r="G67" s="2" t="s">
        <v>32</v>
      </c>
      <c r="H67" s="2" t="s">
        <v>165</v>
      </c>
      <c r="I67" s="3">
        <v>44307.597406770801</v>
      </c>
      <c r="J67" s="1">
        <v>0</v>
      </c>
      <c r="K67" s="1">
        <f t="shared" si="0"/>
        <v>0</v>
      </c>
      <c r="L67" s="1">
        <v>5.0549666666666697</v>
      </c>
      <c r="M67" s="1">
        <v>0</v>
      </c>
      <c r="N67" s="1"/>
      <c r="O67" s="1">
        <v>6.30105</v>
      </c>
      <c r="P67" s="1">
        <v>49731.982466084097</v>
      </c>
      <c r="Q67" s="1">
        <v>0</v>
      </c>
      <c r="R67" s="1">
        <f t="shared" si="1"/>
        <v>0</v>
      </c>
      <c r="S67" s="1">
        <v>10.0636833333333</v>
      </c>
      <c r="T67" s="1">
        <v>0</v>
      </c>
      <c r="U67" s="1"/>
      <c r="V67" s="1">
        <v>6.9486666666666697</v>
      </c>
      <c r="W67" s="1">
        <v>20053.506861085501</v>
      </c>
      <c r="X67" s="1">
        <v>0</v>
      </c>
      <c r="Y67" s="1">
        <f t="shared" si="2"/>
        <v>0</v>
      </c>
      <c r="Z67" s="1">
        <v>11.28655</v>
      </c>
      <c r="AA67" s="1">
        <v>0</v>
      </c>
      <c r="AB67" s="1"/>
      <c r="AC67" s="1">
        <v>6.9486666666666697</v>
      </c>
      <c r="AD67" s="1">
        <v>20053.506861085501</v>
      </c>
    </row>
    <row r="68" spans="1:30">
      <c r="A68" s="2"/>
      <c r="B68" s="2"/>
      <c r="C68" s="2" t="s">
        <v>16</v>
      </c>
      <c r="D68" s="2" t="s">
        <v>94</v>
      </c>
      <c r="E68" s="2"/>
      <c r="F68" s="2" t="s">
        <v>60</v>
      </c>
      <c r="G68" s="2" t="s">
        <v>32</v>
      </c>
      <c r="H68" s="2" t="s">
        <v>160</v>
      </c>
      <c r="I68" s="3">
        <v>44307.612339953703</v>
      </c>
      <c r="J68" s="1">
        <v>0</v>
      </c>
      <c r="K68" s="1">
        <f t="shared" ref="K68:K75" si="3">J68/4</f>
        <v>0</v>
      </c>
      <c r="L68" s="1">
        <v>4.7162333333333297</v>
      </c>
      <c r="M68" s="1">
        <v>0</v>
      </c>
      <c r="N68" s="1"/>
      <c r="O68" s="1">
        <v>6.5468666666666699</v>
      </c>
      <c r="P68" s="1">
        <v>176.38593349782499</v>
      </c>
      <c r="Q68" s="1">
        <v>0</v>
      </c>
      <c r="R68" s="1">
        <f t="shared" ref="R68:R75" si="4">Q68/4</f>
        <v>0</v>
      </c>
      <c r="S68" s="1">
        <v>10.2932166666667</v>
      </c>
      <c r="T68" s="1">
        <v>0</v>
      </c>
      <c r="U68" s="1"/>
      <c r="V68" s="1">
        <v>7.2036333333333298</v>
      </c>
      <c r="W68" s="1">
        <v>110.244292994486</v>
      </c>
      <c r="X68" s="1" t="s">
        <v>137</v>
      </c>
      <c r="Y68" s="1" t="e">
        <f t="shared" ref="Y68:Y75" si="5">X68/4</f>
        <v>#VALUE!</v>
      </c>
      <c r="Z68" s="1" t="s">
        <v>137</v>
      </c>
      <c r="AA68" s="1" t="s">
        <v>137</v>
      </c>
      <c r="AB68" s="1" t="s">
        <v>137</v>
      </c>
      <c r="AC68" s="1">
        <v>7.2036333333333298</v>
      </c>
      <c r="AD68" s="1">
        <v>110.244292994486</v>
      </c>
    </row>
    <row r="69" spans="1:30">
      <c r="A69" s="2"/>
      <c r="B69" s="2"/>
      <c r="C69" s="2" t="s">
        <v>70</v>
      </c>
      <c r="D69" s="2" t="s">
        <v>166</v>
      </c>
      <c r="E69" s="2"/>
      <c r="F69" s="2" t="s">
        <v>86</v>
      </c>
      <c r="G69" s="2" t="s">
        <v>32</v>
      </c>
      <c r="H69" s="2" t="s">
        <v>165</v>
      </c>
      <c r="I69" s="3">
        <v>44308.609522604202</v>
      </c>
      <c r="J69" s="1">
        <v>22520543.183180999</v>
      </c>
      <c r="K69" s="1">
        <f t="shared" si="3"/>
        <v>5630135.7957952498</v>
      </c>
      <c r="L69" s="1">
        <v>5.6576166666666703</v>
      </c>
      <c r="M69" s="1">
        <v>202413563.35422099</v>
      </c>
      <c r="N69" s="1"/>
      <c r="O69" s="1">
        <v>6.2734833333333304</v>
      </c>
      <c r="P69" s="1">
        <v>106.007481303787</v>
      </c>
      <c r="Q69" s="1">
        <v>0</v>
      </c>
      <c r="R69" s="1">
        <f t="shared" si="4"/>
        <v>0</v>
      </c>
      <c r="S69" s="1">
        <v>10.5893333333333</v>
      </c>
      <c r="T69" s="1">
        <v>0</v>
      </c>
      <c r="U69" s="1"/>
      <c r="V69" s="1">
        <v>6.9485000000000001</v>
      </c>
      <c r="W69" s="1">
        <v>100.07187092666101</v>
      </c>
      <c r="X69" s="1">
        <v>0</v>
      </c>
      <c r="Y69" s="1">
        <f t="shared" si="5"/>
        <v>0</v>
      </c>
      <c r="Z69" s="1">
        <v>11.276816666666701</v>
      </c>
      <c r="AA69" s="1">
        <v>0</v>
      </c>
      <c r="AB69" s="1"/>
      <c r="AC69" s="1">
        <v>6.9485000000000001</v>
      </c>
      <c r="AD69" s="1">
        <v>100.07187092666101</v>
      </c>
    </row>
    <row r="70" spans="1:30">
      <c r="A70" s="2"/>
      <c r="B70" s="2"/>
      <c r="C70" s="2" t="s">
        <v>92</v>
      </c>
      <c r="D70" s="2" t="s">
        <v>166</v>
      </c>
      <c r="E70" s="2"/>
      <c r="F70" s="2" t="s">
        <v>157</v>
      </c>
      <c r="G70" s="2" t="s">
        <v>32</v>
      </c>
      <c r="H70" s="2" t="s">
        <v>165</v>
      </c>
      <c r="I70" s="3">
        <v>44308.624439467603</v>
      </c>
      <c r="J70" s="1">
        <v>172678.581969302</v>
      </c>
      <c r="K70" s="1">
        <f t="shared" si="3"/>
        <v>43169.645492325501</v>
      </c>
      <c r="L70" s="1">
        <v>5.67605</v>
      </c>
      <c r="M70" s="1">
        <v>32611.347097694099</v>
      </c>
      <c r="N70" s="1"/>
      <c r="O70" s="1">
        <v>6.4471833333333297</v>
      </c>
      <c r="P70" s="1">
        <v>115.206654372215</v>
      </c>
      <c r="Q70" s="1">
        <v>225067269.934614</v>
      </c>
      <c r="R70" s="1">
        <f t="shared" si="4"/>
        <v>56266817.483653501</v>
      </c>
      <c r="S70" s="1">
        <v>10.53215</v>
      </c>
      <c r="T70" s="1">
        <v>398399866.649046</v>
      </c>
      <c r="U70" s="1"/>
      <c r="V70" s="1">
        <v>7.0674000000000001</v>
      </c>
      <c r="W70" s="1">
        <v>99.444405151063407</v>
      </c>
      <c r="X70" s="1">
        <v>0</v>
      </c>
      <c r="Y70" s="1">
        <f t="shared" si="5"/>
        <v>0</v>
      </c>
      <c r="Z70" s="1">
        <v>10.531266666666699</v>
      </c>
      <c r="AA70" s="1">
        <v>0</v>
      </c>
      <c r="AB70" s="1"/>
      <c r="AC70" s="1">
        <v>7.0674000000000001</v>
      </c>
      <c r="AD70" s="1">
        <v>99.444405151063407</v>
      </c>
    </row>
    <row r="71" spans="1:30">
      <c r="A71" s="2"/>
      <c r="B71" s="2"/>
      <c r="C71" s="2" t="s">
        <v>81</v>
      </c>
      <c r="D71" s="2" t="s">
        <v>166</v>
      </c>
      <c r="E71" s="2"/>
      <c r="F71" s="2" t="s">
        <v>26</v>
      </c>
      <c r="G71" s="2" t="s">
        <v>32</v>
      </c>
      <c r="H71" s="2" t="s">
        <v>165</v>
      </c>
      <c r="I71" s="3">
        <v>44308.639498738397</v>
      </c>
      <c r="J71" s="1">
        <v>78551.1100469753</v>
      </c>
      <c r="K71" s="1">
        <f t="shared" si="3"/>
        <v>19637.777511743825</v>
      </c>
      <c r="L71" s="1">
        <v>5.67526666666667</v>
      </c>
      <c r="M71" s="1">
        <v>8156.8780762674696</v>
      </c>
      <c r="N71" s="1"/>
      <c r="O71" s="1">
        <v>6.3185333333333302</v>
      </c>
      <c r="P71" s="1">
        <v>80.555444350510101</v>
      </c>
      <c r="Q71" s="1">
        <v>0</v>
      </c>
      <c r="R71" s="1">
        <f t="shared" si="4"/>
        <v>0</v>
      </c>
      <c r="S71" s="1">
        <v>11.37355</v>
      </c>
      <c r="T71" s="1">
        <v>0</v>
      </c>
      <c r="U71" s="1"/>
      <c r="V71" s="1">
        <v>6.9022166666666704</v>
      </c>
      <c r="W71" s="1">
        <v>218.72313052872599</v>
      </c>
      <c r="X71" s="1">
        <v>16478377.5736554</v>
      </c>
      <c r="Y71" s="1">
        <f t="shared" si="5"/>
        <v>4119594.3934138501</v>
      </c>
      <c r="Z71" s="1">
        <v>11.382250000000001</v>
      </c>
      <c r="AA71" s="1">
        <v>970969133.15156603</v>
      </c>
      <c r="AB71" s="1"/>
      <c r="AC71" s="1">
        <v>6.9022166666666704</v>
      </c>
      <c r="AD71" s="1">
        <v>218.72313052872599</v>
      </c>
    </row>
    <row r="72" spans="1:30">
      <c r="A72" s="2"/>
      <c r="B72" s="2"/>
      <c r="C72" s="2" t="s">
        <v>107</v>
      </c>
      <c r="D72" s="2" t="s">
        <v>166</v>
      </c>
      <c r="E72" s="2"/>
      <c r="F72" s="2" t="s">
        <v>112</v>
      </c>
      <c r="G72" s="2" t="s">
        <v>32</v>
      </c>
      <c r="H72" s="2" t="s">
        <v>167</v>
      </c>
      <c r="I72" s="3">
        <v>44308.654474155097</v>
      </c>
      <c r="J72" s="1">
        <v>1116466.93575623</v>
      </c>
      <c r="K72" s="1">
        <f t="shared" si="3"/>
        <v>279116.73393905751</v>
      </c>
      <c r="L72" s="1">
        <v>5.67605</v>
      </c>
      <c r="M72" s="1">
        <v>847643.82658410899</v>
      </c>
      <c r="N72" s="1"/>
      <c r="O72" s="1">
        <v>6.3558500000000002</v>
      </c>
      <c r="P72" s="1">
        <v>147.40110016020401</v>
      </c>
      <c r="Q72" s="1">
        <v>174114.61939844699</v>
      </c>
      <c r="R72" s="1">
        <f t="shared" si="4"/>
        <v>43528.654849611747</v>
      </c>
      <c r="S72" s="1">
        <v>10.53215</v>
      </c>
      <c r="T72" s="1">
        <v>556625.94316494605</v>
      </c>
      <c r="U72" s="1"/>
      <c r="V72" s="1">
        <v>6.7385999999999999</v>
      </c>
      <c r="W72" s="1">
        <v>179.59809221073499</v>
      </c>
      <c r="X72" s="1">
        <v>244791.26746383501</v>
      </c>
      <c r="Y72" s="1">
        <f t="shared" si="5"/>
        <v>61197.816865958754</v>
      </c>
      <c r="Z72" s="1">
        <v>11.3726</v>
      </c>
      <c r="AA72" s="1">
        <v>11843877.342255199</v>
      </c>
      <c r="AB72" s="1"/>
      <c r="AC72" s="1">
        <v>6.7385999999999999</v>
      </c>
      <c r="AD72" s="1">
        <v>179.59809221073499</v>
      </c>
    </row>
    <row r="73" spans="1:30">
      <c r="A73" s="2"/>
      <c r="B73" s="2"/>
      <c r="C73" s="2" t="s">
        <v>59</v>
      </c>
      <c r="D73" s="2" t="s">
        <v>166</v>
      </c>
      <c r="E73" s="2"/>
      <c r="F73" s="2" t="s">
        <v>3</v>
      </c>
      <c r="G73" s="2" t="s">
        <v>32</v>
      </c>
      <c r="H73" s="2" t="s">
        <v>58</v>
      </c>
      <c r="I73" s="3">
        <v>44308.669395405101</v>
      </c>
      <c r="J73" s="1">
        <v>0</v>
      </c>
      <c r="K73" s="1">
        <f t="shared" si="3"/>
        <v>0</v>
      </c>
      <c r="L73" s="1">
        <v>5.67526666666667</v>
      </c>
      <c r="M73" s="1">
        <v>0</v>
      </c>
      <c r="N73" s="1"/>
      <c r="O73" s="1">
        <v>6.3185333333333302</v>
      </c>
      <c r="P73" s="1">
        <v>124.96156461648199</v>
      </c>
      <c r="Q73" s="1">
        <v>69765.676219781395</v>
      </c>
      <c r="R73" s="1">
        <f t="shared" si="4"/>
        <v>17441.419054945349</v>
      </c>
      <c r="S73" s="1">
        <v>10.5322333333333</v>
      </c>
      <c r="T73" s="1">
        <v>311081.65154780902</v>
      </c>
      <c r="U73" s="1"/>
      <c r="V73" s="1">
        <v>6.9570166666666697</v>
      </c>
      <c r="W73" s="1">
        <v>250.499060142639</v>
      </c>
      <c r="X73" s="1">
        <v>57634.244871761999</v>
      </c>
      <c r="Y73" s="1">
        <f t="shared" si="5"/>
        <v>14408.5612179405</v>
      </c>
      <c r="Z73" s="1">
        <v>11.372683333333301</v>
      </c>
      <c r="AA73" s="1">
        <v>3889403.2180531002</v>
      </c>
      <c r="AB73" s="1"/>
      <c r="AC73" s="1">
        <v>6.9570166666666697</v>
      </c>
      <c r="AD73" s="1">
        <v>250.499060142639</v>
      </c>
    </row>
    <row r="74" spans="1:30">
      <c r="A74" s="2"/>
      <c r="B74" s="2"/>
      <c r="C74" s="2" t="s">
        <v>158</v>
      </c>
      <c r="D74" s="2" t="s">
        <v>166</v>
      </c>
      <c r="E74" s="2"/>
      <c r="F74" s="2" t="s">
        <v>90</v>
      </c>
      <c r="G74" s="2" t="s">
        <v>32</v>
      </c>
      <c r="H74" s="2" t="s">
        <v>168</v>
      </c>
      <c r="I74" s="3">
        <v>44308.684320381901</v>
      </c>
      <c r="J74" s="1">
        <v>0</v>
      </c>
      <c r="K74" s="1">
        <f t="shared" si="3"/>
        <v>0</v>
      </c>
      <c r="L74" s="1">
        <v>5.67605</v>
      </c>
      <c r="M74" s="1">
        <v>0</v>
      </c>
      <c r="N74" s="1"/>
      <c r="O74" s="1">
        <v>6.2919166666666699</v>
      </c>
      <c r="P74" s="1">
        <v>141.16203597078999</v>
      </c>
      <c r="Q74" s="1">
        <v>0</v>
      </c>
      <c r="R74" s="1">
        <f t="shared" si="4"/>
        <v>0</v>
      </c>
      <c r="S74" s="1">
        <v>11.287433333333301</v>
      </c>
      <c r="T74" s="1">
        <v>0</v>
      </c>
      <c r="U74" s="1"/>
      <c r="V74" s="1">
        <v>7.1587500000000004</v>
      </c>
      <c r="W74" s="1">
        <v>58.229497696611801</v>
      </c>
      <c r="X74" s="1">
        <v>0</v>
      </c>
      <c r="Y74" s="1">
        <f t="shared" si="5"/>
        <v>0</v>
      </c>
      <c r="Z74" s="1">
        <v>11.28655</v>
      </c>
      <c r="AA74" s="1">
        <v>0</v>
      </c>
      <c r="AB74" s="1"/>
      <c r="AC74" s="1">
        <v>7.1587500000000004</v>
      </c>
      <c r="AD74" s="1">
        <v>58.229497696611801</v>
      </c>
    </row>
    <row r="75" spans="1:30">
      <c r="A75" s="2"/>
      <c r="B75" s="2"/>
      <c r="C75" s="2" t="s">
        <v>150</v>
      </c>
      <c r="D75" s="2" t="s">
        <v>166</v>
      </c>
      <c r="E75" s="2"/>
      <c r="F75" s="2" t="s">
        <v>29</v>
      </c>
      <c r="G75" s="2" t="s">
        <v>32</v>
      </c>
      <c r="H75" s="2" t="s">
        <v>121</v>
      </c>
      <c r="I75" s="3">
        <v>44308.6993179282</v>
      </c>
      <c r="J75" s="1">
        <v>0</v>
      </c>
      <c r="K75" s="1">
        <f t="shared" si="3"/>
        <v>0</v>
      </c>
      <c r="L75" s="1">
        <v>5.6844000000000001</v>
      </c>
      <c r="M75" s="1">
        <v>0</v>
      </c>
      <c r="N75" s="1"/>
      <c r="O75" s="1">
        <v>6.1906666666666696</v>
      </c>
      <c r="P75" s="1">
        <v>125.46431244725299</v>
      </c>
      <c r="Q75" s="1">
        <v>0</v>
      </c>
      <c r="R75" s="1">
        <f t="shared" si="4"/>
        <v>0</v>
      </c>
      <c r="S75" s="1">
        <v>11.019816666666699</v>
      </c>
      <c r="T75" s="1">
        <v>0</v>
      </c>
      <c r="U75" s="1"/>
      <c r="V75" s="1">
        <v>6.5460000000000003</v>
      </c>
      <c r="W75" s="1">
        <v>51.101602172726203</v>
      </c>
      <c r="X75" s="1">
        <v>0</v>
      </c>
      <c r="Y75" s="1">
        <f t="shared" si="5"/>
        <v>0</v>
      </c>
      <c r="Z75" s="1">
        <v>11.286633333333301</v>
      </c>
      <c r="AA75" s="1">
        <v>0</v>
      </c>
      <c r="AB75" s="1"/>
      <c r="AC75" s="1">
        <v>6.5460000000000003</v>
      </c>
      <c r="AD75" s="1">
        <v>51.101602172726203</v>
      </c>
    </row>
    <row r="79" spans="1:30">
      <c r="Q79" s="5" t="s">
        <v>206</v>
      </c>
    </row>
  </sheetData>
  <mergeCells count="7">
    <mergeCell ref="AC1:AD1"/>
    <mergeCell ref="A1:I1"/>
    <mergeCell ref="J1:N1"/>
    <mergeCell ref="O1:P1"/>
    <mergeCell ref="Q1:U1"/>
    <mergeCell ref="V1:W1"/>
    <mergeCell ref="X1:AB1"/>
  </mergeCells>
  <conditionalFormatting sqref="N4:N17">
    <cfRule type="cellIs" dxfId="11" priority="11" operator="lessThan">
      <formula>80</formula>
    </cfRule>
    <cfRule type="cellIs" dxfId="10" priority="12" operator="greaterThan">
      <formula>120</formula>
    </cfRule>
  </conditionalFormatting>
  <conditionalFormatting sqref="U4:U17">
    <cfRule type="cellIs" dxfId="9" priority="9" operator="lessThan">
      <formula>80</formula>
    </cfRule>
    <cfRule type="cellIs" dxfId="8" priority="10" operator="greaterThan">
      <formula>120</formula>
    </cfRule>
  </conditionalFormatting>
  <conditionalFormatting sqref="AB4:AB17">
    <cfRule type="cellIs" dxfId="7" priority="7" operator="lessThan">
      <formula>80</formula>
    </cfRule>
    <cfRule type="cellIs" dxfId="6" priority="8" operator="greaterThan">
      <formula>120</formula>
    </cfRule>
  </conditionalFormatting>
  <conditionalFormatting sqref="N22:N28">
    <cfRule type="cellIs" dxfId="5" priority="5" operator="lessThan">
      <formula>80</formula>
    </cfRule>
    <cfRule type="cellIs" dxfId="4" priority="6" operator="greaterThan">
      <formula>120</formula>
    </cfRule>
  </conditionalFormatting>
  <conditionalFormatting sqref="U22:U28">
    <cfRule type="cellIs" dxfId="3" priority="3" operator="lessThan">
      <formula>80</formula>
    </cfRule>
    <cfRule type="cellIs" dxfId="2" priority="4" operator="greaterThan">
      <formula>120</formula>
    </cfRule>
  </conditionalFormatting>
  <conditionalFormatting sqref="AB22:AB28">
    <cfRule type="cellIs" dxfId="1" priority="1" operator="lessThan">
      <formula>80</formula>
    </cfRule>
    <cfRule type="cellIs" dxfId="0" priority="2" operator="greaterThan">
      <formula>120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DA63-7FC3-4063-A434-5871DDFEDDA7}">
  <sheetPr>
    <outlinePr summaryBelow="0"/>
  </sheetPr>
  <dimension ref="A1:V68"/>
  <sheetViews>
    <sheetView zoomScaleNormal="100" workbookViewId="0">
      <selection activeCell="O22" sqref="O22:O24"/>
    </sheetView>
  </sheetViews>
  <sheetFormatPr defaultColWidth="9.140625" defaultRowHeight="15"/>
  <cols>
    <col min="1" max="2" width="4" customWidth="1"/>
    <col min="3" max="3" width="30" customWidth="1"/>
    <col min="4" max="4" width="20" customWidth="1"/>
    <col min="5" max="5" width="7.85546875" customWidth="1"/>
    <col min="6" max="6" width="4.140625" customWidth="1"/>
    <col min="7" max="7" width="17.42578125" customWidth="1"/>
    <col min="8" max="8" width="12.5703125" customWidth="1"/>
    <col min="9" max="9" width="4.7109375" customWidth="1"/>
    <col min="10" max="10" width="17.7109375" customWidth="1"/>
    <col min="12" max="12" width="5.5703125" customWidth="1"/>
    <col min="13" max="13" width="6.85546875" customWidth="1"/>
    <col min="14" max="14" width="2.85546875" customWidth="1"/>
    <col min="15" max="15" width="9.28515625" customWidth="1"/>
    <col min="16" max="16" width="10.5703125" customWidth="1"/>
    <col min="18" max="18" width="7.5703125" customWidth="1"/>
    <col min="19" max="19" width="5.5703125" customWidth="1"/>
    <col min="20" max="20" width="6.85546875" customWidth="1"/>
    <col min="21" max="21" width="5.5703125" customWidth="1"/>
    <col min="22" max="22" width="2.85546875" customWidth="1"/>
  </cols>
  <sheetData>
    <row r="1" spans="1:22" ht="15" customHeight="1">
      <c r="A1" s="232" t="s">
        <v>32</v>
      </c>
      <c r="B1" s="233"/>
      <c r="C1" s="233"/>
      <c r="D1" s="233"/>
      <c r="E1" s="233"/>
      <c r="F1" s="233"/>
      <c r="G1" s="233"/>
      <c r="H1" s="233"/>
      <c r="I1" s="233"/>
      <c r="J1" s="234"/>
      <c r="K1" s="4" t="s">
        <v>349</v>
      </c>
      <c r="L1" s="232" t="s">
        <v>348</v>
      </c>
      <c r="M1" s="233"/>
      <c r="N1" s="233"/>
      <c r="O1" s="233"/>
      <c r="P1" s="233"/>
      <c r="Q1" s="233"/>
      <c r="R1" s="234"/>
      <c r="S1" s="232" t="s">
        <v>347</v>
      </c>
      <c r="T1" s="234"/>
      <c r="U1" s="232" t="s">
        <v>346</v>
      </c>
      <c r="V1" s="234"/>
    </row>
    <row r="2" spans="1:22" ht="15" customHeight="1">
      <c r="A2" s="4" t="s">
        <v>137</v>
      </c>
      <c r="B2" s="4" t="s">
        <v>137</v>
      </c>
      <c r="C2" s="4" t="s">
        <v>71</v>
      </c>
      <c r="D2" s="4" t="s">
        <v>345</v>
      </c>
      <c r="E2" s="4" t="s">
        <v>48</v>
      </c>
      <c r="F2" s="4" t="s">
        <v>344</v>
      </c>
      <c r="G2" s="4" t="s">
        <v>65</v>
      </c>
      <c r="H2" s="4" t="s">
        <v>74</v>
      </c>
      <c r="I2" s="4" t="s">
        <v>33</v>
      </c>
      <c r="J2" s="4" t="s">
        <v>79</v>
      </c>
      <c r="K2" s="4" t="s">
        <v>343</v>
      </c>
      <c r="L2" s="4" t="s">
        <v>6</v>
      </c>
      <c r="M2" s="4" t="s">
        <v>136</v>
      </c>
      <c r="N2" s="4" t="s">
        <v>338</v>
      </c>
      <c r="O2" s="4" t="s">
        <v>342</v>
      </c>
      <c r="P2" s="4" t="s">
        <v>341</v>
      </c>
      <c r="Q2" s="4" t="s">
        <v>340</v>
      </c>
      <c r="R2" s="4" t="s">
        <v>0</v>
      </c>
      <c r="S2" s="4" t="s">
        <v>6</v>
      </c>
      <c r="T2" s="4" t="s">
        <v>136</v>
      </c>
      <c r="U2" s="4" t="s">
        <v>339</v>
      </c>
      <c r="V2" s="4" t="s">
        <v>338</v>
      </c>
    </row>
    <row r="3" spans="1:22">
      <c r="A3" s="2"/>
      <c r="B3" s="2"/>
      <c r="C3" s="2" t="s">
        <v>98</v>
      </c>
      <c r="D3" s="2" t="s">
        <v>337</v>
      </c>
      <c r="E3" s="2"/>
      <c r="F3" s="1">
        <v>41</v>
      </c>
      <c r="G3" s="2" t="s">
        <v>170</v>
      </c>
      <c r="H3" s="2" t="s">
        <v>32</v>
      </c>
      <c r="I3" s="2" t="s">
        <v>165</v>
      </c>
      <c r="J3" s="3">
        <v>44306.656576759298</v>
      </c>
      <c r="K3" s="1"/>
      <c r="L3" s="1">
        <v>9.2108833333333298</v>
      </c>
      <c r="M3" s="1">
        <v>0</v>
      </c>
      <c r="N3" s="2" t="b">
        <v>1</v>
      </c>
      <c r="O3" s="1">
        <v>0</v>
      </c>
      <c r="P3" s="1"/>
      <c r="Q3" s="1">
        <v>0</v>
      </c>
      <c r="R3" s="1"/>
      <c r="S3" s="1">
        <v>9.2860666666666702</v>
      </c>
      <c r="T3" s="1">
        <v>823330.76233412803</v>
      </c>
      <c r="U3" s="1">
        <v>61.641967657385997</v>
      </c>
      <c r="V3" s="2" t="b">
        <v>0</v>
      </c>
    </row>
    <row r="4" spans="1:22">
      <c r="A4" s="2"/>
      <c r="B4" s="2"/>
      <c r="C4" s="2" t="s">
        <v>98</v>
      </c>
      <c r="D4" s="2" t="s">
        <v>337</v>
      </c>
      <c r="E4" s="2"/>
      <c r="F4" s="1">
        <v>41</v>
      </c>
      <c r="G4" s="2" t="s">
        <v>44</v>
      </c>
      <c r="H4" s="2" t="s">
        <v>32</v>
      </c>
      <c r="I4" s="2" t="s">
        <v>165</v>
      </c>
      <c r="J4" s="3">
        <v>44306.671484363404</v>
      </c>
      <c r="K4" s="1"/>
      <c r="L4" s="1">
        <v>8.6278666666666695</v>
      </c>
      <c r="M4" s="1">
        <v>0</v>
      </c>
      <c r="N4" s="2" t="b">
        <v>1</v>
      </c>
      <c r="O4" s="1">
        <v>0</v>
      </c>
      <c r="P4" s="1"/>
      <c r="Q4" s="1">
        <v>0</v>
      </c>
      <c r="R4" s="1"/>
      <c r="S4" s="1">
        <v>9.2957999999999998</v>
      </c>
      <c r="T4" s="1">
        <v>901327.22399547906</v>
      </c>
      <c r="U4" s="1">
        <v>59.588506877717798</v>
      </c>
      <c r="V4" s="2" t="b">
        <v>0</v>
      </c>
    </row>
    <row r="5" spans="1:22">
      <c r="A5" s="2"/>
      <c r="B5" s="2"/>
      <c r="C5" s="2" t="s">
        <v>98</v>
      </c>
      <c r="D5" s="2" t="s">
        <v>337</v>
      </c>
      <c r="E5" s="2"/>
      <c r="F5" s="1">
        <v>41</v>
      </c>
      <c r="G5" s="2" t="s">
        <v>15</v>
      </c>
      <c r="H5" s="2" t="s">
        <v>32</v>
      </c>
      <c r="I5" s="2" t="s">
        <v>165</v>
      </c>
      <c r="J5" s="3">
        <v>44306.686438425902</v>
      </c>
      <c r="K5" s="1"/>
      <c r="L5" s="1">
        <v>9.2971833333333294</v>
      </c>
      <c r="M5" s="1">
        <v>0</v>
      </c>
      <c r="N5" s="2" t="b">
        <v>1</v>
      </c>
      <c r="O5" s="1">
        <v>0</v>
      </c>
      <c r="P5" s="1"/>
      <c r="Q5" s="1">
        <v>0</v>
      </c>
      <c r="R5" s="1"/>
      <c r="S5" s="1">
        <v>9.2958833333333306</v>
      </c>
      <c r="T5" s="1">
        <v>825611.07885081205</v>
      </c>
      <c r="U5" s="1">
        <v>61.364001485926103</v>
      </c>
      <c r="V5" s="2" t="b">
        <v>0</v>
      </c>
    </row>
    <row r="6" spans="1:22">
      <c r="A6" s="2"/>
      <c r="B6" s="2"/>
      <c r="C6" s="2" t="s">
        <v>78</v>
      </c>
      <c r="D6" s="2" t="s">
        <v>337</v>
      </c>
      <c r="E6" s="2"/>
      <c r="F6" s="1">
        <v>42</v>
      </c>
      <c r="G6" s="2" t="s">
        <v>53</v>
      </c>
      <c r="H6" s="2" t="s">
        <v>32</v>
      </c>
      <c r="I6" s="2" t="s">
        <v>167</v>
      </c>
      <c r="J6" s="3">
        <v>44306.701420069403</v>
      </c>
      <c r="K6" s="1"/>
      <c r="L6" s="1">
        <v>9.2971000000000004</v>
      </c>
      <c r="M6" s="1">
        <v>0</v>
      </c>
      <c r="N6" s="2" t="b">
        <v>1</v>
      </c>
      <c r="O6" s="1">
        <v>0</v>
      </c>
      <c r="P6" s="1"/>
      <c r="Q6" s="1">
        <v>0</v>
      </c>
      <c r="R6" s="1"/>
      <c r="S6" s="1">
        <v>9.2957999999999998</v>
      </c>
      <c r="T6" s="1">
        <v>936716.87868799502</v>
      </c>
      <c r="U6" s="1">
        <v>60.6849413003047</v>
      </c>
      <c r="V6" s="2" t="b">
        <v>0</v>
      </c>
    </row>
    <row r="7" spans="1:22">
      <c r="A7" s="2"/>
      <c r="B7" s="2"/>
      <c r="C7" s="2" t="s">
        <v>103</v>
      </c>
      <c r="D7" s="2" t="s">
        <v>337</v>
      </c>
      <c r="E7" s="2"/>
      <c r="F7" s="1">
        <v>43</v>
      </c>
      <c r="G7" s="2" t="s">
        <v>124</v>
      </c>
      <c r="H7" s="2" t="s">
        <v>32</v>
      </c>
      <c r="I7" s="2" t="s">
        <v>58</v>
      </c>
      <c r="J7" s="3">
        <v>44306.7163427778</v>
      </c>
      <c r="K7" s="1"/>
      <c r="L7" s="1">
        <v>9.2971833333333294</v>
      </c>
      <c r="M7" s="1">
        <v>0</v>
      </c>
      <c r="N7" s="2" t="b">
        <v>1</v>
      </c>
      <c r="O7" s="1">
        <v>0</v>
      </c>
      <c r="P7" s="1"/>
      <c r="Q7" s="1">
        <v>0</v>
      </c>
      <c r="R7" s="1"/>
      <c r="S7" s="1">
        <v>9.2958833333333306</v>
      </c>
      <c r="T7" s="1">
        <v>852130.38284831704</v>
      </c>
      <c r="U7" s="1">
        <v>61.415669651078197</v>
      </c>
      <c r="V7" s="2" t="b">
        <v>0</v>
      </c>
    </row>
    <row r="8" spans="1:22">
      <c r="A8" s="2"/>
      <c r="B8" s="2"/>
      <c r="C8" s="2" t="s">
        <v>68</v>
      </c>
      <c r="D8" s="2" t="s">
        <v>337</v>
      </c>
      <c r="E8" s="2"/>
      <c r="F8" s="1">
        <v>44</v>
      </c>
      <c r="G8" s="2" t="s">
        <v>51</v>
      </c>
      <c r="H8" s="2" t="s">
        <v>32</v>
      </c>
      <c r="I8" s="2" t="s">
        <v>168</v>
      </c>
      <c r="J8" s="3">
        <v>44306.731263078698</v>
      </c>
      <c r="K8" s="1"/>
      <c r="L8" s="1">
        <v>9.6317166666666694</v>
      </c>
      <c r="M8" s="1">
        <v>0</v>
      </c>
      <c r="N8" s="2" t="b">
        <v>1</v>
      </c>
      <c r="O8" s="1">
        <v>0</v>
      </c>
      <c r="P8" s="1"/>
      <c r="Q8" s="1">
        <v>0</v>
      </c>
      <c r="R8" s="1"/>
      <c r="S8" s="1">
        <v>9.2957999999999998</v>
      </c>
      <c r="T8" s="1">
        <v>867139.01146330603</v>
      </c>
      <c r="U8" s="1">
        <v>60.785678765899398</v>
      </c>
      <c r="V8" s="2" t="b">
        <v>0</v>
      </c>
    </row>
    <row r="9" spans="1:22">
      <c r="A9" s="2"/>
      <c r="B9" s="2"/>
      <c r="C9" s="2" t="s">
        <v>21</v>
      </c>
      <c r="D9" s="2" t="s">
        <v>337</v>
      </c>
      <c r="E9" s="2"/>
      <c r="F9" s="1">
        <v>45</v>
      </c>
      <c r="G9" s="2" t="s">
        <v>140</v>
      </c>
      <c r="H9" s="2" t="s">
        <v>32</v>
      </c>
      <c r="I9" s="2" t="s">
        <v>121</v>
      </c>
      <c r="J9" s="3">
        <v>44306.7462505324</v>
      </c>
      <c r="K9" s="1"/>
      <c r="L9" s="1">
        <v>9.2207000000000008</v>
      </c>
      <c r="M9" s="1">
        <v>0</v>
      </c>
      <c r="N9" s="2" t="b">
        <v>1</v>
      </c>
      <c r="O9" s="1">
        <v>0</v>
      </c>
      <c r="P9" s="1"/>
      <c r="Q9" s="1">
        <v>0</v>
      </c>
      <c r="R9" s="1"/>
      <c r="S9" s="1">
        <v>9.2958833333333306</v>
      </c>
      <c r="T9" s="1">
        <v>957408.37435260403</v>
      </c>
      <c r="U9" s="1">
        <v>61.760778849185797</v>
      </c>
      <c r="V9" s="2" t="b">
        <v>0</v>
      </c>
    </row>
    <row r="10" spans="1:22">
      <c r="A10" s="2"/>
      <c r="B10" s="2"/>
      <c r="C10" s="2" t="s">
        <v>89</v>
      </c>
      <c r="D10" s="2" t="s">
        <v>337</v>
      </c>
      <c r="E10" s="2"/>
      <c r="F10" s="1">
        <v>46</v>
      </c>
      <c r="G10" s="2" t="s">
        <v>50</v>
      </c>
      <c r="H10" s="2" t="s">
        <v>32</v>
      </c>
      <c r="I10" s="2" t="s">
        <v>49</v>
      </c>
      <c r="J10" s="3">
        <v>44306.761149201397</v>
      </c>
      <c r="K10" s="1"/>
      <c r="L10" s="1">
        <v>8.9242500000000007</v>
      </c>
      <c r="M10" s="1">
        <v>0</v>
      </c>
      <c r="N10" s="2" t="b">
        <v>1</v>
      </c>
      <c r="O10" s="1">
        <v>0</v>
      </c>
      <c r="P10" s="1"/>
      <c r="Q10" s="1">
        <v>0</v>
      </c>
      <c r="R10" s="1"/>
      <c r="S10" s="1">
        <v>9.2957999999999998</v>
      </c>
      <c r="T10" s="1">
        <v>950616.02971313405</v>
      </c>
      <c r="U10" s="1">
        <v>62.092691467378998</v>
      </c>
      <c r="V10" s="2" t="b">
        <v>0</v>
      </c>
    </row>
    <row r="11" spans="1:22">
      <c r="A11" s="2"/>
      <c r="B11" s="2"/>
      <c r="C11" s="2" t="s">
        <v>45</v>
      </c>
      <c r="D11" s="2" t="s">
        <v>337</v>
      </c>
      <c r="E11" s="2"/>
      <c r="F11" s="1">
        <v>47</v>
      </c>
      <c r="G11" s="2" t="s">
        <v>99</v>
      </c>
      <c r="H11" s="2" t="s">
        <v>32</v>
      </c>
      <c r="I11" s="2" t="s">
        <v>123</v>
      </c>
      <c r="J11" s="3">
        <v>44306.776078368101</v>
      </c>
      <c r="K11" s="1"/>
      <c r="L11" s="1">
        <v>9.2207000000000008</v>
      </c>
      <c r="M11" s="1">
        <v>0</v>
      </c>
      <c r="N11" s="2" t="b">
        <v>1</v>
      </c>
      <c r="O11" s="1">
        <v>0</v>
      </c>
      <c r="P11" s="1"/>
      <c r="Q11" s="1">
        <v>0</v>
      </c>
      <c r="R11" s="1"/>
      <c r="S11" s="1">
        <v>9.2958833333333306</v>
      </c>
      <c r="T11" s="1">
        <v>927444.15625970601</v>
      </c>
      <c r="U11" s="1">
        <v>60.4447581039475</v>
      </c>
      <c r="V11" s="2" t="b">
        <v>0</v>
      </c>
    </row>
    <row r="12" spans="1:22">
      <c r="A12" s="2"/>
      <c r="B12" s="2"/>
      <c r="C12" s="2" t="s">
        <v>100</v>
      </c>
      <c r="D12" s="2" t="s">
        <v>337</v>
      </c>
      <c r="E12" s="2"/>
      <c r="F12" s="1">
        <v>48</v>
      </c>
      <c r="G12" s="2" t="s">
        <v>83</v>
      </c>
      <c r="H12" s="2" t="s">
        <v>32</v>
      </c>
      <c r="I12" s="2" t="s">
        <v>75</v>
      </c>
      <c r="J12" s="3">
        <v>44306.791049733802</v>
      </c>
      <c r="K12" s="1"/>
      <c r="L12" s="1">
        <v>9.3162333333333294</v>
      </c>
      <c r="M12" s="1">
        <v>0</v>
      </c>
      <c r="N12" s="2" t="b">
        <v>1</v>
      </c>
      <c r="O12" s="1">
        <v>0</v>
      </c>
      <c r="P12" s="1"/>
      <c r="Q12" s="1">
        <v>0</v>
      </c>
      <c r="R12" s="1"/>
      <c r="S12" s="1">
        <v>9.2957999999999998</v>
      </c>
      <c r="T12" s="1">
        <v>972553.07532340498</v>
      </c>
      <c r="U12" s="1">
        <v>61.516418865977897</v>
      </c>
      <c r="V12" s="2" t="b">
        <v>0</v>
      </c>
    </row>
    <row r="13" spans="1:22">
      <c r="A13" s="2"/>
      <c r="B13" s="2"/>
      <c r="C13" s="2" t="s">
        <v>93</v>
      </c>
      <c r="D13" s="2" t="s">
        <v>337</v>
      </c>
      <c r="E13" s="2"/>
      <c r="F13" s="1">
        <v>49</v>
      </c>
      <c r="G13" s="2" t="s">
        <v>2</v>
      </c>
      <c r="H13" s="2" t="s">
        <v>32</v>
      </c>
      <c r="I13" s="2" t="s">
        <v>144</v>
      </c>
      <c r="J13" s="3">
        <v>44306.805987916698</v>
      </c>
      <c r="K13" s="1"/>
      <c r="L13" s="1">
        <v>9.3067499999999992</v>
      </c>
      <c r="M13" s="1">
        <v>0</v>
      </c>
      <c r="N13" s="2" t="b">
        <v>1</v>
      </c>
      <c r="O13" s="1">
        <v>0</v>
      </c>
      <c r="P13" s="1"/>
      <c r="Q13" s="1">
        <v>0</v>
      </c>
      <c r="R13" s="1"/>
      <c r="S13" s="1">
        <v>9.2958833333333306</v>
      </c>
      <c r="T13" s="1">
        <v>944037.21051635698</v>
      </c>
      <c r="U13" s="1">
        <v>60.008690529236198</v>
      </c>
      <c r="V13" s="2" t="b">
        <v>0</v>
      </c>
    </row>
    <row r="14" spans="1:22">
      <c r="A14" s="2"/>
      <c r="B14" s="2"/>
      <c r="C14" s="2" t="s">
        <v>55</v>
      </c>
      <c r="D14" s="2" t="s">
        <v>337</v>
      </c>
      <c r="E14" s="2"/>
      <c r="F14" s="1">
        <v>50</v>
      </c>
      <c r="G14" s="2" t="s">
        <v>73</v>
      </c>
      <c r="H14" s="2" t="s">
        <v>32</v>
      </c>
      <c r="I14" s="2" t="s">
        <v>149</v>
      </c>
      <c r="J14" s="3">
        <v>44306.820888287002</v>
      </c>
      <c r="K14" s="1"/>
      <c r="L14" s="1">
        <v>9.2014999999999993</v>
      </c>
      <c r="M14" s="1">
        <v>0</v>
      </c>
      <c r="N14" s="2" t="b">
        <v>1</v>
      </c>
      <c r="O14" s="1">
        <v>0</v>
      </c>
      <c r="P14" s="1"/>
      <c r="Q14" s="1">
        <v>0</v>
      </c>
      <c r="R14" s="1"/>
      <c r="S14" s="1">
        <v>9.2957999999999998</v>
      </c>
      <c r="T14" s="1">
        <v>813763.8366713</v>
      </c>
      <c r="U14" s="1">
        <v>61.838800615311598</v>
      </c>
      <c r="V14" s="2" t="b">
        <v>0</v>
      </c>
    </row>
    <row r="15" spans="1:22">
      <c r="A15" s="2"/>
      <c r="B15" s="2"/>
      <c r="C15" s="2" t="s">
        <v>156</v>
      </c>
      <c r="D15" s="2" t="s">
        <v>337</v>
      </c>
      <c r="E15" s="2"/>
      <c r="F15" s="1">
        <v>51</v>
      </c>
      <c r="G15" s="2" t="s">
        <v>43</v>
      </c>
      <c r="H15" s="2" t="s">
        <v>32</v>
      </c>
      <c r="I15" s="2" t="s">
        <v>160</v>
      </c>
      <c r="J15" s="3">
        <v>44306.835860821797</v>
      </c>
      <c r="K15" s="1"/>
      <c r="L15" s="1">
        <v>9.2207000000000008</v>
      </c>
      <c r="M15" s="1">
        <v>0</v>
      </c>
      <c r="N15" s="2" t="b">
        <v>1</v>
      </c>
      <c r="O15" s="1">
        <v>0</v>
      </c>
      <c r="P15" s="1"/>
      <c r="Q15" s="1">
        <v>0</v>
      </c>
      <c r="R15" s="1"/>
      <c r="S15" s="1">
        <v>9.2958833333333306</v>
      </c>
      <c r="T15" s="1">
        <v>792157.35129684606</v>
      </c>
      <c r="U15" s="1">
        <v>61.397027952838897</v>
      </c>
      <c r="V15" s="2" t="b">
        <v>0</v>
      </c>
    </row>
    <row r="16" spans="1:22">
      <c r="A16" s="2"/>
      <c r="B16" s="2"/>
      <c r="C16" s="2" t="s">
        <v>120</v>
      </c>
      <c r="D16" s="2" t="s">
        <v>337</v>
      </c>
      <c r="E16" s="2"/>
      <c r="F16" s="1">
        <v>52</v>
      </c>
      <c r="G16" s="2" t="s">
        <v>153</v>
      </c>
      <c r="H16" s="2" t="s">
        <v>32</v>
      </c>
      <c r="I16" s="2" t="s">
        <v>142</v>
      </c>
      <c r="J16" s="3">
        <v>44306.850891215297</v>
      </c>
      <c r="K16" s="1"/>
      <c r="L16" s="1">
        <v>9.2110666666666692</v>
      </c>
      <c r="M16" s="1">
        <v>0</v>
      </c>
      <c r="N16" s="2" t="b">
        <v>1</v>
      </c>
      <c r="O16" s="1">
        <v>0</v>
      </c>
      <c r="P16" s="1"/>
      <c r="Q16" s="1">
        <v>0</v>
      </c>
      <c r="R16" s="1"/>
      <c r="S16" s="1">
        <v>9.2957999999999998</v>
      </c>
      <c r="T16" s="1">
        <v>1013001.50108979</v>
      </c>
      <c r="U16" s="1">
        <v>61.925363420584198</v>
      </c>
      <c r="V16" s="2" t="b">
        <v>0</v>
      </c>
    </row>
    <row r="17" spans="1:22">
      <c r="A17" s="2"/>
      <c r="B17" s="2"/>
      <c r="C17" s="2" t="s">
        <v>126</v>
      </c>
      <c r="D17" s="2" t="s">
        <v>337</v>
      </c>
      <c r="E17" s="2"/>
      <c r="F17" s="1">
        <v>53</v>
      </c>
      <c r="G17" s="2" t="s">
        <v>101</v>
      </c>
      <c r="H17" s="2" t="s">
        <v>32</v>
      </c>
      <c r="I17" s="2" t="s">
        <v>69</v>
      </c>
      <c r="J17" s="3">
        <v>44306.865820173603</v>
      </c>
      <c r="K17" s="1"/>
      <c r="L17" s="1">
        <v>9.2015833333333301</v>
      </c>
      <c r="M17" s="1">
        <v>0</v>
      </c>
      <c r="N17" s="2" t="b">
        <v>1</v>
      </c>
      <c r="O17" s="1">
        <v>0</v>
      </c>
      <c r="P17" s="1"/>
      <c r="Q17" s="1">
        <v>0</v>
      </c>
      <c r="R17" s="1"/>
      <c r="S17" s="1">
        <v>9.2958833333333306</v>
      </c>
      <c r="T17" s="1">
        <v>932108.31620189606</v>
      </c>
      <c r="U17" s="1">
        <v>62.079134644153299</v>
      </c>
      <c r="V17" s="2" t="b">
        <v>0</v>
      </c>
    </row>
    <row r="18" spans="1:22">
      <c r="A18" s="2"/>
      <c r="B18" s="2"/>
      <c r="C18" s="2" t="s">
        <v>169</v>
      </c>
      <c r="D18" s="2" t="s">
        <v>337</v>
      </c>
      <c r="E18" s="2"/>
      <c r="F18" s="1">
        <v>54</v>
      </c>
      <c r="G18" s="2" t="s">
        <v>31</v>
      </c>
      <c r="H18" s="2" t="s">
        <v>32</v>
      </c>
      <c r="I18" s="2" t="s">
        <v>28</v>
      </c>
      <c r="J18" s="3">
        <v>44306.880816620403</v>
      </c>
      <c r="K18" s="1"/>
      <c r="L18" s="1">
        <v>9.22061666666667</v>
      </c>
      <c r="M18" s="1">
        <v>0</v>
      </c>
      <c r="N18" s="2" t="b">
        <v>1</v>
      </c>
      <c r="O18" s="1">
        <v>0</v>
      </c>
      <c r="P18" s="1"/>
      <c r="Q18" s="1">
        <v>0</v>
      </c>
      <c r="R18" s="1"/>
      <c r="S18" s="1">
        <v>9.2957999999999998</v>
      </c>
      <c r="T18" s="1">
        <v>904815.75733139797</v>
      </c>
      <c r="U18" s="1">
        <v>60.789185206593402</v>
      </c>
      <c r="V18" s="2" t="b">
        <v>0</v>
      </c>
    </row>
    <row r="19" spans="1:22">
      <c r="A19" s="2"/>
      <c r="B19" s="2"/>
      <c r="C19" s="2" t="s">
        <v>119</v>
      </c>
      <c r="D19" s="2" t="s">
        <v>337</v>
      </c>
      <c r="E19" s="2"/>
      <c r="F19" s="1">
        <v>55</v>
      </c>
      <c r="G19" s="2" t="s">
        <v>63</v>
      </c>
      <c r="H19" s="2" t="s">
        <v>32</v>
      </c>
      <c r="I19" s="2" t="s">
        <v>105</v>
      </c>
      <c r="J19" s="3">
        <v>44306.8957332176</v>
      </c>
      <c r="K19" s="1"/>
      <c r="L19" s="1">
        <v>9.3258666666666699</v>
      </c>
      <c r="M19" s="1">
        <v>0</v>
      </c>
      <c r="N19" s="2" t="b">
        <v>1</v>
      </c>
      <c r="O19" s="1">
        <v>0</v>
      </c>
      <c r="P19" s="1"/>
      <c r="Q19" s="1">
        <v>0</v>
      </c>
      <c r="R19" s="1"/>
      <c r="S19" s="1">
        <v>9.2958833333333306</v>
      </c>
      <c r="T19" s="1">
        <v>924817.00823083497</v>
      </c>
      <c r="U19" s="1">
        <v>60.860975244945898</v>
      </c>
      <c r="V19" s="2" t="b">
        <v>0</v>
      </c>
    </row>
    <row r="20" spans="1:22">
      <c r="A20" s="2"/>
      <c r="B20" s="2"/>
      <c r="C20" s="2" t="s">
        <v>114</v>
      </c>
      <c r="D20" s="2" t="s">
        <v>337</v>
      </c>
      <c r="E20" s="2"/>
      <c r="F20" s="1">
        <v>40</v>
      </c>
      <c r="G20" s="2" t="s">
        <v>154</v>
      </c>
      <c r="H20" s="2" t="s">
        <v>64</v>
      </c>
      <c r="I20" s="2"/>
      <c r="J20" s="3">
        <v>44306.910666064803</v>
      </c>
      <c r="K20" s="1"/>
      <c r="L20" s="1">
        <v>8.9337999999999997</v>
      </c>
      <c r="M20" s="1">
        <v>0</v>
      </c>
      <c r="N20" s="2" t="b">
        <v>1</v>
      </c>
      <c r="O20" s="1">
        <v>0</v>
      </c>
      <c r="P20" s="1"/>
      <c r="Q20" s="1">
        <v>0</v>
      </c>
      <c r="R20" s="1"/>
      <c r="S20" s="1">
        <v>9.2957999999999998</v>
      </c>
      <c r="T20" s="1">
        <v>921004.28853249899</v>
      </c>
      <c r="U20" s="1">
        <v>61.105334248471301</v>
      </c>
      <c r="V20" s="2" t="b">
        <v>0</v>
      </c>
    </row>
    <row r="21" spans="1:22">
      <c r="A21" s="2"/>
      <c r="B21" s="2"/>
      <c r="C21" s="2" t="s">
        <v>34</v>
      </c>
      <c r="D21" s="2" t="s">
        <v>337</v>
      </c>
      <c r="E21" s="2"/>
      <c r="F21" s="1">
        <v>56</v>
      </c>
      <c r="G21" s="2" t="s">
        <v>61</v>
      </c>
      <c r="H21" s="2" t="s">
        <v>32</v>
      </c>
      <c r="I21" s="2"/>
      <c r="J21" s="3">
        <v>44306.9256089931</v>
      </c>
      <c r="K21" s="1"/>
      <c r="L21" s="1">
        <v>8.5897166666666696</v>
      </c>
      <c r="M21" s="1">
        <v>0</v>
      </c>
      <c r="N21" s="2" t="b">
        <v>1</v>
      </c>
      <c r="O21" s="1">
        <v>0</v>
      </c>
      <c r="P21" s="1"/>
      <c r="Q21" s="1">
        <v>0</v>
      </c>
      <c r="R21" s="1"/>
      <c r="S21" s="1">
        <v>9.2863333333333298</v>
      </c>
      <c r="T21" s="1">
        <v>934255.60461125197</v>
      </c>
      <c r="U21" s="1">
        <v>60.4539403583561</v>
      </c>
      <c r="V21" s="2" t="b">
        <v>0</v>
      </c>
    </row>
    <row r="22" spans="1:22">
      <c r="A22" s="2"/>
      <c r="B22" s="2"/>
      <c r="C22" s="2" t="s">
        <v>129</v>
      </c>
      <c r="D22" s="2" t="s">
        <v>337</v>
      </c>
      <c r="E22" s="2"/>
      <c r="F22" s="1">
        <v>59</v>
      </c>
      <c r="G22" s="2" t="s">
        <v>27</v>
      </c>
      <c r="H22" s="2" t="s">
        <v>32</v>
      </c>
      <c r="I22" s="2"/>
      <c r="J22" s="3">
        <v>44306.940534675901</v>
      </c>
      <c r="K22" s="1"/>
      <c r="L22" s="1">
        <v>9.2875499999999995</v>
      </c>
      <c r="M22" s="1">
        <v>2444869.21594657</v>
      </c>
      <c r="N22" s="2" t="b">
        <v>0</v>
      </c>
      <c r="O22" s="1">
        <v>2606.8723832803098</v>
      </c>
      <c r="P22" s="1"/>
      <c r="Q22" s="1">
        <v>2606.8723832803098</v>
      </c>
      <c r="R22" s="1"/>
      <c r="S22" s="1">
        <v>9.2862500000000008</v>
      </c>
      <c r="T22" s="1">
        <v>932238.762324968</v>
      </c>
      <c r="U22" s="1">
        <v>61.486698331297099</v>
      </c>
      <c r="V22" s="2" t="b">
        <v>0</v>
      </c>
    </row>
    <row r="23" spans="1:22">
      <c r="A23" s="2"/>
      <c r="B23" s="2"/>
      <c r="C23" s="2" t="s">
        <v>36</v>
      </c>
      <c r="D23" s="2" t="s">
        <v>337</v>
      </c>
      <c r="E23" s="2"/>
      <c r="F23" s="1">
        <v>60</v>
      </c>
      <c r="G23" s="2" t="s">
        <v>80</v>
      </c>
      <c r="H23" s="2" t="s">
        <v>32</v>
      </c>
      <c r="I23" s="2"/>
      <c r="J23" s="3">
        <v>44306.955469212997</v>
      </c>
      <c r="K23" s="1"/>
      <c r="L23" s="1">
        <v>9.2876333333333303</v>
      </c>
      <c r="M23" s="1">
        <v>2459763.5625025299</v>
      </c>
      <c r="N23" s="2" t="b">
        <v>0</v>
      </c>
      <c r="O23" s="1">
        <v>2589.1201321806302</v>
      </c>
      <c r="P23" s="1"/>
      <c r="Q23" s="1">
        <v>2589.1201321806302</v>
      </c>
      <c r="R23" s="1"/>
      <c r="S23" s="1">
        <v>9.2863333333333298</v>
      </c>
      <c r="T23" s="1">
        <v>916030.14981129603</v>
      </c>
      <c r="U23" s="1">
        <v>61.044193445814599</v>
      </c>
      <c r="V23" s="2" t="b">
        <v>0</v>
      </c>
    </row>
    <row r="24" spans="1:22">
      <c r="A24" s="2"/>
      <c r="B24" s="2"/>
      <c r="C24" s="2" t="s">
        <v>37</v>
      </c>
      <c r="D24" s="2" t="s">
        <v>337</v>
      </c>
      <c r="E24" s="2"/>
      <c r="F24" s="1">
        <v>61</v>
      </c>
      <c r="G24" s="2" t="s">
        <v>161</v>
      </c>
      <c r="H24" s="2" t="s">
        <v>32</v>
      </c>
      <c r="I24" s="2"/>
      <c r="J24" s="3">
        <v>44306.970430173598</v>
      </c>
      <c r="K24" s="1"/>
      <c r="L24" s="1">
        <v>9.2875499999999995</v>
      </c>
      <c r="M24" s="1">
        <v>2787880.6295362101</v>
      </c>
      <c r="N24" s="2" t="b">
        <v>0</v>
      </c>
      <c r="O24" s="1">
        <v>2491.5297751968001</v>
      </c>
      <c r="P24" s="1"/>
      <c r="Q24" s="1">
        <v>2491.5297751968001</v>
      </c>
      <c r="R24" s="1"/>
      <c r="S24" s="1">
        <v>9.2862500000000008</v>
      </c>
      <c r="T24" s="1">
        <v>920173.83368493302</v>
      </c>
      <c r="U24" s="1">
        <v>60.9582895407599</v>
      </c>
      <c r="V24" s="2" t="b">
        <v>0</v>
      </c>
    </row>
    <row r="25" spans="1:22">
      <c r="A25" s="2"/>
      <c r="B25" s="2"/>
      <c r="C25" s="2" t="s">
        <v>4</v>
      </c>
      <c r="D25" s="2" t="s">
        <v>337</v>
      </c>
      <c r="E25" s="2"/>
      <c r="F25" s="1">
        <v>62</v>
      </c>
      <c r="G25" s="2" t="s">
        <v>116</v>
      </c>
      <c r="H25" s="2" t="s">
        <v>32</v>
      </c>
      <c r="I25" s="2"/>
      <c r="J25" s="3">
        <v>44306.985385335603</v>
      </c>
      <c r="K25" s="1"/>
      <c r="L25" s="1">
        <v>9.2876333333333303</v>
      </c>
      <c r="M25" s="1">
        <v>2193955.3256048202</v>
      </c>
      <c r="N25" s="2" t="b">
        <v>0</v>
      </c>
      <c r="O25" s="1">
        <v>2650.0536533740801</v>
      </c>
      <c r="P25" s="1"/>
      <c r="Q25" s="1">
        <v>2650.0536533740801</v>
      </c>
      <c r="R25" s="1"/>
      <c r="S25" s="1">
        <v>9.2863333333333298</v>
      </c>
      <c r="T25" s="1">
        <v>888186.92552523501</v>
      </c>
      <c r="U25" s="1">
        <v>61.327109028588602</v>
      </c>
      <c r="V25" s="2" t="b">
        <v>0</v>
      </c>
    </row>
    <row r="26" spans="1:22">
      <c r="A26" s="2"/>
      <c r="B26" s="2"/>
      <c r="C26" s="2" t="s">
        <v>9</v>
      </c>
      <c r="D26" s="2" t="s">
        <v>337</v>
      </c>
      <c r="E26" s="2"/>
      <c r="F26" s="1">
        <v>63</v>
      </c>
      <c r="G26" s="2" t="s">
        <v>41</v>
      </c>
      <c r="H26" s="2" t="s">
        <v>32</v>
      </c>
      <c r="I26" s="2"/>
      <c r="J26" s="3">
        <v>44307.0003182523</v>
      </c>
      <c r="K26" s="1"/>
      <c r="L26" s="1">
        <v>9.2875499999999995</v>
      </c>
      <c r="M26" s="1">
        <v>2342925.68083642</v>
      </c>
      <c r="N26" s="2" t="b">
        <v>0</v>
      </c>
      <c r="O26" s="1">
        <v>2636.83085435359</v>
      </c>
      <c r="P26" s="1"/>
      <c r="Q26" s="1">
        <v>2636.83085435359</v>
      </c>
      <c r="R26" s="1"/>
      <c r="S26" s="1">
        <v>9.2862500000000008</v>
      </c>
      <c r="T26" s="1">
        <v>930904.79021887702</v>
      </c>
      <c r="U26" s="1">
        <v>60.5560026023566</v>
      </c>
      <c r="V26" s="2" t="b">
        <v>0</v>
      </c>
    </row>
    <row r="27" spans="1:22">
      <c r="A27" s="2"/>
      <c r="B27" s="2"/>
      <c r="C27" s="2" t="s">
        <v>138</v>
      </c>
      <c r="D27" s="2" t="s">
        <v>337</v>
      </c>
      <c r="E27" s="2"/>
      <c r="F27" s="1">
        <v>64</v>
      </c>
      <c r="G27" s="2" t="s">
        <v>95</v>
      </c>
      <c r="H27" s="2" t="s">
        <v>32</v>
      </c>
      <c r="I27" s="2"/>
      <c r="J27" s="3">
        <v>44307.0152741204</v>
      </c>
      <c r="K27" s="1"/>
      <c r="L27" s="1">
        <v>9.2971833333333294</v>
      </c>
      <c r="M27" s="1">
        <v>2224898.7384132398</v>
      </c>
      <c r="N27" s="2" t="b">
        <v>0</v>
      </c>
      <c r="O27" s="1">
        <v>2633.0156303919698</v>
      </c>
      <c r="P27" s="1"/>
      <c r="Q27" s="1">
        <v>2633.0156303919698</v>
      </c>
      <c r="R27" s="1"/>
      <c r="S27" s="1">
        <v>9.2958833333333306</v>
      </c>
      <c r="T27" s="1">
        <v>879304.47353988304</v>
      </c>
      <c r="U27" s="1">
        <v>61.597533136639903</v>
      </c>
      <c r="V27" s="2" t="b">
        <v>0</v>
      </c>
    </row>
    <row r="28" spans="1:22">
      <c r="A28" s="2"/>
      <c r="B28" s="2"/>
      <c r="C28" s="2" t="s">
        <v>55</v>
      </c>
      <c r="D28" s="2" t="s">
        <v>337</v>
      </c>
      <c r="E28" s="2"/>
      <c r="F28" s="1">
        <v>50</v>
      </c>
      <c r="G28" s="2" t="s">
        <v>19</v>
      </c>
      <c r="H28" s="2" t="s">
        <v>32</v>
      </c>
      <c r="I28" s="2" t="s">
        <v>149</v>
      </c>
      <c r="J28" s="3">
        <v>44307.030179247697</v>
      </c>
      <c r="K28" s="1"/>
      <c r="L28" s="1">
        <v>9.6221666666666703</v>
      </c>
      <c r="M28" s="1">
        <v>0</v>
      </c>
      <c r="N28" s="2" t="b">
        <v>1</v>
      </c>
      <c r="O28" s="1">
        <v>0</v>
      </c>
      <c r="P28" s="1"/>
      <c r="Q28" s="1">
        <v>0</v>
      </c>
      <c r="R28" s="1"/>
      <c r="S28" s="1">
        <v>9.2957999999999998</v>
      </c>
      <c r="T28" s="1">
        <v>928051.58239035495</v>
      </c>
      <c r="U28" s="1">
        <v>61.665800438710399</v>
      </c>
      <c r="V28" s="2" t="b">
        <v>0</v>
      </c>
    </row>
    <row r="29" spans="1:22">
      <c r="A29" s="2"/>
      <c r="B29" s="2"/>
      <c r="C29" s="2" t="s">
        <v>111</v>
      </c>
      <c r="D29" s="2" t="s">
        <v>337</v>
      </c>
      <c r="E29" s="2"/>
      <c r="F29" s="1">
        <v>57</v>
      </c>
      <c r="G29" s="2" t="s">
        <v>163</v>
      </c>
      <c r="H29" s="2" t="s">
        <v>32</v>
      </c>
      <c r="I29" s="2" t="s">
        <v>144</v>
      </c>
      <c r="J29" s="3">
        <v>44307.045108946797</v>
      </c>
      <c r="K29" s="1"/>
      <c r="L29" s="1">
        <v>9.3354333333333308</v>
      </c>
      <c r="M29" s="1">
        <v>0</v>
      </c>
      <c r="N29" s="2" t="b">
        <v>1</v>
      </c>
      <c r="O29" s="1">
        <v>0</v>
      </c>
      <c r="P29" s="1"/>
      <c r="Q29" s="1">
        <v>0</v>
      </c>
      <c r="R29" s="1"/>
      <c r="S29" s="1">
        <v>9.2958833333333306</v>
      </c>
      <c r="T29" s="1">
        <v>958277.01220999099</v>
      </c>
      <c r="U29" s="1">
        <v>60.678268905347501</v>
      </c>
      <c r="V29" s="2" t="b">
        <v>0</v>
      </c>
    </row>
    <row r="30" spans="1:22">
      <c r="A30" s="2"/>
      <c r="B30" s="2"/>
      <c r="C30" s="2" t="s">
        <v>97</v>
      </c>
      <c r="D30" s="2" t="s">
        <v>337</v>
      </c>
      <c r="E30" s="2"/>
      <c r="F30" s="1">
        <v>65</v>
      </c>
      <c r="G30" s="2" t="s">
        <v>146</v>
      </c>
      <c r="H30" s="2" t="s">
        <v>32</v>
      </c>
      <c r="I30" s="2"/>
      <c r="J30" s="3">
        <v>44307.060084942103</v>
      </c>
      <c r="K30" s="1"/>
      <c r="L30" s="1">
        <v>9.2875499999999995</v>
      </c>
      <c r="M30" s="1">
        <v>600445.12457104505</v>
      </c>
      <c r="N30" s="2" t="b">
        <v>0</v>
      </c>
      <c r="O30" s="1">
        <v>3178.0905206870998</v>
      </c>
      <c r="P30" s="1"/>
      <c r="Q30" s="1">
        <v>3178.0905206870998</v>
      </c>
      <c r="R30" s="1"/>
      <c r="S30" s="1">
        <v>9.2862500000000008</v>
      </c>
      <c r="T30" s="1">
        <v>990499.82949854701</v>
      </c>
      <c r="U30" s="1">
        <v>62.099961344094197</v>
      </c>
      <c r="V30" s="2" t="b">
        <v>0</v>
      </c>
    </row>
    <row r="31" spans="1:22">
      <c r="A31" s="2"/>
      <c r="B31" s="2"/>
      <c r="C31" s="2" t="s">
        <v>25</v>
      </c>
      <c r="D31" s="2" t="s">
        <v>337</v>
      </c>
      <c r="E31" s="2"/>
      <c r="F31" s="1">
        <v>66</v>
      </c>
      <c r="G31" s="2" t="s">
        <v>113</v>
      </c>
      <c r="H31" s="2" t="s">
        <v>32</v>
      </c>
      <c r="I31" s="2"/>
      <c r="J31" s="3">
        <v>44307.075018240699</v>
      </c>
      <c r="K31" s="1"/>
      <c r="L31" s="1">
        <v>9.2876333333333303</v>
      </c>
      <c r="M31" s="1">
        <v>483842.68784148799</v>
      </c>
      <c r="N31" s="2" t="b">
        <v>1</v>
      </c>
      <c r="O31" s="1">
        <v>3178.5255387574398</v>
      </c>
      <c r="P31" s="1"/>
      <c r="Q31" s="1">
        <v>3178.5255387574398</v>
      </c>
      <c r="R31" s="1"/>
      <c r="S31" s="1">
        <v>9.2863333333333298</v>
      </c>
      <c r="T31" s="1">
        <v>800178.32764749299</v>
      </c>
      <c r="U31" s="1">
        <v>60.602402356417002</v>
      </c>
      <c r="V31" s="2" t="b">
        <v>0</v>
      </c>
    </row>
    <row r="32" spans="1:22">
      <c r="A32" s="2"/>
      <c r="B32" s="2"/>
      <c r="C32" s="2" t="s">
        <v>102</v>
      </c>
      <c r="D32" s="2" t="s">
        <v>337</v>
      </c>
      <c r="E32" s="2"/>
      <c r="F32" s="1">
        <v>67</v>
      </c>
      <c r="G32" s="2" t="s">
        <v>52</v>
      </c>
      <c r="H32" s="2" t="s">
        <v>32</v>
      </c>
      <c r="I32" s="2"/>
      <c r="J32" s="3">
        <v>44307.0899329514</v>
      </c>
      <c r="K32" s="1"/>
      <c r="L32" s="1">
        <v>9.2971000000000004</v>
      </c>
      <c r="M32" s="1">
        <v>511065.50417257898</v>
      </c>
      <c r="N32" s="2" t="b">
        <v>0</v>
      </c>
      <c r="O32" s="1">
        <v>3187.7235243679602</v>
      </c>
      <c r="P32" s="1"/>
      <c r="Q32" s="1">
        <v>3187.7235243679602</v>
      </c>
      <c r="R32" s="1"/>
      <c r="S32" s="1">
        <v>9.2957999999999998</v>
      </c>
      <c r="T32" s="1">
        <v>893158.71180250403</v>
      </c>
      <c r="U32" s="1">
        <v>61.546601068455701</v>
      </c>
      <c r="V32" s="2" t="b">
        <v>0</v>
      </c>
    </row>
    <row r="33" spans="1:22">
      <c r="A33" s="2"/>
      <c r="B33" s="2"/>
      <c r="C33" s="2" t="s">
        <v>13</v>
      </c>
      <c r="D33" s="2" t="s">
        <v>337</v>
      </c>
      <c r="E33" s="2"/>
      <c r="F33" s="1">
        <v>58</v>
      </c>
      <c r="G33" s="2" t="s">
        <v>14</v>
      </c>
      <c r="H33" s="2" t="s">
        <v>32</v>
      </c>
      <c r="I33" s="2" t="s">
        <v>121</v>
      </c>
      <c r="J33" s="3">
        <v>44307.1049065509</v>
      </c>
      <c r="K33" s="1"/>
      <c r="L33" s="1">
        <v>9.5361999999999991</v>
      </c>
      <c r="M33" s="1">
        <v>0</v>
      </c>
      <c r="N33" s="2" t="b">
        <v>1</v>
      </c>
      <c r="O33" s="1">
        <v>0</v>
      </c>
      <c r="P33" s="1"/>
      <c r="Q33" s="1">
        <v>0</v>
      </c>
      <c r="R33" s="1"/>
      <c r="S33" s="1">
        <v>9.2958833333333306</v>
      </c>
      <c r="T33" s="1">
        <v>922474.68236292398</v>
      </c>
      <c r="U33" s="1">
        <v>61.439990447693901</v>
      </c>
      <c r="V33" s="2" t="b">
        <v>0</v>
      </c>
    </row>
    <row r="34" spans="1:22">
      <c r="A34" s="2"/>
      <c r="B34" s="2"/>
      <c r="C34" s="2" t="s">
        <v>100</v>
      </c>
      <c r="D34" s="2" t="s">
        <v>337</v>
      </c>
      <c r="E34" s="2"/>
      <c r="F34" s="1">
        <v>48</v>
      </c>
      <c r="G34" s="2" t="s">
        <v>77</v>
      </c>
      <c r="H34" s="2" t="s">
        <v>32</v>
      </c>
      <c r="I34" s="2" t="s">
        <v>75</v>
      </c>
      <c r="J34" s="3">
        <v>44307.119823229201</v>
      </c>
      <c r="K34" s="1"/>
      <c r="L34" s="1">
        <v>9.22061666666667</v>
      </c>
      <c r="M34" s="1">
        <v>0</v>
      </c>
      <c r="N34" s="2" t="b">
        <v>1</v>
      </c>
      <c r="O34" s="1">
        <v>0</v>
      </c>
      <c r="P34" s="1"/>
      <c r="Q34" s="1">
        <v>0</v>
      </c>
      <c r="R34" s="1"/>
      <c r="S34" s="1">
        <v>9.2957999999999998</v>
      </c>
      <c r="T34" s="1">
        <v>993592.29100080498</v>
      </c>
      <c r="U34" s="1">
        <v>60.1142260286694</v>
      </c>
      <c r="V34" s="2" t="b">
        <v>0</v>
      </c>
    </row>
    <row r="35" spans="1:22">
      <c r="A35" s="2"/>
      <c r="B35" s="2"/>
      <c r="C35" s="2" t="s">
        <v>114</v>
      </c>
      <c r="D35" s="2" t="s">
        <v>337</v>
      </c>
      <c r="E35" s="2"/>
      <c r="F35" s="1">
        <v>40</v>
      </c>
      <c r="G35" s="2" t="s">
        <v>84</v>
      </c>
      <c r="H35" s="2" t="s">
        <v>64</v>
      </c>
      <c r="I35" s="2"/>
      <c r="J35" s="3">
        <v>44307.1347682755</v>
      </c>
      <c r="K35" s="1"/>
      <c r="L35" s="1">
        <v>9.3354333333333308</v>
      </c>
      <c r="M35" s="1">
        <v>0</v>
      </c>
      <c r="N35" s="2" t="b">
        <v>1</v>
      </c>
      <c r="O35" s="1">
        <v>0</v>
      </c>
      <c r="P35" s="1"/>
      <c r="Q35" s="1">
        <v>0</v>
      </c>
      <c r="R35" s="1"/>
      <c r="S35" s="1">
        <v>9.2863333333333298</v>
      </c>
      <c r="T35" s="1">
        <v>855657.85284941399</v>
      </c>
      <c r="U35" s="1">
        <v>61.448010597307501</v>
      </c>
      <c r="V35" s="2" t="b">
        <v>0</v>
      </c>
    </row>
    <row r="36" spans="1:22">
      <c r="A36" s="2"/>
      <c r="B36" s="2"/>
      <c r="C36" s="2" t="s">
        <v>147</v>
      </c>
      <c r="D36" s="2" t="s">
        <v>337</v>
      </c>
      <c r="E36" s="2" t="s">
        <v>94</v>
      </c>
      <c r="F36" s="1">
        <v>68</v>
      </c>
      <c r="G36" s="2" t="s">
        <v>115</v>
      </c>
      <c r="H36" s="2" t="s">
        <v>35</v>
      </c>
      <c r="I36" s="2" t="s">
        <v>165</v>
      </c>
      <c r="J36" s="3">
        <v>44307.149741875</v>
      </c>
      <c r="K36" s="1">
        <v>5000</v>
      </c>
      <c r="L36" s="1">
        <v>9.3162333333333294</v>
      </c>
      <c r="M36" s="1">
        <v>0</v>
      </c>
      <c r="N36" s="2" t="b">
        <v>1</v>
      </c>
      <c r="O36" s="1">
        <v>0</v>
      </c>
      <c r="P36" s="1"/>
      <c r="Q36" s="1">
        <v>0</v>
      </c>
      <c r="R36" s="1">
        <v>0</v>
      </c>
      <c r="S36" s="1">
        <v>9.2957999999999998</v>
      </c>
      <c r="T36" s="1">
        <v>897886.62353321305</v>
      </c>
      <c r="U36" s="1">
        <v>60.684220727510798</v>
      </c>
      <c r="V36" s="2" t="b">
        <v>0</v>
      </c>
    </row>
    <row r="37" spans="1:22">
      <c r="A37" s="2"/>
      <c r="B37" s="2"/>
      <c r="C37" s="2" t="s">
        <v>147</v>
      </c>
      <c r="D37" s="2" t="s">
        <v>337</v>
      </c>
      <c r="E37" s="2" t="s">
        <v>94</v>
      </c>
      <c r="F37" s="1">
        <v>68</v>
      </c>
      <c r="G37" s="2" t="s">
        <v>133</v>
      </c>
      <c r="H37" s="2" t="s">
        <v>35</v>
      </c>
      <c r="I37" s="2" t="s">
        <v>165</v>
      </c>
      <c r="J37" s="3">
        <v>44307.164721076399</v>
      </c>
      <c r="K37" s="1">
        <v>5000</v>
      </c>
      <c r="L37" s="1">
        <v>8.9243333333333297</v>
      </c>
      <c r="M37" s="1">
        <v>0</v>
      </c>
      <c r="N37" s="2" t="b">
        <v>1</v>
      </c>
      <c r="O37" s="1">
        <v>0</v>
      </c>
      <c r="P37" s="1"/>
      <c r="Q37" s="1">
        <v>0</v>
      </c>
      <c r="R37" s="1">
        <v>0</v>
      </c>
      <c r="S37" s="1">
        <v>9.2863333333333298</v>
      </c>
      <c r="T37" s="1">
        <v>935198.94473874895</v>
      </c>
      <c r="U37" s="1">
        <v>60.673996032750502</v>
      </c>
      <c r="V37" s="2" t="b">
        <v>0</v>
      </c>
    </row>
    <row r="38" spans="1:22">
      <c r="A38" s="2"/>
      <c r="B38" s="2"/>
      <c r="C38" s="2" t="s">
        <v>147</v>
      </c>
      <c r="D38" s="2" t="s">
        <v>337</v>
      </c>
      <c r="E38" s="2" t="s">
        <v>94</v>
      </c>
      <c r="F38" s="1">
        <v>68</v>
      </c>
      <c r="G38" s="2" t="s">
        <v>54</v>
      </c>
      <c r="H38" s="2" t="s">
        <v>57</v>
      </c>
      <c r="I38" s="2" t="s">
        <v>165</v>
      </c>
      <c r="J38" s="3">
        <v>44307.179607928199</v>
      </c>
      <c r="K38" s="1">
        <v>5000</v>
      </c>
      <c r="L38" s="1">
        <v>8.9337999999999997</v>
      </c>
      <c r="M38" s="1">
        <v>0</v>
      </c>
      <c r="N38" s="2" t="b">
        <v>1</v>
      </c>
      <c r="O38" s="1">
        <v>0</v>
      </c>
      <c r="P38" s="1"/>
      <c r="Q38" s="1">
        <v>0</v>
      </c>
      <c r="R38" s="1">
        <v>0</v>
      </c>
      <c r="S38" s="1">
        <v>9.2957999999999998</v>
      </c>
      <c r="T38" s="1">
        <v>943766.38327799505</v>
      </c>
      <c r="U38" s="1">
        <v>61.015873221010096</v>
      </c>
      <c r="V38" s="2" t="b">
        <v>0</v>
      </c>
    </row>
    <row r="39" spans="1:22">
      <c r="A39" s="2"/>
      <c r="B39" s="2"/>
      <c r="C39" s="2" t="s">
        <v>132</v>
      </c>
      <c r="D39" s="2" t="s">
        <v>337</v>
      </c>
      <c r="E39" s="2" t="s">
        <v>94</v>
      </c>
      <c r="F39" s="1">
        <v>69</v>
      </c>
      <c r="G39" s="2" t="s">
        <v>131</v>
      </c>
      <c r="H39" s="2" t="s">
        <v>57</v>
      </c>
      <c r="I39" s="2" t="s">
        <v>167</v>
      </c>
      <c r="J39" s="3">
        <v>44307.194581469899</v>
      </c>
      <c r="K39" s="1">
        <v>3500</v>
      </c>
      <c r="L39" s="1">
        <v>9.2971833333333294</v>
      </c>
      <c r="M39" s="1">
        <v>0</v>
      </c>
      <c r="N39" s="2" t="b">
        <v>1</v>
      </c>
      <c r="O39" s="1">
        <v>0</v>
      </c>
      <c r="P39" s="1"/>
      <c r="Q39" s="1">
        <v>0</v>
      </c>
      <c r="R39" s="1">
        <v>0</v>
      </c>
      <c r="S39" s="1">
        <v>9.2958833333333306</v>
      </c>
      <c r="T39" s="1">
        <v>911961.97376612003</v>
      </c>
      <c r="U39" s="1">
        <v>62.017397016623399</v>
      </c>
      <c r="V39" s="2" t="b">
        <v>0</v>
      </c>
    </row>
    <row r="40" spans="1:22">
      <c r="A40" s="2"/>
      <c r="B40" s="2"/>
      <c r="C40" s="2" t="s">
        <v>46</v>
      </c>
      <c r="D40" s="2" t="s">
        <v>337</v>
      </c>
      <c r="E40" s="2" t="s">
        <v>94</v>
      </c>
      <c r="F40" s="1">
        <v>70</v>
      </c>
      <c r="G40" s="2" t="s">
        <v>76</v>
      </c>
      <c r="H40" s="2" t="s">
        <v>57</v>
      </c>
      <c r="I40" s="2" t="s">
        <v>58</v>
      </c>
      <c r="J40" s="3">
        <v>44307.209496041702</v>
      </c>
      <c r="K40" s="1">
        <v>2500</v>
      </c>
      <c r="L40" s="1">
        <v>9.3066666666666702</v>
      </c>
      <c r="M40" s="1">
        <v>0</v>
      </c>
      <c r="N40" s="2" t="b">
        <v>1</v>
      </c>
      <c r="O40" s="1">
        <v>0</v>
      </c>
      <c r="P40" s="1"/>
      <c r="Q40" s="1">
        <v>0</v>
      </c>
      <c r="R40" s="1">
        <v>0</v>
      </c>
      <c r="S40" s="1">
        <v>9.2957999999999998</v>
      </c>
      <c r="T40" s="1">
        <v>974166.698002983</v>
      </c>
      <c r="U40" s="1">
        <v>60.263905685227897</v>
      </c>
      <c r="V40" s="2" t="b">
        <v>0</v>
      </c>
    </row>
    <row r="41" spans="1:22">
      <c r="A41" s="2"/>
      <c r="B41" s="2"/>
      <c r="C41" s="2" t="s">
        <v>130</v>
      </c>
      <c r="D41" s="2" t="s">
        <v>337</v>
      </c>
      <c r="E41" s="2" t="s">
        <v>94</v>
      </c>
      <c r="F41" s="1">
        <v>71</v>
      </c>
      <c r="G41" s="2" t="s">
        <v>145</v>
      </c>
      <c r="H41" s="2" t="s">
        <v>57</v>
      </c>
      <c r="I41" s="2" t="s">
        <v>168</v>
      </c>
      <c r="J41" s="3">
        <v>44307.224452696799</v>
      </c>
      <c r="K41" s="1">
        <v>1500</v>
      </c>
      <c r="L41" s="1">
        <v>9.3067499999999992</v>
      </c>
      <c r="M41" s="1">
        <v>0</v>
      </c>
      <c r="N41" s="2" t="b">
        <v>1</v>
      </c>
      <c r="O41" s="1">
        <v>0</v>
      </c>
      <c r="P41" s="1"/>
      <c r="Q41" s="1">
        <v>0</v>
      </c>
      <c r="R41" s="1">
        <v>0</v>
      </c>
      <c r="S41" s="1">
        <v>9.2958833333333306</v>
      </c>
      <c r="T41" s="1">
        <v>965686.82793761196</v>
      </c>
      <c r="U41" s="1">
        <v>61.854679236452199</v>
      </c>
      <c r="V41" s="2" t="b">
        <v>0</v>
      </c>
    </row>
    <row r="42" spans="1:22">
      <c r="A42" s="2"/>
      <c r="B42" s="2"/>
      <c r="C42" s="2" t="s">
        <v>152</v>
      </c>
      <c r="D42" s="2" t="s">
        <v>337</v>
      </c>
      <c r="E42" s="2" t="s">
        <v>94</v>
      </c>
      <c r="F42" s="1">
        <v>72</v>
      </c>
      <c r="G42" s="2" t="s">
        <v>159</v>
      </c>
      <c r="H42" s="2" t="s">
        <v>57</v>
      </c>
      <c r="I42" s="2" t="s">
        <v>121</v>
      </c>
      <c r="J42" s="3">
        <v>44307.239437488402</v>
      </c>
      <c r="K42" s="1">
        <v>800</v>
      </c>
      <c r="L42" s="1">
        <v>9.2110666666666692</v>
      </c>
      <c r="M42" s="1">
        <v>0</v>
      </c>
      <c r="N42" s="2" t="b">
        <v>1</v>
      </c>
      <c r="O42" s="1">
        <v>0</v>
      </c>
      <c r="P42" s="1"/>
      <c r="Q42" s="1">
        <v>0</v>
      </c>
      <c r="R42" s="1">
        <v>0</v>
      </c>
      <c r="S42" s="1">
        <v>9.2957999999999998</v>
      </c>
      <c r="T42" s="1">
        <v>925912.00468698598</v>
      </c>
      <c r="U42" s="1">
        <v>61.474162336665003</v>
      </c>
      <c r="V42" s="2" t="b">
        <v>0</v>
      </c>
    </row>
    <row r="43" spans="1:22">
      <c r="A43" s="2"/>
      <c r="B43" s="2"/>
      <c r="C43" s="2" t="s">
        <v>96</v>
      </c>
      <c r="D43" s="2" t="s">
        <v>337</v>
      </c>
      <c r="E43" s="2" t="s">
        <v>94</v>
      </c>
      <c r="F43" s="1">
        <v>73</v>
      </c>
      <c r="G43" s="2" t="s">
        <v>17</v>
      </c>
      <c r="H43" s="2" t="s">
        <v>57</v>
      </c>
      <c r="I43" s="2" t="s">
        <v>49</v>
      </c>
      <c r="J43" s="3">
        <v>44307.254360856503</v>
      </c>
      <c r="K43" s="1">
        <v>500</v>
      </c>
      <c r="L43" s="1">
        <v>9.3163166666666708</v>
      </c>
      <c r="M43" s="1">
        <v>0</v>
      </c>
      <c r="N43" s="2" t="b">
        <v>1</v>
      </c>
      <c r="O43" s="1">
        <v>0</v>
      </c>
      <c r="P43" s="1"/>
      <c r="Q43" s="1">
        <v>0</v>
      </c>
      <c r="R43" s="1">
        <v>0</v>
      </c>
      <c r="S43" s="1">
        <v>9.2958833333333306</v>
      </c>
      <c r="T43" s="1">
        <v>982071.04837730597</v>
      </c>
      <c r="U43" s="1">
        <v>61.091327503675799</v>
      </c>
      <c r="V43" s="2" t="b">
        <v>0</v>
      </c>
    </row>
    <row r="44" spans="1:22">
      <c r="A44" s="2"/>
      <c r="B44" s="2"/>
      <c r="C44" s="2" t="s">
        <v>8</v>
      </c>
      <c r="D44" s="2" t="s">
        <v>337</v>
      </c>
      <c r="E44" s="2" t="s">
        <v>94</v>
      </c>
      <c r="F44" s="1">
        <v>74</v>
      </c>
      <c r="G44" s="2" t="s">
        <v>108</v>
      </c>
      <c r="H44" s="2" t="s">
        <v>57</v>
      </c>
      <c r="I44" s="2" t="s">
        <v>123</v>
      </c>
      <c r="J44" s="3">
        <v>44307.269282592599</v>
      </c>
      <c r="K44" s="1">
        <v>350</v>
      </c>
      <c r="L44" s="1">
        <v>9.2014999999999993</v>
      </c>
      <c r="M44" s="1">
        <v>0</v>
      </c>
      <c r="N44" s="2" t="b">
        <v>1</v>
      </c>
      <c r="O44" s="1">
        <v>0</v>
      </c>
      <c r="P44" s="1"/>
      <c r="Q44" s="1">
        <v>0</v>
      </c>
      <c r="R44" s="1">
        <v>0</v>
      </c>
      <c r="S44" s="1">
        <v>9.2957999999999998</v>
      </c>
      <c r="T44" s="1">
        <v>925684.23240448604</v>
      </c>
      <c r="U44" s="1">
        <v>60.530562642615699</v>
      </c>
      <c r="V44" s="2" t="b">
        <v>0</v>
      </c>
    </row>
    <row r="45" spans="1:22">
      <c r="A45" s="2"/>
      <c r="B45" s="2"/>
      <c r="C45" s="2" t="s">
        <v>67</v>
      </c>
      <c r="D45" s="2" t="s">
        <v>337</v>
      </c>
      <c r="E45" s="2" t="s">
        <v>94</v>
      </c>
      <c r="F45" s="1">
        <v>75</v>
      </c>
      <c r="G45" s="2" t="s">
        <v>122</v>
      </c>
      <c r="H45" s="2" t="s">
        <v>57</v>
      </c>
      <c r="I45" s="2" t="s">
        <v>75</v>
      </c>
      <c r="J45" s="3">
        <v>44307.284243182898</v>
      </c>
      <c r="K45" s="1">
        <v>200</v>
      </c>
      <c r="L45" s="1">
        <v>9.5744500000000006</v>
      </c>
      <c r="M45" s="1">
        <v>0</v>
      </c>
      <c r="N45" s="2" t="b">
        <v>1</v>
      </c>
      <c r="O45" s="1">
        <v>0</v>
      </c>
      <c r="P45" s="1"/>
      <c r="Q45" s="1">
        <v>0</v>
      </c>
      <c r="R45" s="1">
        <v>0</v>
      </c>
      <c r="S45" s="1">
        <v>9.2958833333333306</v>
      </c>
      <c r="T45" s="1">
        <v>1041936.24464733</v>
      </c>
      <c r="U45" s="1">
        <v>61.395795467162003</v>
      </c>
      <c r="V45" s="2" t="b">
        <v>0</v>
      </c>
    </row>
    <row r="46" spans="1:22">
      <c r="A46" s="2"/>
      <c r="B46" s="2"/>
      <c r="C46" s="2" t="s">
        <v>18</v>
      </c>
      <c r="D46" s="2" t="s">
        <v>337</v>
      </c>
      <c r="E46" s="2" t="s">
        <v>94</v>
      </c>
      <c r="F46" s="1">
        <v>76</v>
      </c>
      <c r="G46" s="2" t="s">
        <v>118</v>
      </c>
      <c r="H46" s="2" t="s">
        <v>57</v>
      </c>
      <c r="I46" s="2" t="s">
        <v>144</v>
      </c>
      <c r="J46" s="3">
        <v>44307.299147210702</v>
      </c>
      <c r="K46" s="1">
        <v>125</v>
      </c>
      <c r="L46" s="1">
        <v>8.9242500000000007</v>
      </c>
      <c r="M46" s="1">
        <v>0</v>
      </c>
      <c r="N46" s="2" t="b">
        <v>1</v>
      </c>
      <c r="O46" s="1">
        <v>0</v>
      </c>
      <c r="P46" s="1"/>
      <c r="Q46" s="1">
        <v>0</v>
      </c>
      <c r="R46" s="1">
        <v>0</v>
      </c>
      <c r="S46" s="1">
        <v>9.2957999999999998</v>
      </c>
      <c r="T46" s="1">
        <v>920984.61047296994</v>
      </c>
      <c r="U46" s="1">
        <v>61.280110247225203</v>
      </c>
      <c r="V46" s="2" t="b">
        <v>0</v>
      </c>
    </row>
    <row r="47" spans="1:22">
      <c r="A47" s="2"/>
      <c r="B47" s="2"/>
      <c r="C47" s="2" t="s">
        <v>72</v>
      </c>
      <c r="D47" s="2" t="s">
        <v>337</v>
      </c>
      <c r="E47" s="2" t="s">
        <v>94</v>
      </c>
      <c r="F47" s="1">
        <v>77</v>
      </c>
      <c r="G47" s="2" t="s">
        <v>139</v>
      </c>
      <c r="H47" s="2" t="s">
        <v>57</v>
      </c>
      <c r="I47" s="2" t="s">
        <v>149</v>
      </c>
      <c r="J47" s="3">
        <v>44307.314076597198</v>
      </c>
      <c r="K47" s="1">
        <v>80</v>
      </c>
      <c r="L47" s="1">
        <v>9.2111499999999999</v>
      </c>
      <c r="M47" s="1">
        <v>0</v>
      </c>
      <c r="N47" s="2" t="b">
        <v>1</v>
      </c>
      <c r="O47" s="1">
        <v>0</v>
      </c>
      <c r="P47" s="1"/>
      <c r="Q47" s="1">
        <v>0</v>
      </c>
      <c r="R47" s="1">
        <v>0</v>
      </c>
      <c r="S47" s="1">
        <v>9.2958833333333306</v>
      </c>
      <c r="T47" s="1">
        <v>953115.141377063</v>
      </c>
      <c r="U47" s="1">
        <v>62.148485346570801</v>
      </c>
      <c r="V47" s="2" t="b">
        <v>0</v>
      </c>
    </row>
    <row r="48" spans="1:22">
      <c r="A48" s="2"/>
      <c r="B48" s="2"/>
      <c r="C48" s="2" t="s">
        <v>16</v>
      </c>
      <c r="D48" s="2" t="s">
        <v>337</v>
      </c>
      <c r="E48" s="2" t="s">
        <v>94</v>
      </c>
      <c r="F48" s="1">
        <v>78</v>
      </c>
      <c r="G48" s="2" t="s">
        <v>151</v>
      </c>
      <c r="H48" s="2" t="s">
        <v>57</v>
      </c>
      <c r="I48" s="2" t="s">
        <v>160</v>
      </c>
      <c r="J48" s="3">
        <v>44307.329056099501</v>
      </c>
      <c r="K48" s="1">
        <v>50</v>
      </c>
      <c r="L48" s="1">
        <v>9.3162333333333294</v>
      </c>
      <c r="M48" s="1">
        <v>0</v>
      </c>
      <c r="N48" s="2" t="b">
        <v>1</v>
      </c>
      <c r="O48" s="1">
        <v>0</v>
      </c>
      <c r="P48" s="1"/>
      <c r="Q48" s="1">
        <v>0</v>
      </c>
      <c r="R48" s="1">
        <v>0</v>
      </c>
      <c r="S48" s="1">
        <v>9.2957999999999998</v>
      </c>
      <c r="T48" s="1">
        <v>1162.1730248107899</v>
      </c>
      <c r="U48" s="1">
        <v>224.24569307905401</v>
      </c>
      <c r="V48" s="2" t="b">
        <v>0</v>
      </c>
    </row>
    <row r="49" spans="1:22">
      <c r="A49" s="2"/>
      <c r="B49" s="2"/>
      <c r="C49" s="2" t="s">
        <v>11</v>
      </c>
      <c r="D49" s="2" t="s">
        <v>337</v>
      </c>
      <c r="E49" s="2" t="s">
        <v>94</v>
      </c>
      <c r="F49" s="1">
        <v>79</v>
      </c>
      <c r="G49" s="2" t="s">
        <v>117</v>
      </c>
      <c r="H49" s="2" t="s">
        <v>57</v>
      </c>
      <c r="I49" s="2" t="s">
        <v>142</v>
      </c>
      <c r="J49" s="3">
        <v>44307.343975891199</v>
      </c>
      <c r="K49" s="1">
        <v>30</v>
      </c>
      <c r="L49" s="1">
        <v>9.3258666666666699</v>
      </c>
      <c r="M49" s="1">
        <v>0</v>
      </c>
      <c r="N49" s="2" t="b">
        <v>1</v>
      </c>
      <c r="O49" s="1">
        <v>0</v>
      </c>
      <c r="P49" s="1"/>
      <c r="Q49" s="1">
        <v>0</v>
      </c>
      <c r="R49" s="1">
        <v>0</v>
      </c>
      <c r="S49" s="1">
        <v>9.2863333333333298</v>
      </c>
      <c r="T49" s="1">
        <v>1356070.6280111701</v>
      </c>
      <c r="U49" s="1">
        <v>62.021107293415596</v>
      </c>
      <c r="V49" s="2" t="b">
        <v>0</v>
      </c>
    </row>
    <row r="50" spans="1:22">
      <c r="A50" s="2"/>
      <c r="B50" s="2"/>
      <c r="C50" s="2" t="s">
        <v>40</v>
      </c>
      <c r="D50" s="2" t="s">
        <v>337</v>
      </c>
      <c r="E50" s="2" t="s">
        <v>94</v>
      </c>
      <c r="F50" s="1">
        <v>80</v>
      </c>
      <c r="G50" s="2" t="s">
        <v>66</v>
      </c>
      <c r="H50" s="2" t="s">
        <v>57</v>
      </c>
      <c r="I50" s="2" t="s">
        <v>69</v>
      </c>
      <c r="J50" s="3">
        <v>44307.358912083298</v>
      </c>
      <c r="K50" s="1">
        <v>20</v>
      </c>
      <c r="L50" s="1">
        <v>9.2971000000000004</v>
      </c>
      <c r="M50" s="1">
        <v>0</v>
      </c>
      <c r="N50" s="2" t="b">
        <v>1</v>
      </c>
      <c r="O50" s="1">
        <v>0</v>
      </c>
      <c r="P50" s="1"/>
      <c r="Q50" s="1">
        <v>0</v>
      </c>
      <c r="R50" s="1">
        <v>0</v>
      </c>
      <c r="S50" s="1">
        <v>9.2957999999999998</v>
      </c>
      <c r="T50" s="1">
        <v>988676.92342633696</v>
      </c>
      <c r="U50" s="1">
        <v>61.286387597779097</v>
      </c>
      <c r="V50" s="2" t="b">
        <v>0</v>
      </c>
    </row>
    <row r="51" spans="1:22">
      <c r="A51" s="2"/>
      <c r="B51" s="2"/>
      <c r="C51" s="2" t="s">
        <v>109</v>
      </c>
      <c r="D51" s="2" t="s">
        <v>337</v>
      </c>
      <c r="E51" s="2" t="s">
        <v>94</v>
      </c>
      <c r="F51" s="1">
        <v>81</v>
      </c>
      <c r="G51" s="2" t="s">
        <v>148</v>
      </c>
      <c r="H51" s="2" t="s">
        <v>57</v>
      </c>
      <c r="I51" s="2" t="s">
        <v>28</v>
      </c>
      <c r="J51" s="3">
        <v>44307.3738645833</v>
      </c>
      <c r="K51" s="1">
        <v>12</v>
      </c>
      <c r="L51" s="1">
        <v>8.9338833333333305</v>
      </c>
      <c r="M51" s="1">
        <v>0</v>
      </c>
      <c r="N51" s="2" t="b">
        <v>1</v>
      </c>
      <c r="O51" s="1">
        <v>0</v>
      </c>
      <c r="P51" s="1"/>
      <c r="Q51" s="1">
        <v>0</v>
      </c>
      <c r="R51" s="1">
        <v>0</v>
      </c>
      <c r="S51" s="1">
        <v>9.2958833333333306</v>
      </c>
      <c r="T51" s="1">
        <v>959241.898576434</v>
      </c>
      <c r="U51" s="1">
        <v>62.032100523012097</v>
      </c>
      <c r="V51" s="2" t="b">
        <v>0</v>
      </c>
    </row>
    <row r="52" spans="1:22">
      <c r="A52" s="2"/>
      <c r="B52" s="2"/>
      <c r="C52" s="2" t="s">
        <v>143</v>
      </c>
      <c r="D52" s="2" t="s">
        <v>337</v>
      </c>
      <c r="E52" s="2" t="s">
        <v>94</v>
      </c>
      <c r="F52" s="1">
        <v>82</v>
      </c>
      <c r="G52" s="2" t="s">
        <v>30</v>
      </c>
      <c r="H52" s="2" t="s">
        <v>57</v>
      </c>
      <c r="I52" s="2" t="s">
        <v>105</v>
      </c>
      <c r="J52" s="3">
        <v>44307.388838182902</v>
      </c>
      <c r="K52" s="1">
        <v>7</v>
      </c>
      <c r="L52" s="1">
        <v>9.6221666666666703</v>
      </c>
      <c r="M52" s="1">
        <v>0</v>
      </c>
      <c r="N52" s="2" t="b">
        <v>1</v>
      </c>
      <c r="O52" s="1">
        <v>0</v>
      </c>
      <c r="P52" s="1"/>
      <c r="Q52" s="1">
        <v>0</v>
      </c>
      <c r="R52" s="1">
        <v>0</v>
      </c>
      <c r="S52" s="1">
        <v>9.2957999999999998</v>
      </c>
      <c r="T52" s="1">
        <v>976919.71779600799</v>
      </c>
      <c r="U52" s="1">
        <v>61.227497941372697</v>
      </c>
      <c r="V52" s="2" t="b">
        <v>0</v>
      </c>
    </row>
    <row r="53" spans="1:22">
      <c r="A53" s="2"/>
      <c r="B53" s="2"/>
      <c r="C53" s="2" t="s">
        <v>114</v>
      </c>
      <c r="D53" s="2" t="s">
        <v>337</v>
      </c>
      <c r="E53" s="2"/>
      <c r="F53" s="1">
        <v>40</v>
      </c>
      <c r="G53" s="2" t="s">
        <v>7</v>
      </c>
      <c r="H53" s="2" t="s">
        <v>64</v>
      </c>
      <c r="I53" s="2"/>
      <c r="J53" s="3">
        <v>44307.403791770797</v>
      </c>
      <c r="K53" s="1"/>
      <c r="L53" s="1">
        <v>9.3067499999999992</v>
      </c>
      <c r="M53" s="1">
        <v>0</v>
      </c>
      <c r="N53" s="2" t="b">
        <v>1</v>
      </c>
      <c r="O53" s="1">
        <v>0</v>
      </c>
      <c r="P53" s="1"/>
      <c r="Q53" s="1">
        <v>0</v>
      </c>
      <c r="R53" s="1"/>
      <c r="S53" s="1">
        <v>9.2958833333333306</v>
      </c>
      <c r="T53" s="1">
        <v>922999.15492401097</v>
      </c>
      <c r="U53" s="1">
        <v>60.696112436744102</v>
      </c>
      <c r="V53" s="2" t="b">
        <v>0</v>
      </c>
    </row>
    <row r="54" spans="1:22">
      <c r="A54" s="2"/>
      <c r="B54" s="2"/>
      <c r="C54" s="2" t="s">
        <v>38</v>
      </c>
      <c r="D54" s="2" t="s">
        <v>337</v>
      </c>
      <c r="E54" s="2"/>
      <c r="F54" s="1">
        <v>83</v>
      </c>
      <c r="G54" s="2" t="s">
        <v>88</v>
      </c>
      <c r="H54" s="2" t="s">
        <v>32</v>
      </c>
      <c r="I54" s="2" t="s">
        <v>69</v>
      </c>
      <c r="J54" s="3">
        <v>44307.418745104202</v>
      </c>
      <c r="K54" s="1"/>
      <c r="L54" s="1">
        <v>9.3066666666666702</v>
      </c>
      <c r="M54" s="1">
        <v>0</v>
      </c>
      <c r="N54" s="2" t="b">
        <v>1</v>
      </c>
      <c r="O54" s="1">
        <v>0</v>
      </c>
      <c r="P54" s="1"/>
      <c r="Q54" s="1">
        <v>0</v>
      </c>
      <c r="R54" s="1"/>
      <c r="S54" s="1">
        <v>9.2862500000000008</v>
      </c>
      <c r="T54" s="1">
        <v>941771.21979373903</v>
      </c>
      <c r="U54" s="1">
        <v>61.676883181801799</v>
      </c>
      <c r="V54" s="2" t="b">
        <v>0</v>
      </c>
    </row>
    <row r="55" spans="1:22">
      <c r="A55" s="2"/>
      <c r="B55" s="2"/>
      <c r="C55" s="2" t="s">
        <v>129</v>
      </c>
      <c r="D55" s="2" t="s">
        <v>337</v>
      </c>
      <c r="E55" s="2"/>
      <c r="F55" s="1">
        <v>86</v>
      </c>
      <c r="G55" s="2" t="s">
        <v>23</v>
      </c>
      <c r="H55" s="2" t="s">
        <v>32</v>
      </c>
      <c r="I55" s="2"/>
      <c r="J55" s="3">
        <v>44307.433681030103</v>
      </c>
      <c r="K55" s="1"/>
      <c r="L55" s="1">
        <v>9.2876333333333303</v>
      </c>
      <c r="M55" s="1">
        <v>2584534.7423342098</v>
      </c>
      <c r="N55" s="2" t="b">
        <v>0</v>
      </c>
      <c r="O55" s="1">
        <v>2623.0044309166501</v>
      </c>
      <c r="P55" s="1"/>
      <c r="Q55" s="1">
        <v>2623.0044309166501</v>
      </c>
      <c r="R55" s="1"/>
      <c r="S55" s="1">
        <v>9.2863333333333298</v>
      </c>
      <c r="T55" s="1">
        <v>1007367.2926440201</v>
      </c>
      <c r="U55" s="1">
        <v>61.2214292401368</v>
      </c>
      <c r="V55" s="2" t="b">
        <v>0</v>
      </c>
    </row>
    <row r="56" spans="1:22">
      <c r="A56" s="2"/>
      <c r="B56" s="2"/>
      <c r="C56" s="2" t="s">
        <v>36</v>
      </c>
      <c r="D56" s="2" t="s">
        <v>337</v>
      </c>
      <c r="E56" s="2"/>
      <c r="F56" s="1">
        <v>87</v>
      </c>
      <c r="G56" s="2" t="s">
        <v>91</v>
      </c>
      <c r="H56" s="2" t="s">
        <v>32</v>
      </c>
      <c r="I56" s="2"/>
      <c r="J56" s="3">
        <v>44307.448043044002</v>
      </c>
      <c r="K56" s="1"/>
      <c r="L56" s="1">
        <v>9.2875499999999995</v>
      </c>
      <c r="M56" s="1">
        <v>2858415.7860833998</v>
      </c>
      <c r="N56" s="2" t="b">
        <v>0</v>
      </c>
      <c r="O56" s="1">
        <v>2544.5753798959499</v>
      </c>
      <c r="P56" s="1"/>
      <c r="Q56" s="1">
        <v>2544.5753798959499</v>
      </c>
      <c r="R56" s="1"/>
      <c r="S56" s="1">
        <v>9.2862500000000008</v>
      </c>
      <c r="T56" s="1">
        <v>1005604.88919221</v>
      </c>
      <c r="U56" s="1">
        <v>60.638352174129302</v>
      </c>
      <c r="V56" s="2" t="b">
        <v>0</v>
      </c>
    </row>
    <row r="57" spans="1:22">
      <c r="A57" s="2"/>
      <c r="B57" s="2"/>
      <c r="C57" s="2" t="s">
        <v>37</v>
      </c>
      <c r="D57" s="2" t="s">
        <v>337</v>
      </c>
      <c r="E57" s="2"/>
      <c r="F57" s="1">
        <v>88</v>
      </c>
      <c r="G57" s="2" t="s">
        <v>24</v>
      </c>
      <c r="H57" s="2" t="s">
        <v>32</v>
      </c>
      <c r="I57" s="2"/>
      <c r="J57" s="3">
        <v>44307.463004270801</v>
      </c>
      <c r="K57" s="1"/>
      <c r="L57" s="1">
        <v>9.2876333333333303</v>
      </c>
      <c r="M57" s="1">
        <v>2609077.9487872398</v>
      </c>
      <c r="N57" s="2" t="b">
        <v>0</v>
      </c>
      <c r="O57" s="1">
        <v>2584.5426055522998</v>
      </c>
      <c r="P57" s="1"/>
      <c r="Q57" s="1">
        <v>2584.5426055522998</v>
      </c>
      <c r="R57" s="1"/>
      <c r="S57" s="1">
        <v>9.2863333333333298</v>
      </c>
      <c r="T57" s="1">
        <v>965823.83983362501</v>
      </c>
      <c r="U57" s="1">
        <v>61.500243599524303</v>
      </c>
      <c r="V57" s="2" t="b">
        <v>0</v>
      </c>
    </row>
    <row r="58" spans="1:22">
      <c r="A58" s="2"/>
      <c r="B58" s="2"/>
      <c r="C58" s="2" t="s">
        <v>4</v>
      </c>
      <c r="D58" s="2" t="s">
        <v>337</v>
      </c>
      <c r="E58" s="2"/>
      <c r="F58" s="1">
        <v>89</v>
      </c>
      <c r="G58" s="2" t="s">
        <v>128</v>
      </c>
      <c r="H58" s="2" t="s">
        <v>32</v>
      </c>
      <c r="I58" s="2"/>
      <c r="J58" s="3">
        <v>44307.477912453702</v>
      </c>
      <c r="K58" s="1"/>
      <c r="L58" s="1">
        <v>9.2971000000000004</v>
      </c>
      <c r="M58" s="1">
        <v>2321090.8263026602</v>
      </c>
      <c r="N58" s="2" t="b">
        <v>0</v>
      </c>
      <c r="O58" s="1">
        <v>2740.3851140434599</v>
      </c>
      <c r="P58" s="1"/>
      <c r="Q58" s="1">
        <v>2740.3851140434599</v>
      </c>
      <c r="R58" s="1"/>
      <c r="S58" s="1">
        <v>9.2957999999999998</v>
      </c>
      <c r="T58" s="1">
        <v>1078932.5452008301</v>
      </c>
      <c r="U58" s="1">
        <v>62.345927261796596</v>
      </c>
      <c r="V58" s="2" t="b">
        <v>0</v>
      </c>
    </row>
    <row r="59" spans="1:22">
      <c r="A59" s="2"/>
      <c r="B59" s="2"/>
      <c r="C59" s="2" t="s">
        <v>9</v>
      </c>
      <c r="D59" s="2" t="s">
        <v>337</v>
      </c>
      <c r="E59" s="2"/>
      <c r="F59" s="1">
        <v>90</v>
      </c>
      <c r="G59" s="2" t="s">
        <v>47</v>
      </c>
      <c r="H59" s="2" t="s">
        <v>32</v>
      </c>
      <c r="I59" s="2"/>
      <c r="J59" s="3">
        <v>44307.492832314798</v>
      </c>
      <c r="K59" s="1"/>
      <c r="L59" s="1">
        <v>9.2876333333333303</v>
      </c>
      <c r="M59" s="1">
        <v>2036447.6184644301</v>
      </c>
      <c r="N59" s="2" t="b">
        <v>0</v>
      </c>
      <c r="O59" s="1">
        <v>2718.59234728823</v>
      </c>
      <c r="P59" s="1"/>
      <c r="Q59" s="1">
        <v>2718.59234728823</v>
      </c>
      <c r="R59" s="1"/>
      <c r="S59" s="1">
        <v>9.2863333333333298</v>
      </c>
      <c r="T59" s="1">
        <v>913938.02058828401</v>
      </c>
      <c r="U59" s="1">
        <v>60.164453351777297</v>
      </c>
      <c r="V59" s="2" t="b">
        <v>0</v>
      </c>
    </row>
    <row r="60" spans="1:22">
      <c r="A60" s="2"/>
      <c r="B60" s="2"/>
      <c r="C60" s="2" t="s">
        <v>138</v>
      </c>
      <c r="D60" s="2" t="s">
        <v>337</v>
      </c>
      <c r="E60" s="2"/>
      <c r="F60" s="1">
        <v>91</v>
      </c>
      <c r="G60" s="2" t="s">
        <v>141</v>
      </c>
      <c r="H60" s="2" t="s">
        <v>32</v>
      </c>
      <c r="I60" s="2"/>
      <c r="J60" s="3">
        <v>44307.507818669001</v>
      </c>
      <c r="K60" s="1"/>
      <c r="L60" s="1">
        <v>9.2971000000000004</v>
      </c>
      <c r="M60" s="1">
        <v>2145187.5225109798</v>
      </c>
      <c r="N60" s="2" t="b">
        <v>0</v>
      </c>
      <c r="O60" s="1">
        <v>2671.3798581379201</v>
      </c>
      <c r="P60" s="1"/>
      <c r="Q60" s="1">
        <v>2671.3798581379201</v>
      </c>
      <c r="R60" s="1"/>
      <c r="S60" s="1">
        <v>9.2957999999999998</v>
      </c>
      <c r="T60" s="1">
        <v>895742.82124449697</v>
      </c>
      <c r="U60" s="1">
        <v>60.339508097729599</v>
      </c>
      <c r="V60" s="2" t="b">
        <v>0</v>
      </c>
    </row>
    <row r="61" spans="1:22">
      <c r="A61" s="2"/>
      <c r="B61" s="2"/>
      <c r="C61" s="2" t="s">
        <v>67</v>
      </c>
      <c r="D61" s="2" t="s">
        <v>337</v>
      </c>
      <c r="E61" s="2"/>
      <c r="F61" s="1">
        <v>75</v>
      </c>
      <c r="G61" s="2" t="s">
        <v>22</v>
      </c>
      <c r="H61" s="2" t="s">
        <v>35</v>
      </c>
      <c r="I61" s="2" t="s">
        <v>75</v>
      </c>
      <c r="J61" s="3">
        <v>44307.522737951404</v>
      </c>
      <c r="K61" s="1">
        <v>200</v>
      </c>
      <c r="L61" s="1">
        <v>9.3067499999999992</v>
      </c>
      <c r="M61" s="1">
        <v>0</v>
      </c>
      <c r="N61" s="2" t="b">
        <v>1</v>
      </c>
      <c r="O61" s="1">
        <v>0</v>
      </c>
      <c r="P61" s="1"/>
      <c r="Q61" s="1">
        <v>0</v>
      </c>
      <c r="R61" s="1">
        <v>0</v>
      </c>
      <c r="S61" s="1">
        <v>9.2863333333333298</v>
      </c>
      <c r="T61" s="1">
        <v>1082721.3529737699</v>
      </c>
      <c r="U61" s="1">
        <v>60.523734331731902</v>
      </c>
      <c r="V61" s="2" t="b">
        <v>0</v>
      </c>
    </row>
    <row r="62" spans="1:22">
      <c r="A62" s="2"/>
      <c r="B62" s="2"/>
      <c r="C62" s="2" t="s">
        <v>62</v>
      </c>
      <c r="D62" s="2" t="s">
        <v>337</v>
      </c>
      <c r="E62" s="2"/>
      <c r="F62" s="1">
        <v>84</v>
      </c>
      <c r="G62" s="2" t="s">
        <v>56</v>
      </c>
      <c r="H62" s="2" t="s">
        <v>35</v>
      </c>
      <c r="I62" s="2" t="s">
        <v>144</v>
      </c>
      <c r="J62" s="3">
        <v>44307.537665636599</v>
      </c>
      <c r="K62" s="1">
        <v>125</v>
      </c>
      <c r="L62" s="1">
        <v>9.2875499999999995</v>
      </c>
      <c r="M62" s="1">
        <v>0</v>
      </c>
      <c r="N62" s="2" t="b">
        <v>1</v>
      </c>
      <c r="O62" s="1">
        <v>0</v>
      </c>
      <c r="P62" s="1"/>
      <c r="Q62" s="1">
        <v>0</v>
      </c>
      <c r="R62" s="1">
        <v>0</v>
      </c>
      <c r="S62" s="1">
        <v>9.2862500000000008</v>
      </c>
      <c r="T62" s="1">
        <v>930978.768278984</v>
      </c>
      <c r="U62" s="1">
        <v>61.268530341466104</v>
      </c>
      <c r="V62" s="2" t="b">
        <v>0</v>
      </c>
    </row>
    <row r="63" spans="1:22">
      <c r="A63" s="2"/>
      <c r="B63" s="2"/>
      <c r="C63" s="2" t="s">
        <v>97</v>
      </c>
      <c r="D63" s="2" t="s">
        <v>337</v>
      </c>
      <c r="E63" s="2"/>
      <c r="F63" s="1">
        <v>92</v>
      </c>
      <c r="G63" s="2" t="s">
        <v>164</v>
      </c>
      <c r="H63" s="2" t="s">
        <v>32</v>
      </c>
      <c r="I63" s="2"/>
      <c r="J63" s="3">
        <v>44307.552620682902</v>
      </c>
      <c r="K63" s="1"/>
      <c r="L63" s="1">
        <v>9.2876333333333303</v>
      </c>
      <c r="M63" s="1">
        <v>764598.63280442997</v>
      </c>
      <c r="N63" s="2" t="b">
        <v>0</v>
      </c>
      <c r="O63" s="1">
        <v>3141.93880730211</v>
      </c>
      <c r="P63" s="1"/>
      <c r="Q63" s="1">
        <v>3141.93880730211</v>
      </c>
      <c r="R63" s="1"/>
      <c r="S63" s="1">
        <v>9.2863333333333298</v>
      </c>
      <c r="T63" s="1">
        <v>1041945.75186216</v>
      </c>
      <c r="U63" s="1">
        <v>60.642069762062498</v>
      </c>
      <c r="V63" s="2" t="b">
        <v>0</v>
      </c>
    </row>
    <row r="64" spans="1:22">
      <c r="A64" s="2"/>
      <c r="B64" s="2"/>
      <c r="C64" s="2" t="s">
        <v>25</v>
      </c>
      <c r="D64" s="2" t="s">
        <v>337</v>
      </c>
      <c r="E64" s="2"/>
      <c r="F64" s="1">
        <v>93</v>
      </c>
      <c r="G64" s="2" t="s">
        <v>87</v>
      </c>
      <c r="H64" s="2" t="s">
        <v>32</v>
      </c>
      <c r="I64" s="2"/>
      <c r="J64" s="3">
        <v>44307.567510092602</v>
      </c>
      <c r="K64" s="1"/>
      <c r="L64" s="1">
        <v>9.2875499999999995</v>
      </c>
      <c r="M64" s="1">
        <v>699515.19697760604</v>
      </c>
      <c r="N64" s="2" t="b">
        <v>0</v>
      </c>
      <c r="O64" s="1">
        <v>3163.0702653201502</v>
      </c>
      <c r="P64" s="1"/>
      <c r="Q64" s="1">
        <v>3163.0702653201502</v>
      </c>
      <c r="R64" s="1"/>
      <c r="S64" s="1">
        <v>9.2957999999999998</v>
      </c>
      <c r="T64" s="1">
        <v>1061117.5358440001</v>
      </c>
      <c r="U64" s="1">
        <v>60.888886647100897</v>
      </c>
      <c r="V64" s="2" t="b">
        <v>0</v>
      </c>
    </row>
    <row r="65" spans="1:22">
      <c r="A65" s="2"/>
      <c r="B65" s="2"/>
      <c r="C65" s="2" t="s">
        <v>102</v>
      </c>
      <c r="D65" s="2" t="s">
        <v>337</v>
      </c>
      <c r="E65" s="2"/>
      <c r="F65" s="1">
        <v>94</v>
      </c>
      <c r="G65" s="2" t="s">
        <v>110</v>
      </c>
      <c r="H65" s="2" t="s">
        <v>32</v>
      </c>
      <c r="I65" s="2"/>
      <c r="J65" s="3">
        <v>44307.582426192101</v>
      </c>
      <c r="K65" s="1"/>
      <c r="L65" s="1">
        <v>9.2876333333333303</v>
      </c>
      <c r="M65" s="1">
        <v>815504.22832547</v>
      </c>
      <c r="N65" s="2" t="b">
        <v>1</v>
      </c>
      <c r="O65" s="1">
        <v>3126.71321324171</v>
      </c>
      <c r="P65" s="1"/>
      <c r="Q65" s="1">
        <v>3126.71321324171</v>
      </c>
      <c r="R65" s="1"/>
      <c r="S65" s="1">
        <v>9.2863333333333298</v>
      </c>
      <c r="T65" s="1">
        <v>1035477.1130828999</v>
      </c>
      <c r="U65" s="1">
        <v>61.742919879612302</v>
      </c>
      <c r="V65" s="2" t="b">
        <v>0</v>
      </c>
    </row>
    <row r="66" spans="1:22">
      <c r="A66" s="2"/>
      <c r="B66" s="2"/>
      <c r="C66" s="2" t="s">
        <v>13</v>
      </c>
      <c r="D66" s="2" t="s">
        <v>337</v>
      </c>
      <c r="E66" s="2"/>
      <c r="F66" s="1">
        <v>85</v>
      </c>
      <c r="G66" s="2" t="s">
        <v>82</v>
      </c>
      <c r="H66" s="2" t="s">
        <v>32</v>
      </c>
      <c r="I66" s="2" t="s">
        <v>121</v>
      </c>
      <c r="J66" s="3">
        <v>44307.597406770801</v>
      </c>
      <c r="K66" s="1"/>
      <c r="L66" s="1">
        <v>9.2014999999999993</v>
      </c>
      <c r="M66" s="1">
        <v>0</v>
      </c>
      <c r="N66" s="2" t="b">
        <v>1</v>
      </c>
      <c r="O66" s="1">
        <v>0</v>
      </c>
      <c r="P66" s="1"/>
      <c r="Q66" s="1">
        <v>0</v>
      </c>
      <c r="R66" s="1"/>
      <c r="S66" s="1">
        <v>9.2862500000000008</v>
      </c>
      <c r="T66" s="1">
        <v>1010190.22423867</v>
      </c>
      <c r="U66" s="1">
        <v>60.812492454217399</v>
      </c>
      <c r="V66" s="2" t="b">
        <v>0</v>
      </c>
    </row>
    <row r="67" spans="1:22">
      <c r="A67" s="2"/>
      <c r="B67" s="2"/>
      <c r="C67" s="2" t="s">
        <v>16</v>
      </c>
      <c r="D67" s="2" t="s">
        <v>337</v>
      </c>
      <c r="E67" s="2" t="s">
        <v>94</v>
      </c>
      <c r="F67" s="1">
        <v>78</v>
      </c>
      <c r="G67" s="2" t="s">
        <v>60</v>
      </c>
      <c r="H67" s="2" t="s">
        <v>35</v>
      </c>
      <c r="I67" s="2" t="s">
        <v>160</v>
      </c>
      <c r="J67" s="3">
        <v>44307.612339953703</v>
      </c>
      <c r="K67" s="1">
        <v>50</v>
      </c>
      <c r="L67" s="1">
        <v>9.2111499999999999</v>
      </c>
      <c r="M67" s="1">
        <v>0</v>
      </c>
      <c r="N67" s="2" t="b">
        <v>1</v>
      </c>
      <c r="O67" s="1">
        <v>0</v>
      </c>
      <c r="P67" s="1"/>
      <c r="Q67" s="1">
        <v>0</v>
      </c>
      <c r="R67" s="1">
        <v>0</v>
      </c>
      <c r="S67" s="1">
        <v>9.2958833333333306</v>
      </c>
      <c r="T67" s="1">
        <v>2652.08819061738</v>
      </c>
      <c r="U67" s="1">
        <v>28.528506987098599</v>
      </c>
      <c r="V67" s="2" t="b">
        <v>0</v>
      </c>
    </row>
    <row r="68" spans="1:22">
      <c r="A68" s="2"/>
      <c r="B68" s="2"/>
      <c r="C68" s="2" t="s">
        <v>114</v>
      </c>
      <c r="D68" s="2" t="s">
        <v>337</v>
      </c>
      <c r="E68" s="2"/>
      <c r="F68" s="1">
        <v>40</v>
      </c>
      <c r="G68" s="2" t="s">
        <v>125</v>
      </c>
      <c r="H68" s="2" t="s">
        <v>64</v>
      </c>
      <c r="I68" s="2"/>
      <c r="J68" s="3">
        <v>44307.627259363398</v>
      </c>
      <c r="K68" s="1"/>
      <c r="L68" s="1">
        <v>8.9242500000000007</v>
      </c>
      <c r="M68" s="1">
        <v>0</v>
      </c>
      <c r="N68" s="2" t="b">
        <v>1</v>
      </c>
      <c r="O68" s="1">
        <v>0</v>
      </c>
      <c r="P68" s="1"/>
      <c r="Q68" s="1">
        <v>0</v>
      </c>
      <c r="R68" s="1"/>
      <c r="S68" s="1">
        <v>9.2862500000000008</v>
      </c>
      <c r="T68" s="1">
        <v>979329.08691200695</v>
      </c>
      <c r="U68" s="1">
        <v>61.081197323577101</v>
      </c>
      <c r="V68" s="2" t="b">
        <v>0</v>
      </c>
    </row>
  </sheetData>
  <mergeCells count="4">
    <mergeCell ref="A1:J1"/>
    <mergeCell ref="L1:R1"/>
    <mergeCell ref="S1:T1"/>
    <mergeCell ref="U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Cover Sheet</vt:lpstr>
      <vt:lpstr>Executive Summary</vt:lpstr>
      <vt:lpstr>FractionUnbound</vt:lpstr>
      <vt:lpstr>SampleIDs</vt:lpstr>
      <vt:lpstr>CC,eLOQ</vt:lpstr>
      <vt:lpstr>477rerun_raw</vt:lpstr>
      <vt:lpstr>G4B_raw</vt:lpstr>
      <vt:lpstr>G4A_raw</vt:lpstr>
      <vt:lpstr>4NT_raw</vt:lpstr>
      <vt:lpstr>763_MDL</vt:lpstr>
      <vt:lpstr>945_MDL</vt:lpstr>
      <vt:lpstr>274_MDL</vt:lpstr>
      <vt:lpstr>964_MDL</vt:lpstr>
      <vt:lpstr>464_MDL</vt:lpstr>
      <vt:lpstr>477_MDL</vt:lpstr>
      <vt:lpstr>479_MDL</vt:lpstr>
      <vt:lpstr>Notes</vt:lpstr>
      <vt:lpstr>ValueList_Helper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Kreutz, Anna</dc:creator>
  <cp:lastModifiedBy>Wetmore, Barbara</cp:lastModifiedBy>
  <dcterms:created xsi:type="dcterms:W3CDTF">2021-06-04T20:00:32Z</dcterms:created>
  <dcterms:modified xsi:type="dcterms:W3CDTF">2022-05-17T18:14:53Z</dcterms:modified>
</cp:coreProperties>
</file>