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kreutz_anna_epa_gov/Documents/Profile/Documents/PFAS/PFAS_Data/"/>
    </mc:Choice>
  </mc:AlternateContent>
  <xr:revisionPtr revIDLastSave="127" documentId="8_{842DACC5-A57E-4E8B-8828-E1D1B05953EC}" xr6:coauthVersionLast="44" xr6:coauthVersionMax="44" xr10:uidLastSave="{DFDE4A0C-7209-4DA5-B8AF-1485098662F2}"/>
  <bookViews>
    <workbookView xWindow="-120" yWindow="-120" windowWidth="25440" windowHeight="15390" tabRatio="807" activeTab="2" xr2:uid="{00000000-000D-0000-FFFF-FFFF00000000}"/>
  </bookViews>
  <sheets>
    <sheet name="Cover Sheet" sheetId="10" r:id="rId1"/>
    <sheet name="Executive SummaryAK" sheetId="27" r:id="rId2"/>
    <sheet name="FractionUnbound" sheetId="34" r:id="rId3"/>
    <sheet name="Blanks" sheetId="22" r:id="rId4"/>
    <sheet name="LOD" sheetId="26" r:id="rId5"/>
    <sheet name="CC,eLOQ" sheetId="3" r:id="rId6"/>
    <sheet name="InternalStandards" sheetId="25" r:id="rId7"/>
    <sheet name="SampleIDs" sheetId="24" r:id="rId8"/>
    <sheet name="QC" sheetId="4" r:id="rId9"/>
    <sheet name="1206Analysis" sheetId="7" r:id="rId10"/>
    <sheet name="4NT Analysis" sheetId="29" r:id="rId11"/>
    <sheet name="102919RawOutput" sheetId="11" r:id="rId12"/>
    <sheet name="102919Raw4NT" sheetId="32" r:id="rId13"/>
    <sheet name="110119RawOutput" sheetId="12" r:id="rId14"/>
    <sheet name="121019RawOutput" sheetId="1" r:id="rId15"/>
    <sheet name="ValueList_Helper" sheetId="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4" i="34" l="1"/>
  <c r="Y17" i="34"/>
  <c r="Y11" i="34"/>
  <c r="Y5" i="34"/>
  <c r="S35" i="34" l="1"/>
  <c r="T35" i="34"/>
  <c r="U35" i="34"/>
  <c r="Q38" i="34" l="1"/>
  <c r="P38" i="34"/>
  <c r="Q5" i="34" l="1"/>
  <c r="X47" i="34"/>
  <c r="W47" i="34"/>
  <c r="V47" i="34"/>
  <c r="X38" i="34" s="1"/>
  <c r="U47" i="34"/>
  <c r="T47" i="34"/>
  <c r="S47" i="34"/>
  <c r="U38" i="34" s="1"/>
  <c r="J8" i="27" s="1"/>
  <c r="X46" i="34"/>
  <c r="W46" i="34"/>
  <c r="V46" i="34"/>
  <c r="U46" i="34"/>
  <c r="T46" i="34"/>
  <c r="S46" i="34"/>
  <c r="X45" i="34"/>
  <c r="W45" i="34"/>
  <c r="W38" i="34" s="1"/>
  <c r="V45" i="34"/>
  <c r="U45" i="34"/>
  <c r="T45" i="34"/>
  <c r="S45" i="34"/>
  <c r="X44" i="34"/>
  <c r="W44" i="34"/>
  <c r="V44" i="34"/>
  <c r="U44" i="34"/>
  <c r="T44" i="34"/>
  <c r="S44" i="34"/>
  <c r="X43" i="34"/>
  <c r="W43" i="34"/>
  <c r="V43" i="34"/>
  <c r="U43" i="34"/>
  <c r="T43" i="34"/>
  <c r="S43" i="34"/>
  <c r="U39" i="34" s="1"/>
  <c r="X42" i="34"/>
  <c r="W42" i="34"/>
  <c r="V42" i="34"/>
  <c r="U42" i="34"/>
  <c r="T42" i="34"/>
  <c r="S42" i="34"/>
  <c r="X41" i="34"/>
  <c r="W41" i="34"/>
  <c r="V41" i="34"/>
  <c r="U41" i="34"/>
  <c r="T41" i="34"/>
  <c r="S41" i="34"/>
  <c r="X36" i="34"/>
  <c r="W36" i="34"/>
  <c r="V36" i="34"/>
  <c r="U36" i="34"/>
  <c r="T36" i="34"/>
  <c r="S36" i="34"/>
  <c r="X35" i="34"/>
  <c r="W35" i="34"/>
  <c r="V35" i="34"/>
  <c r="X34" i="34"/>
  <c r="W34" i="34"/>
  <c r="V34" i="34"/>
  <c r="U34" i="34"/>
  <c r="T34" i="34"/>
  <c r="S34" i="34"/>
  <c r="X29" i="34"/>
  <c r="W29" i="34"/>
  <c r="V29" i="34"/>
  <c r="U29" i="34"/>
  <c r="T29" i="34"/>
  <c r="S29" i="34"/>
  <c r="X28" i="34"/>
  <c r="W28" i="34"/>
  <c r="V28" i="34"/>
  <c r="U28" i="34"/>
  <c r="T28" i="34"/>
  <c r="S28" i="34"/>
  <c r="X27" i="34"/>
  <c r="W27" i="34"/>
  <c r="V27" i="34"/>
  <c r="U27" i="34"/>
  <c r="T27" i="34"/>
  <c r="S27" i="34"/>
  <c r="X22" i="34"/>
  <c r="W22" i="34"/>
  <c r="V22" i="34"/>
  <c r="U22" i="34"/>
  <c r="T22" i="34"/>
  <c r="S22" i="34"/>
  <c r="X21" i="34"/>
  <c r="W21" i="34"/>
  <c r="V21" i="34"/>
  <c r="U21" i="34"/>
  <c r="T21" i="34"/>
  <c r="S21" i="34"/>
  <c r="X20" i="34"/>
  <c r="W20" i="34"/>
  <c r="V20" i="34"/>
  <c r="U20" i="34"/>
  <c r="T20" i="34"/>
  <c r="S20" i="34"/>
  <c r="S8" i="34"/>
  <c r="R38" i="34"/>
  <c r="O38" i="34"/>
  <c r="N38" i="34"/>
  <c r="M38" i="34"/>
  <c r="L38" i="34"/>
  <c r="K38" i="34"/>
  <c r="J38" i="34"/>
  <c r="H9" i="27" s="1"/>
  <c r="R31" i="34"/>
  <c r="P31" i="34"/>
  <c r="O31" i="34"/>
  <c r="M31" i="34"/>
  <c r="N36" i="27" s="1"/>
  <c r="L31" i="34"/>
  <c r="J31" i="34"/>
  <c r="R24" i="34"/>
  <c r="Q24" i="34"/>
  <c r="P24" i="34"/>
  <c r="O24" i="34"/>
  <c r="N24" i="34"/>
  <c r="M24" i="34"/>
  <c r="N24" i="27" s="1"/>
  <c r="L24" i="34"/>
  <c r="K24" i="34"/>
  <c r="J24" i="34"/>
  <c r="R17" i="34"/>
  <c r="Q17" i="34"/>
  <c r="P17" i="34"/>
  <c r="O17" i="34"/>
  <c r="N17" i="34"/>
  <c r="M17" i="34"/>
  <c r="L17" i="34"/>
  <c r="K17" i="34"/>
  <c r="J17" i="34"/>
  <c r="N9" i="27" s="1"/>
  <c r="Q11" i="34"/>
  <c r="P11" i="34"/>
  <c r="N11" i="34"/>
  <c r="M11" i="34"/>
  <c r="H36" i="27" s="1"/>
  <c r="K11" i="34"/>
  <c r="J11" i="34"/>
  <c r="P5" i="34"/>
  <c r="H18" i="27" s="1"/>
  <c r="N5" i="34"/>
  <c r="M5" i="34"/>
  <c r="K5" i="34"/>
  <c r="J5" i="34"/>
  <c r="S9" i="34"/>
  <c r="S14" i="34"/>
  <c r="S15" i="34"/>
  <c r="T8" i="34"/>
  <c r="U8" i="34"/>
  <c r="V8" i="34"/>
  <c r="W8" i="34"/>
  <c r="X8" i="34"/>
  <c r="T9" i="34"/>
  <c r="U9" i="34"/>
  <c r="V9" i="34"/>
  <c r="W9" i="34"/>
  <c r="X9" i="34"/>
  <c r="T14" i="34"/>
  <c r="U14" i="34"/>
  <c r="V14" i="34"/>
  <c r="W14" i="34"/>
  <c r="X14" i="34"/>
  <c r="T15" i="34"/>
  <c r="U15" i="34"/>
  <c r="V15" i="34"/>
  <c r="W15" i="34"/>
  <c r="X15" i="34"/>
  <c r="T12" i="34" l="1"/>
  <c r="T11" i="34"/>
  <c r="H30" i="27"/>
  <c r="X24" i="34"/>
  <c r="N33" i="27"/>
  <c r="N30" i="27"/>
  <c r="T18" i="34"/>
  <c r="T17" i="34"/>
  <c r="E24" i="34"/>
  <c r="F24" i="34"/>
  <c r="S24" i="34"/>
  <c r="S25" i="34"/>
  <c r="U24" i="34"/>
  <c r="U25" i="34"/>
  <c r="V38" i="34"/>
  <c r="E11" i="34"/>
  <c r="S12" i="34"/>
  <c r="S11" i="34"/>
  <c r="F11" i="34"/>
  <c r="S5" i="34"/>
  <c r="F5" i="34"/>
  <c r="S6" i="34"/>
  <c r="E5" i="34"/>
  <c r="S38" i="34"/>
  <c r="S39" i="34"/>
  <c r="F38" i="34"/>
  <c r="E38" i="34"/>
  <c r="T5" i="34"/>
  <c r="T6" i="34"/>
  <c r="S17" i="34"/>
  <c r="E17" i="34"/>
  <c r="S18" i="34"/>
  <c r="F17" i="34"/>
  <c r="U17" i="34"/>
  <c r="U18" i="34"/>
  <c r="T24" i="34"/>
  <c r="T25" i="34"/>
  <c r="E31" i="34"/>
  <c r="S31" i="34"/>
  <c r="S32" i="34"/>
  <c r="F31" i="34"/>
  <c r="U32" i="34"/>
  <c r="U31" i="34"/>
  <c r="T38" i="34"/>
  <c r="J7" i="27" s="1"/>
  <c r="T39" i="34"/>
  <c r="J6" i="27"/>
  <c r="H21" i="27"/>
  <c r="N21" i="27"/>
  <c r="V11" i="34"/>
  <c r="J30" i="27" s="1"/>
  <c r="H33" i="27"/>
  <c r="N6" i="27"/>
  <c r="H6" i="27"/>
  <c r="H24" i="27"/>
  <c r="N12" i="27"/>
  <c r="N18" i="27"/>
  <c r="H12" i="27"/>
  <c r="V17" i="34"/>
  <c r="P7" i="27"/>
  <c r="P18" i="27"/>
  <c r="W5" i="34"/>
  <c r="X17" i="34"/>
  <c r="W24" i="34"/>
  <c r="W17" i="34"/>
  <c r="V24" i="34"/>
  <c r="H24" i="34" s="1"/>
  <c r="V31" i="34"/>
  <c r="W11" i="34"/>
  <c r="X31" i="34"/>
  <c r="V5" i="34"/>
  <c r="H5" i="34" s="1"/>
  <c r="P6" i="27"/>
  <c r="H38" i="34"/>
  <c r="P32" i="27"/>
  <c r="W85" i="4"/>
  <c r="W82" i="4"/>
  <c r="P8" i="27" l="1"/>
  <c r="P20" i="27"/>
  <c r="H11" i="34"/>
  <c r="J31" i="27"/>
  <c r="K30" i="27" s="1"/>
  <c r="J19" i="27"/>
  <c r="P30" i="27"/>
  <c r="J18" i="27"/>
  <c r="K18" i="27" s="1"/>
  <c r="P19" i="27"/>
  <c r="G38" i="34"/>
  <c r="G24" i="34"/>
  <c r="H17" i="34"/>
  <c r="G5" i="34"/>
  <c r="G31" i="34"/>
  <c r="H31" i="34"/>
  <c r="AQ50" i="4"/>
  <c r="AQ48" i="4"/>
  <c r="AQ46" i="4"/>
  <c r="AQ44" i="4"/>
  <c r="AQ42" i="4"/>
  <c r="G17" i="34" l="1"/>
  <c r="G11" i="34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57" i="25"/>
  <c r="S204" i="25"/>
  <c r="S203" i="25"/>
  <c r="S202" i="25"/>
  <c r="S201" i="25"/>
  <c r="S200" i="25"/>
  <c r="S199" i="25"/>
  <c r="S198" i="25"/>
  <c r="S197" i="25"/>
  <c r="S196" i="25"/>
  <c r="S195" i="25"/>
  <c r="S194" i="25"/>
  <c r="S193" i="25"/>
  <c r="S192" i="25"/>
  <c r="S191" i="25"/>
  <c r="S190" i="25"/>
  <c r="S189" i="25"/>
  <c r="S188" i="25"/>
  <c r="S187" i="25"/>
  <c r="S186" i="25"/>
  <c r="S185" i="25"/>
  <c r="S184" i="25"/>
  <c r="S183" i="25"/>
  <c r="S182" i="25"/>
  <c r="S181" i="25"/>
  <c r="S180" i="25"/>
  <c r="S179" i="25"/>
  <c r="S178" i="25"/>
  <c r="S177" i="25"/>
  <c r="S176" i="25"/>
  <c r="S175" i="25"/>
  <c r="S174" i="25"/>
  <c r="S173" i="25"/>
  <c r="S172" i="25"/>
  <c r="S171" i="25"/>
  <c r="S170" i="25"/>
  <c r="S169" i="25"/>
  <c r="S168" i="25"/>
  <c r="S167" i="25"/>
  <c r="S166" i="25"/>
  <c r="S165" i="25"/>
  <c r="S164" i="25"/>
  <c r="S163" i="25"/>
  <c r="S162" i="25"/>
  <c r="S161" i="25"/>
  <c r="S160" i="25"/>
  <c r="S159" i="25"/>
  <c r="S158" i="25"/>
  <c r="S157" i="25"/>
  <c r="S156" i="25"/>
  <c r="S155" i="25"/>
  <c r="S154" i="25"/>
  <c r="S153" i="25"/>
  <c r="S152" i="25"/>
  <c r="S151" i="25"/>
  <c r="S150" i="25"/>
  <c r="S149" i="25"/>
  <c r="S148" i="25"/>
  <c r="S147" i="25"/>
  <c r="S146" i="25"/>
  <c r="S145" i="25"/>
  <c r="S144" i="25"/>
  <c r="S143" i="25"/>
  <c r="S142" i="25"/>
  <c r="S141" i="25"/>
  <c r="S140" i="25"/>
  <c r="S139" i="25"/>
  <c r="S138" i="25"/>
  <c r="S137" i="25"/>
  <c r="S136" i="25"/>
  <c r="S135" i="25"/>
  <c r="S134" i="25"/>
  <c r="S133" i="25"/>
  <c r="S132" i="25"/>
  <c r="S131" i="25"/>
  <c r="S130" i="25"/>
  <c r="S129" i="25"/>
  <c r="S128" i="25"/>
  <c r="S127" i="25"/>
  <c r="S126" i="25"/>
  <c r="S125" i="25"/>
  <c r="S124" i="25"/>
  <c r="S230" i="25"/>
  <c r="S229" i="25"/>
  <c r="S228" i="25"/>
  <c r="S227" i="25"/>
  <c r="S226" i="25"/>
  <c r="S225" i="25"/>
  <c r="S224" i="25"/>
  <c r="S223" i="25"/>
  <c r="S222" i="25"/>
  <c r="S221" i="25"/>
  <c r="S220" i="25"/>
  <c r="S219" i="25"/>
  <c r="S218" i="25"/>
  <c r="S217" i="25"/>
  <c r="S216" i="25"/>
  <c r="S215" i="25"/>
  <c r="S214" i="25"/>
  <c r="S213" i="25"/>
  <c r="S212" i="25"/>
  <c r="S211" i="25"/>
  <c r="S210" i="25"/>
  <c r="S244" i="25"/>
  <c r="S243" i="25"/>
  <c r="S242" i="25"/>
  <c r="S241" i="25"/>
  <c r="S240" i="25"/>
  <c r="S239" i="25"/>
  <c r="S238" i="25"/>
  <c r="S237" i="25"/>
  <c r="S236" i="25"/>
  <c r="S235" i="25"/>
  <c r="S234" i="25"/>
  <c r="S233" i="25"/>
  <c r="S232" i="25"/>
  <c r="S269" i="25"/>
  <c r="S268" i="25"/>
  <c r="S267" i="25"/>
  <c r="S266" i="25"/>
  <c r="S265" i="25"/>
  <c r="S264" i="25"/>
  <c r="S263" i="25"/>
  <c r="S262" i="25"/>
  <c r="S261" i="25"/>
  <c r="S260" i="25"/>
  <c r="S259" i="25"/>
  <c r="S258" i="25"/>
  <c r="S257" i="25"/>
  <c r="S256" i="25"/>
  <c r="S255" i="25"/>
  <c r="S254" i="25"/>
  <c r="S253" i="25"/>
  <c r="S252" i="25"/>
  <c r="S251" i="25"/>
  <c r="S250" i="25"/>
  <c r="S249" i="25"/>
  <c r="S248" i="25"/>
  <c r="S247" i="25"/>
  <c r="S246" i="25"/>
  <c r="S288" i="25"/>
  <c r="S287" i="25"/>
  <c r="S286" i="25"/>
  <c r="S285" i="25"/>
  <c r="S284" i="25"/>
  <c r="S283" i="25"/>
  <c r="S282" i="25"/>
  <c r="S281" i="25"/>
  <c r="S280" i="25"/>
  <c r="S279" i="25"/>
  <c r="S278" i="25"/>
  <c r="S277" i="25"/>
  <c r="S276" i="25"/>
  <c r="S275" i="25"/>
  <c r="S274" i="25"/>
  <c r="S273" i="25"/>
  <c r="S272" i="25"/>
  <c r="S271" i="25"/>
  <c r="S296" i="25"/>
  <c r="S295" i="25"/>
  <c r="S294" i="25"/>
  <c r="S293" i="25"/>
  <c r="S292" i="25"/>
  <c r="S291" i="25"/>
  <c r="S290" i="25"/>
  <c r="S440" i="25"/>
  <c r="S439" i="25"/>
  <c r="S438" i="25"/>
  <c r="S437" i="25"/>
  <c r="S436" i="25"/>
  <c r="S435" i="25"/>
  <c r="S434" i="25"/>
  <c r="S433" i="25"/>
  <c r="S432" i="25"/>
  <c r="S431" i="25"/>
  <c r="S430" i="25"/>
  <c r="S429" i="25"/>
  <c r="S428" i="25"/>
  <c r="S427" i="25"/>
  <c r="S426" i="25"/>
  <c r="S425" i="25"/>
  <c r="S424" i="25"/>
  <c r="S423" i="25"/>
  <c r="S422" i="25"/>
  <c r="S421" i="25"/>
  <c r="S420" i="25"/>
  <c r="S419" i="25"/>
  <c r="S418" i="25"/>
  <c r="S417" i="25"/>
  <c r="S416" i="25"/>
  <c r="S415" i="25"/>
  <c r="S414" i="25"/>
  <c r="S413" i="25"/>
  <c r="S412" i="25"/>
  <c r="S411" i="25"/>
  <c r="S410" i="25"/>
  <c r="S409" i="25"/>
  <c r="S408" i="25"/>
  <c r="S407" i="25"/>
  <c r="S406" i="25"/>
  <c r="S405" i="25"/>
  <c r="S404" i="25"/>
  <c r="S403" i="25"/>
  <c r="S402" i="25"/>
  <c r="S401" i="25"/>
  <c r="S400" i="25"/>
  <c r="S399" i="25"/>
  <c r="S398" i="25"/>
  <c r="S397" i="25"/>
  <c r="S396" i="25"/>
  <c r="S395" i="25"/>
  <c r="S394" i="25"/>
  <c r="S393" i="25"/>
  <c r="S392" i="25"/>
  <c r="S391" i="25"/>
  <c r="S390" i="25"/>
  <c r="S389" i="25"/>
  <c r="S388" i="25"/>
  <c r="S387" i="25"/>
  <c r="S386" i="25"/>
  <c r="S385" i="25"/>
  <c r="S384" i="25"/>
  <c r="S383" i="25"/>
  <c r="S382" i="25"/>
  <c r="S381" i="25"/>
  <c r="S380" i="25"/>
  <c r="S379" i="25"/>
  <c r="S378" i="25"/>
  <c r="S377" i="25"/>
  <c r="S376" i="25"/>
  <c r="S375" i="25"/>
  <c r="S374" i="25"/>
  <c r="S369" i="25"/>
  <c r="S368" i="25"/>
  <c r="S367" i="25"/>
  <c r="S366" i="25"/>
  <c r="S365" i="25"/>
  <c r="S364" i="25"/>
  <c r="S363" i="25"/>
  <c r="S362" i="25"/>
  <c r="S361" i="25"/>
  <c r="S360" i="25"/>
  <c r="S359" i="25"/>
  <c r="S358" i="25"/>
  <c r="S357" i="25"/>
  <c r="S356" i="25"/>
  <c r="S355" i="25"/>
  <c r="S354" i="25"/>
  <c r="S353" i="25"/>
  <c r="S352" i="25"/>
  <c r="S351" i="25"/>
  <c r="S350" i="25"/>
  <c r="S349" i="25"/>
  <c r="S348" i="25"/>
  <c r="S347" i="25"/>
  <c r="S346" i="25"/>
  <c r="S345" i="25"/>
  <c r="S344" i="25"/>
  <c r="S343" i="25"/>
  <c r="S342" i="25"/>
  <c r="S341" i="25"/>
  <c r="S340" i="25"/>
  <c r="S339" i="25"/>
  <c r="S338" i="25"/>
  <c r="S337" i="25"/>
  <c r="S336" i="25"/>
  <c r="S335" i="25"/>
  <c r="S334" i="25"/>
  <c r="S333" i="25"/>
  <c r="S332" i="25"/>
  <c r="S331" i="25"/>
  <c r="S330" i="25"/>
  <c r="S329" i="25"/>
  <c r="S328" i="25"/>
  <c r="S327" i="25"/>
  <c r="S326" i="25"/>
  <c r="S325" i="25"/>
  <c r="S324" i="25"/>
  <c r="S323" i="25"/>
  <c r="S322" i="25"/>
  <c r="S321" i="25"/>
  <c r="S320" i="25"/>
  <c r="S319" i="25"/>
  <c r="S318" i="25"/>
  <c r="S317" i="25"/>
  <c r="S316" i="25"/>
  <c r="S315" i="25"/>
  <c r="S314" i="25"/>
  <c r="S313" i="25"/>
  <c r="S312" i="25"/>
  <c r="S311" i="25"/>
  <c r="S310" i="25"/>
  <c r="S309" i="25"/>
  <c r="S308" i="25"/>
  <c r="S307" i="25"/>
  <c r="S306" i="25"/>
  <c r="S305" i="25"/>
  <c r="S304" i="25"/>
  <c r="S303" i="25"/>
  <c r="R369" i="25"/>
  <c r="R368" i="25"/>
  <c r="R367" i="25"/>
  <c r="R366" i="25"/>
  <c r="R365" i="25"/>
  <c r="R364" i="25"/>
  <c r="R363" i="25"/>
  <c r="R362" i="25"/>
  <c r="R361" i="25"/>
  <c r="R360" i="25"/>
  <c r="R359" i="25"/>
  <c r="R358" i="25"/>
  <c r="R357" i="25"/>
  <c r="R356" i="25"/>
  <c r="R355" i="25"/>
  <c r="R354" i="25"/>
  <c r="R353" i="25"/>
  <c r="R352" i="25"/>
  <c r="R351" i="25"/>
  <c r="R350" i="25"/>
  <c r="R349" i="25"/>
  <c r="R348" i="25"/>
  <c r="R347" i="25"/>
  <c r="R346" i="25"/>
  <c r="R345" i="25"/>
  <c r="R344" i="25"/>
  <c r="R343" i="25"/>
  <c r="R342" i="25"/>
  <c r="R341" i="25"/>
  <c r="R340" i="25"/>
  <c r="R339" i="25"/>
  <c r="R338" i="25"/>
  <c r="R337" i="25"/>
  <c r="R336" i="25"/>
  <c r="R335" i="25"/>
  <c r="R334" i="25"/>
  <c r="R333" i="25"/>
  <c r="R332" i="25"/>
  <c r="R331" i="25"/>
  <c r="R330" i="25"/>
  <c r="R329" i="25"/>
  <c r="R328" i="25"/>
  <c r="R327" i="25"/>
  <c r="R326" i="25"/>
  <c r="R325" i="25"/>
  <c r="R324" i="25"/>
  <c r="R323" i="25"/>
  <c r="R322" i="25"/>
  <c r="R321" i="25"/>
  <c r="R320" i="25"/>
  <c r="R319" i="25"/>
  <c r="R317" i="25"/>
  <c r="R316" i="25"/>
  <c r="R315" i="25"/>
  <c r="R314" i="25"/>
  <c r="R313" i="25"/>
  <c r="R312" i="25"/>
  <c r="R311" i="25"/>
  <c r="R310" i="25"/>
  <c r="R309" i="25"/>
  <c r="R308" i="25"/>
  <c r="R307" i="25"/>
  <c r="R306" i="25"/>
  <c r="R305" i="25"/>
  <c r="R304" i="25"/>
  <c r="R303" i="25"/>
  <c r="R388" i="25"/>
  <c r="R440" i="25"/>
  <c r="R439" i="25"/>
  <c r="R438" i="25"/>
  <c r="R437" i="25"/>
  <c r="R436" i="25"/>
  <c r="R435" i="25"/>
  <c r="R434" i="25"/>
  <c r="R433" i="25"/>
  <c r="R432" i="25"/>
  <c r="R431" i="25"/>
  <c r="R430" i="25"/>
  <c r="R429" i="25"/>
  <c r="R428" i="25"/>
  <c r="R427" i="25"/>
  <c r="R426" i="25"/>
  <c r="R425" i="25"/>
  <c r="R424" i="25"/>
  <c r="R423" i="25"/>
  <c r="R422" i="25"/>
  <c r="R421" i="25"/>
  <c r="R420" i="25"/>
  <c r="R419" i="25"/>
  <c r="R418" i="25"/>
  <c r="R395" i="25"/>
  <c r="R394" i="25"/>
  <c r="R393" i="25"/>
  <c r="R392" i="25"/>
  <c r="R391" i="25"/>
  <c r="R390" i="25"/>
  <c r="R389" i="25"/>
  <c r="R318" i="25"/>
  <c r="R211" i="25"/>
  <c r="R210" i="25"/>
  <c r="R295" i="25"/>
  <c r="R294" i="25"/>
  <c r="R293" i="25"/>
  <c r="R292" i="25"/>
  <c r="R291" i="25"/>
  <c r="R290" i="25"/>
  <c r="R288" i="25"/>
  <c r="R287" i="25"/>
  <c r="R286" i="25"/>
  <c r="R284" i="25"/>
  <c r="R283" i="25"/>
  <c r="R282" i="25"/>
  <c r="R281" i="25"/>
  <c r="R280" i="25"/>
  <c r="R278" i="25"/>
  <c r="R277" i="25"/>
  <c r="R276" i="25"/>
  <c r="R274" i="25"/>
  <c r="R273" i="25"/>
  <c r="R272" i="25"/>
  <c r="R271" i="25"/>
  <c r="R269" i="25"/>
  <c r="R268" i="25"/>
  <c r="R267" i="25"/>
  <c r="R266" i="25"/>
  <c r="R265" i="25"/>
  <c r="R263" i="25"/>
  <c r="R262" i="25"/>
  <c r="R261" i="25"/>
  <c r="R260" i="25"/>
  <c r="R259" i="25"/>
  <c r="R258" i="25"/>
  <c r="R256" i="25"/>
  <c r="R255" i="25"/>
  <c r="R254" i="25"/>
  <c r="R253" i="25"/>
  <c r="R252" i="25"/>
  <c r="R250" i="25"/>
  <c r="R249" i="25"/>
  <c r="R248" i="25"/>
  <c r="R247" i="25"/>
  <c r="R246" i="25"/>
  <c r="R244" i="25"/>
  <c r="R243" i="25"/>
  <c r="R242" i="25"/>
  <c r="R241" i="25"/>
  <c r="R240" i="25"/>
  <c r="R237" i="25"/>
  <c r="R236" i="25"/>
  <c r="R235" i="25"/>
  <c r="R234" i="25"/>
  <c r="R233" i="25"/>
  <c r="R232" i="25"/>
  <c r="R230" i="25"/>
  <c r="R229" i="25"/>
  <c r="R228" i="25"/>
  <c r="R227" i="25"/>
  <c r="R204" i="25"/>
  <c r="R203" i="25"/>
  <c r="R202" i="25"/>
  <c r="R201" i="25"/>
  <c r="R200" i="25"/>
  <c r="R199" i="25"/>
  <c r="R198" i="25"/>
  <c r="R197" i="25"/>
  <c r="R196" i="25"/>
  <c r="R195" i="25"/>
  <c r="R194" i="25"/>
  <c r="R193" i="25"/>
  <c r="R192" i="25"/>
  <c r="R191" i="25"/>
  <c r="R190" i="25"/>
  <c r="R189" i="25"/>
  <c r="R188" i="25"/>
  <c r="R187" i="25"/>
  <c r="R186" i="25"/>
  <c r="R185" i="25"/>
  <c r="R184" i="25"/>
  <c r="R183" i="25"/>
  <c r="R182" i="25"/>
  <c r="R181" i="25"/>
  <c r="R180" i="25"/>
  <c r="R179" i="25"/>
  <c r="R178" i="25"/>
  <c r="R177" i="25"/>
  <c r="R176" i="25"/>
  <c r="R175" i="25"/>
  <c r="R174" i="25"/>
  <c r="R173" i="25"/>
  <c r="R172" i="25"/>
  <c r="R171" i="25"/>
  <c r="R170" i="25"/>
  <c r="R169" i="25"/>
  <c r="R168" i="25"/>
  <c r="R167" i="25"/>
  <c r="R166" i="25"/>
  <c r="R165" i="25"/>
  <c r="R164" i="25"/>
  <c r="R163" i="25"/>
  <c r="R162" i="25"/>
  <c r="R161" i="25"/>
  <c r="R160" i="25"/>
  <c r="R159" i="25"/>
  <c r="R158" i="25"/>
  <c r="R157" i="25"/>
  <c r="R156" i="25"/>
  <c r="R155" i="25"/>
  <c r="R154" i="25"/>
  <c r="R153" i="25"/>
  <c r="R152" i="25"/>
  <c r="R151" i="25"/>
  <c r="R150" i="25"/>
  <c r="R140" i="25"/>
  <c r="R139" i="25"/>
  <c r="R62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57" i="25"/>
  <c r="R56" i="25"/>
  <c r="R55" i="25"/>
  <c r="R54" i="25"/>
  <c r="R53" i="25"/>
  <c r="R52" i="25"/>
  <c r="R51" i="25"/>
  <c r="R50" i="25"/>
  <c r="R49" i="25"/>
  <c r="R48" i="25"/>
  <c r="R47" i="25"/>
  <c r="R46" i="25"/>
  <c r="R45" i="25"/>
  <c r="R44" i="25"/>
  <c r="R43" i="25"/>
  <c r="R42" i="25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BI52" i="4" l="1"/>
  <c r="BI50" i="4"/>
  <c r="BI48" i="4"/>
  <c r="BI46" i="4"/>
  <c r="BI44" i="4"/>
  <c r="BI42" i="4"/>
  <c r="AZ52" i="4"/>
  <c r="AZ50" i="4"/>
  <c r="AZ48" i="4"/>
  <c r="AZ46" i="4"/>
  <c r="AZ44" i="4"/>
  <c r="AZ42" i="4"/>
  <c r="AH52" i="4"/>
  <c r="AH50" i="4"/>
  <c r="AH48" i="4"/>
  <c r="AH46" i="4"/>
  <c r="AH44" i="4"/>
  <c r="AH42" i="4"/>
  <c r="Y52" i="4"/>
  <c r="Y50" i="4"/>
  <c r="Y48" i="4"/>
  <c r="Y46" i="4"/>
  <c r="Y44" i="4"/>
  <c r="Y42" i="4"/>
  <c r="P52" i="4"/>
  <c r="P50" i="4"/>
  <c r="P48" i="4"/>
  <c r="P46" i="4"/>
  <c r="P44" i="4"/>
  <c r="P42" i="4"/>
  <c r="AZ16" i="4"/>
  <c r="AZ14" i="4"/>
  <c r="AZ12" i="4"/>
  <c r="AQ16" i="4"/>
  <c r="AQ14" i="4"/>
  <c r="AQ12" i="4"/>
  <c r="AH16" i="4"/>
  <c r="AH14" i="4"/>
  <c r="AH12" i="4"/>
  <c r="P16" i="4"/>
  <c r="P14" i="4"/>
  <c r="P12" i="4"/>
  <c r="Y16" i="4"/>
  <c r="Y14" i="4"/>
  <c r="Y12" i="4"/>
  <c r="B15" i="10" l="1"/>
  <c r="B14" i="10"/>
  <c r="M149" i="24"/>
  <c r="M148" i="24"/>
  <c r="M56" i="24"/>
  <c r="M55" i="24"/>
  <c r="M2" i="24"/>
  <c r="M3" i="24"/>
  <c r="L22" i="26" l="1"/>
  <c r="O78" i="29" l="1"/>
  <c r="O77" i="29"/>
  <c r="O76" i="29"/>
  <c r="O75" i="29"/>
  <c r="O74" i="29"/>
  <c r="O73" i="29"/>
  <c r="O72" i="29"/>
  <c r="O71" i="29"/>
  <c r="O70" i="29"/>
  <c r="O68" i="29"/>
  <c r="O67" i="29"/>
  <c r="O66" i="29"/>
  <c r="O65" i="29"/>
  <c r="O64" i="29"/>
  <c r="O63" i="29"/>
  <c r="O62" i="29"/>
  <c r="O61" i="29"/>
  <c r="O60" i="29"/>
  <c r="O58" i="29"/>
  <c r="O57" i="29"/>
  <c r="O56" i="29"/>
  <c r="O55" i="29"/>
  <c r="O54" i="29"/>
  <c r="O53" i="29"/>
  <c r="O52" i="29"/>
  <c r="O51" i="29"/>
  <c r="O50" i="29"/>
  <c r="O42" i="29"/>
  <c r="O29" i="29"/>
  <c r="O9" i="29"/>
  <c r="O12" i="29"/>
  <c r="P12" i="29" s="1"/>
  <c r="O11" i="29"/>
  <c r="P11" i="29" s="1"/>
  <c r="O10" i="29"/>
  <c r="P10" i="29" s="1"/>
  <c r="P9" i="29"/>
  <c r="P8" i="29"/>
  <c r="O8" i="29"/>
  <c r="O7" i="29"/>
  <c r="P7" i="29" s="1"/>
  <c r="P6" i="29"/>
  <c r="O6" i="29"/>
  <c r="O5" i="29"/>
  <c r="P5" i="29" s="1"/>
  <c r="P4" i="29"/>
  <c r="O4" i="29"/>
  <c r="P68" i="29" l="1"/>
  <c r="P67" i="29"/>
  <c r="P66" i="29"/>
  <c r="P65" i="29"/>
  <c r="P64" i="29"/>
  <c r="P63" i="29"/>
  <c r="P62" i="29"/>
  <c r="P61" i="29"/>
  <c r="P60" i="29"/>
  <c r="N77" i="29"/>
  <c r="N76" i="29"/>
  <c r="N75" i="29"/>
  <c r="N73" i="29"/>
  <c r="N72" i="29"/>
  <c r="N71" i="29"/>
  <c r="N65" i="29"/>
  <c r="N63" i="29"/>
  <c r="N62" i="29"/>
  <c r="N61" i="29"/>
  <c r="N56" i="29"/>
  <c r="N52" i="29"/>
  <c r="P78" i="29"/>
  <c r="M78" i="29"/>
  <c r="N78" i="29" s="1"/>
  <c r="P77" i="29"/>
  <c r="P76" i="29"/>
  <c r="P75" i="29"/>
  <c r="Q75" i="29" s="1"/>
  <c r="M75" i="29"/>
  <c r="N74" i="29" s="1"/>
  <c r="P74" i="29"/>
  <c r="P73" i="29"/>
  <c r="Q73" i="29" s="1"/>
  <c r="P72" i="29"/>
  <c r="M72" i="29"/>
  <c r="N70" i="29" s="1"/>
  <c r="P71" i="29"/>
  <c r="P70" i="29"/>
  <c r="M68" i="29"/>
  <c r="N68" i="29" s="1"/>
  <c r="M65" i="29"/>
  <c r="N64" i="29" s="1"/>
  <c r="M62" i="29"/>
  <c r="N60" i="29" s="1"/>
  <c r="P58" i="29"/>
  <c r="M58" i="29"/>
  <c r="N58" i="29" s="1"/>
  <c r="P57" i="29"/>
  <c r="P56" i="29"/>
  <c r="P55" i="29"/>
  <c r="M55" i="29"/>
  <c r="N55" i="29" s="1"/>
  <c r="P54" i="29"/>
  <c r="P53" i="29"/>
  <c r="P52" i="29"/>
  <c r="M52" i="29"/>
  <c r="N51" i="29" s="1"/>
  <c r="P51" i="29"/>
  <c r="P50" i="29"/>
  <c r="R72" i="29" l="1"/>
  <c r="S78" i="29"/>
  <c r="R78" i="29"/>
  <c r="N66" i="29"/>
  <c r="N67" i="29"/>
  <c r="Q65" i="29"/>
  <c r="S52" i="29"/>
  <c r="R58" i="29"/>
  <c r="N53" i="29"/>
  <c r="N57" i="29"/>
  <c r="N50" i="29"/>
  <c r="N54" i="29"/>
  <c r="S72" i="29"/>
  <c r="Q74" i="29"/>
  <c r="R75" i="29" s="1"/>
  <c r="Q54" i="29"/>
  <c r="S55" i="29" s="1"/>
  <c r="Q55" i="29"/>
  <c r="Q53" i="29"/>
  <c r="S68" i="29"/>
  <c r="R68" i="29"/>
  <c r="Q63" i="29"/>
  <c r="R62" i="29"/>
  <c r="S62" i="29"/>
  <c r="Q64" i="29"/>
  <c r="T78" i="29"/>
  <c r="S58" i="29"/>
  <c r="R52" i="29"/>
  <c r="T58" i="29" s="1"/>
  <c r="O45" i="29"/>
  <c r="P45" i="29" s="1"/>
  <c r="M45" i="29"/>
  <c r="O44" i="29"/>
  <c r="P44" i="29" s="1"/>
  <c r="O43" i="29"/>
  <c r="P43" i="29" s="1"/>
  <c r="P42" i="29"/>
  <c r="M42" i="29"/>
  <c r="O41" i="29"/>
  <c r="P41" i="29" s="1"/>
  <c r="O40" i="29"/>
  <c r="P40" i="29" s="1"/>
  <c r="O39" i="29"/>
  <c r="P39" i="29" s="1"/>
  <c r="M39" i="29"/>
  <c r="O38" i="29"/>
  <c r="P38" i="29" s="1"/>
  <c r="O37" i="29"/>
  <c r="P37" i="29" s="1"/>
  <c r="M6" i="29"/>
  <c r="N4" i="29" s="1"/>
  <c r="M9" i="29"/>
  <c r="N7" i="29" s="1"/>
  <c r="M12" i="29"/>
  <c r="N12" i="29" s="1"/>
  <c r="O14" i="29"/>
  <c r="P14" i="29" s="1"/>
  <c r="O15" i="29"/>
  <c r="P15" i="29" s="1"/>
  <c r="M16" i="29"/>
  <c r="N14" i="29" s="1"/>
  <c r="O16" i="29"/>
  <c r="P16" i="29" s="1"/>
  <c r="O17" i="29"/>
  <c r="P17" i="29" s="1"/>
  <c r="O18" i="29"/>
  <c r="P18" i="29" s="1"/>
  <c r="M19" i="29"/>
  <c r="N17" i="29" s="1"/>
  <c r="O19" i="29"/>
  <c r="P19" i="29" s="1"/>
  <c r="O20" i="29"/>
  <c r="P20" i="29" s="1"/>
  <c r="O21" i="29"/>
  <c r="P21" i="29" s="1"/>
  <c r="M22" i="29"/>
  <c r="N20" i="29" s="1"/>
  <c r="O22" i="29"/>
  <c r="P22" i="29" s="1"/>
  <c r="O24" i="29"/>
  <c r="P24" i="29" s="1"/>
  <c r="O25" i="29"/>
  <c r="P25" i="29" s="1"/>
  <c r="M26" i="29"/>
  <c r="N24" i="29" s="1"/>
  <c r="O26" i="29"/>
  <c r="P26" i="29" s="1"/>
  <c r="O27" i="29"/>
  <c r="P27" i="29" s="1"/>
  <c r="O28" i="29"/>
  <c r="P28" i="29" s="1"/>
  <c r="M29" i="29"/>
  <c r="N27" i="29" s="1"/>
  <c r="P29" i="29"/>
  <c r="O30" i="29"/>
  <c r="P30" i="29" s="1"/>
  <c r="O31" i="29"/>
  <c r="P31" i="29" s="1"/>
  <c r="M32" i="29"/>
  <c r="N30" i="29" s="1"/>
  <c r="O32" i="29"/>
  <c r="P32" i="29" s="1"/>
  <c r="S65" i="29" l="1"/>
  <c r="R55" i="29"/>
  <c r="S75" i="29"/>
  <c r="R65" i="29"/>
  <c r="T68" i="29"/>
  <c r="N37" i="29"/>
  <c r="N45" i="29"/>
  <c r="N39" i="29"/>
  <c r="N41" i="29"/>
  <c r="N40" i="29"/>
  <c r="N42" i="29"/>
  <c r="N38" i="29"/>
  <c r="Q42" i="29"/>
  <c r="N43" i="29"/>
  <c r="Q41" i="29"/>
  <c r="N44" i="29"/>
  <c r="Q40" i="29"/>
  <c r="S45" i="29"/>
  <c r="R45" i="29"/>
  <c r="S39" i="29"/>
  <c r="R39" i="29"/>
  <c r="N25" i="29"/>
  <c r="N32" i="29"/>
  <c r="N29" i="29"/>
  <c r="Q15" i="29"/>
  <c r="N22" i="29"/>
  <c r="N10" i="29"/>
  <c r="Q27" i="29"/>
  <c r="N26" i="29"/>
  <c r="N18" i="29"/>
  <c r="N31" i="29"/>
  <c r="N21" i="29"/>
  <c r="N19" i="29"/>
  <c r="N11" i="29"/>
  <c r="R26" i="29"/>
  <c r="S26" i="29"/>
  <c r="Q7" i="29"/>
  <c r="R6" i="29"/>
  <c r="S6" i="29"/>
  <c r="N16" i="29"/>
  <c r="N6" i="29"/>
  <c r="N5" i="29"/>
  <c r="Q14" i="29"/>
  <c r="N9" i="29"/>
  <c r="Q9" i="29"/>
  <c r="R32" i="29"/>
  <c r="S32" i="29"/>
  <c r="Q28" i="29"/>
  <c r="R22" i="29"/>
  <c r="S22" i="29"/>
  <c r="R19" i="29"/>
  <c r="S19" i="29"/>
  <c r="Q29" i="29"/>
  <c r="Q16" i="29"/>
  <c r="R12" i="29"/>
  <c r="S12" i="29"/>
  <c r="Q8" i="29"/>
  <c r="R9" i="29" s="1"/>
  <c r="N28" i="29"/>
  <c r="N15" i="29"/>
  <c r="N8" i="29"/>
  <c r="T45" i="29" l="1"/>
  <c r="S42" i="29"/>
  <c r="R42" i="29"/>
  <c r="S16" i="29"/>
  <c r="R16" i="29"/>
  <c r="T32" i="29"/>
  <c r="R29" i="29"/>
  <c r="T12" i="29"/>
  <c r="S9" i="29"/>
  <c r="S29" i="29"/>
  <c r="T22" i="29"/>
  <c r="D9" i="27" l="1"/>
  <c r="L21" i="26"/>
  <c r="L34" i="26"/>
  <c r="L35" i="26" s="1"/>
  <c r="D6" i="27" s="1"/>
  <c r="L47" i="26"/>
  <c r="L48" i="26" s="1"/>
  <c r="D7" i="27" s="1"/>
  <c r="L60" i="26"/>
  <c r="L61" i="26"/>
  <c r="D8" i="27" s="1"/>
  <c r="L73" i="26"/>
  <c r="L74" i="26" s="1"/>
  <c r="L86" i="26"/>
  <c r="L87" i="26"/>
  <c r="D10" i="27" s="1"/>
  <c r="H205" i="24" l="1"/>
  <c r="H180" i="24"/>
  <c r="H174" i="24"/>
  <c r="H169" i="24"/>
  <c r="H168" i="24"/>
  <c r="H167" i="24"/>
  <c r="H52" i="24"/>
  <c r="H45" i="24"/>
  <c r="H33" i="24"/>
  <c r="H204" i="24"/>
  <c r="H203" i="24"/>
  <c r="H202" i="24"/>
  <c r="H201" i="24"/>
  <c r="H200" i="24"/>
  <c r="H199" i="24"/>
  <c r="H198" i="24"/>
  <c r="H197" i="24"/>
  <c r="H196" i="24"/>
  <c r="H195" i="24"/>
  <c r="H194" i="24"/>
  <c r="H193" i="24"/>
  <c r="H192" i="24"/>
  <c r="H191" i="24"/>
  <c r="H190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20" i="24"/>
  <c r="Q30" i="27" l="1"/>
  <c r="Q6" i="27" l="1"/>
  <c r="Q18" i="27"/>
  <c r="O26" i="7" l="1"/>
  <c r="P26" i="7" s="1"/>
  <c r="O27" i="7"/>
  <c r="P27" i="7"/>
  <c r="M28" i="7"/>
  <c r="N28" i="7" s="1"/>
  <c r="O28" i="7"/>
  <c r="P28" i="7" s="1"/>
  <c r="O29" i="7"/>
  <c r="P29" i="7" s="1"/>
  <c r="O30" i="7"/>
  <c r="P30" i="7" s="1"/>
  <c r="M31" i="7"/>
  <c r="N30" i="7" s="1"/>
  <c r="O31" i="7"/>
  <c r="P31" i="7" s="1"/>
  <c r="O32" i="7"/>
  <c r="P32" i="7" s="1"/>
  <c r="O33" i="7"/>
  <c r="P33" i="7" s="1"/>
  <c r="M34" i="7"/>
  <c r="N33" i="7" s="1"/>
  <c r="O34" i="7"/>
  <c r="P34" i="7" s="1"/>
  <c r="O40" i="7"/>
  <c r="P40" i="7" s="1"/>
  <c r="O41" i="7"/>
  <c r="P41" i="7" s="1"/>
  <c r="M42" i="7"/>
  <c r="N42" i="7" s="1"/>
  <c r="O42" i="7"/>
  <c r="P42" i="7" s="1"/>
  <c r="O43" i="7"/>
  <c r="P43" i="7" s="1"/>
  <c r="O44" i="7"/>
  <c r="P44" i="7" s="1"/>
  <c r="M45" i="7"/>
  <c r="N44" i="7" s="1"/>
  <c r="O45" i="7"/>
  <c r="P45" i="7" s="1"/>
  <c r="O46" i="7"/>
  <c r="P46" i="7" s="1"/>
  <c r="O47" i="7"/>
  <c r="P47" i="7" s="1"/>
  <c r="M48" i="7"/>
  <c r="N47" i="7" s="1"/>
  <c r="O48" i="7"/>
  <c r="P48" i="7"/>
  <c r="U49" i="7"/>
  <c r="W49" i="7"/>
  <c r="O54" i="7"/>
  <c r="P54" i="7"/>
  <c r="O55" i="7"/>
  <c r="P55" i="7" s="1"/>
  <c r="M56" i="7"/>
  <c r="N56" i="7" s="1"/>
  <c r="O56" i="7"/>
  <c r="P56" i="7"/>
  <c r="O57" i="7"/>
  <c r="P57" i="7" s="1"/>
  <c r="O58" i="7"/>
  <c r="P58" i="7" s="1"/>
  <c r="M59" i="7"/>
  <c r="N58" i="7" s="1"/>
  <c r="O59" i="7"/>
  <c r="P59" i="7" s="1"/>
  <c r="O60" i="7"/>
  <c r="P60" i="7" s="1"/>
  <c r="O61" i="7"/>
  <c r="P61" i="7" s="1"/>
  <c r="M62" i="7"/>
  <c r="N61" i="7" s="1"/>
  <c r="O62" i="7"/>
  <c r="P62" i="7" s="1"/>
  <c r="U63" i="7"/>
  <c r="W63" i="7"/>
  <c r="O68" i="7"/>
  <c r="P68" i="7" s="1"/>
  <c r="O69" i="7"/>
  <c r="P69" i="7" s="1"/>
  <c r="M70" i="7"/>
  <c r="N68" i="7" s="1"/>
  <c r="O70" i="7"/>
  <c r="P70" i="7" s="1"/>
  <c r="O71" i="7"/>
  <c r="P71" i="7" s="1"/>
  <c r="O72" i="7"/>
  <c r="P72" i="7" s="1"/>
  <c r="M73" i="7"/>
  <c r="N71" i="7" s="1"/>
  <c r="O73" i="7"/>
  <c r="P73" i="7" s="1"/>
  <c r="O74" i="7"/>
  <c r="P74" i="7" s="1"/>
  <c r="O75" i="7"/>
  <c r="P75" i="7" s="1"/>
  <c r="M76" i="7"/>
  <c r="N75" i="7" s="1"/>
  <c r="O76" i="7"/>
  <c r="P76" i="7" s="1"/>
  <c r="Q26" i="7" l="1"/>
  <c r="Q56" i="7"/>
  <c r="Q42" i="7"/>
  <c r="Q28" i="7"/>
  <c r="Q55" i="7"/>
  <c r="Q68" i="7"/>
  <c r="Q71" i="7"/>
  <c r="Q27" i="7"/>
  <c r="N73" i="7"/>
  <c r="Q41" i="7"/>
  <c r="Q70" i="7"/>
  <c r="Q73" i="7"/>
  <c r="R62" i="7"/>
  <c r="S62" i="7"/>
  <c r="Q54" i="7"/>
  <c r="R31" i="7"/>
  <c r="S31" i="7"/>
  <c r="S73" i="7"/>
  <c r="R73" i="7"/>
  <c r="R76" i="7"/>
  <c r="T76" i="7" s="1"/>
  <c r="G15" i="7" s="1"/>
  <c r="Q69" i="7"/>
  <c r="R48" i="7"/>
  <c r="S48" i="7"/>
  <c r="Q40" i="7"/>
  <c r="R45" i="7"/>
  <c r="S45" i="7"/>
  <c r="S76" i="7"/>
  <c r="R59" i="7"/>
  <c r="S59" i="7"/>
  <c r="R34" i="7"/>
  <c r="S34" i="7"/>
  <c r="N72" i="7"/>
  <c r="N70" i="7"/>
  <c r="N60" i="7"/>
  <c r="N57" i="7"/>
  <c r="N46" i="7"/>
  <c r="N43" i="7"/>
  <c r="N32" i="7"/>
  <c r="N29" i="7"/>
  <c r="N74" i="7"/>
  <c r="Q72" i="7"/>
  <c r="N69" i="7"/>
  <c r="N62" i="7"/>
  <c r="N59" i="7"/>
  <c r="N55" i="7"/>
  <c r="N54" i="7"/>
  <c r="N48" i="7"/>
  <c r="N45" i="7"/>
  <c r="N41" i="7"/>
  <c r="N40" i="7"/>
  <c r="N34" i="7"/>
  <c r="N31" i="7"/>
  <c r="N27" i="7"/>
  <c r="N26" i="7"/>
  <c r="N76" i="7"/>
  <c r="T34" i="7" l="1"/>
  <c r="G9" i="7" s="1"/>
  <c r="R70" i="7"/>
  <c r="D15" i="7" s="1"/>
  <c r="R42" i="7"/>
  <c r="D11" i="7" s="1"/>
  <c r="R41" i="7"/>
  <c r="S42" i="7"/>
  <c r="E11" i="7" s="1"/>
  <c r="S41" i="7"/>
  <c r="R56" i="7"/>
  <c r="D13" i="7" s="1"/>
  <c r="R55" i="7"/>
  <c r="S56" i="7"/>
  <c r="E13" i="7" s="1"/>
  <c r="S55" i="7"/>
  <c r="T62" i="7"/>
  <c r="G13" i="7" s="1"/>
  <c r="S70" i="7"/>
  <c r="E15" i="7" s="1"/>
  <c r="R28" i="7"/>
  <c r="D9" i="7" s="1"/>
  <c r="S28" i="7"/>
  <c r="E9" i="7" s="1"/>
  <c r="T48" i="7"/>
  <c r="G11" i="7" s="1"/>
  <c r="AT85" i="4" l="1"/>
  <c r="AT82" i="4"/>
  <c r="AO85" i="4"/>
  <c r="AO82" i="4"/>
  <c r="AF85" i="4"/>
  <c r="AF82" i="4"/>
  <c r="N85" i="4"/>
  <c r="N82" i="4"/>
  <c r="K6" i="27" l="1"/>
</calcChain>
</file>

<file path=xl/sharedStrings.xml><?xml version="1.0" encoding="utf-8"?>
<sst xmlns="http://schemas.openxmlformats.org/spreadsheetml/2006/main" count="9015" uniqueCount="719">
  <si>
    <t>Accuracy</t>
  </si>
  <si>
    <t>DoubleBlank</t>
  </si>
  <si>
    <t>CC10</t>
  </si>
  <si>
    <t>y = 0.087696 * x  + 0.067078</t>
  </si>
  <si>
    <t>121019020.D</t>
  </si>
  <si>
    <t>RT</t>
  </si>
  <si>
    <t>121019051.D</t>
  </si>
  <si>
    <t>916 Method</t>
  </si>
  <si>
    <t>923 Results</t>
  </si>
  <si>
    <t>CC15</t>
  </si>
  <si>
    <t>121019007.D</t>
  </si>
  <si>
    <t>Blank</t>
  </si>
  <si>
    <t>3117 Results</t>
  </si>
  <si>
    <t>121019025.D</t>
  </si>
  <si>
    <t>121019065.D</t>
  </si>
  <si>
    <t>CC11</t>
  </si>
  <si>
    <t>121019049.D</t>
  </si>
  <si>
    <t>121019064.D</t>
  </si>
  <si>
    <t>4NT13C6 (ISTD) Results</t>
  </si>
  <si>
    <t>Final Conc.</t>
  </si>
  <si>
    <t>916 Results</t>
  </si>
  <si>
    <t>121019067.D</t>
  </si>
  <si>
    <t>UC1206_S3aT1</t>
  </si>
  <si>
    <t>UC1206_S3aAF</t>
  </si>
  <si>
    <t>2</t>
  </si>
  <si>
    <t>Sample</t>
  </si>
  <si>
    <t>Level</t>
  </si>
  <si>
    <t>QC</t>
  </si>
  <si>
    <t>121019018.D</t>
  </si>
  <si>
    <t>121019045.D</t>
  </si>
  <si>
    <t>121019001.D</t>
  </si>
  <si>
    <t>121019073.D</t>
  </si>
  <si>
    <t>121019062.D</t>
  </si>
  <si>
    <t>MatrixSpikeDup</t>
  </si>
  <si>
    <t>121019003.D</t>
  </si>
  <si>
    <t>M8FOSA (ISTD) Results</t>
  </si>
  <si>
    <t>121019015.D</t>
  </si>
  <si>
    <t>121019021.D</t>
  </si>
  <si>
    <t>121019031.D</t>
  </si>
  <si>
    <t>Comment</t>
  </si>
  <si>
    <t>10</t>
  </si>
  <si>
    <t>4NT Method</t>
  </si>
  <si>
    <t>121019011.D</t>
  </si>
  <si>
    <t>121019070.D</t>
  </si>
  <si>
    <t>Cal</t>
  </si>
  <si>
    <t>13</t>
  </si>
  <si>
    <t>y = 0.026823 * x  - 8.176159E-004</t>
  </si>
  <si>
    <t>121019075.D</t>
  </si>
  <si>
    <t>UC1206_S3aT1_dup</t>
  </si>
  <si>
    <t>MatrixSpike</t>
  </si>
  <si>
    <t>Data File</t>
  </si>
  <si>
    <t>121019071.D</t>
  </si>
  <si>
    <t>121019013.D</t>
  </si>
  <si>
    <t>121019026.D</t>
  </si>
  <si>
    <t>CC5</t>
  </si>
  <si>
    <t>3</t>
  </si>
  <si>
    <t>121019033.D</t>
  </si>
  <si>
    <t>121019016.D</t>
  </si>
  <si>
    <t>Name</t>
  </si>
  <si>
    <t>Type</t>
  </si>
  <si>
    <t>8</t>
  </si>
  <si>
    <t>UC1206_S3aT5</t>
  </si>
  <si>
    <t>121019061.D</t>
  </si>
  <si>
    <t>121019014.D</t>
  </si>
  <si>
    <t>Acq. Date-Time</t>
  </si>
  <si>
    <t>CC4</t>
  </si>
  <si>
    <t>121019069.D</t>
  </si>
  <si>
    <t>CC13</t>
  </si>
  <si>
    <t>Area</t>
  </si>
  <si>
    <t>121019017.D</t>
  </si>
  <si>
    <t>121019060.D</t>
  </si>
  <si>
    <t>121019068.D</t>
  </si>
  <si>
    <t>UC1206_S3bT1</t>
  </si>
  <si>
    <t>121019012.D</t>
  </si>
  <si>
    <t>CC9</t>
  </si>
  <si>
    <t>121019006.D</t>
  </si>
  <si>
    <t>121019074.D</t>
  </si>
  <si>
    <t>121019005.D</t>
  </si>
  <si>
    <t>QCGC11</t>
  </si>
  <si>
    <t>121019066.D</t>
  </si>
  <si>
    <t>UC1206_S3bT5_dup</t>
  </si>
  <si>
    <t>121019043.D</t>
  </si>
  <si>
    <t>UC1206_S3bAF</t>
  </si>
  <si>
    <t>3117 Method</t>
  </si>
  <si>
    <t>Spike Blank</t>
  </si>
  <si>
    <t>ResponseCheck</t>
  </si>
  <si>
    <t>1</t>
  </si>
  <si>
    <t>121019002.D</t>
  </si>
  <si>
    <t>CC14</t>
  </si>
  <si>
    <t>4NT Results</t>
  </si>
  <si>
    <t>y = 0.067095 * x  - 0.001691</t>
  </si>
  <si>
    <t>121019040.D</t>
  </si>
  <si>
    <t>121019048.D</t>
  </si>
  <si>
    <t>y = 0.010840 * x  - 0.002634</t>
  </si>
  <si>
    <t>11</t>
  </si>
  <si>
    <t>9</t>
  </si>
  <si>
    <t>121019036.D</t>
  </si>
  <si>
    <t>121019056.D</t>
  </si>
  <si>
    <t>121019023.D</t>
  </si>
  <si>
    <t>121019052.D</t>
  </si>
  <si>
    <t>CC6</t>
  </si>
  <si>
    <t>121019009.D</t>
  </si>
  <si>
    <t>121019027.D</t>
  </si>
  <si>
    <t>TuneCheck</t>
  </si>
  <si>
    <t>CF Formula</t>
  </si>
  <si>
    <t>923 Method</t>
  </si>
  <si>
    <t>121019004.D</t>
  </si>
  <si>
    <t>CC12</t>
  </si>
  <si>
    <t>121019072.D</t>
  </si>
  <si>
    <t>121019050.D</t>
  </si>
  <si>
    <t>CC</t>
  </si>
  <si>
    <t>UC1206_S3cT5</t>
  </si>
  <si>
    <t>CC1</t>
  </si>
  <si>
    <t>121019063.D</t>
  </si>
  <si>
    <t/>
  </si>
  <si>
    <t>121019019.D</t>
  </si>
  <si>
    <t>121019028.D</t>
  </si>
  <si>
    <t>UC1206_S3bT5</t>
  </si>
  <si>
    <t>121019010.D</t>
  </si>
  <si>
    <t>QCGC4</t>
  </si>
  <si>
    <t>4</t>
  </si>
  <si>
    <t>7</t>
  </si>
  <si>
    <t>UC1206_S3cT1</t>
  </si>
  <si>
    <t>6</t>
  </si>
  <si>
    <t>CC3</t>
  </si>
  <si>
    <t>CF R2</t>
  </si>
  <si>
    <t>CC2</t>
  </si>
  <si>
    <t>QCGC8</t>
  </si>
  <si>
    <t>UC1206_S3cAF</t>
  </si>
  <si>
    <t>CC7</t>
  </si>
  <si>
    <t>MatrixBlank</t>
  </si>
  <si>
    <t>5</t>
  </si>
  <si>
    <t>CC8</t>
  </si>
  <si>
    <t>121019008.D</t>
  </si>
  <si>
    <t>15</t>
  </si>
  <si>
    <t>14</t>
  </si>
  <si>
    <t>12</t>
  </si>
  <si>
    <t>121019000.D</t>
  </si>
  <si>
    <t>Dropped</t>
  </si>
  <si>
    <t xml:space="preserve">Cal dropped </t>
  </si>
  <si>
    <t>923 dropped</t>
  </si>
  <si>
    <t>924 dropped</t>
  </si>
  <si>
    <t>925 dropped</t>
  </si>
  <si>
    <t>926 dropped</t>
  </si>
  <si>
    <t>sd</t>
  </si>
  <si>
    <t>Duplicates</t>
  </si>
  <si>
    <t>Spike Blanks</t>
  </si>
  <si>
    <t>QCGC</t>
  </si>
  <si>
    <t>&gt; 125%</t>
  </si>
  <si>
    <t>&lt;75%</t>
  </si>
  <si>
    <t>4NT</t>
  </si>
  <si>
    <t xml:space="preserve">3117 Results </t>
  </si>
  <si>
    <t>CF Formula Linear 1/X</t>
  </si>
  <si>
    <t>CF Formula Linear</t>
  </si>
  <si>
    <t>Stability</t>
  </si>
  <si>
    <t>SD</t>
  </si>
  <si>
    <t>Avg</t>
  </si>
  <si>
    <t>Fu</t>
  </si>
  <si>
    <t>Sample Prep Diln Adj</t>
  </si>
  <si>
    <t>Assay Diln Adj</t>
  </si>
  <si>
    <t>Rep Avg</t>
  </si>
  <si>
    <t>Compound</t>
  </si>
  <si>
    <t>4X crash</t>
  </si>
  <si>
    <t>2X or 10X</t>
  </si>
  <si>
    <t>IS has been flagged if &gt;/&lt; 150/50% of avg</t>
  </si>
  <si>
    <t>flagged if &gt;/&lt; 125/75% of avg</t>
  </si>
  <si>
    <t>M</t>
  </si>
  <si>
    <t>Comments</t>
  </si>
  <si>
    <t>n</t>
  </si>
  <si>
    <t>Alone/Mix</t>
  </si>
  <si>
    <t>Date SE'd:</t>
  </si>
  <si>
    <t>Date of UC run:</t>
  </si>
  <si>
    <t>Run Reason:</t>
  </si>
  <si>
    <t>UC Summary</t>
  </si>
  <si>
    <t>All conc's listed in nM unless otherwise specified</t>
  </si>
  <si>
    <t>rerunning inconsistent PFAS</t>
  </si>
  <si>
    <t>12/6 assay data; 12/10 SE; 12/10 GCMS</t>
  </si>
  <si>
    <t>CAS#</t>
  </si>
  <si>
    <t>Chemical</t>
  </si>
  <si>
    <t>DTXSID</t>
  </si>
  <si>
    <t>Heptafluorobutyramide</t>
  </si>
  <si>
    <t>662-50-0</t>
  </si>
  <si>
    <t>DTXSID2060965</t>
  </si>
  <si>
    <t>AbbrevSampleID</t>
  </si>
  <si>
    <t>Nonafluoropentanamide</t>
  </si>
  <si>
    <t>13485-61-5</t>
  </si>
  <si>
    <t>DTXSID60400587</t>
  </si>
  <si>
    <t>Perfluoropentanamide</t>
  </si>
  <si>
    <t>355-81-7</t>
  </si>
  <si>
    <t>DTXSID70366226</t>
  </si>
  <si>
    <t>Octafluoroadipamide</t>
  </si>
  <si>
    <t>355-66-8</t>
  </si>
  <si>
    <t>DTXSID80310730</t>
  </si>
  <si>
    <t>Perfluorooctanamide</t>
  </si>
  <si>
    <t>423-54-1</t>
  </si>
  <si>
    <t>DTXSID60195123</t>
  </si>
  <si>
    <t>NC</t>
  </si>
  <si>
    <t>8/9 UC, 10/29 GC</t>
  </si>
  <si>
    <t>10/9 UC, 11/1 GC</t>
  </si>
  <si>
    <t>12/6 UC, 12/10 GC</t>
  </si>
  <si>
    <t>NA</t>
  </si>
  <si>
    <t>Action</t>
  </si>
  <si>
    <t>Person</t>
  </si>
  <si>
    <t>Review of Data Timeline</t>
  </si>
  <si>
    <t>Quality Check</t>
  </si>
  <si>
    <t>Calibration Curve</t>
  </si>
  <si>
    <t>Sample ID Key</t>
  </si>
  <si>
    <t>Avg. MW</t>
  </si>
  <si>
    <t>IS</t>
  </si>
  <si>
    <t>Analyte</t>
  </si>
  <si>
    <t>Analyte-IS Matching</t>
  </si>
  <si>
    <t>Reproducibility/Precision</t>
  </si>
  <si>
    <r>
      <t xml:space="preserve">RSD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+/-20%</t>
    </r>
  </si>
  <si>
    <t>1-2 each run</t>
  </si>
  <si>
    <t xml:space="preserve">Assay Reference Chemical </t>
  </si>
  <si>
    <t>75-125% of spike</t>
  </si>
  <si>
    <t>Every Sample</t>
  </si>
  <si>
    <t>Internal Standard</t>
  </si>
  <si>
    <t>75-125% of each other</t>
  </si>
  <si>
    <t>Replicate Assessment</t>
  </si>
  <si>
    <t>Specificity</t>
  </si>
  <si>
    <t>&lt;1/2 LOD of analytes</t>
  </si>
  <si>
    <t>minimum of 2 each run</t>
  </si>
  <si>
    <t>Crash reagent blank (FA/ACN)</t>
  </si>
  <si>
    <t>LOD</t>
  </si>
  <si>
    <t>NA (for LOD calc)</t>
  </si>
  <si>
    <t>5 each run</t>
  </si>
  <si>
    <t xml:space="preserve">Matrix Blank </t>
  </si>
  <si>
    <t>minimum of 3 each run</t>
  </si>
  <si>
    <t>Acetonitrile Blank (ACN)</t>
  </si>
  <si>
    <t>80-120%</t>
  </si>
  <si>
    <t>2-3 each run</t>
  </si>
  <si>
    <t>Curve Precision Check</t>
  </si>
  <si>
    <t>80-120% of spike</t>
  </si>
  <si>
    <t>Every curve sample</t>
  </si>
  <si>
    <t>CC Point Accuracy</t>
  </si>
  <si>
    <t>Linearity</t>
  </si>
  <si>
    <t>&gt;0.98</t>
  </si>
  <si>
    <t>Calibration Curve Linearity</t>
  </si>
  <si>
    <t>Acceptance Criteria</t>
  </si>
  <si>
    <t>Description</t>
  </si>
  <si>
    <t>QC Type</t>
  </si>
  <si>
    <t>Note: one of the three instrument blanks should be run in 1 of every six injections</t>
  </si>
  <si>
    <t>QC Samples and Acceptance Criteria:</t>
  </si>
  <si>
    <t>eLOQ Definition</t>
  </si>
  <si>
    <t>LOD Calculation</t>
  </si>
  <si>
    <t>Actual # Samples:</t>
  </si>
  <si>
    <t>Total # Samples:</t>
  </si>
  <si>
    <t>Internal Standard (conc)</t>
  </si>
  <si>
    <t>Standards,  QCs, Unknown Analyte Samples</t>
  </si>
  <si>
    <t>Sample Type:</t>
  </si>
  <si>
    <t>Report Preparer:</t>
  </si>
  <si>
    <t>Assay Preparer:</t>
  </si>
  <si>
    <t>PPB_UC</t>
  </si>
  <si>
    <t>PFAS</t>
  </si>
  <si>
    <t>Analytes:</t>
  </si>
  <si>
    <t>PPB_CC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</si>
  <si>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</si>
  <si>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</si>
  <si>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</si>
  <si>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</si>
  <si>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</si>
  <si>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2019_PFAS_PPB_UC_AMIDES_A_ALK</t>
  </si>
  <si>
    <t>DTXSID2060965, DTXSID60400587, DTXSID70366226, DTXSID80310730, DTXSID60195123</t>
  </si>
  <si>
    <t>A. Kreutz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</si>
  <si>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</si>
  <si>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8/9/2019, 10/9/2019, 12/6/2019</t>
  </si>
  <si>
    <t>10/29/2019, 11/1/2019, 12/10/2019</t>
  </si>
  <si>
    <t>Dates Prepared:</t>
  </si>
  <si>
    <t>8/13/2019, 10/11/2019, 12/6/2019</t>
  </si>
  <si>
    <t>M8FOSA</t>
  </si>
  <si>
    <t>UC_S#letterAF</t>
  </si>
  <si>
    <t>Ultracentrifugation Assay_Mix Replicate Aqueous Fraction</t>
  </si>
  <si>
    <t>Ultracentrifugation Assay_Mix Replicate Stability Timepoint</t>
  </si>
  <si>
    <t>UC_S#letterT#</t>
  </si>
  <si>
    <t>Assays conducted 8/9, 10/9, 12/6/2019</t>
  </si>
  <si>
    <t>Analytical data generated 10/29, 11/1, 12/10/2019</t>
  </si>
  <si>
    <t>ALK</t>
  </si>
  <si>
    <t>MSC</t>
  </si>
  <si>
    <t>y = -6.226089E-005 * x ^ 2  + 0.016389 * x  - 0.001944</t>
  </si>
  <si>
    <t>y = 0.064060 * x</t>
  </si>
  <si>
    <t>y = 5.779670E-005 * x ^ 2  + 0.021720 * x</t>
  </si>
  <si>
    <t>y = 0.068145 * x</t>
  </si>
  <si>
    <t>y = 0.074827 * x</t>
  </si>
  <si>
    <t>102919048.D</t>
  </si>
  <si>
    <t>MTBE</t>
  </si>
  <si>
    <t>102919047.D</t>
  </si>
  <si>
    <t>UCG1CC13_8/13/2019_SE 10/15</t>
  </si>
  <si>
    <t>102919046.D</t>
  </si>
  <si>
    <t>UCG1AFS2A_SE 10/11</t>
  </si>
  <si>
    <t>102919045.D</t>
  </si>
  <si>
    <t>UCG1T5hS2B_SE 10/11</t>
  </si>
  <si>
    <t>102919044.D</t>
  </si>
  <si>
    <t>UCG1AFS2C_SE 10/11</t>
  </si>
  <si>
    <t>102919043.D</t>
  </si>
  <si>
    <t>UCG1AFS2B_SE 10/11</t>
  </si>
  <si>
    <t>102919042.D</t>
  </si>
  <si>
    <t>UCG1T1hS2A_SE 10/11</t>
  </si>
  <si>
    <t>102919041.D</t>
  </si>
  <si>
    <t>UCG1T1hS1C_SE 10/11</t>
  </si>
  <si>
    <t>102919040.D</t>
  </si>
  <si>
    <t>UCG1CC4_8/13/2019_SE 10/15</t>
  </si>
  <si>
    <t>102919039.D</t>
  </si>
  <si>
    <t>UCG1AFS3C_SE 10/11</t>
  </si>
  <si>
    <t>102919038.D</t>
  </si>
  <si>
    <t>UCG1T5hS1A_SE 10/11</t>
  </si>
  <si>
    <t>102919037.D</t>
  </si>
  <si>
    <t>UCG1T1hS3C_SE 10/11</t>
  </si>
  <si>
    <t>102919036.D</t>
  </si>
  <si>
    <t>UCG1AFS1C_SE 10/11</t>
  </si>
  <si>
    <t>102919035.D</t>
  </si>
  <si>
    <t>UCG1T5hS3A_SE 10/11</t>
  </si>
  <si>
    <t>102919034.D</t>
  </si>
  <si>
    <t>102919033.D</t>
  </si>
  <si>
    <t>UCG1T5hS2C_SE 10/11</t>
  </si>
  <si>
    <t>102919032.D</t>
  </si>
  <si>
    <t>UCG1AFS3B_SE 10/11</t>
  </si>
  <si>
    <t>102919031.D</t>
  </si>
  <si>
    <t>UCG1AFS3A_SE 10/11</t>
  </si>
  <si>
    <t>102919030.D</t>
  </si>
  <si>
    <t>UCG1AFS1B_SE 10/11</t>
  </si>
  <si>
    <t>102919029.D</t>
  </si>
  <si>
    <t>UCG1AFS1A_SE 10/11</t>
  </si>
  <si>
    <t>102919028.D</t>
  </si>
  <si>
    <t>UCG1CC8_8/13/2019_SE 10/15</t>
  </si>
  <si>
    <t>102919027.D</t>
  </si>
  <si>
    <t>UCG1T5hS2A_SE 10/11</t>
  </si>
  <si>
    <t>102919026.D</t>
  </si>
  <si>
    <t>UCG1T5hS3C_SE 10/11</t>
  </si>
  <si>
    <t>102919025.D</t>
  </si>
  <si>
    <t>UCG1T5hS3B_SE 10/11</t>
  </si>
  <si>
    <t>102919024.D</t>
  </si>
  <si>
    <t>UCG1T5hS1C_SE 10/11</t>
  </si>
  <si>
    <t>102919023.D</t>
  </si>
  <si>
    <t>UCG1T5hS1B_SE 10/11</t>
  </si>
  <si>
    <t>102919022.D</t>
  </si>
  <si>
    <t>102919021.D</t>
  </si>
  <si>
    <t>UCG1T1hS3B_SE 10/11</t>
  </si>
  <si>
    <t>102919020.D</t>
  </si>
  <si>
    <t>UCG1T1hS3A_SE 10/11</t>
  </si>
  <si>
    <t>102919019.D</t>
  </si>
  <si>
    <t>UCG1T1hS2C_SE 10/11</t>
  </si>
  <si>
    <t>102919018.D</t>
  </si>
  <si>
    <t>UCG1T1hS2B_SE 10/11</t>
  </si>
  <si>
    <t>102919017.D</t>
  </si>
  <si>
    <t>UCG1T1hS1B_SE 10/11</t>
  </si>
  <si>
    <t>102919016.D</t>
  </si>
  <si>
    <t>UCG1T1hS1A_SE 10/11</t>
  </si>
  <si>
    <t>102919015.D</t>
  </si>
  <si>
    <t>UCG1CC15_8/13/2019_SE 10/15</t>
  </si>
  <si>
    <t>102919014.D</t>
  </si>
  <si>
    <t>UCG1CC14_8/13/2019_SE 10/15</t>
  </si>
  <si>
    <t>102919013.D</t>
  </si>
  <si>
    <t>102919012.D</t>
  </si>
  <si>
    <t>UCG1CC12_8/13/2019_SE 10/15</t>
  </si>
  <si>
    <t>102919011.D</t>
  </si>
  <si>
    <t>UCG1CC11_8/13/2019_SE 10/15</t>
  </si>
  <si>
    <t>102919010.D</t>
  </si>
  <si>
    <t>UCG1CC10_8/13/2019_SE 10/15</t>
  </si>
  <si>
    <t>102919009.D</t>
  </si>
  <si>
    <t>UCG1CC9_8/13/2019_SE 10/15</t>
  </si>
  <si>
    <t>102919008.D</t>
  </si>
  <si>
    <t>102919007.D</t>
  </si>
  <si>
    <t>UCG1CC7_8/13/2019_SE 10/15</t>
  </si>
  <si>
    <t>102919006.D</t>
  </si>
  <si>
    <t>UCG1CC6_8/13/2019_SE 10/15</t>
  </si>
  <si>
    <t>102919005.D</t>
  </si>
  <si>
    <t>UCG1CC5_8/13/2019_SE 10/15</t>
  </si>
  <si>
    <t>102919004.D</t>
  </si>
  <si>
    <t>102919003.D</t>
  </si>
  <si>
    <t>UCG1CC3_8/13/2019_SE 10/15</t>
  </si>
  <si>
    <t>102919002.D</t>
  </si>
  <si>
    <t>UCG1CC2_8/13/2019_SE 10/15</t>
  </si>
  <si>
    <t>102919001.D</t>
  </si>
  <si>
    <t>UCG1CC1_8/13/2019_SE 10/15</t>
  </si>
  <si>
    <t>102919000.D</t>
  </si>
  <si>
    <t>909 Results</t>
  </si>
  <si>
    <t>909 Method</t>
  </si>
  <si>
    <t>908 Results</t>
  </si>
  <si>
    <t>908 Method</t>
  </si>
  <si>
    <t>y = 0.012003 * x</t>
  </si>
  <si>
    <t>y = 0.079567 * x</t>
  </si>
  <si>
    <t>y = 0.090306 * x</t>
  </si>
  <si>
    <t>y = -7.218266E-005 * x ^ 2  + 0.033557 * x</t>
  </si>
  <si>
    <t>y = 0.092110 * x</t>
  </si>
  <si>
    <t>y = 0.098018 * x</t>
  </si>
  <si>
    <t>110119088.D</t>
  </si>
  <si>
    <t>110119087.D</t>
  </si>
  <si>
    <t>G1+CC CC4_Nov.1</t>
  </si>
  <si>
    <t>110119086.D</t>
  </si>
  <si>
    <t>UCG1 T1 S3A1009_SE 11/1b</t>
  </si>
  <si>
    <t>110119085.D</t>
  </si>
  <si>
    <t>UCG1 AF S2C1009_SE 11/1b</t>
  </si>
  <si>
    <t>110119084.D</t>
  </si>
  <si>
    <t>UCG1 T5 S1B1009_SE 11/1b</t>
  </si>
  <si>
    <t>110119083.D</t>
  </si>
  <si>
    <t>UCG1 AF S3C809_Cr10/11_SE 11/1</t>
  </si>
  <si>
    <t>110119082.D</t>
  </si>
  <si>
    <t>UCG1 AF S3B809_Cr10/11_SE 11/1</t>
  </si>
  <si>
    <t>110119081.D</t>
  </si>
  <si>
    <t>UCG1 AF S3A809_Cr10/11_SE 11/1</t>
  </si>
  <si>
    <t>110119080.D</t>
  </si>
  <si>
    <t>110119079.D</t>
  </si>
  <si>
    <t>UCG1 T5 S3C809_Cr10/11_SE 11/1</t>
  </si>
  <si>
    <t>110119078.D</t>
  </si>
  <si>
    <t>UCG1 T5 S3B809_Cr10/11_SE 11/1</t>
  </si>
  <si>
    <t>110119077.D</t>
  </si>
  <si>
    <t>UCG1 T5 S3A809_Cr10/11_SE 11/1</t>
  </si>
  <si>
    <t>110119076.D</t>
  </si>
  <si>
    <t>G1+CC CC9_Nov.1</t>
  </si>
  <si>
    <t>110119075.D</t>
  </si>
  <si>
    <t>UCG1 T1 S3A809_Cr10/11_SE 11/1</t>
  </si>
  <si>
    <t>110119074.D</t>
  </si>
  <si>
    <t>UCG1 AF S2C809_Cr10/11_SE 11/1</t>
  </si>
  <si>
    <t>110119073.D</t>
  </si>
  <si>
    <t>UCG1 AF S2B809_Cr10/11_SE 11/1</t>
  </si>
  <si>
    <t>110119072.D</t>
  </si>
  <si>
    <t>UCG1 AF S2A809_Cr10/11_SE 11/1</t>
  </si>
  <si>
    <t>110119071.D</t>
  </si>
  <si>
    <t>UCG1 T5 S2C809_Cr10/11_SE 11/1</t>
  </si>
  <si>
    <t>110119070.D</t>
  </si>
  <si>
    <t>QCGCCC4_1015</t>
  </si>
  <si>
    <t>110119069.D</t>
  </si>
  <si>
    <t>110119068.D</t>
  </si>
  <si>
    <t>UCG1 T5 S2B809_Cr10/11_SE 11/1</t>
  </si>
  <si>
    <t>110119067.D</t>
  </si>
  <si>
    <t>UCG1 T5 S2A809_Cr10/11_SE 11/1</t>
  </si>
  <si>
    <t>110119066.D</t>
  </si>
  <si>
    <t>G1+CC CC5_Nov.1</t>
  </si>
  <si>
    <t>110119065.D</t>
  </si>
  <si>
    <t>UCG1 T1 S2A809_Cr10/11_SE 11/1</t>
  </si>
  <si>
    <t>110119064.D</t>
  </si>
  <si>
    <t>UCG1 T1 S1A809_Cr10/11_SE 11/1</t>
  </si>
  <si>
    <t>110119063.D</t>
  </si>
  <si>
    <t>UCG1 T5 S1C809_Cr10/11_SE 11/1</t>
  </si>
  <si>
    <t>110119062.D</t>
  </si>
  <si>
    <t>UCG1 T5 S1B809_Cr10/11_SE 11/1</t>
  </si>
  <si>
    <t>110119061.D</t>
  </si>
  <si>
    <t>110119060.D</t>
  </si>
  <si>
    <t>UCG1 T5 S1A809_Cr10/11_SE 11/1</t>
  </si>
  <si>
    <t>110119059.D</t>
  </si>
  <si>
    <t>UCG1 AF S1C809_Cr10/11_SE 11/1</t>
  </si>
  <si>
    <t>110119058.D</t>
  </si>
  <si>
    <t>UCG1 AF S1B809_Cr10/11_SE 11/1</t>
  </si>
  <si>
    <t>110119057.D</t>
  </si>
  <si>
    <t>UCG1 AF S1A809_Cr10/11_SE 11/1</t>
  </si>
  <si>
    <t>110119056.D</t>
  </si>
  <si>
    <t>UCG1 T5 S3C1009_SE 11/1</t>
  </si>
  <si>
    <t>110119055.D</t>
  </si>
  <si>
    <t>G1+CC CC11_Nov.1</t>
  </si>
  <si>
    <t>110119054.D</t>
  </si>
  <si>
    <t>UCG1 T5 S3B1009_SE 11/1b</t>
  </si>
  <si>
    <t>110119053.D</t>
  </si>
  <si>
    <t>UCG1 T5 S3B1009_SE 11/1</t>
  </si>
  <si>
    <t>110119052.D</t>
  </si>
  <si>
    <t>UCG1 T5 S3A1009_SE 11/1</t>
  </si>
  <si>
    <t>110119051.D</t>
  </si>
  <si>
    <t>UCG1 AF S3C1009_SE 11/1</t>
  </si>
  <si>
    <t>110119050.D</t>
  </si>
  <si>
    <t>UCG1 AF S3B1009_SE 11/1</t>
  </si>
  <si>
    <t>110119049.D</t>
  </si>
  <si>
    <t>110119048.D</t>
  </si>
  <si>
    <t>QCGCCC8_1015</t>
  </si>
  <si>
    <t>110119047.D</t>
  </si>
  <si>
    <t>UCG1 AF S3A1009_SE 11/1</t>
  </si>
  <si>
    <t>110119046.D</t>
  </si>
  <si>
    <t>UCG1 T1 S3C1009_SE 11/1</t>
  </si>
  <si>
    <t>110119045.D</t>
  </si>
  <si>
    <t>UCG1 T1 S3B1009_SE 11/1</t>
  </si>
  <si>
    <t>110119044.D</t>
  </si>
  <si>
    <t>UCG1 T1 S3A1009_SE 11/1</t>
  </si>
  <si>
    <t>110119043.D</t>
  </si>
  <si>
    <t>UCG1 T1 S2C1009_SE 11/1</t>
  </si>
  <si>
    <t>110119042.D</t>
  </si>
  <si>
    <t>G1+CC CC6_Nov.1</t>
  </si>
  <si>
    <t>110119041.D</t>
  </si>
  <si>
    <t>UCG1 T1 S2B1009_SE 11/1</t>
  </si>
  <si>
    <t>110119040.D</t>
  </si>
  <si>
    <t>UCG1 T1 S2A1009_SE 11/1</t>
  </si>
  <si>
    <t>110119039.D</t>
  </si>
  <si>
    <t>UCG1 T5 S2C1009_SE 11/1</t>
  </si>
  <si>
    <t>110119038.D</t>
  </si>
  <si>
    <t>UCG1 T5 S2B1009_SE 11/1b</t>
  </si>
  <si>
    <t>110119037.D</t>
  </si>
  <si>
    <t>UCG1 T5 S2B1009_SE 11/1</t>
  </si>
  <si>
    <t>110119036.D</t>
  </si>
  <si>
    <t>110119035.D</t>
  </si>
  <si>
    <t>UCG1 T5 S2A1009_SE 11/1</t>
  </si>
  <si>
    <t>110119034.D</t>
  </si>
  <si>
    <t>UCG1 AF S2C1009_SE 11/1</t>
  </si>
  <si>
    <t>110119033.D</t>
  </si>
  <si>
    <t>UCG1 AF S2B1009_SE 11/1</t>
  </si>
  <si>
    <t>110119032.D</t>
  </si>
  <si>
    <t>UCG1 AF S2A1009_SE 11/1</t>
  </si>
  <si>
    <t>110119031.D</t>
  </si>
  <si>
    <t>UCG1 T5 S1C1009_SE 11/1</t>
  </si>
  <si>
    <t>110119030.D</t>
  </si>
  <si>
    <t>QCGCCC11_1015</t>
  </si>
  <si>
    <t>110119029.D</t>
  </si>
  <si>
    <t>G1+CC CC10_Nov.1</t>
  </si>
  <si>
    <t>110119028.D</t>
  </si>
  <si>
    <t>UCG1 T5 S1B1009_SE 11/1</t>
  </si>
  <si>
    <t>110119027.D</t>
  </si>
  <si>
    <t>UCG1 T5 S1A1009_SE 11/1</t>
  </si>
  <si>
    <t>110119026.D</t>
  </si>
  <si>
    <t>UCG1 AF S1C1009_SE 11/1</t>
  </si>
  <si>
    <t>110119025.D</t>
  </si>
  <si>
    <t>UCG1 AF S1B1009_SE 11/1</t>
  </si>
  <si>
    <t>110119024.D</t>
  </si>
  <si>
    <t>UCG1 AF S1A1009_SE 11/1</t>
  </si>
  <si>
    <t>110119023.D</t>
  </si>
  <si>
    <t>UCG1 T1 S1C1009_SE 11/1c</t>
  </si>
  <si>
    <t>110119022.D</t>
  </si>
  <si>
    <t>110119021.D</t>
  </si>
  <si>
    <t>UCG1 T1 S1C1009_SE 11/1b</t>
  </si>
  <si>
    <t>110119020.D</t>
  </si>
  <si>
    <t>UCG1 T1 S1C1009_SE 11/1</t>
  </si>
  <si>
    <t>110119019.D</t>
  </si>
  <si>
    <t>UCG1 T1 S1B1009_SE 11/1</t>
  </si>
  <si>
    <t>110119018.D</t>
  </si>
  <si>
    <t>UCG1 T1 S1A1009_SE 11/1</t>
  </si>
  <si>
    <t>110119017.D</t>
  </si>
  <si>
    <t>G1+CC CC1_Nov.1</t>
  </si>
  <si>
    <t>110119016.D</t>
  </si>
  <si>
    <t>G1+CC CC2_Nov.1</t>
  </si>
  <si>
    <t>110119015.D</t>
  </si>
  <si>
    <t>G1+CC CC3_Nov.1</t>
  </si>
  <si>
    <t>110119014.D</t>
  </si>
  <si>
    <t>110119013.D</t>
  </si>
  <si>
    <t>110119012.D</t>
  </si>
  <si>
    <t>110119011.D</t>
  </si>
  <si>
    <t>G1+CC CC7_Nov.1</t>
  </si>
  <si>
    <t>110119010.D</t>
  </si>
  <si>
    <t>G1+CC CC8_Nov.1</t>
  </si>
  <si>
    <t>110119009.D</t>
  </si>
  <si>
    <t>110119008.D</t>
  </si>
  <si>
    <t>110119007.D</t>
  </si>
  <si>
    <t>110119006.D</t>
  </si>
  <si>
    <t>G1+CC CC12_Nov.1</t>
  </si>
  <si>
    <t>110119005.D</t>
  </si>
  <si>
    <t>G1+CC CC13_Nov.1</t>
  </si>
  <si>
    <t>110119004.D</t>
  </si>
  <si>
    <t>G1+CC CC14_Nov.1</t>
  </si>
  <si>
    <t>110119003.D</t>
  </si>
  <si>
    <t>G1+CC CC15_Nov.1</t>
  </si>
  <si>
    <t>110119002.D</t>
  </si>
  <si>
    <t>G1+CC Spiked MM_Nov.1</t>
  </si>
  <si>
    <t>110119001.D</t>
  </si>
  <si>
    <t>110119000.D</t>
  </si>
  <si>
    <t>Avg Fu</t>
  </si>
  <si>
    <t>Fraction Unbound (Fu)</t>
  </si>
  <si>
    <t>Avg. Measured Conc. (μM)</t>
  </si>
  <si>
    <t>Sample Text</t>
  </si>
  <si>
    <t>eLOQ</t>
  </si>
  <si>
    <t>Plasma Protein Binding</t>
  </si>
  <si>
    <t>Quantitative Limits</t>
  </si>
  <si>
    <t>Executive Summary</t>
  </si>
  <si>
    <t>Sample ID</t>
  </si>
  <si>
    <t>Flag</t>
  </si>
  <si>
    <t>Blank Assessment</t>
  </si>
  <si>
    <t>Final Conc. (nM)</t>
  </si>
  <si>
    <t>Initial CC</t>
  </si>
  <si>
    <t>12/10/2019 CC's</t>
  </si>
  <si>
    <t>Dropped points</t>
  </si>
  <si>
    <t>2nd CC</t>
  </si>
  <si>
    <t>10/29/2019 CC</t>
  </si>
  <si>
    <t>11/1/2019 CC</t>
  </si>
  <si>
    <t>t test</t>
  </si>
  <si>
    <t>Conc. after Crash (nM)</t>
  </si>
  <si>
    <t>Conc. pre-Crash (nM)</t>
  </si>
  <si>
    <t>dropped</t>
  </si>
  <si>
    <t>4-Nitrotuluene Results</t>
  </si>
  <si>
    <t>Resp.</t>
  </si>
  <si>
    <t>MI</t>
  </si>
  <si>
    <t>Calc. Conc.</t>
  </si>
  <si>
    <t>4NT13C6</t>
  </si>
  <si>
    <t>4NT13C6 Method</t>
  </si>
  <si>
    <t>4NT13C6 Results</t>
  </si>
  <si>
    <t>Qualifier (143.0 -&gt; 97.1) Results</t>
  </si>
  <si>
    <t>Acq. Method File</t>
  </si>
  <si>
    <t>Vial</t>
  </si>
  <si>
    <t>Exp. Conc.</t>
  </si>
  <si>
    <t>Ratio</t>
  </si>
  <si>
    <t>PFAS_FFAP_hold10_MRM80619</t>
  </si>
  <si>
    <t>M8FOSA Method</t>
  </si>
  <si>
    <t>M8FOSA Results</t>
  </si>
  <si>
    <t>Qualifier (134.0 -&gt; 70.0) Results</t>
  </si>
  <si>
    <t>PFAS_FFAP_hold10_MRM80619.m</t>
  </si>
  <si>
    <t>121019076.D</t>
  </si>
  <si>
    <t>121019077.D</t>
  </si>
  <si>
    <t>UC1206_S1aAF</t>
  </si>
  <si>
    <t>121019022.D</t>
  </si>
  <si>
    <t>UC1206_S2bAF</t>
  </si>
  <si>
    <t>121019024.D</t>
  </si>
  <si>
    <t>UC1206_S2aT1</t>
  </si>
  <si>
    <t>121019029.D</t>
  </si>
  <si>
    <t>UC1206_S2cT1</t>
  </si>
  <si>
    <t>121019030.D</t>
  </si>
  <si>
    <t>UC1206_S1cAF</t>
  </si>
  <si>
    <t>121019032.D</t>
  </si>
  <si>
    <t>UC1206_S1aT1</t>
  </si>
  <si>
    <t>121019034.D</t>
  </si>
  <si>
    <t>UC1206_S1cT1</t>
  </si>
  <si>
    <t>121019035.D</t>
  </si>
  <si>
    <t>UC1206_S2cAF</t>
  </si>
  <si>
    <t>121019037.D</t>
  </si>
  <si>
    <t>UC1206_S2cAF_dup</t>
  </si>
  <si>
    <t>121019038.D</t>
  </si>
  <si>
    <t>UC1206_S2bT5</t>
  </si>
  <si>
    <t>121019039.D</t>
  </si>
  <si>
    <t>the lowest curve point run that was w/in 30% accuracy, where all other curve points are also w/in 30% accuracy</t>
  </si>
  <si>
    <t>MDL (nM)</t>
  </si>
  <si>
    <t>Student's t-value at 6 degrees of freedom (0.99 confidence interval)</t>
  </si>
  <si>
    <t>y = 6.410525 * x</t>
  </si>
  <si>
    <t>011419007.D</t>
  </si>
  <si>
    <t>CC1 for MDL</t>
  </si>
  <si>
    <t>CC1_101119SE</t>
  </si>
  <si>
    <t>011419006.D</t>
  </si>
  <si>
    <t>011419005.D</t>
  </si>
  <si>
    <t>011419004.D</t>
  </si>
  <si>
    <t>011419003.D</t>
  </si>
  <si>
    <t>011419002.D</t>
  </si>
  <si>
    <t>011419001.D</t>
  </si>
  <si>
    <t>y = 0.121410 * x</t>
  </si>
  <si>
    <t>y = 0.090450 * x</t>
  </si>
  <si>
    <t>011419014.D</t>
  </si>
  <si>
    <t>CC5_101119SE</t>
  </si>
  <si>
    <t>011419013.D</t>
  </si>
  <si>
    <t>011419012.D</t>
  </si>
  <si>
    <t>011419011.D</t>
  </si>
  <si>
    <t>011419010.D</t>
  </si>
  <si>
    <t>011419009.D</t>
  </si>
  <si>
    <t>011419008.D</t>
  </si>
  <si>
    <t>y = 0.391972 * x</t>
  </si>
  <si>
    <t>y = 0.480273 * x</t>
  </si>
  <si>
    <t>y = 0.467949 * x</t>
  </si>
  <si>
    <t>Final Conc.(nM)</t>
  </si>
  <si>
    <t>https://www.epa.gov/sites/production/files/2016-12/documents/mdl-procedure_rev2_12-13-2016.pdf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</si>
  <si>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</si>
  <si>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</si>
  <si>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</si>
  <si>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</si>
  <si>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</t>
  </si>
  <si>
    <t>&gt;LOD</t>
  </si>
  <si>
    <t>AF</t>
  </si>
  <si>
    <t>T1h</t>
  </si>
  <si>
    <t>T5h</t>
  </si>
  <si>
    <t xml:space="preserve"> Stability</t>
  </si>
  <si>
    <t>4-Nitrotuluene Method</t>
  </si>
  <si>
    <t>8/9 UC, 10/29 GC- 1</t>
  </si>
  <si>
    <t>8/9 UC, 10/29 GC- 3</t>
  </si>
  <si>
    <t>8/9 UC, 10/29 GC- 2</t>
  </si>
  <si>
    <t>10/9 UC, 11/1 GC-1</t>
  </si>
  <si>
    <t>10/9 UC, 11/1 GC-2</t>
  </si>
  <si>
    <t>10/9 UC, 11/1 GC-3</t>
  </si>
  <si>
    <t>DTXSID5023792</t>
  </si>
  <si>
    <t>99-99-0</t>
  </si>
  <si>
    <t>CC1-CC15</t>
  </si>
  <si>
    <t>Amides; Ref</t>
  </si>
  <si>
    <t>LOD (nM)</t>
  </si>
  <si>
    <t>eLOQ (nM)</t>
  </si>
  <si>
    <t>Perfluoro-1-[13C8]octanesulfonamide [lot M8FOSA1017] (3 pg/uL); 13C6-4-Nitrotoluene [lot SDFK-011] (3 pg/uL)</t>
  </si>
  <si>
    <t>Additional Notes</t>
  </si>
  <si>
    <t>Concentrations listed are at the instrument, unless otherwise specified</t>
  </si>
  <si>
    <t>1.75; 3 on 1st 12/10 CC</t>
  </si>
  <si>
    <t>3; 1.75 on 11/1 CC</t>
  </si>
  <si>
    <t>5; 12.5 on 12/10 CC</t>
  </si>
  <si>
    <t>GC Date</t>
  </si>
  <si>
    <t>4-Nitrotoluene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</si>
  <si>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</si>
  <si>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Minimum measured concentration of a substance that can be reported with 99% confidence that the measured concentration is distinguishable from method blank results</t>
  </si>
  <si>
    <t>Expected Peak of IS</t>
  </si>
  <si>
    <t>LOQ</t>
  </si>
  <si>
    <t>7-point minimum</t>
  </si>
  <si>
    <t>Total # Samples (not including blanks):</t>
  </si>
  <si>
    <t>Actual # Samples (not including replicates):</t>
  </si>
  <si>
    <t>12/10 GC1 UC 12/6 Results</t>
  </si>
  <si>
    <t>11/1 GC</t>
  </si>
  <si>
    <t>12/10 GC</t>
  </si>
  <si>
    <t>RSD</t>
  </si>
  <si>
    <t>dropped due to accuracy</t>
  </si>
  <si>
    <t>QC Flags</t>
  </si>
  <si>
    <t>12/10/19 GC</t>
  </si>
  <si>
    <t>10/29/19 GC</t>
  </si>
  <si>
    <t>11/1/19 GC</t>
  </si>
  <si>
    <t>&gt; 120%</t>
  </si>
  <si>
    <t>&lt;80%</t>
  </si>
  <si>
    <t>Spike&gt;LOQ</t>
  </si>
  <si>
    <t>Flag for 1/more compounds</t>
  </si>
  <si>
    <t>QC Accuracy &lt;80% or replicate &lt;75%</t>
  </si>
  <si>
    <t>QC Accuracy &gt;120% or replicate &gt;125%</t>
  </si>
  <si>
    <t>Spike Accuracy</t>
  </si>
  <si>
    <t>AvgSpikeConc</t>
  </si>
  <si>
    <t>4-nitrotoluene</t>
  </si>
  <si>
    <t>10/29 GC</t>
  </si>
  <si>
    <t>y = 0.089540 * x  + 0.275906</t>
  </si>
  <si>
    <t>y = 0.088288 * x  + 0.024599</t>
  </si>
  <si>
    <t>Note: 11/1 data used to create curve</t>
  </si>
  <si>
    <t>4-Nitrotoluene Method</t>
  </si>
  <si>
    <t>4-Nitrotoluene Results</t>
  </si>
  <si>
    <t xml:space="preserve">12.5nM 10/29 &amp; 11/1; 1.75 12/10 </t>
  </si>
  <si>
    <t>Reference Compound</t>
  </si>
  <si>
    <t>C</t>
  </si>
  <si>
    <t>B</t>
  </si>
  <si>
    <t>A</t>
  </si>
  <si>
    <t>Stability (T5hr/ T1hr)</t>
  </si>
  <si>
    <t>Fraction Unbound (fu)</t>
  </si>
  <si>
    <t>Aqueous Fraction</t>
  </si>
  <si>
    <t>Time 5 hr</t>
  </si>
  <si>
    <t>Time 1 hr</t>
  </si>
  <si>
    <t>UC Assay Date</t>
  </si>
  <si>
    <t>Mean</t>
  </si>
  <si>
    <t>CV</t>
  </si>
  <si>
    <t>Ultracentrifugation Plasma protein binding assay - Experimental data and Fu calculations</t>
  </si>
  <si>
    <t>N/A</t>
  </si>
  <si>
    <t>Highlighted cells indicate omitted outliers. These variable values were identified based on the reference standard, 4NT, and are likely due to contamination of the AF with protein.</t>
  </si>
  <si>
    <t>Run-specific Avg</t>
  </si>
  <si>
    <t>Run-specific CV</t>
  </si>
  <si>
    <t>QC Report completed 7/21/2020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</si>
</sst>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3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9" fillId="0" borderId="0"/>
    <xf numFmtId="0" fontId="19" fillId="0" borderId="0" applyNumberFormat="0" applyFill="0" applyBorder="0" applyAlignment="0" applyProtection="0"/>
  </cellStyleXfs>
  <cellXfs count="424">
    <xf numFmtId="0" fontId="0" fillId="0" borderId="0" xfId="0"/>
    <xf numFmtId="0" fontId="2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22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2" fillId="3" borderId="2" xfId="0" applyFont="1" applyFill="1" applyBorder="1" applyAlignment="1">
      <alignment horizontal="left" vertical="top"/>
    </xf>
    <xf numFmtId="22" fontId="2" fillId="3" borderId="2" xfId="0" applyNumberFormat="1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right" vertical="top"/>
    </xf>
    <xf numFmtId="0" fontId="0" fillId="3" borderId="0" xfId="0" applyFill="1"/>
    <xf numFmtId="0" fontId="3" fillId="0" borderId="0" xfId="0" applyFont="1" applyFill="1" applyBorder="1" applyAlignment="1">
      <alignment horizontal="left" vertical="top"/>
    </xf>
    <xf numFmtId="9" fontId="0" fillId="0" borderId="0" xfId="1" applyFont="1"/>
    <xf numFmtId="0" fontId="2" fillId="0" borderId="2" xfId="0" applyFont="1" applyFill="1" applyBorder="1" applyAlignment="1">
      <alignment horizontal="right" vertical="top"/>
    </xf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Border="1" applyAlignment="1"/>
    <xf numFmtId="9" fontId="5" fillId="0" borderId="0" xfId="1" applyFont="1" applyFill="1" applyBorder="1" applyAlignment="1"/>
    <xf numFmtId="0" fontId="0" fillId="0" borderId="11" xfId="0" applyFill="1" applyBorder="1"/>
    <xf numFmtId="0" fontId="0" fillId="0" borderId="0" xfId="0" applyFill="1" applyBorder="1"/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NumberFormat="1" applyFill="1" applyBorder="1"/>
    <xf numFmtId="0" fontId="0" fillId="0" borderId="11" xfId="1" applyNumberFormat="1" applyFon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9" fontId="0" fillId="0" borderId="0" xfId="1" applyFont="1" applyFill="1" applyBorder="1"/>
    <xf numFmtId="9" fontId="0" fillId="0" borderId="0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0" fontId="0" fillId="0" borderId="5" xfId="1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2" fontId="0" fillId="0" borderId="11" xfId="0" applyNumberFormat="1" applyFill="1" applyBorder="1"/>
    <xf numFmtId="9" fontId="2" fillId="0" borderId="8" xfId="1" applyFont="1" applyFill="1" applyBorder="1" applyAlignment="1">
      <alignment horizontal="center" vertical="top"/>
    </xf>
    <xf numFmtId="2" fontId="0" fillId="0" borderId="5" xfId="0" applyNumberFormat="1" applyFill="1" applyBorder="1"/>
    <xf numFmtId="9" fontId="0" fillId="0" borderId="9" xfId="0" applyNumberFormat="1" applyFill="1" applyBorder="1" applyAlignment="1">
      <alignment horizontal="center"/>
    </xf>
    <xf numFmtId="9" fontId="0" fillId="0" borderId="0" xfId="1" applyFont="1" applyFill="1"/>
    <xf numFmtId="0" fontId="0" fillId="0" borderId="9" xfId="0" applyFill="1" applyBorder="1"/>
    <xf numFmtId="0" fontId="0" fillId="0" borderId="0" xfId="0" applyFont="1" applyFill="1"/>
    <xf numFmtId="0" fontId="7" fillId="0" borderId="0" xfId="0" applyFont="1" applyFill="1" applyAlignment="1">
      <alignment horizontal="right"/>
    </xf>
    <xf numFmtId="9" fontId="7" fillId="0" borderId="0" xfId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9" fontId="1" fillId="0" borderId="2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/>
    </xf>
    <xf numFmtId="22" fontId="2" fillId="0" borderId="2" xfId="0" applyNumberFormat="1" applyFont="1" applyFill="1" applyBorder="1" applyAlignment="1">
      <alignment horizontal="left" vertical="top"/>
    </xf>
    <xf numFmtId="9" fontId="2" fillId="0" borderId="2" xfId="1" applyFont="1" applyFill="1" applyBorder="1" applyAlignment="1">
      <alignment horizontal="right" vertical="top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0" fontId="7" fillId="0" borderId="0" xfId="0" applyFont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5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7" fillId="0" borderId="0" xfId="0" applyFont="1"/>
    <xf numFmtId="0" fontId="0" fillId="6" borderId="0" xfId="0" applyFont="1" applyFill="1" applyAlignment="1">
      <alignment wrapText="1"/>
    </xf>
    <xf numFmtId="0" fontId="5" fillId="6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6" fillId="0" borderId="0" xfId="0" applyNumberFormat="1" applyFont="1"/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4" fontId="5" fillId="0" borderId="0" xfId="0" applyNumberFormat="1" applyFont="1"/>
    <xf numFmtId="0" fontId="5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2" xfId="0" applyFont="1" applyFill="1" applyBorder="1" applyAlignment="1">
      <alignment horizontal="right" vertical="top"/>
    </xf>
    <xf numFmtId="0" fontId="5" fillId="0" borderId="21" xfId="0" applyFont="1" applyBorder="1"/>
    <xf numFmtId="0" fontId="18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19" fillId="0" borderId="0" xfId="3"/>
    <xf numFmtId="0" fontId="2" fillId="9" borderId="2" xfId="0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right" vertical="top"/>
    </xf>
    <xf numFmtId="0" fontId="0" fillId="9" borderId="0" xfId="0" applyFill="1" applyAlignment="1">
      <alignment horizontal="center"/>
    </xf>
    <xf numFmtId="9" fontId="2" fillId="0" borderId="2" xfId="1" applyFont="1" applyBorder="1" applyAlignment="1">
      <alignment horizontal="right" vertical="top"/>
    </xf>
    <xf numFmtId="9" fontId="1" fillId="2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1" applyNumberFormat="1" applyFont="1" applyBorder="1" applyAlignment="1"/>
    <xf numFmtId="2" fontId="0" fillId="0" borderId="2" xfId="0" applyNumberFormat="1" applyBorder="1" applyAlignment="1"/>
    <xf numFmtId="2" fontId="8" fillId="0" borderId="19" xfId="0" applyNumberFormat="1" applyFont="1" applyFill="1" applyBorder="1" applyAlignment="1"/>
    <xf numFmtId="16" fontId="11" fillId="0" borderId="2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10" borderId="2" xfId="0" applyFont="1" applyFill="1" applyBorder="1" applyAlignment="1">
      <alignment horizontal="left" vertical="top"/>
    </xf>
    <xf numFmtId="22" fontId="2" fillId="10" borderId="2" xfId="0" applyNumberFormat="1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right" vertical="top"/>
    </xf>
    <xf numFmtId="0" fontId="2" fillId="10" borderId="4" xfId="0" applyFont="1" applyFill="1" applyBorder="1" applyAlignment="1">
      <alignment horizontal="right" vertical="top"/>
    </xf>
    <xf numFmtId="0" fontId="2" fillId="10" borderId="3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2" fillId="7" borderId="2" xfId="0" applyFont="1" applyFill="1" applyBorder="1" applyAlignment="1">
      <alignment horizontal="left" vertical="top"/>
    </xf>
    <xf numFmtId="0" fontId="5" fillId="0" borderId="3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22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22" fontId="2" fillId="0" borderId="0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5" fillId="0" borderId="0" xfId="0" applyNumberFormat="1" applyFont="1"/>
    <xf numFmtId="0" fontId="11" fillId="0" borderId="0" xfId="0" applyFont="1"/>
    <xf numFmtId="2" fontId="0" fillId="11" borderId="13" xfId="1" applyNumberFormat="1" applyFont="1" applyFill="1" applyBorder="1" applyAlignment="1"/>
    <xf numFmtId="2" fontId="0" fillId="11" borderId="18" xfId="1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2" fontId="0" fillId="0" borderId="23" xfId="0" applyNumberFormat="1" applyFill="1" applyBorder="1" applyAlignment="1"/>
    <xf numFmtId="2" fontId="0" fillId="0" borderId="23" xfId="1" applyNumberFormat="1" applyFont="1" applyBorder="1" applyAlignment="1"/>
    <xf numFmtId="2" fontId="8" fillId="0" borderId="25" xfId="0" applyNumberFormat="1" applyFont="1" applyFill="1" applyBorder="1" applyAlignment="1"/>
    <xf numFmtId="16" fontId="11" fillId="0" borderId="32" xfId="0" applyNumberFormat="1" applyFont="1" applyFill="1" applyBorder="1" applyAlignment="1">
      <alignment horizontal="center"/>
    </xf>
    <xf numFmtId="2" fontId="0" fillId="11" borderId="14" xfId="1" applyNumberFormat="1" applyFont="1" applyFill="1" applyBorder="1" applyAlignment="1"/>
    <xf numFmtId="0" fontId="5" fillId="0" borderId="29" xfId="0" applyFont="1" applyBorder="1" applyAlignment="1">
      <alignment horizontal="center"/>
    </xf>
    <xf numFmtId="16" fontId="11" fillId="0" borderId="31" xfId="0" applyNumberFormat="1" applyFont="1" applyFill="1" applyBorder="1" applyAlignment="1">
      <alignment horizontal="center"/>
    </xf>
    <xf numFmtId="16" fontId="11" fillId="0" borderId="33" xfId="0" applyNumberFormat="1" applyFont="1" applyFill="1" applyBorder="1" applyAlignment="1">
      <alignment horizontal="center"/>
    </xf>
    <xf numFmtId="2" fontId="0" fillId="0" borderId="22" xfId="1" applyNumberFormat="1" applyFont="1" applyBorder="1" applyAlignment="1"/>
    <xf numFmtId="2" fontId="8" fillId="0" borderId="24" xfId="0" applyNumberFormat="1" applyFont="1" applyFill="1" applyBorder="1" applyAlignment="1"/>
    <xf numFmtId="16" fontId="11" fillId="0" borderId="22" xfId="0" applyNumberFormat="1" applyFont="1" applyFill="1" applyBorder="1" applyAlignment="1">
      <alignment horizontal="center"/>
    </xf>
    <xf numFmtId="16" fontId="11" fillId="0" borderId="23" xfId="0" applyNumberFormat="1" applyFont="1" applyFill="1" applyBorder="1" applyAlignment="1">
      <alignment horizontal="center"/>
    </xf>
    <xf numFmtId="2" fontId="0" fillId="0" borderId="22" xfId="0" applyNumberFormat="1" applyBorder="1" applyAlignment="1"/>
    <xf numFmtId="165" fontId="0" fillId="0" borderId="22" xfId="0" applyNumberFormat="1" applyBorder="1" applyAlignment="1"/>
    <xf numFmtId="165" fontId="0" fillId="0" borderId="2" xfId="0" applyNumberFormat="1" applyBorder="1" applyAlignment="1"/>
    <xf numFmtId="165" fontId="0" fillId="0" borderId="23" xfId="0" applyNumberFormat="1" applyFill="1" applyBorder="1" applyAlignment="1"/>
    <xf numFmtId="165" fontId="12" fillId="0" borderId="22" xfId="1" applyNumberFormat="1" applyFont="1" applyBorder="1" applyAlignment="1"/>
    <xf numFmtId="165" fontId="12" fillId="0" borderId="2" xfId="1" applyNumberFormat="1" applyFont="1" applyBorder="1" applyAlignment="1"/>
    <xf numFmtId="165" fontId="12" fillId="0" borderId="23" xfId="1" applyNumberFormat="1" applyFont="1" applyBorder="1" applyAlignment="1"/>
    <xf numFmtId="165" fontId="8" fillId="0" borderId="24" xfId="0" applyNumberFormat="1" applyFont="1" applyFill="1" applyBorder="1" applyAlignment="1"/>
    <xf numFmtId="165" fontId="8" fillId="0" borderId="19" xfId="0" applyNumberFormat="1" applyFont="1" applyFill="1" applyBorder="1" applyAlignment="1"/>
    <xf numFmtId="165" fontId="8" fillId="0" borderId="25" xfId="0" applyNumberFormat="1" applyFont="1" applyFill="1" applyBorder="1" applyAlignment="1"/>
    <xf numFmtId="165" fontId="0" fillId="11" borderId="14" xfId="1" applyNumberFormat="1" applyFont="1" applyFill="1" applyBorder="1" applyAlignment="1"/>
    <xf numFmtId="165" fontId="0" fillId="11" borderId="13" xfId="1" applyNumberFormat="1" applyFont="1" applyFill="1" applyBorder="1" applyAlignment="1"/>
    <xf numFmtId="165" fontId="0" fillId="11" borderId="18" xfId="1" applyNumberFormat="1" applyFont="1" applyFill="1" applyBorder="1" applyAlignment="1"/>
    <xf numFmtId="165" fontId="5" fillId="0" borderId="29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0" fillId="0" borderId="22" xfId="1" applyNumberFormat="1" applyFont="1" applyBorder="1" applyAlignment="1"/>
    <xf numFmtId="165" fontId="0" fillId="0" borderId="2" xfId="1" applyNumberFormat="1" applyFont="1" applyBorder="1" applyAlignment="1"/>
    <xf numFmtId="165" fontId="0" fillId="0" borderId="23" xfId="1" applyNumberFormat="1" applyFont="1" applyBorder="1" applyAlignment="1"/>
    <xf numFmtId="165" fontId="20" fillId="0" borderId="24" xfId="0" applyNumberFormat="1" applyFont="1" applyFill="1" applyBorder="1" applyAlignment="1"/>
    <xf numFmtId="165" fontId="20" fillId="0" borderId="19" xfId="0" applyNumberFormat="1" applyFont="1" applyFill="1" applyBorder="1" applyAlignment="1"/>
    <xf numFmtId="165" fontId="20" fillId="0" borderId="25" xfId="0" applyNumberFormat="1" applyFont="1" applyFill="1" applyBorder="1" applyAlignment="1"/>
    <xf numFmtId="165" fontId="0" fillId="0" borderId="34" xfId="0" applyNumberFormat="1" applyBorder="1" applyAlignment="1"/>
    <xf numFmtId="165" fontId="0" fillId="0" borderId="36" xfId="0" applyNumberFormat="1" applyBorder="1" applyAlignment="1"/>
    <xf numFmtId="165" fontId="0" fillId="0" borderId="38" xfId="0" applyNumberFormat="1" applyFill="1" applyBorder="1" applyAlignment="1"/>
    <xf numFmtId="165" fontId="0" fillId="0" borderId="24" xfId="1" applyNumberFormat="1" applyFont="1" applyBorder="1" applyAlignment="1"/>
    <xf numFmtId="165" fontId="0" fillId="0" borderId="19" xfId="1" applyNumberFormat="1" applyFont="1" applyBorder="1" applyAlignment="1"/>
    <xf numFmtId="165" fontId="12" fillId="0" borderId="25" xfId="1" applyNumberFormat="1" applyFont="1" applyBorder="1" applyAlignment="1"/>
    <xf numFmtId="165" fontId="0" fillId="0" borderId="25" xfId="1" applyNumberFormat="1" applyFont="1" applyBorder="1" applyAlignment="1"/>
    <xf numFmtId="0" fontId="0" fillId="0" borderId="4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5" fillId="0" borderId="29" xfId="0" applyFont="1" applyBorder="1" applyAlignment="1">
      <alignment horizontal="center" vertical="center"/>
    </xf>
    <xf numFmtId="165" fontId="0" fillId="11" borderId="46" xfId="1" applyNumberFormat="1" applyFont="1" applyFill="1" applyBorder="1" applyAlignment="1"/>
    <xf numFmtId="165" fontId="0" fillId="0" borderId="0" xfId="1" applyNumberFormat="1" applyFont="1" applyFill="1" applyBorder="1" applyAlignment="1"/>
    <xf numFmtId="165" fontId="0" fillId="0" borderId="30" xfId="1" applyNumberFormat="1" applyFont="1" applyFill="1" applyBorder="1" applyAlignment="1"/>
    <xf numFmtId="0" fontId="15" fillId="0" borderId="0" xfId="0" applyFont="1" applyAlignment="1">
      <alignment horizont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21" fillId="7" borderId="32" xfId="0" applyFont="1" applyFill="1" applyBorder="1" applyAlignment="1">
      <alignment horizontal="center"/>
    </xf>
    <xf numFmtId="0" fontId="21" fillId="7" borderId="3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11" fillId="0" borderId="0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" fontId="11" fillId="0" borderId="22" xfId="0" applyNumberFormat="1" applyFont="1" applyFill="1" applyBorder="1" applyAlignment="1">
      <alignment horizontal="center" vertical="center"/>
    </xf>
    <xf numFmtId="16" fontId="11" fillId="0" borderId="2" xfId="0" applyNumberFormat="1" applyFont="1" applyFill="1" applyBorder="1" applyAlignment="1">
      <alignment horizontal="center" vertical="center"/>
    </xf>
    <xf numFmtId="16" fontId="11" fillId="0" borderId="23" xfId="0" applyNumberFormat="1" applyFont="1" applyFill="1" applyBorder="1" applyAlignment="1">
      <alignment horizontal="center" vertical="center"/>
    </xf>
    <xf numFmtId="16" fontId="11" fillId="0" borderId="31" xfId="0" applyNumberFormat="1" applyFont="1" applyFill="1" applyBorder="1" applyAlignment="1">
      <alignment horizontal="center" vertical="center"/>
    </xf>
    <xf numFmtId="16" fontId="11" fillId="0" borderId="32" xfId="0" applyNumberFormat="1" applyFont="1" applyFill="1" applyBorder="1" applyAlignment="1">
      <alignment horizontal="center" vertical="center"/>
    </xf>
    <xf numFmtId="16" fontId="11" fillId="0" borderId="33" xfId="0" applyNumberFormat="1" applyFont="1" applyFill="1" applyBorder="1" applyAlignment="1">
      <alignment horizontal="center" vertical="center"/>
    </xf>
    <xf numFmtId="165" fontId="5" fillId="0" borderId="29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30" xfId="0" applyNumberFormat="1" applyFont="1" applyBorder="1" applyAlignment="1">
      <alignment horizontal="center" vertical="center"/>
    </xf>
    <xf numFmtId="165" fontId="0" fillId="11" borderId="14" xfId="1" applyNumberFormat="1" applyFont="1" applyFill="1" applyBorder="1" applyAlignment="1">
      <alignment horizontal="center" vertical="center"/>
    </xf>
    <xf numFmtId="165" fontId="0" fillId="11" borderId="13" xfId="1" applyNumberFormat="1" applyFont="1" applyFill="1" applyBorder="1" applyAlignment="1">
      <alignment horizontal="center" vertical="center"/>
    </xf>
    <xf numFmtId="165" fontId="0" fillId="11" borderId="18" xfId="1" applyNumberFormat="1" applyFont="1" applyFill="1" applyBorder="1" applyAlignment="1">
      <alignment horizontal="center" vertical="center"/>
    </xf>
    <xf numFmtId="165" fontId="4" fillId="11" borderId="22" xfId="1" applyNumberFormat="1" applyFont="1" applyFill="1" applyBorder="1" applyAlignment="1">
      <alignment horizontal="center" vertical="center"/>
    </xf>
    <xf numFmtId="165" fontId="4" fillId="11" borderId="2" xfId="1" applyNumberFormat="1" applyFont="1" applyFill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165" fontId="12" fillId="0" borderId="25" xfId="1" applyNumberFormat="1" applyFont="1" applyBorder="1" applyAlignment="1">
      <alignment horizontal="center" vertical="center"/>
    </xf>
    <xf numFmtId="2" fontId="0" fillId="11" borderId="14" xfId="1" applyNumberFormat="1" applyFont="1" applyFill="1" applyBorder="1" applyAlignment="1">
      <alignment horizontal="center" vertical="center"/>
    </xf>
    <xf numFmtId="2" fontId="0" fillId="11" borderId="13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0" borderId="22" xfId="1" applyNumberFormat="1" applyFon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3" borderId="23" xfId="1" applyNumberFormat="1" applyFont="1" applyFill="1" applyBorder="1" applyAlignment="1">
      <alignment horizontal="center" vertical="center"/>
    </xf>
    <xf numFmtId="2" fontId="8" fillId="0" borderId="24" xfId="0" applyNumberFormat="1" applyFont="1" applyFill="1" applyBorder="1" applyAlignment="1">
      <alignment horizontal="center" vertical="center"/>
    </xf>
    <xf numFmtId="2" fontId="8" fillId="0" borderId="19" xfId="0" applyNumberFormat="1" applyFont="1" applyFill="1" applyBorder="1" applyAlignment="1">
      <alignment horizontal="center" vertical="center"/>
    </xf>
    <xf numFmtId="2" fontId="8" fillId="0" borderId="25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3" borderId="23" xfId="1" applyNumberFormat="1" applyFont="1" applyFill="1" applyBorder="1" applyAlignment="1">
      <alignment horizontal="center" vertical="center"/>
    </xf>
    <xf numFmtId="165" fontId="8" fillId="0" borderId="24" xfId="0" applyNumberFormat="1" applyFont="1" applyFill="1" applyBorder="1" applyAlignment="1">
      <alignment horizontal="center" vertical="center"/>
    </xf>
    <xf numFmtId="165" fontId="8" fillId="0" borderId="19" xfId="0" applyNumberFormat="1" applyFont="1" applyFill="1" applyBorder="1" applyAlignment="1">
      <alignment horizontal="center" vertical="center"/>
    </xf>
    <xf numFmtId="165" fontId="8" fillId="0" borderId="25" xfId="0" applyNumberFormat="1" applyFont="1" applyFill="1" applyBorder="1" applyAlignment="1">
      <alignment horizontal="center" vertical="center"/>
    </xf>
    <xf numFmtId="165" fontId="12" fillId="0" borderId="22" xfId="1" applyNumberFormat="1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165" fontId="12" fillId="0" borderId="23" xfId="1" applyNumberFormat="1" applyFont="1" applyBorder="1" applyAlignment="1">
      <alignment horizontal="center" vertical="center"/>
    </xf>
    <xf numFmtId="165" fontId="20" fillId="0" borderId="24" xfId="0" applyNumberFormat="1" applyFont="1" applyFill="1" applyBorder="1" applyAlignment="1">
      <alignment horizontal="center" vertical="center"/>
    </xf>
    <xf numFmtId="165" fontId="20" fillId="0" borderId="19" xfId="0" applyNumberFormat="1" applyFont="1" applyFill="1" applyBorder="1" applyAlignment="1">
      <alignment horizontal="center" vertical="center"/>
    </xf>
    <xf numFmtId="165" fontId="20" fillId="0" borderId="25" xfId="0" applyNumberFormat="1" applyFont="1" applyFill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8" xfId="0" applyNumberFormat="1" applyFill="1" applyBorder="1" applyAlignment="1">
      <alignment horizontal="center" vertical="center"/>
    </xf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1" xfId="0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2" fontId="0" fillId="11" borderId="13" xfId="1" applyNumberFormat="1" applyFont="1" applyFill="1" applyBorder="1" applyAlignment="1">
      <alignment horizontal="center"/>
    </xf>
    <xf numFmtId="2" fontId="0" fillId="11" borderId="14" xfId="1" applyNumberFormat="1" applyFont="1" applyFill="1" applyBorder="1" applyAlignment="1">
      <alignment horizontal="center"/>
    </xf>
    <xf numFmtId="2" fontId="0" fillId="11" borderId="45" xfId="1" applyNumberFormat="1" applyFont="1" applyFill="1" applyBorder="1" applyAlignment="1">
      <alignment horizontal="center" vertical="center"/>
    </xf>
    <xf numFmtId="2" fontId="5" fillId="0" borderId="29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4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25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2" fontId="20" fillId="0" borderId="24" xfId="0" applyNumberFormat="1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2" fontId="20" fillId="0" borderId="25" xfId="0" applyNumberFormat="1" applyFont="1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/>
    </xf>
    <xf numFmtId="2" fontId="0" fillId="0" borderId="29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30" xfId="1" applyNumberFormat="1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23" xfId="0" applyNumberFormat="1" applyFont="1" applyFill="1" applyBorder="1" applyAlignment="1">
      <alignment horizontal="center"/>
    </xf>
    <xf numFmtId="2" fontId="0" fillId="0" borderId="24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2" fontId="0" fillId="0" borderId="25" xfId="1" applyNumberFormat="1" applyFont="1" applyBorder="1" applyAlignment="1">
      <alignment horizontal="center"/>
    </xf>
    <xf numFmtId="2" fontId="0" fillId="0" borderId="22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3" xfId="1" applyNumberFormat="1" applyFont="1" applyBorder="1" applyAlignment="1">
      <alignment horizontal="center"/>
    </xf>
    <xf numFmtId="2" fontId="8" fillId="0" borderId="24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2" fontId="8" fillId="0" borderId="25" xfId="0" applyNumberFormat="1" applyFont="1" applyFill="1" applyBorder="1" applyAlignment="1">
      <alignment horizontal="center"/>
    </xf>
    <xf numFmtId="2" fontId="12" fillId="0" borderId="22" xfId="1" applyNumberFormat="1" applyFont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3" xfId="1" applyNumberFormat="1" applyFont="1" applyBorder="1" applyAlignment="1">
      <alignment horizontal="center"/>
    </xf>
    <xf numFmtId="2" fontId="20" fillId="0" borderId="24" xfId="0" applyNumberFormat="1" applyFont="1" applyFill="1" applyBorder="1" applyAlignment="1">
      <alignment horizontal="center"/>
    </xf>
    <xf numFmtId="2" fontId="20" fillId="0" borderId="19" xfId="0" applyNumberFormat="1" applyFont="1" applyFill="1" applyBorder="1" applyAlignment="1">
      <alignment horizontal="center"/>
    </xf>
    <xf numFmtId="2" fontId="20" fillId="0" borderId="25" xfId="0" applyNumberFormat="1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6" xfId="0" applyNumberFormat="1" applyFont="1" applyFill="1" applyBorder="1" applyAlignment="1">
      <alignment horizontal="center"/>
    </xf>
    <xf numFmtId="2" fontId="8" fillId="0" borderId="38" xfId="0" applyNumberFormat="1" applyFont="1" applyFill="1" applyBorder="1" applyAlignment="1">
      <alignment horizontal="center"/>
    </xf>
  </cellXfs>
  <cellStyles count="4">
    <cellStyle name="Hyperlink 2" xfId="3" xr:uid="{B56F4373-7B40-44DF-A0DC-27640F6B7829}"/>
    <cellStyle name="Normal" xfId="0" builtinId="0"/>
    <cellStyle name="Normal 2" xfId="2" xr:uid="{72304E40-66AA-4BBF-B1A5-3F5003C2B23C}"/>
    <cellStyle name="Percent" xfId="1" builtinId="5"/>
  </cellStyles>
  <dxfs count="13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23.emf"/><Relationship Id="rId5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B74D5B2-12CD-4E0C-AFE7-D9D558085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0025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74083</xdr:rowOff>
    </xdr:from>
    <xdr:to>
      <xdr:col>32</xdr:col>
      <xdr:colOff>6284</xdr:colOff>
      <xdr:row>18</xdr:row>
      <xdr:rowOff>136525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5B04C-33EF-4D0D-B839-C7187DEE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1833" y="264583"/>
          <a:ext cx="7615700" cy="3385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42333</xdr:colOff>
      <xdr:row>1</xdr:row>
      <xdr:rowOff>121566</xdr:rowOff>
    </xdr:from>
    <xdr:to>
      <xdr:col>48</xdr:col>
      <xdr:colOff>2010833</xdr:colOff>
      <xdr:row>18</xdr:row>
      <xdr:rowOff>157690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7D629B-9D71-4CC2-B57B-6DD10C62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5333" y="312066"/>
          <a:ext cx="7556500" cy="33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1</xdr:row>
      <xdr:rowOff>1</xdr:rowOff>
    </xdr:from>
    <xdr:to>
      <xdr:col>65</xdr:col>
      <xdr:colOff>2010833</xdr:colOff>
      <xdr:row>18</xdr:row>
      <xdr:rowOff>54944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A4A488-E1C1-4E30-A669-4914457E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917" y="190501"/>
          <a:ext cx="7598833" cy="337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</xdr:row>
      <xdr:rowOff>0</xdr:rowOff>
    </xdr:from>
    <xdr:to>
      <xdr:col>82</xdr:col>
      <xdr:colOff>1989667</xdr:colOff>
      <xdr:row>18</xdr:row>
      <xdr:rowOff>45534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0CBAA4-A693-4062-8B43-CAB3AC65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9833" y="190500"/>
          <a:ext cx="7577667" cy="33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</xdr:row>
      <xdr:rowOff>0</xdr:rowOff>
    </xdr:from>
    <xdr:to>
      <xdr:col>98</xdr:col>
      <xdr:colOff>306918</xdr:colOff>
      <xdr:row>18</xdr:row>
      <xdr:rowOff>36124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7EA7E2-A447-4405-93F6-7B458076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190500"/>
          <a:ext cx="7556500" cy="33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1</xdr:rowOff>
    </xdr:from>
    <xdr:to>
      <xdr:col>31</xdr:col>
      <xdr:colOff>1989666</xdr:colOff>
      <xdr:row>69</xdr:row>
      <xdr:rowOff>130201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97FCDA-6ED2-4805-B6DA-A6A49286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1417" y="3873501"/>
          <a:ext cx="7577666" cy="336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</xdr:colOff>
      <xdr:row>34</xdr:row>
      <xdr:rowOff>0</xdr:rowOff>
    </xdr:from>
    <xdr:to>
      <xdr:col>48</xdr:col>
      <xdr:colOff>1915585</xdr:colOff>
      <xdr:row>69</xdr:row>
      <xdr:rowOff>97267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5ADCB64-069A-4610-9122-6112B2667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2584" y="3873500"/>
          <a:ext cx="7503584" cy="3335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34</xdr:row>
      <xdr:rowOff>1</xdr:rowOff>
    </xdr:from>
    <xdr:to>
      <xdr:col>65</xdr:col>
      <xdr:colOff>1979083</xdr:colOff>
      <xdr:row>69</xdr:row>
      <xdr:rowOff>125497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2FAD22-6924-4F0D-873A-9BFA7770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0" y="3873501"/>
          <a:ext cx="7567083" cy="3363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34</xdr:row>
      <xdr:rowOff>0</xdr:rowOff>
    </xdr:from>
    <xdr:to>
      <xdr:col>82</xdr:col>
      <xdr:colOff>2000250</xdr:colOff>
      <xdr:row>69</xdr:row>
      <xdr:rowOff>134905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3CD711-4348-4C9C-8195-BB952539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39417" y="3873500"/>
          <a:ext cx="7588250" cy="337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34</xdr:row>
      <xdr:rowOff>1</xdr:rowOff>
    </xdr:from>
    <xdr:to>
      <xdr:col>98</xdr:col>
      <xdr:colOff>486834</xdr:colOff>
      <xdr:row>70</xdr:row>
      <xdr:rowOff>10275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563C2F-80F8-475B-9FE1-1A086E641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3873501"/>
          <a:ext cx="7736416" cy="3439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70</xdr:row>
      <xdr:rowOff>0</xdr:rowOff>
    </xdr:from>
    <xdr:to>
      <xdr:col>65</xdr:col>
      <xdr:colOff>2006273</xdr:colOff>
      <xdr:row>87</xdr:row>
      <xdr:rowOff>137583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5407EE-680E-4AC5-BB17-953D42327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0" y="7302500"/>
          <a:ext cx="7594273" cy="3376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70</xdr:row>
      <xdr:rowOff>1</xdr:rowOff>
    </xdr:from>
    <xdr:to>
      <xdr:col>82</xdr:col>
      <xdr:colOff>1989666</xdr:colOff>
      <xdr:row>87</xdr:row>
      <xdr:rowOff>130201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B6C2273-FDCB-4696-9439-2C25120A7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39417" y="7302501"/>
          <a:ext cx="7577666" cy="336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70</xdr:row>
      <xdr:rowOff>0</xdr:rowOff>
    </xdr:from>
    <xdr:to>
      <xdr:col>98</xdr:col>
      <xdr:colOff>550334</xdr:colOff>
      <xdr:row>88</xdr:row>
      <xdr:rowOff>38503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54A8F9-822B-477E-93BC-96762D95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7302500"/>
          <a:ext cx="7799916" cy="3467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21166</xdr:colOff>
      <xdr:row>0</xdr:row>
      <xdr:rowOff>188163</xdr:rowOff>
    </xdr:from>
    <xdr:to>
      <xdr:col>119</xdr:col>
      <xdr:colOff>10584</xdr:colOff>
      <xdr:row>17</xdr:row>
      <xdr:rowOff>145479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A7E5E65-B86B-4ED6-B17D-F0C8BFFB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30833" y="188163"/>
          <a:ext cx="7355418" cy="3269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34</xdr:row>
      <xdr:rowOff>0</xdr:rowOff>
    </xdr:from>
    <xdr:to>
      <xdr:col>119</xdr:col>
      <xdr:colOff>52916</xdr:colOff>
      <xdr:row>69</xdr:row>
      <xdr:rowOff>59627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4A396C-134F-4CAA-BF74-36FE0DF0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09667" y="3905250"/>
          <a:ext cx="7418916" cy="3298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42334</xdr:colOff>
      <xdr:row>70</xdr:row>
      <xdr:rowOff>137584</xdr:rowOff>
    </xdr:from>
    <xdr:to>
      <xdr:col>119</xdr:col>
      <xdr:colOff>95250</xdr:colOff>
      <xdr:row>88</xdr:row>
      <xdr:rowOff>6710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E8CB43-41A7-4F29-BA64-CE0146DA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52001" y="7471834"/>
          <a:ext cx="7418916" cy="329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49</xdr:col>
      <xdr:colOff>447675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D87E2-CAAA-4CAE-BA4E-540613127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5" y="8096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61</xdr:row>
      <xdr:rowOff>0</xdr:rowOff>
    </xdr:from>
    <xdr:to>
      <xdr:col>49</xdr:col>
      <xdr:colOff>447675</xdr:colOff>
      <xdr:row>74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AC875-5527-46FE-ADB9-52F1B1B20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118586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115</xdr:row>
      <xdr:rowOff>0</xdr:rowOff>
    </xdr:from>
    <xdr:to>
      <xdr:col>49</xdr:col>
      <xdr:colOff>447675</xdr:colOff>
      <xdr:row>128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7893A3-9165-44EC-B339-ECB66529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21456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208</xdr:row>
      <xdr:rowOff>0</xdr:rowOff>
    </xdr:from>
    <xdr:to>
      <xdr:col>49</xdr:col>
      <xdr:colOff>447675</xdr:colOff>
      <xdr:row>221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079FCB-6C0E-4C31-8700-9A1132937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98621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302</xdr:row>
      <xdr:rowOff>0</xdr:rowOff>
    </xdr:from>
    <xdr:to>
      <xdr:col>49</xdr:col>
      <xdr:colOff>447675</xdr:colOff>
      <xdr:row>315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A8982E-109E-466A-A42A-1E6BB3B7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577691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373</xdr:row>
      <xdr:rowOff>0</xdr:rowOff>
    </xdr:from>
    <xdr:to>
      <xdr:col>49</xdr:col>
      <xdr:colOff>447675</xdr:colOff>
      <xdr:row>386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6E0237-2948-4ED1-9D78-19C1EDFB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71294625"/>
          <a:ext cx="182594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19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AK1031_110119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FAS_AMIDES_MDL_9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FAS_AMIDES_MD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4NT_IS_1019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_4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4NT_amide%20data_0318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01_4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210_4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  <sheetName val="1101Data (2)"/>
    </sheetNames>
    <sheetDataSet>
      <sheetData sheetId="0" refreshError="1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919 Curve"/>
      <sheetName val="110119 data"/>
      <sheetName val="110119 Curve"/>
      <sheetName val="121019 data"/>
      <sheetName val="121019 Curve"/>
      <sheetName val="ValueList_Help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119"/>
      <sheetName val="ValueList_Helper"/>
      <sheetName val="Curv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  <sheetName val="Curv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pa.gov/sites/production/files/2016-12/documents/mdl-procedure_rev2_12-13-2016.pdf" TargetMode="External"/><Relationship Id="rId1" Type="http://schemas.openxmlformats.org/officeDocument/2006/relationships/hyperlink" Target="https://www.ecfr.gov/cgi-bin/text-idx?SID=a6bb8a02b6d783f9356758b5ff0ed106&amp;mc=true&amp;node=pt40.25.136&amp;rgn=div5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18C3-9FD4-4913-92FC-A6905CA97CBB}">
  <dimension ref="A1:F56"/>
  <sheetViews>
    <sheetView workbookViewId="0">
      <selection activeCell="B52" sqref="B52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3" ht="18.75">
      <c r="A1" s="81" t="s">
        <v>261</v>
      </c>
    </row>
    <row r="2" spans="1:3">
      <c r="A2" s="12" t="s">
        <v>260</v>
      </c>
      <c r="B2" t="s">
        <v>259</v>
      </c>
    </row>
    <row r="3" spans="1:3">
      <c r="A3" s="12" t="s">
        <v>258</v>
      </c>
      <c r="B3" s="12" t="s">
        <v>262</v>
      </c>
      <c r="C3" s="64" t="s">
        <v>257</v>
      </c>
    </row>
    <row r="4" spans="1:3" ht="30">
      <c r="A4" s="83" t="s">
        <v>255</v>
      </c>
      <c r="B4" s="82" t="s">
        <v>263</v>
      </c>
      <c r="C4" s="80" t="s">
        <v>254</v>
      </c>
    </row>
    <row r="5" spans="1:3">
      <c r="A5" s="78" t="s">
        <v>268</v>
      </c>
      <c r="B5" s="77" t="s">
        <v>269</v>
      </c>
      <c r="C5" s="79" t="s">
        <v>256</v>
      </c>
    </row>
    <row r="6" spans="1:3">
      <c r="A6" s="78" t="s">
        <v>252</v>
      </c>
      <c r="B6" s="77" t="s">
        <v>264</v>
      </c>
      <c r="C6" s="76"/>
    </row>
    <row r="7" spans="1:3">
      <c r="A7" s="78" t="s">
        <v>268</v>
      </c>
      <c r="B7" s="77" t="s">
        <v>266</v>
      </c>
      <c r="C7" s="79" t="s">
        <v>253</v>
      </c>
    </row>
    <row r="8" spans="1:3">
      <c r="A8" s="78" t="s">
        <v>265</v>
      </c>
      <c r="B8" s="77" t="s">
        <v>267</v>
      </c>
      <c r="C8" s="79"/>
    </row>
    <row r="9" spans="1:3">
      <c r="A9" s="78" t="s">
        <v>252</v>
      </c>
      <c r="B9" s="77" t="s">
        <v>264</v>
      </c>
      <c r="C9" s="76"/>
    </row>
    <row r="10" spans="1:3">
      <c r="A10" s="12" t="s">
        <v>251</v>
      </c>
      <c r="B10" t="s">
        <v>264</v>
      </c>
    </row>
    <row r="11" spans="1:3">
      <c r="A11" s="12" t="s">
        <v>250</v>
      </c>
      <c r="B11" t="s">
        <v>249</v>
      </c>
      <c r="C11" t="s">
        <v>657</v>
      </c>
    </row>
    <row r="12" spans="1:3" ht="30">
      <c r="A12" s="12" t="s">
        <v>248</v>
      </c>
      <c r="B12" s="136" t="s">
        <v>661</v>
      </c>
      <c r="C12" s="75" t="s">
        <v>658</v>
      </c>
    </row>
    <row r="13" spans="1:3">
      <c r="A13" s="12"/>
    </row>
    <row r="14" spans="1:3">
      <c r="A14" s="12" t="s">
        <v>674</v>
      </c>
      <c r="B14" s="62">
        <f>SampleIDs!M148+SampleIDs!M55+SampleIDs!M2</f>
        <v>171</v>
      </c>
    </row>
    <row r="15" spans="1:3">
      <c r="A15" s="12" t="s">
        <v>675</v>
      </c>
      <c r="B15" s="62">
        <f>SampleIDs!M149+SampleIDs!M56+SampleIDs!M3</f>
        <v>141</v>
      </c>
    </row>
    <row r="17" spans="1:6" ht="15" customHeight="1">
      <c r="A17" s="12" t="s">
        <v>245</v>
      </c>
      <c r="B17" s="252" t="s">
        <v>670</v>
      </c>
      <c r="C17" s="252"/>
      <c r="D17" s="155"/>
      <c r="E17" s="155"/>
    </row>
    <row r="18" spans="1:6">
      <c r="A18" s="12"/>
      <c r="B18" s="252"/>
      <c r="C18" s="252"/>
      <c r="D18" s="155"/>
      <c r="E18" s="155"/>
    </row>
    <row r="19" spans="1:6">
      <c r="A19" s="12" t="s">
        <v>244</v>
      </c>
      <c r="B19" s="69" t="s">
        <v>669</v>
      </c>
    </row>
    <row r="20" spans="1:6">
      <c r="A20" s="12"/>
    </row>
    <row r="21" spans="1:6">
      <c r="A21" s="12" t="s">
        <v>243</v>
      </c>
      <c r="B21" s="64"/>
    </row>
    <row r="22" spans="1:6">
      <c r="A22" s="13" t="s">
        <v>242</v>
      </c>
      <c r="D22" s="70"/>
      <c r="E22" s="70"/>
    </row>
    <row r="23" spans="1:6">
      <c r="A23" s="66" t="s">
        <v>241</v>
      </c>
      <c r="B23" s="66" t="s">
        <v>240</v>
      </c>
      <c r="C23" s="66" t="s">
        <v>239</v>
      </c>
      <c r="D23" s="66" t="s">
        <v>59</v>
      </c>
      <c r="E23" s="152"/>
      <c r="F23" s="66"/>
    </row>
    <row r="24" spans="1:6">
      <c r="A24" s="61" t="s">
        <v>238</v>
      </c>
      <c r="B24" s="61" t="s">
        <v>673</v>
      </c>
      <c r="C24" s="61" t="s">
        <v>237</v>
      </c>
      <c r="D24" s="61" t="s">
        <v>236</v>
      </c>
      <c r="E24" s="61"/>
      <c r="F24" s="74"/>
    </row>
    <row r="25" spans="1:6">
      <c r="A25" s="61" t="s">
        <v>235</v>
      </c>
      <c r="B25" s="61" t="s">
        <v>234</v>
      </c>
      <c r="C25" s="61" t="s">
        <v>233</v>
      </c>
      <c r="D25" s="61" t="s">
        <v>0</v>
      </c>
      <c r="E25" s="61"/>
    </row>
    <row r="26" spans="1:6">
      <c r="A26" s="61" t="s">
        <v>232</v>
      </c>
      <c r="B26" s="61" t="s">
        <v>231</v>
      </c>
      <c r="C26" s="61" t="s">
        <v>230</v>
      </c>
      <c r="D26" s="61" t="s">
        <v>0</v>
      </c>
      <c r="E26" s="61"/>
    </row>
    <row r="27" spans="1:6">
      <c r="A27" s="61" t="s">
        <v>229</v>
      </c>
      <c r="B27" s="61" t="s">
        <v>228</v>
      </c>
      <c r="C27" s="61" t="s">
        <v>221</v>
      </c>
      <c r="D27" s="61" t="s">
        <v>220</v>
      </c>
      <c r="E27" s="61"/>
    </row>
    <row r="28" spans="1:6">
      <c r="A28" s="61" t="s">
        <v>227</v>
      </c>
      <c r="B28" s="61" t="s">
        <v>226</v>
      </c>
      <c r="C28" s="61" t="s">
        <v>225</v>
      </c>
      <c r="D28" s="61" t="s">
        <v>224</v>
      </c>
      <c r="E28" s="61"/>
    </row>
    <row r="29" spans="1:6">
      <c r="A29" s="61" t="s">
        <v>223</v>
      </c>
      <c r="B29" s="61" t="s">
        <v>222</v>
      </c>
      <c r="C29" s="61" t="s">
        <v>221</v>
      </c>
      <c r="D29" s="61" t="s">
        <v>220</v>
      </c>
      <c r="E29" s="61"/>
    </row>
    <row r="30" spans="1:6">
      <c r="A30" s="61" t="s">
        <v>219</v>
      </c>
      <c r="B30" s="61" t="s">
        <v>216</v>
      </c>
      <c r="C30" s="61" t="s">
        <v>218</v>
      </c>
      <c r="D30" s="61" t="s">
        <v>0</v>
      </c>
      <c r="E30" s="61"/>
    </row>
    <row r="31" spans="1:6">
      <c r="A31" s="61" t="s">
        <v>217</v>
      </c>
      <c r="B31" s="61" t="s">
        <v>216</v>
      </c>
      <c r="C31" s="61" t="s">
        <v>215</v>
      </c>
      <c r="D31" s="61" t="s">
        <v>0</v>
      </c>
      <c r="E31" s="61"/>
    </row>
    <row r="32" spans="1:6">
      <c r="A32" s="61" t="s">
        <v>214</v>
      </c>
      <c r="B32" s="61" t="s">
        <v>213</v>
      </c>
      <c r="C32" s="61" t="s">
        <v>212</v>
      </c>
      <c r="D32" s="61" t="s">
        <v>211</v>
      </c>
      <c r="E32" s="61"/>
    </row>
    <row r="34" spans="1:6">
      <c r="A34" s="21" t="s">
        <v>210</v>
      </c>
      <c r="B34" s="61"/>
    </row>
    <row r="35" spans="1:6">
      <c r="A35" s="66" t="s">
        <v>209</v>
      </c>
      <c r="B35" s="66" t="s">
        <v>58</v>
      </c>
      <c r="C35" s="152" t="s">
        <v>557</v>
      </c>
      <c r="D35" s="66" t="s">
        <v>208</v>
      </c>
      <c r="E35" s="152" t="s">
        <v>701</v>
      </c>
      <c r="F35" s="66" t="s">
        <v>207</v>
      </c>
    </row>
    <row r="36" spans="1:6">
      <c r="A36" s="84" t="s">
        <v>182</v>
      </c>
      <c r="B36" s="84" t="s">
        <v>180</v>
      </c>
      <c r="C36" s="84">
        <v>908</v>
      </c>
      <c r="D36" s="251" t="s">
        <v>270</v>
      </c>
      <c r="E36" s="251" t="s">
        <v>693</v>
      </c>
      <c r="F36" s="61">
        <v>213.05500000000001</v>
      </c>
    </row>
    <row r="37" spans="1:6">
      <c r="A37" s="84" t="s">
        <v>186</v>
      </c>
      <c r="B37" s="84" t="s">
        <v>184</v>
      </c>
      <c r="C37" s="84">
        <v>909</v>
      </c>
      <c r="D37" s="251"/>
      <c r="E37" s="251"/>
      <c r="F37" s="61">
        <v>263.06299999999999</v>
      </c>
    </row>
    <row r="38" spans="1:6">
      <c r="A38" s="84" t="s">
        <v>189</v>
      </c>
      <c r="B38" s="84" t="s">
        <v>187</v>
      </c>
      <c r="C38" s="84">
        <v>916</v>
      </c>
      <c r="D38" s="251"/>
      <c r="E38" s="251"/>
      <c r="F38" s="61">
        <v>245.072</v>
      </c>
    </row>
    <row r="39" spans="1:6">
      <c r="A39" s="84" t="s">
        <v>192</v>
      </c>
      <c r="B39" s="84" t="s">
        <v>190</v>
      </c>
      <c r="C39" s="84">
        <v>923</v>
      </c>
      <c r="D39" s="251"/>
      <c r="E39" s="251"/>
      <c r="F39" s="61">
        <v>288.09699999999998</v>
      </c>
    </row>
    <row r="40" spans="1:6">
      <c r="A40" s="84" t="s">
        <v>195</v>
      </c>
      <c r="B40" s="84" t="s">
        <v>193</v>
      </c>
      <c r="C40" s="84">
        <v>3117</v>
      </c>
      <c r="D40" s="251"/>
      <c r="E40" s="251"/>
      <c r="F40" s="61">
        <v>413.08600000000001</v>
      </c>
    </row>
    <row r="41" spans="1:6">
      <c r="B41" s="63"/>
      <c r="D41" s="70"/>
      <c r="E41" s="70"/>
    </row>
    <row r="42" spans="1:6">
      <c r="A42" s="66" t="s">
        <v>206</v>
      </c>
      <c r="B42" s="63"/>
      <c r="D42" s="70"/>
      <c r="E42" s="70"/>
    </row>
    <row r="43" spans="1:6">
      <c r="A43" s="61" t="s">
        <v>110</v>
      </c>
      <c r="B43" s="73" t="s">
        <v>205</v>
      </c>
    </row>
    <row r="44" spans="1:6">
      <c r="A44" s="61" t="s">
        <v>27</v>
      </c>
      <c r="B44" s="73" t="s">
        <v>204</v>
      </c>
    </row>
    <row r="45" spans="1:6">
      <c r="A45" s="61" t="s">
        <v>271</v>
      </c>
      <c r="B45" t="s">
        <v>272</v>
      </c>
    </row>
    <row r="46" spans="1:6">
      <c r="A46" s="61" t="s">
        <v>274</v>
      </c>
      <c r="B46" t="s">
        <v>273</v>
      </c>
    </row>
    <row r="47" spans="1:6">
      <c r="A47" s="61"/>
    </row>
    <row r="48" spans="1:6">
      <c r="A48" s="250" t="s">
        <v>203</v>
      </c>
      <c r="B48" s="250"/>
    </row>
    <row r="49" spans="1:2">
      <c r="A49" s="72" t="s">
        <v>202</v>
      </c>
      <c r="B49" s="72" t="s">
        <v>201</v>
      </c>
    </row>
    <row r="50" spans="1:2">
      <c r="A50" s="61" t="s">
        <v>277</v>
      </c>
      <c r="B50" s="71" t="s">
        <v>275</v>
      </c>
    </row>
    <row r="51" spans="1:2">
      <c r="A51" s="61" t="s">
        <v>278</v>
      </c>
      <c r="B51" s="71" t="s">
        <v>276</v>
      </c>
    </row>
    <row r="52" spans="1:2">
      <c r="A52" s="61" t="s">
        <v>277</v>
      </c>
      <c r="B52" s="71" t="s">
        <v>718</v>
      </c>
    </row>
    <row r="53" spans="1:2">
      <c r="A53" s="70"/>
      <c r="B53" s="69"/>
    </row>
    <row r="54" spans="1:2">
      <c r="A54" s="21" t="s">
        <v>662</v>
      </c>
    </row>
    <row r="55" spans="1:2">
      <c r="A55" s="138" t="s">
        <v>663</v>
      </c>
      <c r="B55" s="68"/>
    </row>
    <row r="56" spans="1:2">
      <c r="A56" s="137"/>
    </row>
  </sheetData>
  <mergeCells count="4">
    <mergeCell ref="A48:B48"/>
    <mergeCell ref="D36:D40"/>
    <mergeCell ref="B17:C18"/>
    <mergeCell ref="E36:E40"/>
  </mergeCells>
  <hyperlinks>
    <hyperlink ref="B4" location="DTXSID2060965!A1" display="DTXSID2060965" xr:uid="{90AF49DE-1AED-4C77-8D16-C6115BB7A881}"/>
    <hyperlink ref="A36" location="DTXSID2060965!A1" display="DTXSID2060965" xr:uid="{0CEAD3C5-1197-4D78-BBE7-C9D055491D30}"/>
    <hyperlink ref="A37" location="DTXSID60400587!A1" display="DTXSID60400587" xr:uid="{2B1E6F57-540F-4720-96B2-E85AA45B4A4C}"/>
    <hyperlink ref="A38" location="DTXSID70366226!A1" display="DTXSID70366226" xr:uid="{74103573-1C4C-4712-AE07-7A72295D5FD8}"/>
    <hyperlink ref="A39" location="DTXSID80310730!A1" display="DTXSID80310730" xr:uid="{A6AE4855-4A8C-432A-8313-9FC9EA4F63C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38FD-7BCC-4ACA-8090-C8E78F8DCF5B}">
  <dimension ref="A1:CN79"/>
  <sheetViews>
    <sheetView topLeftCell="A13" zoomScale="112" zoomScaleNormal="112" workbookViewId="0">
      <selection activeCell="B8" sqref="B8"/>
    </sheetView>
  </sheetViews>
  <sheetFormatPr defaultRowHeight="15"/>
  <cols>
    <col min="1" max="1" width="13.7109375" customWidth="1"/>
    <col min="2" max="2" width="15.85546875" customWidth="1"/>
    <col min="3" max="3" width="15.140625" customWidth="1"/>
    <col min="6" max="6" width="10.5703125" customWidth="1"/>
    <col min="8" max="8" width="14.5703125" customWidth="1"/>
    <col min="9" max="9" width="10.5703125" customWidth="1"/>
    <col min="10" max="10" width="10.28515625" customWidth="1"/>
    <col min="11" max="11" width="10.7109375" customWidth="1"/>
    <col min="12" max="12" width="11" customWidth="1"/>
    <col min="16" max="16" width="12.140625" style="10" customWidth="1"/>
  </cols>
  <sheetData>
    <row r="1" spans="1:23">
      <c r="A1" s="13" t="s">
        <v>174</v>
      </c>
    </row>
    <row r="2" spans="1:23">
      <c r="A2" s="12" t="s">
        <v>173</v>
      </c>
    </row>
    <row r="3" spans="1:23">
      <c r="A3" s="12" t="s">
        <v>172</v>
      </c>
      <c r="B3" t="s">
        <v>175</v>
      </c>
    </row>
    <row r="4" spans="1:23">
      <c r="A4" s="12" t="s">
        <v>171</v>
      </c>
      <c r="B4" s="20">
        <v>43805</v>
      </c>
      <c r="L4" s="20"/>
    </row>
    <row r="5" spans="1:23">
      <c r="A5" s="12" t="s">
        <v>170</v>
      </c>
      <c r="B5" s="20">
        <v>43809</v>
      </c>
      <c r="L5" s="20"/>
    </row>
    <row r="6" spans="1:23">
      <c r="A6" s="12"/>
      <c r="B6" s="20"/>
    </row>
    <row r="7" spans="1:23" ht="15.75" thickBot="1">
      <c r="A7" s="14"/>
      <c r="B7" s="21" t="s">
        <v>676</v>
      </c>
      <c r="C7" s="14"/>
      <c r="D7" s="14"/>
      <c r="E7" s="14"/>
      <c r="F7" s="14"/>
      <c r="G7" s="22"/>
      <c r="H7" s="23"/>
      <c r="I7" s="14"/>
      <c r="J7" s="14"/>
      <c r="K7" s="27"/>
      <c r="L7" s="27"/>
      <c r="M7" s="27"/>
      <c r="N7" s="27"/>
      <c r="O7" s="27"/>
      <c r="P7" s="27"/>
      <c r="Q7" s="27"/>
      <c r="R7" s="25"/>
      <c r="S7" s="25"/>
      <c r="T7" s="22"/>
      <c r="U7" s="25"/>
      <c r="V7" s="25"/>
      <c r="W7" s="26"/>
    </row>
    <row r="8" spans="1:23">
      <c r="A8" s="21"/>
      <c r="B8" s="19" t="s">
        <v>161</v>
      </c>
      <c r="C8" s="18" t="s">
        <v>169</v>
      </c>
      <c r="D8" s="18" t="s">
        <v>157</v>
      </c>
      <c r="E8" s="18" t="s">
        <v>155</v>
      </c>
      <c r="F8" s="18" t="s">
        <v>168</v>
      </c>
      <c r="G8" s="18" t="s">
        <v>154</v>
      </c>
      <c r="H8" s="29" t="s">
        <v>167</v>
      </c>
      <c r="I8" s="21"/>
      <c r="J8" s="14"/>
      <c r="K8" s="28"/>
      <c r="L8" s="28"/>
      <c r="M8" s="28"/>
      <c r="N8" s="28"/>
      <c r="O8" s="28"/>
      <c r="P8" s="28"/>
      <c r="Q8" s="28"/>
      <c r="R8" s="30"/>
      <c r="S8" s="25"/>
      <c r="T8" s="27"/>
      <c r="U8" s="25"/>
      <c r="V8" s="25"/>
      <c r="W8" s="27"/>
    </row>
    <row r="9" spans="1:23">
      <c r="A9" s="14"/>
      <c r="B9" s="31" t="s">
        <v>150</v>
      </c>
      <c r="C9" s="32" t="s">
        <v>166</v>
      </c>
      <c r="D9" s="24">
        <f>R28</f>
        <v>6.5005011882311101E-2</v>
      </c>
      <c r="E9" s="33">
        <f>S28</f>
        <v>5.0340141433691749E-3</v>
      </c>
      <c r="F9" s="34">
        <v>3</v>
      </c>
      <c r="G9" s="35">
        <f>T34</f>
        <v>-0.16296593469350965</v>
      </c>
      <c r="H9" s="36"/>
      <c r="I9" s="21"/>
      <c r="J9" s="14"/>
      <c r="K9" s="30"/>
      <c r="L9" s="30"/>
      <c r="M9" s="25"/>
      <c r="N9" s="25"/>
      <c r="O9" s="30"/>
      <c r="P9" s="37"/>
      <c r="Q9" s="25"/>
      <c r="R9" s="25"/>
      <c r="S9" s="25"/>
      <c r="T9" s="25"/>
      <c r="U9" s="25"/>
      <c r="V9" s="25"/>
      <c r="W9" s="25"/>
    </row>
    <row r="10" spans="1:23">
      <c r="A10" s="14"/>
      <c r="B10" s="17"/>
      <c r="C10" s="16"/>
      <c r="D10" s="38"/>
      <c r="E10" s="39"/>
      <c r="F10" s="40"/>
      <c r="G10" s="41"/>
      <c r="H10" s="36"/>
      <c r="I10" s="42"/>
      <c r="J10" s="14"/>
      <c r="K10" s="30"/>
      <c r="L10" s="30"/>
      <c r="M10" s="25"/>
      <c r="N10" s="25"/>
      <c r="O10" s="30"/>
      <c r="P10" s="25"/>
      <c r="Q10" s="25"/>
      <c r="R10" s="25"/>
      <c r="S10" s="25"/>
      <c r="T10" s="25"/>
      <c r="U10" s="25"/>
      <c r="V10" s="25"/>
      <c r="W10" s="25"/>
    </row>
    <row r="11" spans="1:23">
      <c r="A11" s="14"/>
      <c r="B11" s="31">
        <v>916</v>
      </c>
      <c r="C11" s="32" t="s">
        <v>166</v>
      </c>
      <c r="D11" s="24">
        <f>R42</f>
        <v>0.45041982430871347</v>
      </c>
      <c r="E11" s="43">
        <f>S42</f>
        <v>5.7691850056565144E-2</v>
      </c>
      <c r="F11" s="34">
        <v>3</v>
      </c>
      <c r="G11" s="44">
        <f>T48</f>
        <v>-9.3035384828370801E-2</v>
      </c>
      <c r="H11" s="36"/>
      <c r="I11" s="42"/>
      <c r="J11" s="14"/>
      <c r="K11" s="30"/>
      <c r="L11" s="30"/>
      <c r="M11" s="25"/>
      <c r="N11" s="25"/>
      <c r="O11" s="30"/>
      <c r="P11" s="37"/>
      <c r="Q11" s="25"/>
      <c r="R11" s="25"/>
      <c r="S11" s="25"/>
      <c r="T11" s="25"/>
      <c r="U11" s="25"/>
      <c r="V11" s="25"/>
      <c r="W11" s="25"/>
    </row>
    <row r="12" spans="1:23">
      <c r="A12" s="14"/>
      <c r="B12" s="17"/>
      <c r="C12" s="16"/>
      <c r="D12" s="38"/>
      <c r="E12" s="39"/>
      <c r="F12" s="40"/>
      <c r="G12" s="41"/>
      <c r="H12" s="36"/>
      <c r="I12" s="21"/>
      <c r="J12" s="14"/>
      <c r="K12" s="30"/>
      <c r="L12" s="30"/>
      <c r="M12" s="25"/>
      <c r="N12" s="25"/>
      <c r="O12" s="30"/>
      <c r="P12" s="25"/>
      <c r="Q12" s="25"/>
      <c r="R12" s="25"/>
      <c r="S12" s="25"/>
      <c r="T12" s="25"/>
      <c r="U12" s="25"/>
      <c r="V12" s="25"/>
      <c r="W12" s="25"/>
    </row>
    <row r="13" spans="1:23">
      <c r="A13" s="14"/>
      <c r="B13" s="31">
        <v>923</v>
      </c>
      <c r="C13" s="32" t="s">
        <v>166</v>
      </c>
      <c r="D13" s="24">
        <f>R56</f>
        <v>0.87013838138134147</v>
      </c>
      <c r="E13" s="43">
        <f>S56</f>
        <v>0.1248080282262102</v>
      </c>
      <c r="F13" s="34">
        <v>3</v>
      </c>
      <c r="G13" s="35">
        <f>T62</f>
        <v>-0.33702412569130474</v>
      </c>
      <c r="H13" s="36"/>
      <c r="I13" s="42"/>
      <c r="J13" s="14"/>
      <c r="K13" s="30"/>
      <c r="L13" s="30"/>
      <c r="M13" s="25"/>
      <c r="N13" s="25"/>
      <c r="O13" s="30"/>
      <c r="P13" s="37"/>
      <c r="Q13" s="25"/>
      <c r="R13" s="25"/>
      <c r="S13" s="25"/>
      <c r="T13" s="25"/>
      <c r="U13" s="25"/>
      <c r="V13" s="25"/>
      <c r="W13" s="25"/>
    </row>
    <row r="14" spans="1:23">
      <c r="A14" s="14"/>
      <c r="B14" s="17"/>
      <c r="C14" s="16"/>
      <c r="D14" s="38"/>
      <c r="E14" s="45"/>
      <c r="F14" s="40"/>
      <c r="G14" s="46"/>
      <c r="H14" s="36"/>
      <c r="I14" s="14"/>
      <c r="J14" s="14"/>
      <c r="K14" s="30"/>
      <c r="L14" s="30"/>
      <c r="M14" s="25"/>
      <c r="N14" s="25"/>
      <c r="O14" s="30"/>
      <c r="P14" s="25"/>
      <c r="Q14" s="25"/>
      <c r="R14" s="25"/>
      <c r="S14" s="25"/>
      <c r="T14" s="25"/>
      <c r="U14" s="25"/>
      <c r="V14" s="25"/>
      <c r="W14" s="25"/>
    </row>
    <row r="15" spans="1:23">
      <c r="A15" s="14"/>
      <c r="B15" s="31">
        <v>3117</v>
      </c>
      <c r="C15" s="32" t="s">
        <v>166</v>
      </c>
      <c r="D15" s="32">
        <f>R70</f>
        <v>2.9749522048430121E-2</v>
      </c>
      <c r="E15" s="43">
        <f>S70</f>
        <v>6.0229292988731612E-3</v>
      </c>
      <c r="F15" s="34">
        <v>3</v>
      </c>
      <c r="G15" s="35">
        <f>T76</f>
        <v>-0.19267624390744342</v>
      </c>
      <c r="H15" s="47"/>
      <c r="I15" s="21"/>
      <c r="J15" s="14"/>
      <c r="K15" s="30"/>
      <c r="L15" s="30"/>
      <c r="M15" s="25"/>
      <c r="N15" s="25"/>
      <c r="O15" s="30"/>
      <c r="P15" s="37"/>
      <c r="Q15" s="25"/>
      <c r="R15" s="25"/>
      <c r="S15" s="25"/>
      <c r="T15" s="25"/>
      <c r="U15" s="25"/>
      <c r="V15" s="25"/>
      <c r="W15" s="25"/>
    </row>
    <row r="16" spans="1:23">
      <c r="A16" s="14"/>
      <c r="B16" s="17"/>
      <c r="C16" s="16"/>
      <c r="D16" s="38"/>
      <c r="E16" s="38"/>
      <c r="F16" s="16"/>
      <c r="G16" s="48"/>
      <c r="H16" s="47"/>
      <c r="I16" s="14"/>
      <c r="J16" s="14"/>
      <c r="K16" s="30"/>
      <c r="L16" s="30"/>
      <c r="M16" s="25"/>
      <c r="N16" s="25"/>
      <c r="O16" s="30"/>
      <c r="P16" s="25"/>
      <c r="Q16" s="25"/>
      <c r="R16" s="25"/>
      <c r="S16" s="25"/>
      <c r="T16" s="14"/>
      <c r="U16" s="14"/>
      <c r="V16" s="14"/>
      <c r="W16" s="14"/>
    </row>
    <row r="17" spans="1:23">
      <c r="A17" s="14"/>
      <c r="B17" s="14"/>
      <c r="C17" s="14"/>
      <c r="D17" s="14"/>
      <c r="E17" s="14"/>
      <c r="F17" s="14"/>
      <c r="G17" s="14"/>
      <c r="H17" s="49"/>
      <c r="I17" s="14"/>
      <c r="J17" s="14"/>
      <c r="K17" s="14"/>
      <c r="L17" s="14"/>
      <c r="M17" s="14"/>
      <c r="N17" s="14"/>
      <c r="O17" s="14"/>
      <c r="P17" s="47"/>
      <c r="Q17" s="14"/>
      <c r="R17" s="14"/>
      <c r="S17" s="14"/>
      <c r="T17" s="14"/>
      <c r="U17" s="14"/>
      <c r="V17" s="14"/>
      <c r="W17" s="14"/>
    </row>
    <row r="18" spans="1:2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47"/>
      <c r="Q18" s="14"/>
      <c r="R18" s="14"/>
      <c r="S18" s="14"/>
      <c r="T18" s="14"/>
      <c r="U18" s="14"/>
      <c r="V18" s="14"/>
      <c r="W18" s="14"/>
    </row>
    <row r="19" spans="1:23">
      <c r="A19" s="14" t="s">
        <v>176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0" t="s">
        <v>165</v>
      </c>
      <c r="P19" s="51"/>
      <c r="Q19" s="14"/>
      <c r="R19" s="14"/>
      <c r="S19" s="52" t="s">
        <v>164</v>
      </c>
      <c r="T19" s="14"/>
      <c r="U19" s="14"/>
      <c r="V19" s="14"/>
      <c r="W19" s="14"/>
    </row>
    <row r="20" spans="1:2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47"/>
      <c r="R20" s="14"/>
      <c r="S20" s="14"/>
      <c r="T20" s="14"/>
      <c r="U20" s="14"/>
      <c r="V20" s="14"/>
      <c r="W20" s="14"/>
    </row>
    <row r="21" spans="1:23">
      <c r="A21" s="21"/>
      <c r="B21" s="21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s">
        <v>163</v>
      </c>
      <c r="P21" s="14" t="s">
        <v>162</v>
      </c>
      <c r="Q21" s="47"/>
      <c r="R21" s="14"/>
      <c r="S21" s="14"/>
      <c r="T21" s="14"/>
      <c r="U21" s="14"/>
      <c r="V21" s="14"/>
      <c r="W21" s="21"/>
    </row>
    <row r="22" spans="1:2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47"/>
      <c r="R22" s="14"/>
      <c r="S22" s="14"/>
      <c r="T22" s="14"/>
      <c r="U22" s="14"/>
      <c r="V22" s="14"/>
      <c r="W22" s="14"/>
    </row>
    <row r="23" spans="1:23">
      <c r="A23" s="21" t="s">
        <v>161</v>
      </c>
      <c r="B23" s="21" t="s">
        <v>150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7"/>
      <c r="Q23" s="14"/>
      <c r="R23" s="14"/>
      <c r="S23" s="14"/>
      <c r="T23" s="14"/>
      <c r="U23" s="14"/>
      <c r="V23" s="14"/>
      <c r="W23" s="14"/>
    </row>
    <row r="24" spans="1:23">
      <c r="A24" s="297" t="s">
        <v>25</v>
      </c>
      <c r="B24" s="313"/>
      <c r="C24" s="313"/>
      <c r="D24" s="313"/>
      <c r="E24" s="313"/>
      <c r="F24" s="313"/>
      <c r="G24" s="313"/>
      <c r="H24" s="298"/>
      <c r="I24" s="297" t="s">
        <v>41</v>
      </c>
      <c r="J24" s="298"/>
      <c r="K24" s="297" t="s">
        <v>89</v>
      </c>
      <c r="L24" s="313"/>
      <c r="M24" s="313"/>
      <c r="N24" s="313"/>
      <c r="O24" s="313"/>
      <c r="P24" s="313"/>
      <c r="Q24" s="298"/>
      <c r="R24" s="14"/>
      <c r="S24" s="14"/>
      <c r="T24" s="14"/>
      <c r="U24" s="14"/>
      <c r="V24" s="297" t="s">
        <v>35</v>
      </c>
      <c r="W24" s="298"/>
    </row>
    <row r="25" spans="1:23" ht="21">
      <c r="A25" s="15" t="s">
        <v>114</v>
      </c>
      <c r="B25" s="15" t="s">
        <v>114</v>
      </c>
      <c r="C25" s="15" t="s">
        <v>58</v>
      </c>
      <c r="D25" s="15" t="s">
        <v>39</v>
      </c>
      <c r="E25" s="15" t="s">
        <v>50</v>
      </c>
      <c r="F25" s="15" t="s">
        <v>59</v>
      </c>
      <c r="G25" s="15" t="s">
        <v>26</v>
      </c>
      <c r="H25" s="15" t="s">
        <v>64</v>
      </c>
      <c r="I25" s="15" t="s">
        <v>104</v>
      </c>
      <c r="J25" s="15" t="s">
        <v>125</v>
      </c>
      <c r="K25" s="15" t="s">
        <v>5</v>
      </c>
      <c r="L25" s="15" t="s">
        <v>19</v>
      </c>
      <c r="M25" s="15" t="s">
        <v>160</v>
      </c>
      <c r="N25" s="15" t="s">
        <v>0</v>
      </c>
      <c r="O25" s="53" t="s">
        <v>159</v>
      </c>
      <c r="P25" s="53" t="s">
        <v>158</v>
      </c>
      <c r="Q25" s="53" t="s">
        <v>157</v>
      </c>
      <c r="R25" s="15" t="s">
        <v>156</v>
      </c>
      <c r="S25" s="54" t="s">
        <v>155</v>
      </c>
      <c r="T25" s="54" t="s">
        <v>154</v>
      </c>
      <c r="U25" s="15" t="s">
        <v>68</v>
      </c>
      <c r="V25" s="15" t="s">
        <v>5</v>
      </c>
      <c r="W25" s="15" t="s">
        <v>68</v>
      </c>
    </row>
    <row r="26" spans="1:23">
      <c r="A26" s="55"/>
      <c r="B26" s="55"/>
      <c r="C26" s="55" t="s">
        <v>23</v>
      </c>
      <c r="D26" s="55"/>
      <c r="E26" s="55" t="s">
        <v>98</v>
      </c>
      <c r="F26" s="55" t="s">
        <v>25</v>
      </c>
      <c r="G26" s="55" t="s">
        <v>114</v>
      </c>
      <c r="H26" s="56">
        <v>43809.972951388903</v>
      </c>
      <c r="I26" s="1" t="s">
        <v>3</v>
      </c>
      <c r="J26" s="4">
        <v>0.99987169606953696</v>
      </c>
      <c r="K26" s="4">
        <v>10.646233333333299</v>
      </c>
      <c r="L26" s="4">
        <v>68.445406481298207</v>
      </c>
      <c r="M26" s="11"/>
      <c r="N26" s="11">
        <f>100*(L26/M$28)</f>
        <v>99.884674065359206</v>
      </c>
      <c r="O26" s="11">
        <f>L26*2</f>
        <v>136.89081296259641</v>
      </c>
      <c r="P26" s="11">
        <f>O26*4</f>
        <v>547.56325185038565</v>
      </c>
      <c r="Q26" s="11">
        <f>P26/P32</f>
        <v>6.4962342579156618E-2</v>
      </c>
      <c r="R26" s="11"/>
      <c r="S26" s="11"/>
      <c r="T26" s="11"/>
      <c r="U26" s="4">
        <v>365589.96440173802</v>
      </c>
      <c r="V26" s="4">
        <v>10.645383333333299</v>
      </c>
      <c r="W26" s="4">
        <v>176795.25242680701</v>
      </c>
    </row>
    <row r="27" spans="1:23">
      <c r="A27" s="55"/>
      <c r="B27" s="55"/>
      <c r="C27" s="55" t="s">
        <v>82</v>
      </c>
      <c r="D27" s="55"/>
      <c r="E27" s="55" t="s">
        <v>38</v>
      </c>
      <c r="F27" s="55" t="s">
        <v>25</v>
      </c>
      <c r="G27" s="55" t="s">
        <v>114</v>
      </c>
      <c r="H27" s="56">
        <v>43810.140069444402</v>
      </c>
      <c r="I27" s="1" t="s">
        <v>3</v>
      </c>
      <c r="J27" s="4">
        <v>0.99987169606953696</v>
      </c>
      <c r="K27" s="4">
        <v>10.646233333333299</v>
      </c>
      <c r="L27" s="4">
        <v>62.225477952817002</v>
      </c>
      <c r="M27" s="11"/>
      <c r="N27" s="11">
        <f>100*(L27/M$28)</f>
        <v>90.807724044660162</v>
      </c>
      <c r="O27" s="11">
        <f>L27*2</f>
        <v>124.450955905634</v>
      </c>
      <c r="P27" s="11">
        <f t="shared" ref="P27:P34" si="0">O27*4</f>
        <v>497.80382362253602</v>
      </c>
      <c r="Q27" s="11">
        <f>P27/P33</f>
        <v>5.9992468019902621E-2</v>
      </c>
      <c r="R27" s="11"/>
      <c r="S27" s="14"/>
      <c r="T27" s="11"/>
      <c r="U27" s="4">
        <v>345991.04425829602</v>
      </c>
      <c r="V27" s="4">
        <v>10.640333333333301</v>
      </c>
      <c r="W27" s="4">
        <v>183447.31329109499</v>
      </c>
    </row>
    <row r="28" spans="1:23">
      <c r="A28" s="55"/>
      <c r="B28" s="55"/>
      <c r="C28" s="55" t="s">
        <v>128</v>
      </c>
      <c r="D28" s="55"/>
      <c r="E28" s="55" t="s">
        <v>4</v>
      </c>
      <c r="F28" s="55" t="s">
        <v>25</v>
      </c>
      <c r="G28" s="55" t="s">
        <v>114</v>
      </c>
      <c r="H28" s="56">
        <v>43809.910335648201</v>
      </c>
      <c r="I28" s="1" t="s">
        <v>3</v>
      </c>
      <c r="J28" s="4">
        <v>0.99987169606953696</v>
      </c>
      <c r="K28" s="4">
        <v>10.64625</v>
      </c>
      <c r="L28" s="4">
        <v>74.902414337960195</v>
      </c>
      <c r="M28" s="11">
        <f>AVERAGE(L26:L28)</f>
        <v>68.524432924025135</v>
      </c>
      <c r="N28" s="11">
        <f>100*(L28/M$28)</f>
        <v>109.30760188998062</v>
      </c>
      <c r="O28" s="11">
        <f>L28*2</f>
        <v>149.80482867592039</v>
      </c>
      <c r="P28" s="11">
        <f t="shared" si="0"/>
        <v>599.21931470368156</v>
      </c>
      <c r="Q28" s="11">
        <f>P28/P34</f>
        <v>7.006022504787407E-2</v>
      </c>
      <c r="R28" s="11">
        <f>AVERAGE(Q26:Q28)</f>
        <v>6.5005011882311101E-2</v>
      </c>
      <c r="S28" s="11">
        <f>STDEV(Q26:Q28)</f>
        <v>5.0340141433691749E-3</v>
      </c>
      <c r="T28" s="11"/>
      <c r="U28" s="4">
        <v>349100.18398007599</v>
      </c>
      <c r="V28" s="4">
        <v>10.6454</v>
      </c>
      <c r="W28" s="4">
        <v>154700.25953353901</v>
      </c>
    </row>
    <row r="29" spans="1:23">
      <c r="A29" s="55"/>
      <c r="B29" s="55"/>
      <c r="C29" s="55" t="s">
        <v>22</v>
      </c>
      <c r="D29" s="55"/>
      <c r="E29" s="55" t="s">
        <v>53</v>
      </c>
      <c r="F29" s="55" t="s">
        <v>25</v>
      </c>
      <c r="G29" s="55" t="s">
        <v>114</v>
      </c>
      <c r="H29" s="56">
        <v>43810.035694444399</v>
      </c>
      <c r="I29" s="1" t="s">
        <v>3</v>
      </c>
      <c r="J29" s="4">
        <v>0.99987169606953696</v>
      </c>
      <c r="K29" s="4">
        <v>10.64625</v>
      </c>
      <c r="L29" s="4">
        <v>247.55183009211501</v>
      </c>
      <c r="M29" s="11"/>
      <c r="N29" s="11">
        <f>100*(L29/M$31)</f>
        <v>98.360320007643253</v>
      </c>
      <c r="O29" s="11">
        <f t="shared" ref="O29:O34" si="1">L29*10</f>
        <v>2475.5183009211501</v>
      </c>
      <c r="P29" s="11">
        <f t="shared" si="0"/>
        <v>9902.0732036846002</v>
      </c>
      <c r="Q29" s="11"/>
      <c r="R29" s="55"/>
      <c r="S29" s="11"/>
      <c r="T29" s="11"/>
      <c r="U29" s="4">
        <v>1301423.3336020501</v>
      </c>
      <c r="V29" s="4">
        <v>10.645383333333299</v>
      </c>
      <c r="W29" s="4">
        <v>178191.595007105</v>
      </c>
    </row>
    <row r="30" spans="1:23">
      <c r="A30" s="55"/>
      <c r="B30" s="55"/>
      <c r="C30" s="55" t="s">
        <v>72</v>
      </c>
      <c r="D30" s="55"/>
      <c r="E30" s="55" t="s">
        <v>115</v>
      </c>
      <c r="F30" s="55" t="s">
        <v>25</v>
      </c>
      <c r="G30" s="55" t="s">
        <v>114</v>
      </c>
      <c r="H30" s="56">
        <v>43809.889432870397</v>
      </c>
      <c r="I30" s="1" t="s">
        <v>3</v>
      </c>
      <c r="J30" s="4">
        <v>0.99987169606953696</v>
      </c>
      <c r="K30" s="4">
        <v>10.64625</v>
      </c>
      <c r="L30" s="4">
        <v>258.56193254790497</v>
      </c>
      <c r="M30" s="11"/>
      <c r="N30" s="11">
        <f>100*(L30/M$31)</f>
        <v>102.7349885385342</v>
      </c>
      <c r="O30" s="11">
        <f t="shared" si="1"/>
        <v>2585.6193254790496</v>
      </c>
      <c r="P30" s="11">
        <f t="shared" si="0"/>
        <v>10342.477301916198</v>
      </c>
      <c r="Q30" s="11"/>
      <c r="R30" s="55"/>
      <c r="S30" s="11"/>
      <c r="T30" s="11"/>
      <c r="U30" s="4">
        <v>1522439.9451403799</v>
      </c>
      <c r="V30" s="4">
        <v>10.645383333333299</v>
      </c>
      <c r="W30" s="4">
        <v>199655.01967506</v>
      </c>
    </row>
    <row r="31" spans="1:23">
      <c r="A31" s="55"/>
      <c r="B31" s="55"/>
      <c r="C31" s="55" t="s">
        <v>122</v>
      </c>
      <c r="D31" s="55"/>
      <c r="E31" s="55" t="s">
        <v>109</v>
      </c>
      <c r="F31" s="55" t="s">
        <v>25</v>
      </c>
      <c r="G31" s="55" t="s">
        <v>114</v>
      </c>
      <c r="H31" s="56">
        <v>43810.431990740697</v>
      </c>
      <c r="I31" s="1" t="s">
        <v>3</v>
      </c>
      <c r="J31" s="4">
        <v>0.99987169606953696</v>
      </c>
      <c r="K31" s="4">
        <v>10.6412333333333</v>
      </c>
      <c r="L31" s="4">
        <v>248.92189627064201</v>
      </c>
      <c r="M31" s="11">
        <f>AVERAGE(L29:L31)</f>
        <v>251.67855297022069</v>
      </c>
      <c r="N31" s="11">
        <f>100*(L31/M$31)</f>
        <v>98.904691453822508</v>
      </c>
      <c r="O31" s="11">
        <f t="shared" si="1"/>
        <v>2489.2189627064199</v>
      </c>
      <c r="P31" s="11">
        <f t="shared" si="0"/>
        <v>9956.8758508256797</v>
      </c>
      <c r="Q31" s="11"/>
      <c r="R31" s="11">
        <f>AVERAGE(P29:P31)</f>
        <v>10067.142118808826</v>
      </c>
      <c r="S31" s="11">
        <f>STDEV(P29:P31)</f>
        <v>240.01651990226657</v>
      </c>
      <c r="T31" s="11"/>
      <c r="U31" s="4">
        <v>1301043.3492707701</v>
      </c>
      <c r="V31" s="4">
        <v>10.6353333333333</v>
      </c>
      <c r="W31" s="4">
        <v>177168.04308794701</v>
      </c>
    </row>
    <row r="32" spans="1:23">
      <c r="A32" s="55"/>
      <c r="B32" s="55"/>
      <c r="C32" s="55" t="s">
        <v>61</v>
      </c>
      <c r="D32" s="55"/>
      <c r="E32" s="55" t="s">
        <v>81</v>
      </c>
      <c r="F32" s="55" t="s">
        <v>25</v>
      </c>
      <c r="G32" s="55" t="s">
        <v>114</v>
      </c>
      <c r="H32" s="56">
        <v>43810.348668981504</v>
      </c>
      <c r="I32" s="1" t="s">
        <v>3</v>
      </c>
      <c r="J32" s="4">
        <v>0.99987169606953696</v>
      </c>
      <c r="K32" s="4">
        <v>10.6412</v>
      </c>
      <c r="L32" s="4">
        <v>210.723332207109</v>
      </c>
      <c r="M32" s="11"/>
      <c r="N32" s="11">
        <f>100*(L32/M$34)</f>
        <v>100.02839118197831</v>
      </c>
      <c r="O32" s="11">
        <f t="shared" si="1"/>
        <v>2107.2333220710898</v>
      </c>
      <c r="P32" s="11">
        <f t="shared" si="0"/>
        <v>8428.9332882843592</v>
      </c>
      <c r="Q32" s="11"/>
      <c r="R32" s="11"/>
      <c r="S32" s="11"/>
      <c r="T32" s="11"/>
      <c r="U32" s="4">
        <v>638209.66129520396</v>
      </c>
      <c r="V32" s="4">
        <v>10.635300000000001</v>
      </c>
      <c r="W32" s="4">
        <v>102491.762294467</v>
      </c>
    </row>
    <row r="33" spans="1:23">
      <c r="A33" s="55"/>
      <c r="B33" s="55"/>
      <c r="C33" s="55" t="s">
        <v>117</v>
      </c>
      <c r="D33" s="55"/>
      <c r="E33" s="55" t="s">
        <v>92</v>
      </c>
      <c r="F33" s="55" t="s">
        <v>25</v>
      </c>
      <c r="G33" s="55" t="s">
        <v>114</v>
      </c>
      <c r="H33" s="56">
        <v>43810.3903587963</v>
      </c>
      <c r="I33" s="1" t="s">
        <v>3</v>
      </c>
      <c r="J33" s="4">
        <v>0.99987169606953696</v>
      </c>
      <c r="K33" s="4">
        <v>10.641249999999999</v>
      </c>
      <c r="L33" s="4">
        <v>207.44430094849099</v>
      </c>
      <c r="M33" s="11"/>
      <c r="N33" s="11">
        <f>100*(L33/M$34)</f>
        <v>98.471865770199955</v>
      </c>
      <c r="O33" s="11">
        <f t="shared" si="1"/>
        <v>2074.4430094849099</v>
      </c>
      <c r="P33" s="11">
        <f t="shared" si="0"/>
        <v>8297.7720379396396</v>
      </c>
      <c r="Q33" s="11"/>
      <c r="R33" s="11"/>
      <c r="S33" s="11"/>
      <c r="T33" s="11"/>
      <c r="U33" s="4">
        <v>487408.77433962701</v>
      </c>
      <c r="V33" s="4">
        <v>10.635350000000001</v>
      </c>
      <c r="W33" s="4">
        <v>79497.981834128397</v>
      </c>
    </row>
    <row r="34" spans="1:23">
      <c r="A34" s="55"/>
      <c r="B34" s="55"/>
      <c r="C34" s="55" t="s">
        <v>111</v>
      </c>
      <c r="D34" s="55"/>
      <c r="E34" s="55" t="s">
        <v>99</v>
      </c>
      <c r="F34" s="55" t="s">
        <v>25</v>
      </c>
      <c r="G34" s="55" t="s">
        <v>114</v>
      </c>
      <c r="H34" s="56">
        <v>43810.473634259302</v>
      </c>
      <c r="I34" s="1" t="s">
        <v>3</v>
      </c>
      <c r="J34" s="4">
        <v>0.99987169606953696</v>
      </c>
      <c r="K34" s="4">
        <v>10.6361333333333</v>
      </c>
      <c r="L34" s="4">
        <v>213.822933873756</v>
      </c>
      <c r="M34" s="11">
        <f>AVERAGE(L32:L34)</f>
        <v>210.66352234311867</v>
      </c>
      <c r="N34" s="11">
        <f>100*(L34/M$34)</f>
        <v>101.49974304782174</v>
      </c>
      <c r="O34" s="11">
        <f t="shared" si="1"/>
        <v>2138.2293387375598</v>
      </c>
      <c r="P34" s="11">
        <f t="shared" si="0"/>
        <v>8552.9173549502393</v>
      </c>
      <c r="Q34" s="11"/>
      <c r="R34" s="11">
        <f>AVERAGE(P32:P34)</f>
        <v>8426.5408937247466</v>
      </c>
      <c r="S34" s="11">
        <f>STDEV(P32:P34)</f>
        <v>127.58948178398759</v>
      </c>
      <c r="T34" s="57">
        <f>((R34-R31)/R31)</f>
        <v>-0.16296593469350965</v>
      </c>
      <c r="U34" s="4">
        <v>603645.87420825998</v>
      </c>
      <c r="V34" s="4">
        <v>10.6352666666667</v>
      </c>
      <c r="W34" s="4">
        <v>95550.725033378301</v>
      </c>
    </row>
    <row r="35" spans="1:2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47"/>
      <c r="Q35" s="14"/>
      <c r="R35" s="14"/>
      <c r="S35" s="14"/>
      <c r="T35" s="14"/>
      <c r="U35" s="14"/>
      <c r="V35" s="14"/>
      <c r="W35" s="14"/>
    </row>
    <row r="36" spans="1:2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47"/>
      <c r="Q36" s="14"/>
      <c r="R36" s="14"/>
      <c r="S36" s="14"/>
      <c r="T36" s="14"/>
      <c r="U36" s="14"/>
      <c r="V36" s="14"/>
      <c r="W36" s="14"/>
    </row>
    <row r="37" spans="1:23">
      <c r="A37" s="21" t="s">
        <v>161</v>
      </c>
      <c r="B37" s="21">
        <v>916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47"/>
      <c r="Q37" s="14"/>
      <c r="R37" s="14"/>
      <c r="S37" s="14"/>
      <c r="T37" s="14"/>
      <c r="U37" s="14"/>
      <c r="V37" s="14"/>
      <c r="W37" s="14"/>
    </row>
    <row r="38" spans="1:23">
      <c r="A38" s="297" t="s">
        <v>25</v>
      </c>
      <c r="B38" s="313"/>
      <c r="C38" s="313"/>
      <c r="D38" s="313"/>
      <c r="E38" s="313"/>
      <c r="F38" s="313"/>
      <c r="G38" s="313"/>
      <c r="H38" s="298"/>
      <c r="I38" s="297" t="s">
        <v>7</v>
      </c>
      <c r="J38" s="298"/>
      <c r="K38" s="297" t="s">
        <v>20</v>
      </c>
      <c r="L38" s="313"/>
      <c r="M38" s="313"/>
      <c r="N38" s="313"/>
      <c r="O38" s="313"/>
      <c r="P38" s="313"/>
      <c r="Q38" s="314"/>
      <c r="R38" s="14"/>
      <c r="S38" s="14"/>
      <c r="T38" s="14"/>
      <c r="U38" s="14"/>
      <c r="V38" s="297" t="s">
        <v>35</v>
      </c>
      <c r="W38" s="298"/>
    </row>
    <row r="39" spans="1:23" ht="33.75" customHeight="1">
      <c r="A39" s="15" t="s">
        <v>114</v>
      </c>
      <c r="B39" s="15" t="s">
        <v>114</v>
      </c>
      <c r="C39" s="15" t="s">
        <v>58</v>
      </c>
      <c r="D39" s="15" t="s">
        <v>39</v>
      </c>
      <c r="E39" s="15" t="s">
        <v>50</v>
      </c>
      <c r="F39" s="15" t="s">
        <v>59</v>
      </c>
      <c r="G39" s="15" t="s">
        <v>26</v>
      </c>
      <c r="H39" s="15" t="s">
        <v>64</v>
      </c>
      <c r="I39" s="15" t="s">
        <v>104</v>
      </c>
      <c r="J39" s="15" t="s">
        <v>125</v>
      </c>
      <c r="K39" s="15" t="s">
        <v>5</v>
      </c>
      <c r="L39" s="15" t="s">
        <v>19</v>
      </c>
      <c r="M39" s="15" t="s">
        <v>160</v>
      </c>
      <c r="N39" s="15" t="s">
        <v>0</v>
      </c>
      <c r="O39" s="59" t="s">
        <v>159</v>
      </c>
      <c r="P39" s="59" t="s">
        <v>158</v>
      </c>
      <c r="Q39" s="15" t="s">
        <v>157</v>
      </c>
      <c r="R39" s="15" t="s">
        <v>156</v>
      </c>
      <c r="S39" s="15" t="s">
        <v>155</v>
      </c>
      <c r="T39" s="54" t="s">
        <v>154</v>
      </c>
      <c r="U39" s="15" t="s">
        <v>68</v>
      </c>
      <c r="V39" s="15" t="s">
        <v>5</v>
      </c>
      <c r="W39" s="15" t="s">
        <v>68</v>
      </c>
    </row>
    <row r="40" spans="1:23">
      <c r="A40" s="55"/>
      <c r="B40" s="55"/>
      <c r="C40" s="55" t="s">
        <v>23</v>
      </c>
      <c r="D40" s="55"/>
      <c r="E40" s="55" t="s">
        <v>98</v>
      </c>
      <c r="F40" s="55" t="s">
        <v>25</v>
      </c>
      <c r="G40" s="55" t="s">
        <v>114</v>
      </c>
      <c r="H40" s="56">
        <v>43809.972951388903</v>
      </c>
      <c r="I40" s="1" t="s">
        <v>90</v>
      </c>
      <c r="J40" s="4">
        <v>0.99884733862590003</v>
      </c>
      <c r="K40" s="4">
        <v>11.785166666666701</v>
      </c>
      <c r="L40" s="4">
        <v>376.49204943835701</v>
      </c>
      <c r="M40" s="11"/>
      <c r="N40" s="11">
        <f>100*(L40/M$42)</f>
        <v>99.395468500042114</v>
      </c>
      <c r="O40" s="11">
        <f>L40*2</f>
        <v>752.98409887671403</v>
      </c>
      <c r="P40" s="11">
        <f t="shared" ref="P40:P48" si="2">O40*4</f>
        <v>3011.9363955068561</v>
      </c>
      <c r="Q40" s="60">
        <f>P40/P46</f>
        <v>0.44611248005752957</v>
      </c>
      <c r="R40" s="14"/>
      <c r="S40" s="14"/>
      <c r="T40" s="14"/>
      <c r="U40" s="4">
        <v>946110.34863450704</v>
      </c>
      <c r="V40" s="11">
        <v>13.629516666666699</v>
      </c>
      <c r="W40" s="11">
        <v>937909.44667700795</v>
      </c>
    </row>
    <row r="41" spans="1:23">
      <c r="A41" s="55"/>
      <c r="B41" s="55"/>
      <c r="C41" s="55" t="s">
        <v>82</v>
      </c>
      <c r="D41" s="55"/>
      <c r="E41" s="55" t="s">
        <v>38</v>
      </c>
      <c r="F41" s="55" t="s">
        <v>25</v>
      </c>
      <c r="G41" s="55" t="s">
        <v>114</v>
      </c>
      <c r="H41" s="56">
        <v>43810.140069444402</v>
      </c>
      <c r="I41" s="1" t="s">
        <v>90</v>
      </c>
      <c r="J41" s="4">
        <v>0.99884733862590003</v>
      </c>
      <c r="K41" s="4">
        <v>11.78515</v>
      </c>
      <c r="L41" s="4">
        <v>361.14131269495698</v>
      </c>
      <c r="M41" s="11"/>
      <c r="N41" s="11">
        <f>100*(L41/M$42)</f>
        <v>95.342810090104365</v>
      </c>
      <c r="O41" s="11">
        <f>L41*2</f>
        <v>722.28262538991396</v>
      </c>
      <c r="P41" s="11">
        <f t="shared" si="2"/>
        <v>2889.1305015596558</v>
      </c>
      <c r="Q41" s="11">
        <f>P41/P47</f>
        <v>0.39500236953830381</v>
      </c>
      <c r="R41" s="14">
        <f>AVERAGE(Q40:Q41)</f>
        <v>0.42055742479791669</v>
      </c>
      <c r="S41" s="14">
        <f>STDEV(Q40:Q41)</f>
        <v>3.6140305735338434E-2</v>
      </c>
      <c r="T41" s="14"/>
      <c r="U41" s="4">
        <v>909879.51962642896</v>
      </c>
      <c r="V41" s="11">
        <v>13.629483333333299</v>
      </c>
      <c r="W41" s="11">
        <v>940399.91931642697</v>
      </c>
    </row>
    <row r="42" spans="1:23" s="14" customFormat="1">
      <c r="A42" s="55"/>
      <c r="B42" s="55"/>
      <c r="C42" s="55" t="s">
        <v>128</v>
      </c>
      <c r="D42" s="55"/>
      <c r="E42" s="55" t="s">
        <v>4</v>
      </c>
      <c r="F42" s="55" t="s">
        <v>25</v>
      </c>
      <c r="G42" s="55" t="s">
        <v>114</v>
      </c>
      <c r="H42" s="56">
        <v>43809.910335648201</v>
      </c>
      <c r="I42" s="55" t="s">
        <v>90</v>
      </c>
      <c r="J42" s="11">
        <v>0.99884733862590003</v>
      </c>
      <c r="K42" s="11">
        <v>11.7851833333333</v>
      </c>
      <c r="L42" s="11">
        <v>398.71235398410897</v>
      </c>
      <c r="M42" s="11">
        <f>AVERAGE(L40:L42)</f>
        <v>378.78190537247428</v>
      </c>
      <c r="N42" s="11">
        <f>100*(L42/M$42)</f>
        <v>105.26172140985355</v>
      </c>
      <c r="O42" s="11">
        <f>L42*2</f>
        <v>797.42470796821794</v>
      </c>
      <c r="P42" s="11">
        <f t="shared" si="2"/>
        <v>3189.6988318728718</v>
      </c>
      <c r="Q42" s="11">
        <f>P42/P48</f>
        <v>0.51014462333030708</v>
      </c>
      <c r="R42" s="11">
        <f>AVERAGE(Q40:Q42)</f>
        <v>0.45041982430871347</v>
      </c>
      <c r="S42" s="11">
        <f>STDEV(Q40:Q42)</f>
        <v>5.7691850056565144E-2</v>
      </c>
      <c r="U42" s="11">
        <v>880671.42058491299</v>
      </c>
      <c r="V42" s="11">
        <v>13.629516666666699</v>
      </c>
      <c r="W42" s="11">
        <v>824306.21830900095</v>
      </c>
    </row>
    <row r="43" spans="1:23">
      <c r="A43" s="55"/>
      <c r="B43" s="55"/>
      <c r="C43" s="55" t="s">
        <v>22</v>
      </c>
      <c r="D43" s="55"/>
      <c r="E43" s="55" t="s">
        <v>53</v>
      </c>
      <c r="F43" s="55" t="s">
        <v>25</v>
      </c>
      <c r="G43" s="55" t="s">
        <v>114</v>
      </c>
      <c r="H43" s="56">
        <v>43810.035694444399</v>
      </c>
      <c r="I43" s="1" t="s">
        <v>90</v>
      </c>
      <c r="J43" s="4">
        <v>0.99884733862590003</v>
      </c>
      <c r="K43" s="4">
        <v>11.785166666666701</v>
      </c>
      <c r="L43" s="4">
        <v>176.410725127154</v>
      </c>
      <c r="M43" s="11"/>
      <c r="N43" s="11">
        <f>100*(L43/M$45)</f>
        <v>94.495236289575217</v>
      </c>
      <c r="O43" s="11">
        <f t="shared" ref="O43:O48" si="3">L43*10</f>
        <v>1764.10725127154</v>
      </c>
      <c r="P43" s="11">
        <f t="shared" si="2"/>
        <v>7056.42900508616</v>
      </c>
      <c r="Q43" s="14"/>
      <c r="R43" s="55"/>
      <c r="S43" s="11"/>
      <c r="T43" s="14"/>
      <c r="U43" s="4">
        <v>438160.33737905498</v>
      </c>
      <c r="V43" s="11">
        <v>13.629516666666699</v>
      </c>
      <c r="W43" s="11">
        <v>928772.39681813295</v>
      </c>
    </row>
    <row r="44" spans="1:23">
      <c r="A44" s="55"/>
      <c r="B44" s="55"/>
      <c r="C44" s="55" t="s">
        <v>72</v>
      </c>
      <c r="D44" s="55"/>
      <c r="E44" s="55" t="s">
        <v>115</v>
      </c>
      <c r="F44" s="55" t="s">
        <v>25</v>
      </c>
      <c r="G44" s="55" t="s">
        <v>114</v>
      </c>
      <c r="H44" s="56">
        <v>43809.889432870397</v>
      </c>
      <c r="I44" s="1" t="s">
        <v>90</v>
      </c>
      <c r="J44" s="4">
        <v>0.99884733862590003</v>
      </c>
      <c r="K44" s="4">
        <v>11.7851833333333</v>
      </c>
      <c r="L44" s="4">
        <v>175.76622372554201</v>
      </c>
      <c r="M44" s="11"/>
      <c r="N44" s="11">
        <f>100*(L44/M$45)</f>
        <v>94.150006076443972</v>
      </c>
      <c r="O44" s="11">
        <f t="shared" si="3"/>
        <v>1757.66223725542</v>
      </c>
      <c r="P44" s="11">
        <f t="shared" si="2"/>
        <v>7030.64894902168</v>
      </c>
      <c r="Q44" s="14"/>
      <c r="R44" s="55"/>
      <c r="S44" s="11"/>
      <c r="T44" s="14"/>
      <c r="U44" s="4">
        <v>495187.54505199799</v>
      </c>
      <c r="V44" s="11">
        <v>13.629533333333301</v>
      </c>
      <c r="W44" s="11">
        <v>1053516.2039995301</v>
      </c>
    </row>
    <row r="45" spans="1:23">
      <c r="A45" s="55"/>
      <c r="B45" s="55"/>
      <c r="C45" s="55" t="s">
        <v>122</v>
      </c>
      <c r="D45" s="55"/>
      <c r="E45" s="55" t="s">
        <v>109</v>
      </c>
      <c r="F45" s="55" t="s">
        <v>25</v>
      </c>
      <c r="G45" s="55" t="s">
        <v>114</v>
      </c>
      <c r="H45" s="56">
        <v>43810.431990740697</v>
      </c>
      <c r="I45" s="1" t="s">
        <v>90</v>
      </c>
      <c r="J45" s="4">
        <v>0.99884733862590003</v>
      </c>
      <c r="K45" s="4">
        <v>11.7767</v>
      </c>
      <c r="L45" s="4">
        <v>207.88533170466499</v>
      </c>
      <c r="M45" s="11">
        <f>AVERAGE(L43:L45)</f>
        <v>186.68742685245365</v>
      </c>
      <c r="N45" s="11">
        <f>100*(L45/M$45)</f>
        <v>111.35475763398081</v>
      </c>
      <c r="O45" s="11">
        <f t="shared" si="3"/>
        <v>2078.8533170466499</v>
      </c>
      <c r="P45" s="11">
        <f t="shared" si="2"/>
        <v>8315.4132681865995</v>
      </c>
      <c r="Q45" s="14"/>
      <c r="R45" s="11">
        <f>AVERAGE(P43:P45)</f>
        <v>7467.4970740981471</v>
      </c>
      <c r="S45" s="11">
        <f>STDEV(P43:P45)</f>
        <v>734.4300899137761</v>
      </c>
      <c r="T45" s="14"/>
      <c r="U45" s="4">
        <v>488379.816079212</v>
      </c>
      <c r="V45" s="11">
        <v>13.654999999999999</v>
      </c>
      <c r="W45" s="11">
        <v>878010.105440479</v>
      </c>
    </row>
    <row r="46" spans="1:23">
      <c r="A46" s="55"/>
      <c r="B46" s="55"/>
      <c r="C46" s="55" t="s">
        <v>61</v>
      </c>
      <c r="D46" s="55"/>
      <c r="E46" s="55" t="s">
        <v>81</v>
      </c>
      <c r="F46" s="55" t="s">
        <v>25</v>
      </c>
      <c r="G46" s="55" t="s">
        <v>114</v>
      </c>
      <c r="H46" s="56">
        <v>43810.348668981504</v>
      </c>
      <c r="I46" s="1" t="s">
        <v>90</v>
      </c>
      <c r="J46" s="4">
        <v>0.99884733862590003</v>
      </c>
      <c r="K46" s="4">
        <v>11.776666666666699</v>
      </c>
      <c r="L46" s="4">
        <v>168.78794755520201</v>
      </c>
      <c r="M46" s="11"/>
      <c r="N46" s="11">
        <f>100*(L46/M$48)</f>
        <v>99.686424416895719</v>
      </c>
      <c r="O46" s="11">
        <f t="shared" si="3"/>
        <v>1687.87947555202</v>
      </c>
      <c r="P46" s="11">
        <f t="shared" si="2"/>
        <v>6751.5179022080802</v>
      </c>
      <c r="Q46" s="14"/>
      <c r="R46" s="11"/>
      <c r="S46" s="11"/>
      <c r="T46" s="14"/>
      <c r="U46" s="4">
        <v>314743.919131245</v>
      </c>
      <c r="V46" s="11">
        <v>13.6549666666667</v>
      </c>
      <c r="W46" s="11">
        <v>697408.81167439895</v>
      </c>
    </row>
    <row r="47" spans="1:23">
      <c r="A47" s="55"/>
      <c r="B47" s="55"/>
      <c r="C47" s="55" t="s">
        <v>117</v>
      </c>
      <c r="D47" s="55"/>
      <c r="E47" s="55" t="s">
        <v>92</v>
      </c>
      <c r="F47" s="55" t="s">
        <v>25</v>
      </c>
      <c r="G47" s="55" t="s">
        <v>114</v>
      </c>
      <c r="H47" s="56">
        <v>43810.3903587963</v>
      </c>
      <c r="I47" s="1" t="s">
        <v>90</v>
      </c>
      <c r="J47" s="4">
        <v>0.99884733862590003</v>
      </c>
      <c r="K47" s="4">
        <v>11.776733333333301</v>
      </c>
      <c r="L47" s="4">
        <v>182.85526394035301</v>
      </c>
      <c r="M47" s="11"/>
      <c r="N47" s="11">
        <f>100*(L47/M$48)</f>
        <v>107.99460335910535</v>
      </c>
      <c r="O47" s="11">
        <f t="shared" si="3"/>
        <v>1828.5526394035301</v>
      </c>
      <c r="P47" s="11">
        <f t="shared" si="2"/>
        <v>7314.2105576141203</v>
      </c>
      <c r="Q47" s="14"/>
      <c r="R47" s="11"/>
      <c r="S47" s="11"/>
      <c r="T47" s="14"/>
      <c r="U47" s="4">
        <v>219861.75031903401</v>
      </c>
      <c r="V47" s="11">
        <v>13.6550166666667</v>
      </c>
      <c r="W47" s="11">
        <v>449560.95919058</v>
      </c>
    </row>
    <row r="48" spans="1:23">
      <c r="A48" s="55"/>
      <c r="B48" s="55"/>
      <c r="C48" s="55" t="s">
        <v>111</v>
      </c>
      <c r="D48" s="55"/>
      <c r="E48" s="55" t="s">
        <v>99</v>
      </c>
      <c r="F48" s="55" t="s">
        <v>25</v>
      </c>
      <c r="G48" s="55" t="s">
        <v>114</v>
      </c>
      <c r="H48" s="56">
        <v>43810.473634259302</v>
      </c>
      <c r="I48" s="1" t="s">
        <v>90</v>
      </c>
      <c r="J48" s="4">
        <v>0.99884733862590003</v>
      </c>
      <c r="K48" s="4">
        <v>11.77665</v>
      </c>
      <c r="L48" s="4">
        <v>156.31345926229699</v>
      </c>
      <c r="M48" s="11">
        <f>AVERAGE(L46:L48)</f>
        <v>169.31889025261734</v>
      </c>
      <c r="N48" s="11">
        <f>100*(L48/M$48)</f>
        <v>92.318972223998912</v>
      </c>
      <c r="O48" s="11">
        <f t="shared" si="3"/>
        <v>1563.1345926229699</v>
      </c>
      <c r="P48" s="11">
        <f t="shared" si="2"/>
        <v>6252.5383704918795</v>
      </c>
      <c r="Q48" s="14"/>
      <c r="R48" s="11">
        <f>AVERAGE(P46:P48)</f>
        <v>6772.755610104693</v>
      </c>
      <c r="S48" s="11">
        <f>STDEV(P46:P48)</f>
        <v>531.15462758480885</v>
      </c>
      <c r="T48" s="57">
        <f>((R48-R45)/R45)</f>
        <v>-9.3035384828370801E-2</v>
      </c>
      <c r="U48" s="4">
        <v>296577.99066923099</v>
      </c>
      <c r="V48" s="11">
        <v>13.654949999999999</v>
      </c>
      <c r="W48" s="11">
        <v>709812.93434787705</v>
      </c>
    </row>
    <row r="49" spans="1:90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47"/>
      <c r="Q49" s="14"/>
      <c r="R49" s="14"/>
      <c r="S49" s="14"/>
      <c r="T49" s="14"/>
      <c r="U49" s="14">
        <f>AVERAGE(U40:U48)</f>
        <v>554396.9608306248</v>
      </c>
      <c r="V49" s="14"/>
      <c r="W49" s="14">
        <f>AVERAGE(W40:W48)</f>
        <v>824410.77730815939</v>
      </c>
    </row>
    <row r="50" spans="1:9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47"/>
      <c r="Q50" s="14"/>
      <c r="R50" s="14"/>
      <c r="S50" s="14"/>
      <c r="T50" s="14"/>
      <c r="U50" s="14"/>
      <c r="V50" s="14"/>
      <c r="W50" s="14"/>
    </row>
    <row r="51" spans="1:90">
      <c r="A51" s="21" t="s">
        <v>161</v>
      </c>
      <c r="B51" s="21">
        <v>923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47"/>
      <c r="Q51" s="14"/>
      <c r="R51" s="14"/>
      <c r="S51" s="14"/>
      <c r="T51" s="14"/>
      <c r="U51" s="14"/>
      <c r="V51" s="14"/>
      <c r="W51" s="14"/>
    </row>
    <row r="52" spans="1:90">
      <c r="A52" s="297" t="s">
        <v>25</v>
      </c>
      <c r="B52" s="313"/>
      <c r="C52" s="313"/>
      <c r="D52" s="313"/>
      <c r="E52" s="313"/>
      <c r="F52" s="313"/>
      <c r="G52" s="313"/>
      <c r="H52" s="298"/>
      <c r="I52" s="297" t="s">
        <v>105</v>
      </c>
      <c r="J52" s="298"/>
      <c r="K52" s="297" t="s">
        <v>8</v>
      </c>
      <c r="L52" s="313"/>
      <c r="M52" s="313"/>
      <c r="N52" s="313"/>
      <c r="O52" s="313"/>
      <c r="P52" s="313"/>
      <c r="Q52" s="314"/>
      <c r="R52" s="14"/>
      <c r="S52" s="14"/>
      <c r="T52" s="14"/>
      <c r="U52" s="14"/>
      <c r="V52" s="297" t="s">
        <v>35</v>
      </c>
      <c r="W52" s="298"/>
    </row>
    <row r="53" spans="1:90" ht="24" customHeight="1">
      <c r="A53" s="15" t="s">
        <v>114</v>
      </c>
      <c r="B53" s="15" t="s">
        <v>114</v>
      </c>
      <c r="C53" s="15" t="s">
        <v>58</v>
      </c>
      <c r="D53" s="15" t="s">
        <v>39</v>
      </c>
      <c r="E53" s="15" t="s">
        <v>50</v>
      </c>
      <c r="F53" s="15" t="s">
        <v>59</v>
      </c>
      <c r="G53" s="15" t="s">
        <v>26</v>
      </c>
      <c r="H53" s="15" t="s">
        <v>64</v>
      </c>
      <c r="I53" s="15" t="s">
        <v>104</v>
      </c>
      <c r="J53" s="15" t="s">
        <v>125</v>
      </c>
      <c r="K53" s="15" t="s">
        <v>5</v>
      </c>
      <c r="L53" s="15" t="s">
        <v>19</v>
      </c>
      <c r="M53" s="15" t="s">
        <v>160</v>
      </c>
      <c r="N53" s="15" t="s">
        <v>0</v>
      </c>
      <c r="O53" s="59" t="s">
        <v>159</v>
      </c>
      <c r="P53" s="59" t="s">
        <v>158</v>
      </c>
      <c r="Q53" s="58" t="s">
        <v>157</v>
      </c>
      <c r="R53" s="15" t="s">
        <v>156</v>
      </c>
      <c r="S53" s="15" t="s">
        <v>155</v>
      </c>
      <c r="T53" s="15" t="s">
        <v>154</v>
      </c>
      <c r="U53" s="15" t="s">
        <v>68</v>
      </c>
      <c r="V53" s="15" t="s">
        <v>5</v>
      </c>
      <c r="W53" s="15" t="s">
        <v>68</v>
      </c>
    </row>
    <row r="54" spans="1:90">
      <c r="A54" s="55"/>
      <c r="B54" s="55"/>
      <c r="C54" s="55" t="s">
        <v>23</v>
      </c>
      <c r="D54" s="55"/>
      <c r="E54" s="55" t="s">
        <v>98</v>
      </c>
      <c r="F54" s="55" t="s">
        <v>25</v>
      </c>
      <c r="G54" s="55" t="s">
        <v>114</v>
      </c>
      <c r="H54" s="56">
        <v>43809.972951388903</v>
      </c>
      <c r="I54" s="1" t="s">
        <v>93</v>
      </c>
      <c r="J54" s="4">
        <v>0.99674550195551903</v>
      </c>
      <c r="K54" s="4">
        <v>23.258666666666699</v>
      </c>
      <c r="L54" s="4">
        <v>576.85761425405599</v>
      </c>
      <c r="M54" s="11"/>
      <c r="N54" s="11">
        <f>100*(L54/M$56)</f>
        <v>111.9345630202474</v>
      </c>
      <c r="O54" s="11">
        <f>L54*2</f>
        <v>1153.715228508112</v>
      </c>
      <c r="P54" s="11">
        <f t="shared" ref="P54:P62" si="4">O54*4</f>
        <v>4614.8609140324479</v>
      </c>
      <c r="Q54" s="60">
        <f>P54/P60</f>
        <v>0.97481905712167305</v>
      </c>
      <c r="R54" s="14"/>
      <c r="S54" s="14"/>
      <c r="T54" s="14"/>
      <c r="U54" s="4">
        <v>232116.01800097199</v>
      </c>
      <c r="V54" s="11">
        <v>13.629516666666699</v>
      </c>
      <c r="W54" s="11">
        <v>937909.44667700795</v>
      </c>
    </row>
    <row r="55" spans="1:90">
      <c r="A55" s="55"/>
      <c r="B55" s="55"/>
      <c r="C55" s="55" t="s">
        <v>82</v>
      </c>
      <c r="D55" s="55"/>
      <c r="E55" s="55" t="s">
        <v>38</v>
      </c>
      <c r="F55" s="55" t="s">
        <v>25</v>
      </c>
      <c r="G55" s="55" t="s">
        <v>114</v>
      </c>
      <c r="H55" s="56">
        <v>43810.140069444402</v>
      </c>
      <c r="I55" s="1" t="s">
        <v>93</v>
      </c>
      <c r="J55" s="4">
        <v>0.99674550195551903</v>
      </c>
      <c r="K55" s="4">
        <v>23.2501</v>
      </c>
      <c r="L55" s="4">
        <v>499.298381676681</v>
      </c>
      <c r="M55" s="11"/>
      <c r="N55" s="11">
        <f>100*(L55/M$56)</f>
        <v>96.884820081583982</v>
      </c>
      <c r="O55" s="11">
        <f>L55*2</f>
        <v>998.59676335336201</v>
      </c>
      <c r="P55" s="11">
        <f t="shared" si="4"/>
        <v>3994.387053413448</v>
      </c>
      <c r="Q55" s="11">
        <f>P55/P61</f>
        <v>0.90357980733440946</v>
      </c>
      <c r="R55" s="14">
        <f>AVERAGE(Q54:Q55)</f>
        <v>0.93919943222804125</v>
      </c>
      <c r="S55" s="14">
        <f>STDEV(Q54:Q55)</f>
        <v>5.0373756611216403E-2</v>
      </c>
      <c r="T55" s="14"/>
      <c r="U55" s="4">
        <v>201108.21756275199</v>
      </c>
      <c r="V55" s="11">
        <v>13.629483333333299</v>
      </c>
      <c r="W55" s="11">
        <v>940399.91931642697</v>
      </c>
    </row>
    <row r="56" spans="1:90" s="8" customFormat="1">
      <c r="A56" s="55"/>
      <c r="B56" s="55"/>
      <c r="C56" s="55" t="s">
        <v>128</v>
      </c>
      <c r="D56" s="55"/>
      <c r="E56" s="55" t="s">
        <v>4</v>
      </c>
      <c r="F56" s="55" t="s">
        <v>25</v>
      </c>
      <c r="G56" s="55" t="s">
        <v>114</v>
      </c>
      <c r="H56" s="56">
        <v>43809.910335648201</v>
      </c>
      <c r="I56" s="1" t="s">
        <v>93</v>
      </c>
      <c r="J56" s="4">
        <v>0.99674550195551903</v>
      </c>
      <c r="K56" s="4">
        <v>23.2671833333333</v>
      </c>
      <c r="L56" s="4">
        <v>469.90162565405598</v>
      </c>
      <c r="M56" s="11">
        <f>AVERAGE(L54:L56)</f>
        <v>515.35254052826429</v>
      </c>
      <c r="N56" s="11">
        <f>100*(L56/M$56)</f>
        <v>91.180616898168651</v>
      </c>
      <c r="O56" s="11">
        <f>L56*2</f>
        <v>939.80325130811195</v>
      </c>
      <c r="P56" s="11">
        <f t="shared" si="4"/>
        <v>3759.2130052324478</v>
      </c>
      <c r="Q56" s="11">
        <f>P56/P62</f>
        <v>0.73201627968794214</v>
      </c>
      <c r="R56" s="11">
        <f>AVERAGE(Q54:Q56)</f>
        <v>0.87013838138134147</v>
      </c>
      <c r="S56" s="11">
        <f>STDEV(Q54:Q56)</f>
        <v>0.1248080282262102</v>
      </c>
      <c r="T56" s="14"/>
      <c r="U56" s="4">
        <v>165774.55882297599</v>
      </c>
      <c r="V56" s="11">
        <v>13.629516666666699</v>
      </c>
      <c r="W56" s="11">
        <v>824306.21830900095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>
      <c r="A57" s="55"/>
      <c r="B57" s="55"/>
      <c r="C57" s="55" t="s">
        <v>22</v>
      </c>
      <c r="D57" s="55"/>
      <c r="E57" s="55" t="s">
        <v>53</v>
      </c>
      <c r="F57" s="55" t="s">
        <v>25</v>
      </c>
      <c r="G57" s="55" t="s">
        <v>114</v>
      </c>
      <c r="H57" s="56">
        <v>43810.035694444399</v>
      </c>
      <c r="I57" s="1" t="s">
        <v>93</v>
      </c>
      <c r="J57" s="4">
        <v>0.99674550195551903</v>
      </c>
      <c r="K57" s="4">
        <v>23.2586333333333</v>
      </c>
      <c r="L57" s="4">
        <v>188.61314213267099</v>
      </c>
      <c r="M57" s="55"/>
      <c r="N57" s="11">
        <f>100*(L57/M$59)</f>
        <v>105.00625097797638</v>
      </c>
      <c r="O57" s="11">
        <f t="shared" ref="O57:O62" si="5">L57*10</f>
        <v>1886.1314213267099</v>
      </c>
      <c r="P57" s="11">
        <f t="shared" si="4"/>
        <v>7544.5256853068395</v>
      </c>
      <c r="Q57" s="14"/>
      <c r="R57" s="55"/>
      <c r="S57" s="11"/>
      <c r="T57" s="14"/>
      <c r="U57" s="4">
        <v>73508.558315159797</v>
      </c>
      <c r="V57" s="11">
        <v>13.629516666666699</v>
      </c>
      <c r="W57" s="11">
        <v>928772.39681813295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>
      <c r="A58" s="55"/>
      <c r="B58" s="55"/>
      <c r="C58" s="55" t="s">
        <v>72</v>
      </c>
      <c r="D58" s="55"/>
      <c r="E58" s="55" t="s">
        <v>115</v>
      </c>
      <c r="F58" s="55" t="s">
        <v>25</v>
      </c>
      <c r="G58" s="55" t="s">
        <v>114</v>
      </c>
      <c r="H58" s="56">
        <v>43809.889432870397</v>
      </c>
      <c r="I58" s="1" t="s">
        <v>93</v>
      </c>
      <c r="J58" s="4">
        <v>0.99674550195551903</v>
      </c>
      <c r="K58" s="4">
        <v>23.267199999999999</v>
      </c>
      <c r="L58" s="4">
        <v>198.303386776086</v>
      </c>
      <c r="M58" s="55"/>
      <c r="N58" s="11">
        <f>100*(L58/M$59)</f>
        <v>110.40108322327499</v>
      </c>
      <c r="O58" s="11">
        <f t="shared" si="5"/>
        <v>1983.0338677608599</v>
      </c>
      <c r="P58" s="11">
        <f t="shared" si="4"/>
        <v>7932.1354710434398</v>
      </c>
      <c r="Q58" s="14"/>
      <c r="R58" s="55"/>
      <c r="S58" s="11"/>
      <c r="T58" s="14"/>
      <c r="U58" s="4">
        <v>87807.903577182602</v>
      </c>
      <c r="V58" s="11">
        <v>13.629533333333301</v>
      </c>
      <c r="W58" s="11">
        <v>1053516.2039995301</v>
      </c>
    </row>
    <row r="59" spans="1:90">
      <c r="A59" s="55"/>
      <c r="B59" s="55"/>
      <c r="C59" s="55" t="s">
        <v>122</v>
      </c>
      <c r="D59" s="55"/>
      <c r="E59" s="55" t="s">
        <v>109</v>
      </c>
      <c r="F59" s="55" t="s">
        <v>25</v>
      </c>
      <c r="G59" s="55" t="s">
        <v>114</v>
      </c>
      <c r="H59" s="56">
        <v>43810.431990740697</v>
      </c>
      <c r="I59" s="1" t="s">
        <v>93</v>
      </c>
      <c r="J59" s="4">
        <v>0.99674550195551903</v>
      </c>
      <c r="K59" s="4">
        <v>23.224783333333299</v>
      </c>
      <c r="L59" s="4">
        <v>151.94608272442099</v>
      </c>
      <c r="M59" s="11">
        <f>AVERAGE(L57:L59)</f>
        <v>179.62087054439266</v>
      </c>
      <c r="N59" s="11">
        <f>100*(L59/M$59)</f>
        <v>84.592665798748627</v>
      </c>
      <c r="O59" s="11">
        <f t="shared" si="5"/>
        <v>1519.4608272442099</v>
      </c>
      <c r="P59" s="11">
        <f t="shared" si="4"/>
        <v>6077.8433089768396</v>
      </c>
      <c r="Q59" s="14"/>
      <c r="R59" s="11">
        <f>AVERAGE(P57:P59)</f>
        <v>7184.8348217757057</v>
      </c>
      <c r="S59" s="11">
        <f>STDEV(P57:P59)</f>
        <v>978.07616960860025</v>
      </c>
      <c r="T59" s="14"/>
      <c r="U59" s="4">
        <v>55532.120862417098</v>
      </c>
      <c r="V59" s="11">
        <v>13.654999999999999</v>
      </c>
      <c r="W59" s="11">
        <v>878010.105440479</v>
      </c>
    </row>
    <row r="60" spans="1:90">
      <c r="A60" s="55"/>
      <c r="B60" s="55"/>
      <c r="C60" s="55" t="s">
        <v>61</v>
      </c>
      <c r="D60" s="55"/>
      <c r="E60" s="55" t="s">
        <v>81</v>
      </c>
      <c r="F60" s="55" t="s">
        <v>25</v>
      </c>
      <c r="G60" s="55" t="s">
        <v>114</v>
      </c>
      <c r="H60" s="56">
        <v>43810.348668981504</v>
      </c>
      <c r="I60" s="1" t="s">
        <v>93</v>
      </c>
      <c r="J60" s="4">
        <v>0.99674550195551903</v>
      </c>
      <c r="K60" s="4">
        <v>23.22475</v>
      </c>
      <c r="L60" s="4">
        <v>118.351731029414</v>
      </c>
      <c r="M60" s="11"/>
      <c r="N60" s="11">
        <f>100*(L60/M$62)</f>
        <v>99.384828528089926</v>
      </c>
      <c r="O60" s="11">
        <f t="shared" si="5"/>
        <v>1183.5173102941399</v>
      </c>
      <c r="P60" s="11">
        <f t="shared" si="4"/>
        <v>4734.0692411765594</v>
      </c>
      <c r="Q60" s="14"/>
      <c r="R60" s="11"/>
      <c r="S60" s="11"/>
      <c r="T60" s="14"/>
      <c r="U60" s="4">
        <v>33951.077561566701</v>
      </c>
      <c r="V60" s="11">
        <v>13.6549666666667</v>
      </c>
      <c r="W60" s="11">
        <v>697408.81167439895</v>
      </c>
    </row>
    <row r="61" spans="1:90">
      <c r="A61" s="55"/>
      <c r="B61" s="55"/>
      <c r="C61" s="55" t="s">
        <v>117</v>
      </c>
      <c r="D61" s="55"/>
      <c r="E61" s="55" t="s">
        <v>92</v>
      </c>
      <c r="F61" s="55" t="s">
        <v>25</v>
      </c>
      <c r="G61" s="55" t="s">
        <v>114</v>
      </c>
      <c r="H61" s="56">
        <v>43810.3903587963</v>
      </c>
      <c r="I61" s="1" t="s">
        <v>93</v>
      </c>
      <c r="J61" s="4">
        <v>0.99674550195551903</v>
      </c>
      <c r="K61" s="4">
        <v>23.233250000000002</v>
      </c>
      <c r="L61" s="4">
        <v>110.51561303691101</v>
      </c>
      <c r="M61" s="11"/>
      <c r="N61" s="11">
        <f>100*(L61/M$62)</f>
        <v>92.804517144074467</v>
      </c>
      <c r="O61" s="11">
        <f t="shared" si="5"/>
        <v>1105.1561303691101</v>
      </c>
      <c r="P61" s="11">
        <f t="shared" si="4"/>
        <v>4420.6245214764403</v>
      </c>
      <c r="Q61" s="14"/>
      <c r="R61" s="11"/>
      <c r="S61" s="11"/>
      <c r="T61" s="14"/>
      <c r="U61" s="4">
        <v>20357.9782475826</v>
      </c>
      <c r="V61" s="11">
        <v>13.6550166666667</v>
      </c>
      <c r="W61" s="11">
        <v>449560.95919058</v>
      </c>
    </row>
    <row r="62" spans="1:90">
      <c r="A62" s="55"/>
      <c r="B62" s="55"/>
      <c r="C62" s="55" t="s">
        <v>111</v>
      </c>
      <c r="D62" s="55"/>
      <c r="E62" s="55" t="s">
        <v>99</v>
      </c>
      <c r="F62" s="55" t="s">
        <v>25</v>
      </c>
      <c r="G62" s="55" t="s">
        <v>114</v>
      </c>
      <c r="H62" s="56">
        <v>43810.473634259302</v>
      </c>
      <c r="I62" s="1" t="s">
        <v>93</v>
      </c>
      <c r="J62" s="4">
        <v>0.99674550195551903</v>
      </c>
      <c r="K62" s="4">
        <v>23.2331166666667</v>
      </c>
      <c r="L62" s="4">
        <v>128.385567013448</v>
      </c>
      <c r="M62" s="11">
        <f>AVERAGE(L60:L62)</f>
        <v>119.08430369325767</v>
      </c>
      <c r="N62" s="11">
        <f>100*(L62/M$62)</f>
        <v>107.81065432783561</v>
      </c>
      <c r="O62" s="11">
        <f t="shared" si="5"/>
        <v>1283.8556701344801</v>
      </c>
      <c r="P62" s="11">
        <f t="shared" si="4"/>
        <v>5135.4226805379203</v>
      </c>
      <c r="Q62" s="14"/>
      <c r="R62" s="11">
        <f>AVERAGE(P60:P62)</f>
        <v>4763.372147730307</v>
      </c>
      <c r="S62" s="11">
        <f>STDEV(P60:P62)</f>
        <v>358.29889380068346</v>
      </c>
      <c r="T62" s="57">
        <f>((R62-R59)/R59)</f>
        <v>-0.33702412569130474</v>
      </c>
      <c r="U62" s="4">
        <v>37642.977171177197</v>
      </c>
      <c r="V62" s="11">
        <v>13.654949999999999</v>
      </c>
      <c r="W62" s="11">
        <v>709812.93434787705</v>
      </c>
    </row>
    <row r="63" spans="1:90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47"/>
      <c r="Q63" s="14"/>
      <c r="R63" s="14"/>
      <c r="S63" s="14"/>
      <c r="T63" s="14"/>
      <c r="U63" s="14">
        <f>AVERAGE(U54:U62)</f>
        <v>100866.60112464287</v>
      </c>
      <c r="V63" s="14"/>
      <c r="W63" s="14">
        <f>AVERAGE(W54:W62)</f>
        <v>824410.77730815939</v>
      </c>
    </row>
    <row r="64" spans="1:90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47"/>
      <c r="Q64" s="14"/>
      <c r="R64" s="14"/>
      <c r="S64" s="14"/>
      <c r="T64" s="14"/>
      <c r="U64" s="14"/>
      <c r="V64" s="14"/>
      <c r="W64" s="14"/>
    </row>
    <row r="65" spans="1:92">
      <c r="A65" s="21" t="s">
        <v>161</v>
      </c>
      <c r="B65" s="21">
        <v>3117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47"/>
      <c r="Q65" s="14"/>
      <c r="R65" s="14"/>
      <c r="S65" s="14"/>
      <c r="T65" s="14"/>
      <c r="U65" s="14"/>
      <c r="V65" s="14"/>
      <c r="W65" s="14"/>
    </row>
    <row r="66" spans="1:92">
      <c r="A66" s="297" t="s">
        <v>25</v>
      </c>
      <c r="B66" s="313"/>
      <c r="C66" s="313"/>
      <c r="D66" s="313"/>
      <c r="E66" s="313"/>
      <c r="F66" s="313"/>
      <c r="G66" s="313"/>
      <c r="H66" s="298"/>
      <c r="I66" s="297" t="s">
        <v>83</v>
      </c>
      <c r="J66" s="298"/>
      <c r="K66" s="297" t="s">
        <v>12</v>
      </c>
      <c r="L66" s="313"/>
      <c r="M66" s="313"/>
      <c r="N66" s="313"/>
      <c r="O66" s="313"/>
      <c r="P66" s="313"/>
      <c r="Q66" s="298"/>
      <c r="R66" s="14"/>
      <c r="S66" s="14"/>
      <c r="T66" s="14"/>
      <c r="U66" s="14"/>
      <c r="V66" s="297" t="s">
        <v>35</v>
      </c>
      <c r="W66" s="298"/>
    </row>
    <row r="67" spans="1:92" ht="27" customHeight="1">
      <c r="A67" s="15" t="s">
        <v>114</v>
      </c>
      <c r="B67" s="15" t="s">
        <v>114</v>
      </c>
      <c r="C67" s="15" t="s">
        <v>58</v>
      </c>
      <c r="D67" s="15" t="s">
        <v>39</v>
      </c>
      <c r="E67" s="15" t="s">
        <v>50</v>
      </c>
      <c r="F67" s="15" t="s">
        <v>59</v>
      </c>
      <c r="G67" s="15" t="s">
        <v>26</v>
      </c>
      <c r="H67" s="15" t="s">
        <v>64</v>
      </c>
      <c r="I67" s="15" t="s">
        <v>104</v>
      </c>
      <c r="J67" s="15" t="s">
        <v>125</v>
      </c>
      <c r="K67" s="15" t="s">
        <v>5</v>
      </c>
      <c r="L67" s="15" t="s">
        <v>19</v>
      </c>
      <c r="M67" s="15" t="s">
        <v>160</v>
      </c>
      <c r="N67" s="15" t="s">
        <v>0</v>
      </c>
      <c r="O67" s="59" t="s">
        <v>159</v>
      </c>
      <c r="P67" s="59" t="s">
        <v>158</v>
      </c>
      <c r="Q67" s="58" t="s">
        <v>157</v>
      </c>
      <c r="R67" s="15" t="s">
        <v>156</v>
      </c>
      <c r="S67" s="15" t="s">
        <v>155</v>
      </c>
      <c r="T67" s="54" t="s">
        <v>154</v>
      </c>
      <c r="U67" s="15" t="s">
        <v>68</v>
      </c>
      <c r="V67" s="15" t="s">
        <v>5</v>
      </c>
      <c r="W67" s="15" t="s">
        <v>68</v>
      </c>
    </row>
    <row r="68" spans="1:92">
      <c r="A68" s="55"/>
      <c r="B68" s="55"/>
      <c r="C68" s="55" t="s">
        <v>23</v>
      </c>
      <c r="D68" s="55"/>
      <c r="E68" s="55" t="s">
        <v>98</v>
      </c>
      <c r="F68" s="55" t="s">
        <v>25</v>
      </c>
      <c r="G68" s="55" t="s">
        <v>114</v>
      </c>
      <c r="H68" s="56">
        <v>43809.972951388903</v>
      </c>
      <c r="I68" s="55" t="s">
        <v>46</v>
      </c>
      <c r="J68" s="11">
        <v>0.99595739256689098</v>
      </c>
      <c r="K68" s="11">
        <v>9.5544333333333302</v>
      </c>
      <c r="L68" s="11">
        <v>15.9634248453334</v>
      </c>
      <c r="M68" s="11"/>
      <c r="N68" s="11">
        <f>100*(L68/M$70)</f>
        <v>86.669376837315966</v>
      </c>
      <c r="O68" s="11">
        <f>L68*2</f>
        <v>31.926849690666799</v>
      </c>
      <c r="P68" s="11">
        <f t="shared" ref="P68:P76" si="6">O68*4</f>
        <v>127.7073987626672</v>
      </c>
      <c r="Q68" s="60">
        <f>P68/P74</f>
        <v>2.4616401103941216E-2</v>
      </c>
      <c r="R68" s="11"/>
      <c r="S68" s="11"/>
      <c r="T68" s="57"/>
      <c r="U68" s="11">
        <v>15297.046236759201</v>
      </c>
      <c r="V68" s="11">
        <v>13.629516666666699</v>
      </c>
      <c r="W68" s="11">
        <v>937909.44667700795</v>
      </c>
    </row>
    <row r="69" spans="1:92">
      <c r="A69" s="55"/>
      <c r="B69" s="55"/>
      <c r="C69" s="55" t="s">
        <v>82</v>
      </c>
      <c r="D69" s="55"/>
      <c r="E69" s="55" t="s">
        <v>38</v>
      </c>
      <c r="F69" s="55" t="s">
        <v>25</v>
      </c>
      <c r="G69" s="55" t="s">
        <v>114</v>
      </c>
      <c r="H69" s="56">
        <v>43810.140069444402</v>
      </c>
      <c r="I69" s="55" t="s">
        <v>46</v>
      </c>
      <c r="J69" s="11">
        <v>0.99595739256689098</v>
      </c>
      <c r="K69" s="11">
        <v>9.5544166666666701</v>
      </c>
      <c r="L69" s="11">
        <v>19.8436075851974</v>
      </c>
      <c r="M69" s="11"/>
      <c r="N69" s="11">
        <f>100*(L69/M$70)</f>
        <v>107.73584743101385</v>
      </c>
      <c r="O69" s="11">
        <f>L69*2</f>
        <v>39.687215170394801</v>
      </c>
      <c r="P69" s="11">
        <f t="shared" si="6"/>
        <v>158.7488606815792</v>
      </c>
      <c r="Q69" s="11">
        <f>P69/P75</f>
        <v>2.8252342941646229E-2</v>
      </c>
      <c r="R69" s="11"/>
      <c r="S69" s="11"/>
      <c r="T69" s="14"/>
      <c r="U69" s="11">
        <v>19252.637176106698</v>
      </c>
      <c r="V69" s="11">
        <v>13.629483333333299</v>
      </c>
      <c r="W69" s="11">
        <v>940399.91931642697</v>
      </c>
    </row>
    <row r="70" spans="1:92">
      <c r="A70" s="55"/>
      <c r="B70" s="55"/>
      <c r="C70" s="55" t="s">
        <v>128</v>
      </c>
      <c r="D70" s="55"/>
      <c r="E70" s="55" t="s">
        <v>4</v>
      </c>
      <c r="F70" s="55" t="s">
        <v>25</v>
      </c>
      <c r="G70" s="55" t="s">
        <v>114</v>
      </c>
      <c r="H70" s="56">
        <v>43809.910335648201</v>
      </c>
      <c r="I70" s="55" t="s">
        <v>46</v>
      </c>
      <c r="J70" s="11">
        <v>0.99595739256689098</v>
      </c>
      <c r="K70" s="11">
        <v>9.5599333333333298</v>
      </c>
      <c r="L70" s="11">
        <v>19.449248719261401</v>
      </c>
      <c r="M70" s="11">
        <f>AVERAGE(L68:L70)</f>
        <v>18.418760383264068</v>
      </c>
      <c r="N70" s="11">
        <f>100*(L70/M$70)</f>
        <v>105.59477573167015</v>
      </c>
      <c r="O70" s="11">
        <f>L70*2</f>
        <v>38.898497438522803</v>
      </c>
      <c r="P70" s="11">
        <f t="shared" si="6"/>
        <v>155.59398975409121</v>
      </c>
      <c r="Q70" s="11">
        <f>P70/P76</f>
        <v>3.6379822099702926E-2</v>
      </c>
      <c r="R70" s="11">
        <f>AVERAGE(Q68:Q70)</f>
        <v>2.9749522048430121E-2</v>
      </c>
      <c r="S70" s="11">
        <f>STDEV(Q68:Q70)</f>
        <v>6.0229292988731612E-3</v>
      </c>
      <c r="T70" s="14"/>
      <c r="U70" s="11">
        <v>16527.097882556998</v>
      </c>
      <c r="V70" s="11">
        <v>13.629516666666699</v>
      </c>
      <c r="W70" s="11">
        <v>824306.21830900095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</row>
    <row r="71" spans="1:92" s="8" customFormat="1">
      <c r="A71" s="55"/>
      <c r="B71" s="55"/>
      <c r="C71" s="55" t="s">
        <v>22</v>
      </c>
      <c r="D71" s="55"/>
      <c r="E71" s="55" t="s">
        <v>53</v>
      </c>
      <c r="F71" s="55" t="s">
        <v>25</v>
      </c>
      <c r="G71" s="55" t="s">
        <v>114</v>
      </c>
      <c r="H71" s="56">
        <v>43810.035694444399</v>
      </c>
      <c r="I71" s="55" t="s">
        <v>46</v>
      </c>
      <c r="J71" s="11">
        <v>0.99595739256689098</v>
      </c>
      <c r="K71" s="11">
        <v>9.5544499999999992</v>
      </c>
      <c r="L71" s="11">
        <v>171.24075588310501</v>
      </c>
      <c r="M71" s="55"/>
      <c r="N71" s="11">
        <f>100*(L71/M$73)</f>
        <v>109.98300047392802</v>
      </c>
      <c r="O71" s="11">
        <f t="shared" ref="O71:O76" si="7">L71*10</f>
        <v>1712.4075588310502</v>
      </c>
      <c r="P71" s="11">
        <f t="shared" si="6"/>
        <v>6849.6302353242008</v>
      </c>
      <c r="Q71" s="14">
        <f>P68/P71</f>
        <v>1.8644422308239046E-2</v>
      </c>
      <c r="R71" s="55"/>
      <c r="S71" s="11"/>
      <c r="T71" s="14"/>
      <c r="U71" s="11">
        <v>169880.421520017</v>
      </c>
      <c r="V71" s="11">
        <v>13.629516666666699</v>
      </c>
      <c r="W71" s="11">
        <v>928772.39681813295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</row>
    <row r="72" spans="1:92">
      <c r="A72" s="55"/>
      <c r="B72" s="55"/>
      <c r="C72" s="55" t="s">
        <v>72</v>
      </c>
      <c r="D72" s="55"/>
      <c r="E72" s="55" t="s">
        <v>115</v>
      </c>
      <c r="F72" s="55" t="s">
        <v>25</v>
      </c>
      <c r="G72" s="55" t="s">
        <v>114</v>
      </c>
      <c r="H72" s="56">
        <v>43809.889432870397</v>
      </c>
      <c r="I72" s="55" t="s">
        <v>46</v>
      </c>
      <c r="J72" s="11">
        <v>0.99595739256689098</v>
      </c>
      <c r="K72" s="11">
        <v>9.5599166666666697</v>
      </c>
      <c r="L72" s="11">
        <v>136.70769333325401</v>
      </c>
      <c r="M72" s="55"/>
      <c r="N72" s="11">
        <f>100*(L72/M$73)</f>
        <v>87.803410018375885</v>
      </c>
      <c r="O72" s="11">
        <f t="shared" si="7"/>
        <v>1367.0769333325402</v>
      </c>
      <c r="P72" s="11">
        <f t="shared" si="6"/>
        <v>5468.3077333301608</v>
      </c>
      <c r="Q72" s="14">
        <f>P69/P72</f>
        <v>2.9030710856666121E-2</v>
      </c>
      <c r="R72" s="55"/>
      <c r="S72" s="11"/>
      <c r="T72" s="14"/>
      <c r="U72" s="11">
        <v>153663.387222872</v>
      </c>
      <c r="V72" s="11">
        <v>13.629533333333301</v>
      </c>
      <c r="W72" s="11">
        <v>1053516.2039995301</v>
      </c>
    </row>
    <row r="73" spans="1:92">
      <c r="A73" s="55"/>
      <c r="B73" s="55"/>
      <c r="C73" s="55" t="s">
        <v>122</v>
      </c>
      <c r="D73" s="55"/>
      <c r="E73" s="55" t="s">
        <v>109</v>
      </c>
      <c r="F73" s="55" t="s">
        <v>25</v>
      </c>
      <c r="G73" s="55" t="s">
        <v>114</v>
      </c>
      <c r="H73" s="56">
        <v>43810.431990740697</v>
      </c>
      <c r="I73" s="55" t="s">
        <v>46</v>
      </c>
      <c r="J73" s="11">
        <v>0.99595739256689098</v>
      </c>
      <c r="K73" s="11">
        <v>9.5544499999999992</v>
      </c>
      <c r="L73" s="11">
        <v>159.143979100411</v>
      </c>
      <c r="M73" s="11">
        <f>AVERAGE(L71:L73)</f>
        <v>155.69747610559</v>
      </c>
      <c r="N73" s="11">
        <f>100*(L73/M$73)</f>
        <v>102.21358950769613</v>
      </c>
      <c r="O73" s="11">
        <f t="shared" si="7"/>
        <v>1591.43979100411</v>
      </c>
      <c r="P73" s="11">
        <f t="shared" si="6"/>
        <v>6365.7591640164401</v>
      </c>
      <c r="Q73" s="14">
        <f>P70/P73</f>
        <v>2.4442330560290951E-2</v>
      </c>
      <c r="R73" s="11">
        <f>AVERAGE(P71:P73)</f>
        <v>6227.8990442236</v>
      </c>
      <c r="S73" s="11">
        <f>STDEV(P71:P73)</f>
        <v>700.90443221650457</v>
      </c>
      <c r="T73" s="14"/>
      <c r="U73" s="11">
        <v>149200.07191614201</v>
      </c>
      <c r="V73" s="11">
        <v>13.654999999999999</v>
      </c>
      <c r="W73" s="11">
        <v>878010.105440479</v>
      </c>
    </row>
    <row r="74" spans="1:92">
      <c r="A74" s="55"/>
      <c r="B74" s="55"/>
      <c r="C74" s="55" t="s">
        <v>61</v>
      </c>
      <c r="D74" s="55"/>
      <c r="E74" s="55" t="s">
        <v>81</v>
      </c>
      <c r="F74" s="55" t="s">
        <v>25</v>
      </c>
      <c r="G74" s="55" t="s">
        <v>114</v>
      </c>
      <c r="H74" s="56">
        <v>43810.348668981504</v>
      </c>
      <c r="I74" s="55" t="s">
        <v>46</v>
      </c>
      <c r="J74" s="11">
        <v>0.99595739256689098</v>
      </c>
      <c r="K74" s="11">
        <v>9.5489499999999996</v>
      </c>
      <c r="L74" s="11">
        <v>129.69747103103199</v>
      </c>
      <c r="M74" s="11"/>
      <c r="N74" s="11">
        <f>100*(L74/M$76)</f>
        <v>103.18158696090491</v>
      </c>
      <c r="O74" s="11">
        <f t="shared" si="7"/>
        <v>1296.97471031032</v>
      </c>
      <c r="P74" s="11">
        <f t="shared" si="6"/>
        <v>5187.89884124128</v>
      </c>
      <c r="Q74" s="14"/>
      <c r="R74" s="11"/>
      <c r="S74" s="11"/>
      <c r="T74" s="14"/>
      <c r="U74" s="11">
        <v>96476.948946457705</v>
      </c>
      <c r="V74" s="11">
        <v>13.6549666666667</v>
      </c>
      <c r="W74" s="11">
        <v>697408.81167439895</v>
      </c>
    </row>
    <row r="75" spans="1:92">
      <c r="A75" s="55"/>
      <c r="B75" s="55"/>
      <c r="C75" s="55" t="s">
        <v>117</v>
      </c>
      <c r="D75" s="55"/>
      <c r="E75" s="55" t="s">
        <v>92</v>
      </c>
      <c r="F75" s="55" t="s">
        <v>25</v>
      </c>
      <c r="G75" s="55" t="s">
        <v>114</v>
      </c>
      <c r="H75" s="56">
        <v>43810.3903587963</v>
      </c>
      <c r="I75" s="55" t="s">
        <v>46</v>
      </c>
      <c r="J75" s="11">
        <v>0.99595739256689098</v>
      </c>
      <c r="K75" s="11">
        <v>9.5489999999999995</v>
      </c>
      <c r="L75" s="11">
        <v>140.47406706186001</v>
      </c>
      <c r="M75" s="11"/>
      <c r="N75" s="11">
        <f>100*(L75/M$76)</f>
        <v>111.75497140439474</v>
      </c>
      <c r="O75" s="11">
        <f t="shared" si="7"/>
        <v>1404.7406706186002</v>
      </c>
      <c r="P75" s="11">
        <f t="shared" si="6"/>
        <v>5618.9626824744009</v>
      </c>
      <c r="Q75" s="14"/>
      <c r="R75" s="11"/>
      <c r="S75" s="11"/>
      <c r="T75" s="14"/>
      <c r="U75" s="11">
        <v>67388.569942293601</v>
      </c>
      <c r="V75" s="11">
        <v>13.6550166666667</v>
      </c>
      <c r="W75" s="11">
        <v>449560.95919058</v>
      </c>
    </row>
    <row r="76" spans="1:92">
      <c r="A76" s="55"/>
      <c r="B76" s="55"/>
      <c r="C76" s="55" t="s">
        <v>111</v>
      </c>
      <c r="D76" s="55"/>
      <c r="E76" s="55" t="s">
        <v>99</v>
      </c>
      <c r="F76" s="55" t="s">
        <v>25</v>
      </c>
      <c r="G76" s="55" t="s">
        <v>114</v>
      </c>
      <c r="H76" s="56">
        <v>43810.473634259302</v>
      </c>
      <c r="I76" s="55" t="s">
        <v>46</v>
      </c>
      <c r="J76" s="11">
        <v>0.99595739256689098</v>
      </c>
      <c r="K76" s="11">
        <v>9.5489166666666705</v>
      </c>
      <c r="L76" s="11">
        <v>106.923275578196</v>
      </c>
      <c r="M76" s="11">
        <f>AVERAGE(L74:L76)</f>
        <v>125.698271223696</v>
      </c>
      <c r="N76" s="11">
        <f>100*(L76/M$76)</f>
        <v>85.063441634700354</v>
      </c>
      <c r="O76" s="11">
        <f t="shared" si="7"/>
        <v>1069.2327557819599</v>
      </c>
      <c r="P76" s="11">
        <f t="shared" si="6"/>
        <v>4276.9310231278396</v>
      </c>
      <c r="Q76" s="14"/>
      <c r="R76" s="11">
        <f>AVERAGE(P74:P76)</f>
        <v>5027.9308489478399</v>
      </c>
      <c r="S76" s="11">
        <f>STDEV(P74:P76)</f>
        <v>685.16754344533274</v>
      </c>
      <c r="T76" s="57">
        <f>((R76-R73)/R73)</f>
        <v>-0.19267624390744342</v>
      </c>
      <c r="U76" s="11">
        <v>80848.825918428003</v>
      </c>
      <c r="V76" s="11">
        <v>13.654949999999999</v>
      </c>
      <c r="W76" s="11">
        <v>709812.93434787705</v>
      </c>
    </row>
    <row r="78" spans="1:92">
      <c r="R78" s="12"/>
    </row>
    <row r="79" spans="1:92">
      <c r="R79" s="12"/>
    </row>
  </sheetData>
  <mergeCells count="16">
    <mergeCell ref="A24:H24"/>
    <mergeCell ref="I24:J24"/>
    <mergeCell ref="K24:Q24"/>
    <mergeCell ref="V24:W24"/>
    <mergeCell ref="A66:H66"/>
    <mergeCell ref="I66:J66"/>
    <mergeCell ref="K66:Q66"/>
    <mergeCell ref="V66:W66"/>
    <mergeCell ref="A38:H38"/>
    <mergeCell ref="I38:J38"/>
    <mergeCell ref="K38:Q38"/>
    <mergeCell ref="V38:W38"/>
    <mergeCell ref="A52:H52"/>
    <mergeCell ref="I52:J52"/>
    <mergeCell ref="K52:Q52"/>
    <mergeCell ref="V52:W52"/>
  </mergeCells>
  <conditionalFormatting sqref="W68:W76 W26:W34">
    <cfRule type="cellIs" dxfId="75" priority="27" operator="lessThan">
      <formula>247332.8</formula>
    </cfRule>
    <cfRule type="cellIs" dxfId="74" priority="28" operator="greaterThan">
      <formula>741998.5</formula>
    </cfRule>
  </conditionalFormatting>
  <conditionalFormatting sqref="S26:T26 S34 S28:T33 T27">
    <cfRule type="cellIs" dxfId="73" priority="25" operator="lessThan">
      <formula>75</formula>
    </cfRule>
    <cfRule type="cellIs" dxfId="72" priority="26" operator="greaterThan">
      <formula>125</formula>
    </cfRule>
  </conditionalFormatting>
  <conditionalFormatting sqref="M26:M34">
    <cfRule type="cellIs" dxfId="71" priority="23" operator="lessThan">
      <formula>75</formula>
    </cfRule>
    <cfRule type="cellIs" dxfId="70" priority="24" operator="greaterThan">
      <formula>125</formula>
    </cfRule>
  </conditionalFormatting>
  <conditionalFormatting sqref="N26:N34">
    <cfRule type="cellIs" dxfId="69" priority="21" operator="lessThan">
      <formula>75</formula>
    </cfRule>
    <cfRule type="cellIs" dxfId="68" priority="22" operator="greaterThan">
      <formula>125</formula>
    </cfRule>
  </conditionalFormatting>
  <conditionalFormatting sqref="M40:M48">
    <cfRule type="cellIs" dxfId="67" priority="19" operator="lessThan">
      <formula>75</formula>
    </cfRule>
    <cfRule type="cellIs" dxfId="66" priority="20" operator="greaterThan">
      <formula>125</formula>
    </cfRule>
  </conditionalFormatting>
  <conditionalFormatting sqref="N40:N48">
    <cfRule type="cellIs" dxfId="65" priority="17" operator="lessThan">
      <formula>75</formula>
    </cfRule>
    <cfRule type="cellIs" dxfId="64" priority="18" operator="greaterThan">
      <formula>125</formula>
    </cfRule>
  </conditionalFormatting>
  <conditionalFormatting sqref="S42:S48">
    <cfRule type="cellIs" dxfId="63" priority="15" operator="lessThan">
      <formula>75</formula>
    </cfRule>
    <cfRule type="cellIs" dxfId="62" priority="16" operator="greaterThan">
      <formula>125</formula>
    </cfRule>
  </conditionalFormatting>
  <conditionalFormatting sqref="N54:N62">
    <cfRule type="cellIs" dxfId="61" priority="13" operator="lessThan">
      <formula>75</formula>
    </cfRule>
    <cfRule type="cellIs" dxfId="60" priority="14" operator="greaterThan">
      <formula>125</formula>
    </cfRule>
  </conditionalFormatting>
  <conditionalFormatting sqref="S56:S62">
    <cfRule type="cellIs" dxfId="59" priority="11" operator="lessThan">
      <formula>75</formula>
    </cfRule>
    <cfRule type="cellIs" dxfId="58" priority="12" operator="greaterThan">
      <formula>125</formula>
    </cfRule>
  </conditionalFormatting>
  <conditionalFormatting sqref="N68:N76">
    <cfRule type="cellIs" dxfId="57" priority="9" operator="lessThan">
      <formula>75</formula>
    </cfRule>
    <cfRule type="cellIs" dxfId="56" priority="10" operator="greaterThan">
      <formula>125</formula>
    </cfRule>
  </conditionalFormatting>
  <conditionalFormatting sqref="S70:S76">
    <cfRule type="cellIs" dxfId="55" priority="7" operator="lessThan">
      <formula>75</formula>
    </cfRule>
    <cfRule type="cellIs" dxfId="54" priority="8" operator="greaterThan">
      <formula>125</formula>
    </cfRule>
  </conditionalFormatting>
  <conditionalFormatting sqref="W54:W62">
    <cfRule type="cellIs" dxfId="53" priority="5" operator="lessThan">
      <formula>247332.8</formula>
    </cfRule>
    <cfRule type="cellIs" dxfId="52" priority="6" operator="greaterThan">
      <formula>741998.5</formula>
    </cfRule>
  </conditionalFormatting>
  <conditionalFormatting sqref="W40:W48">
    <cfRule type="cellIs" dxfId="51" priority="3" operator="lessThan">
      <formula>247332.8</formula>
    </cfRule>
    <cfRule type="cellIs" dxfId="50" priority="4" operator="greaterThan">
      <formula>741998.5</formula>
    </cfRule>
  </conditionalFormatting>
  <conditionalFormatting sqref="S68:S69">
    <cfRule type="cellIs" dxfId="49" priority="1" operator="lessThan">
      <formula>75</formula>
    </cfRule>
    <cfRule type="cellIs" dxfId="48" priority="2" operator="greaterThan">
      <formula>125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E32F6DC8-BA8F-4659-A761-237DC55D3781}">
          <x14:formula1>
            <xm:f>ValueList_Helper!#REF!</xm:f>
          </x14:formula1>
          <xm:sqref>F68:F76 F54:F62 F40:F48 F26:F34</xm:sqref>
        </x14:dataValidation>
        <x14:dataValidation type="list" allowBlank="1" showInputMessage="1" xr:uid="{DE785054-FCF9-4E77-99D3-9012A252ED8A}">
          <x14:formula1>
            <xm:f>ValueList_Helper!#REF!</xm:f>
          </x14:formula1>
          <xm:sqref>G68:G76 G54:G62 G40:G48 G26:G34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8D5-5E76-40AC-B2DE-0EDB20D2533A}">
  <dimension ref="A1:W78"/>
  <sheetViews>
    <sheetView topLeftCell="A9" workbookViewId="0">
      <selection activeCell="P30" sqref="P30:P32"/>
    </sheetView>
  </sheetViews>
  <sheetFormatPr defaultRowHeight="15"/>
  <cols>
    <col min="3" max="3" width="22" bestFit="1" customWidth="1"/>
    <col min="4" max="4" width="7.28515625" bestFit="1" customWidth="1"/>
    <col min="5" max="5" width="10.28515625" bestFit="1" customWidth="1"/>
  </cols>
  <sheetData>
    <row r="1" spans="1:23">
      <c r="A1" s="12" t="s">
        <v>677</v>
      </c>
    </row>
    <row r="2" spans="1:23">
      <c r="A2" s="289" t="s">
        <v>25</v>
      </c>
      <c r="B2" s="291"/>
      <c r="C2" s="291"/>
      <c r="D2" s="291"/>
      <c r="E2" s="291"/>
      <c r="F2" s="291"/>
      <c r="G2" s="291"/>
      <c r="H2" s="290"/>
      <c r="I2" s="289" t="s">
        <v>41</v>
      </c>
      <c r="J2" s="290"/>
      <c r="K2" s="289" t="s">
        <v>89</v>
      </c>
      <c r="L2" s="291"/>
      <c r="M2" s="291"/>
      <c r="N2" s="291"/>
      <c r="O2" s="291"/>
      <c r="P2" s="291"/>
      <c r="Q2" s="291"/>
      <c r="R2" s="291"/>
      <c r="S2" s="291"/>
      <c r="T2" s="291"/>
      <c r="U2" s="290"/>
      <c r="V2" s="289" t="s">
        <v>18</v>
      </c>
      <c r="W2" s="290"/>
    </row>
    <row r="3" spans="1:23" ht="31.5">
      <c r="A3" s="2" t="s">
        <v>114</v>
      </c>
      <c r="B3" s="2" t="s">
        <v>114</v>
      </c>
      <c r="C3" s="2" t="s">
        <v>58</v>
      </c>
      <c r="D3" s="2" t="s">
        <v>39</v>
      </c>
      <c r="E3" s="2" t="s">
        <v>50</v>
      </c>
      <c r="F3" s="2" t="s">
        <v>59</v>
      </c>
      <c r="G3" s="2" t="s">
        <v>26</v>
      </c>
      <c r="H3" s="2" t="s">
        <v>64</v>
      </c>
      <c r="I3" s="2" t="s">
        <v>104</v>
      </c>
      <c r="J3" s="2" t="s">
        <v>125</v>
      </c>
      <c r="K3" s="2" t="s">
        <v>5</v>
      </c>
      <c r="L3" s="2" t="s">
        <v>19</v>
      </c>
      <c r="M3" s="2" t="s">
        <v>160</v>
      </c>
      <c r="N3" s="2" t="s">
        <v>0</v>
      </c>
      <c r="O3" s="188" t="s">
        <v>159</v>
      </c>
      <c r="P3" s="124" t="s">
        <v>158</v>
      </c>
      <c r="Q3" s="124" t="s">
        <v>157</v>
      </c>
      <c r="R3" s="2" t="s">
        <v>156</v>
      </c>
      <c r="S3" s="2" t="s">
        <v>155</v>
      </c>
      <c r="T3" s="123" t="s">
        <v>647</v>
      </c>
      <c r="U3" s="2" t="s">
        <v>68</v>
      </c>
      <c r="V3" s="2" t="s">
        <v>5</v>
      </c>
      <c r="W3" s="2" t="s">
        <v>68</v>
      </c>
    </row>
    <row r="4" spans="1:23">
      <c r="A4" s="1"/>
      <c r="B4" s="1"/>
      <c r="C4" s="1" t="s">
        <v>520</v>
      </c>
      <c r="D4" s="1"/>
      <c r="E4" s="1" t="s">
        <v>519</v>
      </c>
      <c r="F4" s="1" t="s">
        <v>25</v>
      </c>
      <c r="G4" s="1" t="s">
        <v>114</v>
      </c>
      <c r="H4" s="3">
        <v>43770.7654861111</v>
      </c>
      <c r="I4" s="1" t="s">
        <v>695</v>
      </c>
      <c r="J4" s="4">
        <v>0.99955375765101395</v>
      </c>
      <c r="K4" s="4">
        <v>10.6867</v>
      </c>
      <c r="L4" s="4">
        <v>195.426947863359</v>
      </c>
      <c r="M4" s="4"/>
      <c r="N4" s="11">
        <f>100*(L4/M$6)</f>
        <v>103.33840445466649</v>
      </c>
      <c r="O4" s="4">
        <f>L4*10</f>
        <v>1954.2694786335901</v>
      </c>
      <c r="P4" s="4">
        <f t="shared" ref="P4:P12" si="0">O4*4</f>
        <v>7817.0779145343604</v>
      </c>
      <c r="Q4" s="4"/>
      <c r="R4" s="4"/>
      <c r="S4" s="4"/>
      <c r="T4" s="122"/>
      <c r="U4" s="4">
        <v>1211178.5546458501</v>
      </c>
      <c r="V4" s="4">
        <v>10.685833333333299</v>
      </c>
      <c r="W4" s="4">
        <v>198269.19360684801</v>
      </c>
    </row>
    <row r="5" spans="1:23">
      <c r="A5" s="1"/>
      <c r="B5" s="1"/>
      <c r="C5" s="1" t="s">
        <v>518</v>
      </c>
      <c r="D5" s="1"/>
      <c r="E5" s="1" t="s">
        <v>517</v>
      </c>
      <c r="F5" s="1" t="s">
        <v>25</v>
      </c>
      <c r="G5" s="1" t="s">
        <v>114</v>
      </c>
      <c r="H5" s="3">
        <v>43770.786342592597</v>
      </c>
      <c r="I5" s="1" t="s">
        <v>695</v>
      </c>
      <c r="J5" s="4">
        <v>0.99955375765101395</v>
      </c>
      <c r="K5" s="4">
        <v>10.686683333333299</v>
      </c>
      <c r="L5" s="4">
        <v>181.810953677279</v>
      </c>
      <c r="M5" s="4"/>
      <c r="N5" s="11">
        <f>100*(L5/M$6)</f>
        <v>96.138501219022018</v>
      </c>
      <c r="O5" s="4">
        <f>L5*10</f>
        <v>1818.1095367727901</v>
      </c>
      <c r="P5" s="4">
        <f t="shared" si="0"/>
        <v>7272.4381470911603</v>
      </c>
      <c r="Q5" s="4"/>
      <c r="R5" s="4"/>
      <c r="S5" s="4"/>
      <c r="T5" s="122"/>
      <c r="U5" s="4">
        <v>1121879.20652174</v>
      </c>
      <c r="V5" s="4">
        <v>10.6858166666667</v>
      </c>
      <c r="W5" s="4">
        <v>196739.267170034</v>
      </c>
    </row>
    <row r="6" spans="1:23">
      <c r="A6" s="1"/>
      <c r="B6" s="1"/>
      <c r="C6" s="1" t="s">
        <v>516</v>
      </c>
      <c r="D6" s="1"/>
      <c r="E6" s="1" t="s">
        <v>515</v>
      </c>
      <c r="F6" s="1" t="s">
        <v>25</v>
      </c>
      <c r="G6" s="1" t="s">
        <v>114</v>
      </c>
      <c r="H6" s="3">
        <v>43770.807210648098</v>
      </c>
      <c r="I6" s="1" t="s">
        <v>695</v>
      </c>
      <c r="J6" s="4">
        <v>0.99955375765101395</v>
      </c>
      <c r="K6" s="4">
        <v>10.686683333333299</v>
      </c>
      <c r="L6" s="4">
        <v>190.10281431807499</v>
      </c>
      <c r="M6" s="4">
        <f>AVERAGE(L4:L6)</f>
        <v>189.11357195290432</v>
      </c>
      <c r="N6" s="11">
        <f>100*(L6/M$6)</f>
        <v>100.52309432631151</v>
      </c>
      <c r="O6" s="4">
        <f>L6*10</f>
        <v>1901.0281431807498</v>
      </c>
      <c r="P6" s="4">
        <f t="shared" si="0"/>
        <v>7604.1125727229992</v>
      </c>
      <c r="Q6" s="4"/>
      <c r="R6" s="4">
        <f>AVERAGE(P4:P6)</f>
        <v>7564.5428781161727</v>
      </c>
      <c r="S6" s="4">
        <f>STDEV(P4:P6)</f>
        <v>274.46755658657338</v>
      </c>
      <c r="T6" s="122"/>
      <c r="U6" s="4">
        <v>887592.67495004903</v>
      </c>
      <c r="V6" s="4">
        <v>10.685833333333299</v>
      </c>
      <c r="W6" s="4">
        <v>149178.993454148</v>
      </c>
    </row>
    <row r="7" spans="1:23">
      <c r="A7" s="1"/>
      <c r="B7" s="1"/>
      <c r="C7" s="1" t="s">
        <v>509</v>
      </c>
      <c r="D7" s="1"/>
      <c r="E7" s="1" t="s">
        <v>508</v>
      </c>
      <c r="F7" s="1" t="s">
        <v>25</v>
      </c>
      <c r="G7" s="1" t="s">
        <v>114</v>
      </c>
      <c r="H7" s="3">
        <v>43770.890856481499</v>
      </c>
      <c r="I7" s="1" t="s">
        <v>695</v>
      </c>
      <c r="J7" s="4">
        <v>0.99955375765101395</v>
      </c>
      <c r="K7" s="4">
        <v>10.68665</v>
      </c>
      <c r="L7" s="4">
        <v>50.638571082274503</v>
      </c>
      <c r="M7" s="4"/>
      <c r="N7" s="11">
        <f>100*(L7/M$9)</f>
        <v>95.102657421884956</v>
      </c>
      <c r="O7" s="4">
        <f>L7*2</f>
        <v>101.27714216454901</v>
      </c>
      <c r="P7" s="4">
        <f t="shared" si="0"/>
        <v>405.10856865819602</v>
      </c>
      <c r="Q7" s="4">
        <f>P7/P10</f>
        <v>6.2346414323791885E-2</v>
      </c>
      <c r="R7" s="1"/>
      <c r="S7" s="1"/>
      <c r="T7" s="122"/>
      <c r="U7" s="4">
        <v>495449.93325307098</v>
      </c>
      <c r="V7" s="4">
        <v>10.68075</v>
      </c>
      <c r="W7" s="4">
        <v>277205.65440607403</v>
      </c>
    </row>
    <row r="8" spans="1:23">
      <c r="A8" s="1"/>
      <c r="B8" s="1"/>
      <c r="C8" s="1" t="s">
        <v>507</v>
      </c>
      <c r="D8" s="1"/>
      <c r="E8" s="1" t="s">
        <v>506</v>
      </c>
      <c r="F8" s="1" t="s">
        <v>25</v>
      </c>
      <c r="G8" s="1" t="s">
        <v>114</v>
      </c>
      <c r="H8" s="3">
        <v>43770.911712963003</v>
      </c>
      <c r="I8" s="1" t="s">
        <v>695</v>
      </c>
      <c r="J8" s="4">
        <v>0.99955375765101395</v>
      </c>
      <c r="K8" s="4">
        <v>10.68665</v>
      </c>
      <c r="L8" s="4">
        <v>56.148995706247902</v>
      </c>
      <c r="M8" s="4"/>
      <c r="N8" s="11">
        <f>100*(L8/M$9)</f>
        <v>105.45160712687182</v>
      </c>
      <c r="O8" s="4">
        <f>L8*2</f>
        <v>112.2979914124958</v>
      </c>
      <c r="P8" s="4">
        <f t="shared" si="0"/>
        <v>449.19196564998322</v>
      </c>
      <c r="Q8" s="4">
        <f>P8/P11</f>
        <v>7.2877776590885943E-2</v>
      </c>
      <c r="R8" s="1"/>
      <c r="S8" s="1"/>
      <c r="T8" s="122"/>
      <c r="U8" s="4">
        <v>397409.01474422601</v>
      </c>
      <c r="V8" s="4">
        <v>10.680766666666701</v>
      </c>
      <c r="W8" s="4">
        <v>203614.77660514499</v>
      </c>
    </row>
    <row r="9" spans="1:23">
      <c r="A9" s="1"/>
      <c r="B9" s="1"/>
      <c r="C9" s="1" t="s">
        <v>505</v>
      </c>
      <c r="D9" s="1"/>
      <c r="E9" s="1" t="s">
        <v>504</v>
      </c>
      <c r="F9" s="1" t="s">
        <v>25</v>
      </c>
      <c r="G9" s="1" t="s">
        <v>114</v>
      </c>
      <c r="H9" s="3">
        <v>43770.932627314804</v>
      </c>
      <c r="I9" s="1" t="s">
        <v>695</v>
      </c>
      <c r="J9" s="4">
        <v>0.99955375765101395</v>
      </c>
      <c r="K9" s="4">
        <v>10.686633333333299</v>
      </c>
      <c r="L9" s="4">
        <v>52.951096004999897</v>
      </c>
      <c r="M9" s="4">
        <f>AVERAGE(L7:L9)</f>
        <v>53.246220931174101</v>
      </c>
      <c r="N9" s="11">
        <f>100*(L9/M$9)</f>
        <v>99.445735451243237</v>
      </c>
      <c r="O9" s="4">
        <f>L9*2</f>
        <v>105.90219200999979</v>
      </c>
      <c r="P9" s="4">
        <f t="shared" si="0"/>
        <v>423.60876803999918</v>
      </c>
      <c r="Q9" s="4">
        <f>P9/P12</f>
        <v>6.1436707223275912E-2</v>
      </c>
      <c r="R9" s="4">
        <f>AVERAGE(Q7:Q9)</f>
        <v>6.5553632712651244E-2</v>
      </c>
      <c r="S9" s="4">
        <f>STDEV(Q7:Q9)</f>
        <v>6.3591826844331479E-3</v>
      </c>
      <c r="T9" s="122"/>
      <c r="U9" s="4">
        <v>277680.13473572198</v>
      </c>
      <c r="V9" s="4">
        <v>10.680733333333301</v>
      </c>
      <c r="W9" s="4">
        <v>149586.17091348799</v>
      </c>
    </row>
    <row r="10" spans="1:23">
      <c r="A10" s="1"/>
      <c r="B10" s="1"/>
      <c r="C10" s="1" t="s">
        <v>503</v>
      </c>
      <c r="D10" s="1"/>
      <c r="E10" s="1" t="s">
        <v>502</v>
      </c>
      <c r="F10" s="1" t="s">
        <v>25</v>
      </c>
      <c r="G10" s="1" t="s">
        <v>114</v>
      </c>
      <c r="H10" s="3">
        <v>43770.9536226852</v>
      </c>
      <c r="I10" s="1" t="s">
        <v>695</v>
      </c>
      <c r="J10" s="4">
        <v>0.99955375765101395</v>
      </c>
      <c r="K10" s="4">
        <v>10.686633333333299</v>
      </c>
      <c r="L10" s="4">
        <v>162.44260919092</v>
      </c>
      <c r="M10" s="4"/>
      <c r="N10" s="11">
        <f>100*(L10/M$12)</f>
        <v>99.676478598169908</v>
      </c>
      <c r="O10" s="4">
        <f>L10*10</f>
        <v>1624.4260919091998</v>
      </c>
      <c r="P10" s="4">
        <f t="shared" si="0"/>
        <v>6497.7043676367994</v>
      </c>
      <c r="Q10" s="4"/>
      <c r="R10" s="4"/>
      <c r="S10" s="4"/>
      <c r="T10" s="122"/>
      <c r="U10" s="4">
        <v>770511.52178980503</v>
      </c>
      <c r="V10" s="4">
        <v>10.680733333333301</v>
      </c>
      <c r="W10" s="4">
        <v>150364.7169848</v>
      </c>
    </row>
    <row r="11" spans="1:23">
      <c r="A11" s="1"/>
      <c r="B11" s="1"/>
      <c r="C11" s="1" t="s">
        <v>501</v>
      </c>
      <c r="D11" s="1"/>
      <c r="E11" s="1" t="s">
        <v>500</v>
      </c>
      <c r="F11" s="1" t="s">
        <v>25</v>
      </c>
      <c r="G11" s="1" t="s">
        <v>114</v>
      </c>
      <c r="H11" s="3">
        <v>43770.974537037</v>
      </c>
      <c r="I11" s="1" t="s">
        <v>695</v>
      </c>
      <c r="J11" s="4">
        <v>0.99955375765101395</v>
      </c>
      <c r="K11" s="4">
        <v>10.686633333333299</v>
      </c>
      <c r="L11" s="4">
        <v>154.090858236391</v>
      </c>
      <c r="M11" s="4"/>
      <c r="N11" s="11">
        <f>100*(L11/M$12)</f>
        <v>94.551757138556169</v>
      </c>
      <c r="O11" s="4">
        <f>L11*10</f>
        <v>1540.90858236391</v>
      </c>
      <c r="P11" s="4">
        <f t="shared" si="0"/>
        <v>6163.63432945564</v>
      </c>
      <c r="Q11" s="4"/>
      <c r="R11" s="4"/>
      <c r="S11" s="4"/>
      <c r="U11" s="4">
        <v>718306.25184023404</v>
      </c>
      <c r="V11" s="4">
        <v>10.680733333333301</v>
      </c>
      <c r="W11" s="4">
        <v>147344.517400585</v>
      </c>
    </row>
    <row r="12" spans="1:23">
      <c r="A12" s="1"/>
      <c r="B12" s="1"/>
      <c r="C12" s="1" t="s">
        <v>495</v>
      </c>
      <c r="D12" s="1"/>
      <c r="E12" s="1" t="s">
        <v>494</v>
      </c>
      <c r="F12" s="1" t="s">
        <v>25</v>
      </c>
      <c r="G12" s="1" t="s">
        <v>114</v>
      </c>
      <c r="H12" s="3">
        <v>43771.037187499998</v>
      </c>
      <c r="I12" s="1" t="s">
        <v>695</v>
      </c>
      <c r="J12" s="4">
        <v>0.99955375765101395</v>
      </c>
      <c r="K12" s="4">
        <v>10.6815833333333</v>
      </c>
      <c r="L12" s="4">
        <v>172.37608719022899</v>
      </c>
      <c r="M12">
        <f>AVERAGE(L10:L12)</f>
        <v>162.96985153917998</v>
      </c>
      <c r="N12" s="11">
        <f>100*(L12/M$12)</f>
        <v>105.77176426327395</v>
      </c>
      <c r="O12" s="4">
        <f>L12*10</f>
        <v>1723.7608719022899</v>
      </c>
      <c r="P12" s="4">
        <f t="shared" si="0"/>
        <v>6895.0434876091595</v>
      </c>
      <c r="Q12" s="4"/>
      <c r="R12" s="4">
        <f>AVERAGE(P10:P12)</f>
        <v>6518.7940615672005</v>
      </c>
      <c r="S12" s="4">
        <f>STDEV(P10:P12)</f>
        <v>366.16037545079683</v>
      </c>
      <c r="T12" s="122">
        <f>((R12-R6)/R6)</f>
        <v>-0.13824349116643503</v>
      </c>
      <c r="U12" s="4">
        <v>889123.12176660495</v>
      </c>
      <c r="V12" s="4">
        <v>10.680716666666701</v>
      </c>
      <c r="W12" s="4">
        <v>164021.68373661701</v>
      </c>
    </row>
    <row r="13" spans="1:23">
      <c r="A13" s="1"/>
      <c r="B13" s="1"/>
      <c r="C13" s="1"/>
      <c r="D13" s="1"/>
      <c r="E13" s="1"/>
      <c r="F13" s="1"/>
      <c r="G13" s="1"/>
      <c r="H13" s="3"/>
      <c r="I13" s="1"/>
      <c r="J13" s="4"/>
      <c r="K13" s="4"/>
      <c r="L13" s="4"/>
      <c r="R13" s="10"/>
      <c r="T13" s="4"/>
      <c r="U13" s="4"/>
      <c r="V13" s="4"/>
      <c r="W13" s="4"/>
    </row>
    <row r="14" spans="1:23">
      <c r="A14" s="1"/>
      <c r="B14" s="1"/>
      <c r="C14" s="1" t="s">
        <v>493</v>
      </c>
      <c r="D14" s="1"/>
      <c r="E14" s="1" t="s">
        <v>492</v>
      </c>
      <c r="F14" s="1" t="s">
        <v>25</v>
      </c>
      <c r="G14" s="1" t="s">
        <v>114</v>
      </c>
      <c r="H14" s="3">
        <v>43771.058090277802</v>
      </c>
      <c r="I14" s="1" t="s">
        <v>695</v>
      </c>
      <c r="J14" s="4">
        <v>0.99955375765101395</v>
      </c>
      <c r="K14" s="4">
        <v>10.6816</v>
      </c>
      <c r="L14" s="4">
        <v>44.558741047822103</v>
      </c>
      <c r="M14" s="4"/>
      <c r="N14" s="11">
        <f>100*(L14/M$16)</f>
        <v>86.231277283599155</v>
      </c>
      <c r="O14" s="4">
        <f>L14*2</f>
        <v>89.117482095644206</v>
      </c>
      <c r="P14" s="4">
        <f t="shared" ref="P14:P22" si="1">O14*4</f>
        <v>356.46992838257682</v>
      </c>
      <c r="Q14" s="4">
        <f>P14/P19</f>
        <v>9.0112356764063456E-2</v>
      </c>
      <c r="R14" s="4"/>
      <c r="T14" s="122"/>
      <c r="U14" s="4">
        <v>242562.15051910299</v>
      </c>
      <c r="V14" s="4">
        <v>10.680733333333301</v>
      </c>
      <c r="W14" s="4">
        <v>151050.19791086001</v>
      </c>
    </row>
    <row r="15" spans="1:23">
      <c r="A15" s="1"/>
      <c r="B15" s="1"/>
      <c r="C15" s="1" t="s">
        <v>491</v>
      </c>
      <c r="D15" s="1"/>
      <c r="E15" s="1" t="s">
        <v>490</v>
      </c>
      <c r="F15" s="1" t="s">
        <v>25</v>
      </c>
      <c r="G15" s="1" t="s">
        <v>114</v>
      </c>
      <c r="H15" s="3">
        <v>43771.078900462999</v>
      </c>
      <c r="I15" s="1" t="s">
        <v>695</v>
      </c>
      <c r="J15" s="4">
        <v>0.99955375765101395</v>
      </c>
      <c r="K15" s="4">
        <v>10.681466666666701</v>
      </c>
      <c r="L15" s="4">
        <v>30.8072102778785</v>
      </c>
      <c r="M15" s="4"/>
      <c r="N15" s="11">
        <f>100*(L15/M$16)</f>
        <v>59.618944102455309</v>
      </c>
      <c r="O15" s="4">
        <f>L15*2</f>
        <v>61.614420555757</v>
      </c>
      <c r="P15" s="4">
        <f t="shared" si="1"/>
        <v>246.457682223028</v>
      </c>
      <c r="Q15" s="4">
        <f>P15/P20</f>
        <v>5.5614885292081452E-2</v>
      </c>
      <c r="R15" s="4"/>
      <c r="T15" s="122"/>
      <c r="U15" s="4">
        <v>180442.18185572099</v>
      </c>
      <c r="V15" s="4">
        <v>10.6806</v>
      </c>
      <c r="W15" s="4">
        <v>150947.113003223</v>
      </c>
    </row>
    <row r="16" spans="1:23">
      <c r="A16" s="1"/>
      <c r="B16" s="1"/>
      <c r="C16" s="1" t="s">
        <v>489</v>
      </c>
      <c r="D16" s="1"/>
      <c r="E16" s="1" t="s">
        <v>488</v>
      </c>
      <c r="F16" s="1" t="s">
        <v>25</v>
      </c>
      <c r="G16" s="1" t="s">
        <v>114</v>
      </c>
      <c r="H16" s="3">
        <v>43771.099791666697</v>
      </c>
      <c r="I16" s="1" t="s">
        <v>695</v>
      </c>
      <c r="J16" s="4">
        <v>0.99955375765101395</v>
      </c>
      <c r="K16" s="4">
        <v>10.681516666666701</v>
      </c>
      <c r="L16" s="4">
        <v>79.654625145443703</v>
      </c>
      <c r="M16" s="4">
        <f>AVERAGE(L14:L16)</f>
        <v>51.673525490381429</v>
      </c>
      <c r="N16" s="11">
        <f>100*(L16/M$16)</f>
        <v>154.14977861394556</v>
      </c>
      <c r="O16" s="4">
        <f>L16*2</f>
        <v>159.30925029088741</v>
      </c>
      <c r="P16" s="4">
        <f t="shared" si="1"/>
        <v>637.23700116354962</v>
      </c>
      <c r="Q16" s="4">
        <f>P16/P21</f>
        <v>0.13282625291475639</v>
      </c>
      <c r="R16" s="4">
        <f>AVERAGE(Q14:Q16)</f>
        <v>9.2851164990300439E-2</v>
      </c>
      <c r="S16">
        <f>STDEV(Q14:Q16)</f>
        <v>3.8678477547804783E-2</v>
      </c>
      <c r="T16" s="122"/>
      <c r="U16" s="4">
        <v>519311.63062503299</v>
      </c>
      <c r="V16" s="4">
        <v>10.68065</v>
      </c>
      <c r="W16" s="4">
        <v>195720.354450988</v>
      </c>
    </row>
    <row r="17" spans="1:23">
      <c r="A17" s="1"/>
      <c r="B17" s="1"/>
      <c r="C17" s="1" t="s">
        <v>487</v>
      </c>
      <c r="D17" s="1"/>
      <c r="E17" s="1" t="s">
        <v>486</v>
      </c>
      <c r="F17" s="1" t="s">
        <v>25</v>
      </c>
      <c r="G17" s="1" t="s">
        <v>114</v>
      </c>
      <c r="H17" s="3">
        <v>43771.120636574102</v>
      </c>
      <c r="I17" s="1" t="s">
        <v>695</v>
      </c>
      <c r="J17" s="4">
        <v>0.99955375765101395</v>
      </c>
      <c r="K17" s="4">
        <v>10.681516666666701</v>
      </c>
      <c r="L17" s="4">
        <v>101.712815376573</v>
      </c>
      <c r="M17" s="4"/>
      <c r="N17" s="11">
        <f>100*(L17/M$19)</f>
        <v>102.98567942351823</v>
      </c>
      <c r="O17" s="4">
        <f t="shared" ref="O17:O22" si="2">L17*10</f>
        <v>1017.1281537657301</v>
      </c>
      <c r="P17" s="4">
        <f t="shared" si="1"/>
        <v>4068.5126150629203</v>
      </c>
      <c r="Q17" s="4"/>
      <c r="R17" s="1"/>
      <c r="T17" s="122"/>
      <c r="U17" s="4">
        <v>497130.82257798302</v>
      </c>
      <c r="V17" s="4">
        <v>10.680666666666699</v>
      </c>
      <c r="W17" s="4">
        <v>150113.51502515801</v>
      </c>
    </row>
    <row r="18" spans="1:23">
      <c r="A18" s="1"/>
      <c r="B18" s="1"/>
      <c r="C18" s="1" t="s">
        <v>484</v>
      </c>
      <c r="D18" s="1"/>
      <c r="E18" s="1" t="s">
        <v>483</v>
      </c>
      <c r="F18" s="1" t="s">
        <v>25</v>
      </c>
      <c r="G18" s="1" t="s">
        <v>114</v>
      </c>
      <c r="H18" s="3">
        <v>43771.1623958333</v>
      </c>
      <c r="I18" s="1" t="s">
        <v>695</v>
      </c>
      <c r="J18" s="4">
        <v>0.99955375765101395</v>
      </c>
      <c r="K18" s="4">
        <v>10.681483333333301</v>
      </c>
      <c r="L18" s="4">
        <v>98.6321136508232</v>
      </c>
      <c r="M18" s="4"/>
      <c r="N18" s="11">
        <f>100*(L18/M$19)</f>
        <v>99.86642489150158</v>
      </c>
      <c r="O18" s="4">
        <f t="shared" si="2"/>
        <v>986.32113650823203</v>
      </c>
      <c r="P18" s="4">
        <f t="shared" si="1"/>
        <v>3945.2845460329281</v>
      </c>
      <c r="Q18" s="4"/>
      <c r="R18" s="1"/>
      <c r="T18" s="122"/>
      <c r="U18" s="4">
        <v>486340.41024977801</v>
      </c>
      <c r="V18" s="4">
        <v>10.680633333333301</v>
      </c>
      <c r="W18" s="4">
        <v>151049.099483386</v>
      </c>
    </row>
    <row r="19" spans="1:23">
      <c r="A19" s="1"/>
      <c r="B19" s="1"/>
      <c r="C19" s="1" t="s">
        <v>480</v>
      </c>
      <c r="D19" s="1"/>
      <c r="E19" s="1" t="s">
        <v>479</v>
      </c>
      <c r="F19" s="1" t="s">
        <v>25</v>
      </c>
      <c r="G19" s="1" t="s">
        <v>114</v>
      </c>
      <c r="H19" s="3">
        <v>43771.204155092601</v>
      </c>
      <c r="I19" s="1" t="s">
        <v>695</v>
      </c>
      <c r="J19" s="4">
        <v>0.99955375765101395</v>
      </c>
      <c r="K19" s="4">
        <v>10.681483333333301</v>
      </c>
      <c r="L19" s="4">
        <v>98.895961992178201</v>
      </c>
      <c r="M19" s="4">
        <f>AVERAGE(L18:L19)</f>
        <v>98.764037821500693</v>
      </c>
      <c r="N19" s="11">
        <f>100*(L19/M$19)</f>
        <v>100.13357510849843</v>
      </c>
      <c r="O19" s="4">
        <f t="shared" si="2"/>
        <v>988.95961992178195</v>
      </c>
      <c r="P19" s="4">
        <f t="shared" si="1"/>
        <v>3955.8384796871278</v>
      </c>
      <c r="Q19" s="4"/>
      <c r="R19" s="4">
        <f>AVERAGE(P18:P19)</f>
        <v>3950.561512860028</v>
      </c>
      <c r="S19">
        <f>STDEV(P18:P19)</f>
        <v>7.4627580550775141</v>
      </c>
      <c r="T19" s="122"/>
      <c r="U19" s="4">
        <v>706413.69288864103</v>
      </c>
      <c r="V19" s="4">
        <v>10.6755833333333</v>
      </c>
      <c r="W19" s="4">
        <v>218864.826927096</v>
      </c>
    </row>
    <row r="20" spans="1:23">
      <c r="A20" s="1"/>
      <c r="B20" s="1"/>
      <c r="C20" s="1" t="s">
        <v>478</v>
      </c>
      <c r="D20" s="1"/>
      <c r="E20" s="1" t="s">
        <v>477</v>
      </c>
      <c r="F20" s="1" t="s">
        <v>25</v>
      </c>
      <c r="G20" s="1" t="s">
        <v>114</v>
      </c>
      <c r="H20" s="3">
        <v>43771.2250347222</v>
      </c>
      <c r="I20" s="1" t="s">
        <v>695</v>
      </c>
      <c r="J20" s="4">
        <v>0.99955375765101395</v>
      </c>
      <c r="K20" s="4">
        <v>10.681483333333301</v>
      </c>
      <c r="L20" s="4">
        <v>110.787642970343</v>
      </c>
      <c r="M20" s="4"/>
      <c r="N20" s="11">
        <f>100*(L20/M$22)</f>
        <v>94.54573519661102</v>
      </c>
      <c r="O20" s="4">
        <f t="shared" si="2"/>
        <v>1107.8764297034299</v>
      </c>
      <c r="P20" s="4">
        <f t="shared" si="1"/>
        <v>4431.5057188137198</v>
      </c>
      <c r="Q20" s="4"/>
      <c r="R20" s="4"/>
      <c r="T20" s="122"/>
      <c r="U20" s="4">
        <v>671439.82805934304</v>
      </c>
      <c r="V20" s="4">
        <v>10.675599999999999</v>
      </c>
      <c r="W20" s="4">
        <v>187419.36638279899</v>
      </c>
    </row>
    <row r="21" spans="1:23">
      <c r="A21" s="1"/>
      <c r="B21" s="1"/>
      <c r="C21" s="1" t="s">
        <v>476</v>
      </c>
      <c r="D21" s="1"/>
      <c r="E21" s="1" t="s">
        <v>475</v>
      </c>
      <c r="F21" s="1" t="s">
        <v>25</v>
      </c>
      <c r="G21" s="1" t="s">
        <v>114</v>
      </c>
      <c r="H21" s="3">
        <v>43771.245868055601</v>
      </c>
      <c r="I21" s="1" t="s">
        <v>695</v>
      </c>
      <c r="J21" s="4">
        <v>0.99955375765101395</v>
      </c>
      <c r="K21" s="4">
        <v>10.6815333333333</v>
      </c>
      <c r="L21" s="4">
        <v>119.938074586149</v>
      </c>
      <c r="M21" s="4"/>
      <c r="N21" s="11">
        <f>100*(L21/M$22)</f>
        <v>102.3546772526694</v>
      </c>
      <c r="O21" s="4">
        <f t="shared" si="2"/>
        <v>1199.3807458614899</v>
      </c>
      <c r="P21" s="4">
        <f t="shared" si="1"/>
        <v>4797.5229834459597</v>
      </c>
      <c r="Q21" s="4"/>
      <c r="R21" s="4"/>
      <c r="T21" s="122"/>
      <c r="U21" s="4">
        <v>571204.14210002206</v>
      </c>
      <c r="V21" s="4">
        <v>10.6756333333333</v>
      </c>
      <c r="W21" s="4">
        <v>148146.78679030199</v>
      </c>
    </row>
    <row r="22" spans="1:23">
      <c r="A22" s="1"/>
      <c r="B22" s="1"/>
      <c r="C22" s="1" t="s">
        <v>472</v>
      </c>
      <c r="D22" s="1"/>
      <c r="E22" s="1" t="s">
        <v>471</v>
      </c>
      <c r="F22" s="1" t="s">
        <v>25</v>
      </c>
      <c r="G22" s="1" t="s">
        <v>114</v>
      </c>
      <c r="H22" s="3">
        <v>43771.287638888898</v>
      </c>
      <c r="I22" s="1" t="s">
        <v>695</v>
      </c>
      <c r="J22" s="4">
        <v>0.99955375765101395</v>
      </c>
      <c r="K22" s="4">
        <v>10.6815</v>
      </c>
      <c r="L22" s="4">
        <v>120.81095220430601</v>
      </c>
      <c r="M22">
        <f>AVERAGE(L20:L22)</f>
        <v>117.17888992026599</v>
      </c>
      <c r="N22" s="11">
        <f>100*(L22/M$22)</f>
        <v>103.09958755071962</v>
      </c>
      <c r="O22" s="4">
        <f t="shared" si="2"/>
        <v>1208.10952204306</v>
      </c>
      <c r="P22" s="4">
        <f t="shared" si="1"/>
        <v>4832.43808817224</v>
      </c>
      <c r="Q22" s="4"/>
      <c r="R22" s="4">
        <f>AVERAGE(P20:P22)</f>
        <v>4687.1555968106395</v>
      </c>
      <c r="S22">
        <f>STDEV(P20:P22)</f>
        <v>222.08649491671449</v>
      </c>
      <c r="T22" s="122">
        <f>((R22-R19)/R19)</f>
        <v>0.1864530096678208</v>
      </c>
      <c r="U22" s="4">
        <v>559393.29526370903</v>
      </c>
      <c r="V22" s="4">
        <v>10.675599999999999</v>
      </c>
      <c r="W22" s="4">
        <v>144109.79760666299</v>
      </c>
    </row>
    <row r="23" spans="1:23">
      <c r="A23" s="1"/>
      <c r="B23" s="1"/>
      <c r="C23" s="1"/>
      <c r="D23" s="1"/>
      <c r="E23" s="1"/>
      <c r="F23" s="1"/>
      <c r="G23" s="1"/>
      <c r="H23" s="3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/>
      <c r="B24" s="1"/>
      <c r="C24" s="1" t="s">
        <v>470</v>
      </c>
      <c r="D24" s="1"/>
      <c r="E24" s="1" t="s">
        <v>469</v>
      </c>
      <c r="F24" s="1" t="s">
        <v>25</v>
      </c>
      <c r="G24" s="1" t="s">
        <v>114</v>
      </c>
      <c r="H24" s="3">
        <v>43771.308518518497</v>
      </c>
      <c r="I24" s="1" t="s">
        <v>695</v>
      </c>
      <c r="J24" s="4">
        <v>0.99955375765101395</v>
      </c>
      <c r="K24" s="4">
        <v>10.6815</v>
      </c>
      <c r="L24" s="4">
        <v>201.05272105285701</v>
      </c>
      <c r="M24" s="4"/>
      <c r="N24" s="11">
        <f>100*(L24/M$26)</f>
        <v>105.98771587793985</v>
      </c>
      <c r="O24" s="4">
        <f>L24*10</f>
        <v>2010.5272105285701</v>
      </c>
      <c r="P24" s="4">
        <f t="shared" ref="P24:P32" si="3">O24*4</f>
        <v>8042.1088421142804</v>
      </c>
      <c r="Q24" s="4"/>
      <c r="R24" s="4"/>
      <c r="S24" s="4"/>
      <c r="T24" s="122"/>
      <c r="U24" s="4">
        <v>1177350.1612720599</v>
      </c>
      <c r="V24" s="4">
        <v>10.675599999999999</v>
      </c>
      <c r="W24" s="4">
        <v>187575.63300967601</v>
      </c>
    </row>
    <row r="25" spans="1:23">
      <c r="A25" s="1"/>
      <c r="B25" s="1"/>
      <c r="C25" s="1" t="s">
        <v>468</v>
      </c>
      <c r="D25" s="1"/>
      <c r="E25" s="1" t="s">
        <v>467</v>
      </c>
      <c r="F25" s="1" t="s">
        <v>25</v>
      </c>
      <c r="G25" s="1" t="s">
        <v>114</v>
      </c>
      <c r="H25" s="3">
        <v>43771.329351851899</v>
      </c>
      <c r="I25" s="1" t="s">
        <v>695</v>
      </c>
      <c r="J25" s="4">
        <v>0.99955375765101395</v>
      </c>
      <c r="K25" s="4">
        <v>10.6815333333333</v>
      </c>
      <c r="L25" s="4">
        <v>183.857342257895</v>
      </c>
      <c r="M25" s="4"/>
      <c r="N25" s="11">
        <f>100*(L25/M$26)</f>
        <v>96.922934697212398</v>
      </c>
      <c r="O25" s="4">
        <f>L25*10</f>
        <v>1838.5734225789499</v>
      </c>
      <c r="P25" s="4">
        <f t="shared" si="3"/>
        <v>7354.2936903157997</v>
      </c>
      <c r="Q25" s="4"/>
      <c r="R25" s="4"/>
      <c r="S25" s="4"/>
      <c r="T25" s="122"/>
      <c r="U25" s="4">
        <v>766588.85863330204</v>
      </c>
      <c r="V25" s="4">
        <v>10.6756333333333</v>
      </c>
      <c r="W25" s="4">
        <v>133008.827834147</v>
      </c>
    </row>
    <row r="26" spans="1:23">
      <c r="A26" s="1"/>
      <c r="B26" s="1"/>
      <c r="C26" s="1" t="s">
        <v>466</v>
      </c>
      <c r="D26" s="1"/>
      <c r="E26" s="1" t="s">
        <v>465</v>
      </c>
      <c r="F26" s="1" t="s">
        <v>25</v>
      </c>
      <c r="G26" s="1" t="s">
        <v>114</v>
      </c>
      <c r="H26" s="3">
        <v>43771.350219907399</v>
      </c>
      <c r="I26" s="1" t="s">
        <v>695</v>
      </c>
      <c r="J26" s="4">
        <v>0.99955375765101395</v>
      </c>
      <c r="K26" s="4">
        <v>10.681516666666701</v>
      </c>
      <c r="L26" s="4">
        <v>184.17302161315999</v>
      </c>
      <c r="M26" s="4">
        <f>AVERAGE(L24:L26)</f>
        <v>189.694361641304</v>
      </c>
      <c r="N26" s="11">
        <f>100*(L26/M$26)</f>
        <v>97.089349424847754</v>
      </c>
      <c r="O26" s="4">
        <f>L26*10</f>
        <v>1841.7302161315999</v>
      </c>
      <c r="P26" s="4">
        <f t="shared" si="3"/>
        <v>7366.9208645263998</v>
      </c>
      <c r="Q26" s="4"/>
      <c r="R26" s="4">
        <f>AVERAGE(P24:P26)</f>
        <v>7587.77446565216</v>
      </c>
      <c r="S26" s="4">
        <f>STDEV(P24:P26)</f>
        <v>393.51576284636172</v>
      </c>
      <c r="T26" s="122"/>
      <c r="U26" s="4">
        <v>838277.28705425805</v>
      </c>
      <c r="V26" s="4">
        <v>10.6756166666667</v>
      </c>
      <c r="W26" s="4">
        <v>145209.91255117999</v>
      </c>
    </row>
    <row r="27" spans="1:23">
      <c r="A27" s="1"/>
      <c r="B27" s="1"/>
      <c r="C27" s="1" t="s">
        <v>464</v>
      </c>
      <c r="D27" s="1"/>
      <c r="E27" s="1" t="s">
        <v>463</v>
      </c>
      <c r="F27" s="1" t="s">
        <v>25</v>
      </c>
      <c r="G27" s="1" t="s">
        <v>114</v>
      </c>
      <c r="H27" s="3">
        <v>43771.371076388903</v>
      </c>
      <c r="I27" s="1" t="s">
        <v>695</v>
      </c>
      <c r="J27" s="4">
        <v>0.99955375765101395</v>
      </c>
      <c r="K27" s="4">
        <v>10.681516666666701</v>
      </c>
      <c r="L27" s="4">
        <v>155.65285670692001</v>
      </c>
      <c r="M27" s="4"/>
      <c r="N27" s="11">
        <f>100*(L27/M$29)</f>
        <v>93.282835875145835</v>
      </c>
      <c r="O27" s="4">
        <f>L27*2</f>
        <v>311.30571341384001</v>
      </c>
      <c r="P27" s="4">
        <f t="shared" si="3"/>
        <v>1245.22285365536</v>
      </c>
      <c r="Q27" s="4">
        <f>P27/P30</f>
        <v>0.52864684549473673</v>
      </c>
      <c r="R27" s="1"/>
      <c r="S27" s="1"/>
      <c r="T27" s="122"/>
      <c r="U27" s="4">
        <v>933862.611576244</v>
      </c>
      <c r="V27" s="4">
        <v>10.6756166666667</v>
      </c>
      <c r="W27" s="4">
        <v>189746.52361033301</v>
      </c>
    </row>
    <row r="28" spans="1:23">
      <c r="A28" s="1"/>
      <c r="B28" s="1"/>
      <c r="C28" s="1" t="s">
        <v>459</v>
      </c>
      <c r="D28" s="1"/>
      <c r="E28" s="1" t="s">
        <v>458</v>
      </c>
      <c r="F28" s="1" t="s">
        <v>25</v>
      </c>
      <c r="G28" s="1" t="s">
        <v>114</v>
      </c>
      <c r="H28" s="3">
        <v>43771.433807870402</v>
      </c>
      <c r="I28" s="1" t="s">
        <v>695</v>
      </c>
      <c r="J28" s="4">
        <v>0.99955375765101395</v>
      </c>
      <c r="K28" s="4">
        <v>10.6764666666667</v>
      </c>
      <c r="L28" s="4">
        <v>163.75224421342301</v>
      </c>
      <c r="M28" s="4"/>
      <c r="N28" s="11">
        <f>100*(L28/M$29)</f>
        <v>98.136802910784169</v>
      </c>
      <c r="O28" s="4">
        <f>L28*2</f>
        <v>327.50448842684602</v>
      </c>
      <c r="P28" s="4">
        <f t="shared" si="3"/>
        <v>1310.0179537073841</v>
      </c>
      <c r="Q28" s="4">
        <f>P28/P31</f>
        <v>0.57578761103525689</v>
      </c>
      <c r="R28" s="1"/>
      <c r="S28" s="1"/>
      <c r="T28" s="122"/>
      <c r="U28" s="4">
        <v>1029595.95901384</v>
      </c>
      <c r="V28" s="4">
        <v>10.675599999999999</v>
      </c>
      <c r="W28" s="4">
        <v>199403.778736582</v>
      </c>
    </row>
    <row r="29" spans="1:23">
      <c r="A29" s="1"/>
      <c r="B29" s="1"/>
      <c r="C29" s="1" t="s">
        <v>457</v>
      </c>
      <c r="D29" s="1"/>
      <c r="E29" s="1" t="s">
        <v>456</v>
      </c>
      <c r="F29" s="1" t="s">
        <v>25</v>
      </c>
      <c r="G29" s="1" t="s">
        <v>114</v>
      </c>
      <c r="H29" s="3">
        <v>43771.4546527778</v>
      </c>
      <c r="I29" s="1" t="s">
        <v>695</v>
      </c>
      <c r="J29" s="4">
        <v>0.99955375765101395</v>
      </c>
      <c r="K29" s="4">
        <v>10.6764833333333</v>
      </c>
      <c r="L29" s="4">
        <v>181.178490626723</v>
      </c>
      <c r="M29" s="4">
        <f>AVERAGE(L27:L29)</f>
        <v>166.86119718235534</v>
      </c>
      <c r="N29" s="11">
        <f>100*(L29/M$29)</f>
        <v>108.58036121407</v>
      </c>
      <c r="O29" s="4">
        <f>L29*2</f>
        <v>362.35698125344601</v>
      </c>
      <c r="P29" s="4">
        <f t="shared" si="3"/>
        <v>1449.427925013784</v>
      </c>
      <c r="Q29" s="4">
        <f>P29/P32</f>
        <v>0.62828371713862607</v>
      </c>
      <c r="R29" s="4">
        <f>AVERAGE(Q27:Q29)</f>
        <v>0.57757272455620656</v>
      </c>
      <c r="S29" s="4">
        <f>STDEV(Q27:Q29)</f>
        <v>4.9842416880175745E-2</v>
      </c>
      <c r="T29" s="122"/>
      <c r="U29" s="4">
        <v>887007.03825172398</v>
      </c>
      <c r="V29" s="4">
        <v>10.6756166666667</v>
      </c>
      <c r="W29" s="4">
        <v>156067.35755235501</v>
      </c>
    </row>
    <row r="30" spans="1:23">
      <c r="A30" s="1"/>
      <c r="B30" s="1"/>
      <c r="C30" s="1" t="s">
        <v>455</v>
      </c>
      <c r="D30" s="1"/>
      <c r="E30" s="1" t="s">
        <v>454</v>
      </c>
      <c r="F30" s="1" t="s">
        <v>25</v>
      </c>
      <c r="G30" s="1" t="s">
        <v>114</v>
      </c>
      <c r="H30" s="3">
        <v>43771.475555555597</v>
      </c>
      <c r="I30" s="1" t="s">
        <v>695</v>
      </c>
      <c r="J30" s="4">
        <v>0.99955375765101395</v>
      </c>
      <c r="K30" s="4">
        <v>10.6764833333333</v>
      </c>
      <c r="L30" s="4">
        <v>58.887273435350401</v>
      </c>
      <c r="M30" s="4"/>
      <c r="N30" s="11">
        <f>100*(L30/M$32)</f>
        <v>101.85715004437432</v>
      </c>
      <c r="O30" s="4">
        <f>L30*10</f>
        <v>588.87273435350403</v>
      </c>
      <c r="P30" s="4">
        <f t="shared" si="3"/>
        <v>2355.4909374140161</v>
      </c>
      <c r="Q30" s="4"/>
      <c r="R30" s="4"/>
      <c r="S30" s="4"/>
      <c r="T30" s="122"/>
      <c r="U30" s="4">
        <v>427192.01141931</v>
      </c>
      <c r="V30" s="4">
        <v>10.6756166666667</v>
      </c>
      <c r="W30" s="4">
        <v>210077.45833439101</v>
      </c>
    </row>
    <row r="31" spans="1:23">
      <c r="A31" s="1"/>
      <c r="B31" s="1"/>
      <c r="C31" s="1" t="s">
        <v>453</v>
      </c>
      <c r="D31" s="1"/>
      <c r="E31" s="1" t="s">
        <v>452</v>
      </c>
      <c r="F31" s="1" t="s">
        <v>25</v>
      </c>
      <c r="G31" s="1" t="s">
        <v>114</v>
      </c>
      <c r="H31" s="3">
        <v>43771.496400463002</v>
      </c>
      <c r="I31" s="1" t="s">
        <v>695</v>
      </c>
      <c r="J31" s="4">
        <v>0.99955375765101395</v>
      </c>
      <c r="K31" s="4">
        <v>10.676450000000001</v>
      </c>
      <c r="L31" s="4">
        <v>56.879391315488398</v>
      </c>
      <c r="M31" s="4"/>
      <c r="N31" s="11">
        <f>100*(L31/M$32)</f>
        <v>98.384122029607596</v>
      </c>
      <c r="O31" s="4">
        <f>L31*10</f>
        <v>568.79391315488397</v>
      </c>
      <c r="P31" s="4">
        <f t="shared" si="3"/>
        <v>2275.1756526195359</v>
      </c>
      <c r="Q31" s="4"/>
      <c r="R31" s="4"/>
      <c r="S31" s="4"/>
      <c r="U31" s="4">
        <v>377330.525046225</v>
      </c>
      <c r="V31" s="4">
        <v>10.675599999999999</v>
      </c>
      <c r="W31" s="4">
        <v>191191.96596365701</v>
      </c>
    </row>
    <row r="32" spans="1:23">
      <c r="A32" s="1"/>
      <c r="B32" s="1"/>
      <c r="C32" s="1" t="s">
        <v>447</v>
      </c>
      <c r="D32" s="1"/>
      <c r="E32" s="1" t="s">
        <v>446</v>
      </c>
      <c r="F32" s="1" t="s">
        <v>25</v>
      </c>
      <c r="G32" s="1" t="s">
        <v>114</v>
      </c>
      <c r="H32" s="3">
        <v>43771.559074074103</v>
      </c>
      <c r="I32" s="1" t="s">
        <v>695</v>
      </c>
      <c r="J32" s="4">
        <v>0.99955375765101395</v>
      </c>
      <c r="K32" s="4">
        <v>10.676450000000001</v>
      </c>
      <c r="L32" s="4">
        <v>57.674100309923297</v>
      </c>
      <c r="M32" s="4">
        <f>AVERAGE(L30:L32)</f>
        <v>57.813588353587363</v>
      </c>
      <c r="N32" s="11">
        <f>100*(L32/M$32)</f>
        <v>99.758727926018082</v>
      </c>
      <c r="O32" s="4">
        <f>L32*10</f>
        <v>576.74100309923301</v>
      </c>
      <c r="P32" s="4">
        <f t="shared" si="3"/>
        <v>2306.964012396932</v>
      </c>
      <c r="Q32" s="4"/>
      <c r="R32" s="4">
        <f>AVERAGE(P30:P32)</f>
        <v>2312.5435341434945</v>
      </c>
      <c r="S32" s="4">
        <f>STDEV(P30:P32)</f>
        <v>40.447305721084703</v>
      </c>
      <c r="T32" s="122">
        <f>((R32-R26)/R26)</f>
        <v>-0.69522769230796666</v>
      </c>
      <c r="U32" s="4">
        <v>385361.95717990899</v>
      </c>
      <c r="V32" s="4">
        <v>10.67055</v>
      </c>
      <c r="W32" s="4">
        <v>192942.57121351999</v>
      </c>
    </row>
    <row r="34" spans="1:23">
      <c r="A34" s="12" t="s">
        <v>678</v>
      </c>
    </row>
    <row r="35" spans="1:23">
      <c r="A35" s="289" t="s">
        <v>25</v>
      </c>
      <c r="B35" s="291"/>
      <c r="C35" s="291"/>
      <c r="D35" s="291"/>
      <c r="E35" s="291"/>
      <c r="F35" s="291"/>
      <c r="G35" s="291"/>
      <c r="H35" s="290"/>
      <c r="I35" s="289" t="s">
        <v>41</v>
      </c>
      <c r="J35" s="290"/>
      <c r="K35" s="289" t="s">
        <v>89</v>
      </c>
      <c r="L35" s="291"/>
      <c r="M35" s="291"/>
      <c r="N35" s="291"/>
      <c r="O35" s="291"/>
      <c r="P35" s="291"/>
      <c r="Q35" s="291"/>
      <c r="R35" s="291"/>
      <c r="S35" s="291"/>
      <c r="T35" s="291"/>
      <c r="U35" s="290"/>
      <c r="V35" s="289" t="s">
        <v>18</v>
      </c>
      <c r="W35" s="290"/>
    </row>
    <row r="36" spans="1:23" ht="31.5">
      <c r="A36" s="2" t="s">
        <v>114</v>
      </c>
      <c r="B36" s="2" t="s">
        <v>114</v>
      </c>
      <c r="C36" s="2" t="s">
        <v>58</v>
      </c>
      <c r="D36" s="2" t="s">
        <v>39</v>
      </c>
      <c r="E36" s="2" t="s">
        <v>50</v>
      </c>
      <c r="F36" s="2" t="s">
        <v>59</v>
      </c>
      <c r="G36" s="2" t="s">
        <v>26</v>
      </c>
      <c r="H36" s="2" t="s">
        <v>64</v>
      </c>
      <c r="I36" s="2" t="s">
        <v>153</v>
      </c>
      <c r="J36" s="2" t="s">
        <v>125</v>
      </c>
      <c r="K36" s="2" t="s">
        <v>5</v>
      </c>
      <c r="L36" s="2" t="s">
        <v>19</v>
      </c>
      <c r="M36" s="2" t="s">
        <v>160</v>
      </c>
      <c r="N36" s="2" t="s">
        <v>0</v>
      </c>
      <c r="O36" s="188" t="s">
        <v>159</v>
      </c>
      <c r="P36" s="124" t="s">
        <v>158</v>
      </c>
      <c r="Q36" s="124" t="s">
        <v>157</v>
      </c>
      <c r="R36" s="2" t="s">
        <v>156</v>
      </c>
      <c r="S36" s="2" t="s">
        <v>155</v>
      </c>
      <c r="T36" s="123" t="s">
        <v>647</v>
      </c>
      <c r="U36" s="2" t="s">
        <v>68</v>
      </c>
      <c r="V36" s="2" t="s">
        <v>5</v>
      </c>
      <c r="W36" s="2" t="s">
        <v>68</v>
      </c>
    </row>
    <row r="37" spans="1:23">
      <c r="A37" s="1"/>
      <c r="B37" s="1"/>
      <c r="C37" s="1" t="s">
        <v>22</v>
      </c>
      <c r="D37" s="1"/>
      <c r="E37" s="1" t="s">
        <v>53</v>
      </c>
      <c r="F37" s="1" t="s">
        <v>25</v>
      </c>
      <c r="G37" s="1" t="s">
        <v>114</v>
      </c>
      <c r="H37" s="3">
        <v>43810.035694444399</v>
      </c>
      <c r="I37" s="1" t="s">
        <v>696</v>
      </c>
      <c r="J37" s="4">
        <v>0.99910503984916699</v>
      </c>
      <c r="K37" s="4">
        <v>10.64625</v>
      </c>
      <c r="L37" s="4">
        <v>247.33393549469599</v>
      </c>
      <c r="M37" s="4"/>
      <c r="N37" s="11">
        <f>100*(L37/M$39)</f>
        <v>98.36973300465786</v>
      </c>
      <c r="O37" s="4">
        <f>L37*10</f>
        <v>2473.3393549469602</v>
      </c>
      <c r="P37" s="4">
        <f t="shared" ref="P37:P45" si="4">O37*4</f>
        <v>9893.3574197878406</v>
      </c>
      <c r="Q37" s="4"/>
      <c r="R37" s="4"/>
      <c r="S37" s="4"/>
      <c r="T37" s="122"/>
      <c r="U37" s="4">
        <v>1301423.3336020501</v>
      </c>
      <c r="V37" s="4">
        <v>10.645383333333299</v>
      </c>
      <c r="W37" s="4">
        <v>178191.595007105</v>
      </c>
    </row>
    <row r="38" spans="1:23">
      <c r="A38" s="1"/>
      <c r="B38" s="1"/>
      <c r="C38" s="1" t="s">
        <v>72</v>
      </c>
      <c r="D38" s="1"/>
      <c r="E38" s="1" t="s">
        <v>115</v>
      </c>
      <c r="F38" s="1" t="s">
        <v>25</v>
      </c>
      <c r="G38" s="1" t="s">
        <v>114</v>
      </c>
      <c r="H38" s="3">
        <v>43809.889432870397</v>
      </c>
      <c r="I38" s="1" t="s">
        <v>696</v>
      </c>
      <c r="J38" s="4">
        <v>0.99910503984916699</v>
      </c>
      <c r="K38" s="4">
        <v>10.64625</v>
      </c>
      <c r="L38" s="4">
        <v>258.27014965624301</v>
      </c>
      <c r="M38" s="4"/>
      <c r="N38" s="11">
        <f>100*(L38/M$39)</f>
        <v>102.71928764624569</v>
      </c>
      <c r="O38" s="4">
        <f>L38*10</f>
        <v>2582.7014965624303</v>
      </c>
      <c r="P38" s="4">
        <f t="shared" si="4"/>
        <v>10330.805986249721</v>
      </c>
      <c r="Q38" s="4"/>
      <c r="R38" s="4"/>
      <c r="S38" s="4"/>
      <c r="T38" s="122"/>
      <c r="U38" s="4">
        <v>1522439.9451403799</v>
      </c>
      <c r="V38" s="4">
        <v>10.645383333333299</v>
      </c>
      <c r="W38" s="4">
        <v>199655.01967506</v>
      </c>
    </row>
    <row r="39" spans="1:23">
      <c r="A39" s="1"/>
      <c r="B39" s="1"/>
      <c r="C39" s="1" t="s">
        <v>122</v>
      </c>
      <c r="D39" s="1"/>
      <c r="E39" s="1" t="s">
        <v>109</v>
      </c>
      <c r="F39" s="1" t="s">
        <v>25</v>
      </c>
      <c r="G39" s="1" t="s">
        <v>114</v>
      </c>
      <c r="H39" s="3">
        <v>43810.431990740697</v>
      </c>
      <c r="I39" s="1" t="s">
        <v>696</v>
      </c>
      <c r="J39" s="4">
        <v>0.99910503984916699</v>
      </c>
      <c r="K39" s="4">
        <v>10.6412333333333</v>
      </c>
      <c r="L39" s="4">
        <v>248.69480722173199</v>
      </c>
      <c r="M39" s="4">
        <f>AVERAGE(L37:L39)</f>
        <v>251.43296412422364</v>
      </c>
      <c r="N39" s="11">
        <f>100*(L39/M$39)</f>
        <v>98.910979349096479</v>
      </c>
      <c r="O39" s="4">
        <f>L39*10</f>
        <v>2486.9480722173198</v>
      </c>
      <c r="P39" s="4">
        <f t="shared" si="4"/>
        <v>9947.7922888692792</v>
      </c>
      <c r="Q39" s="4"/>
      <c r="R39" s="4">
        <f>AVERAGE(P37:P39)</f>
        <v>10057.318564968948</v>
      </c>
      <c r="S39" s="4">
        <f>STDEV(P37:P39)</f>
        <v>238.40578000980614</v>
      </c>
      <c r="T39" s="122"/>
      <c r="U39" s="4">
        <v>1301043.3492707701</v>
      </c>
      <c r="V39" s="4">
        <v>10.6353333333333</v>
      </c>
      <c r="W39" s="4">
        <v>177168.04308794701</v>
      </c>
    </row>
    <row r="40" spans="1:23">
      <c r="A40" s="1"/>
      <c r="B40" s="1"/>
      <c r="C40" s="1" t="s">
        <v>23</v>
      </c>
      <c r="D40" s="1"/>
      <c r="E40" s="1" t="s">
        <v>98</v>
      </c>
      <c r="F40" s="1" t="s">
        <v>25</v>
      </c>
      <c r="G40" s="1" t="s">
        <v>114</v>
      </c>
      <c r="H40" s="3">
        <v>43809.972951388903</v>
      </c>
      <c r="I40" s="1" t="s">
        <v>696</v>
      </c>
      <c r="J40" s="4">
        <v>0.99910503984916699</v>
      </c>
      <c r="K40" s="4">
        <v>10.646233333333299</v>
      </c>
      <c r="L40" s="4">
        <v>69.429486904707204</v>
      </c>
      <c r="M40" s="4"/>
      <c r="N40" s="11">
        <f>100*(L40/M$42)</f>
        <v>99.887068943034336</v>
      </c>
      <c r="O40" s="4">
        <f>L40*2</f>
        <v>138.85897380941441</v>
      </c>
      <c r="P40" s="4">
        <f t="shared" si="4"/>
        <v>555.43589523765763</v>
      </c>
      <c r="Q40" s="4">
        <f>P40/P43</f>
        <v>6.5887196218046465E-2</v>
      </c>
      <c r="R40" s="1"/>
      <c r="S40" s="1"/>
      <c r="T40" s="122"/>
      <c r="U40" s="4">
        <v>365589.96440173802</v>
      </c>
      <c r="V40" s="4">
        <v>10.645383333333299</v>
      </c>
      <c r="W40" s="4">
        <v>176795.25242680701</v>
      </c>
    </row>
    <row r="41" spans="1:23">
      <c r="A41" s="1"/>
      <c r="B41" s="1"/>
      <c r="C41" s="1" t="s">
        <v>82</v>
      </c>
      <c r="D41" s="1"/>
      <c r="E41" s="1" t="s">
        <v>38</v>
      </c>
      <c r="F41" s="1" t="s">
        <v>25</v>
      </c>
      <c r="G41" s="1" t="s">
        <v>114</v>
      </c>
      <c r="H41" s="3">
        <v>43810.140069444402</v>
      </c>
      <c r="I41" s="1" t="s">
        <v>696</v>
      </c>
      <c r="J41" s="4">
        <v>0.99910503984916699</v>
      </c>
      <c r="K41" s="4">
        <v>10.646233333333299</v>
      </c>
      <c r="L41" s="4">
        <v>63.251300032230603</v>
      </c>
      <c r="M41" s="4"/>
      <c r="N41" s="11">
        <f>100*(L41/M$42)</f>
        <v>90.998612386801597</v>
      </c>
      <c r="O41" s="4">
        <f>L41*2</f>
        <v>126.50260006446121</v>
      </c>
      <c r="P41" s="4">
        <f t="shared" si="4"/>
        <v>506.01040025784482</v>
      </c>
      <c r="Q41" s="4">
        <f>P41/P44</f>
        <v>6.0966411193429597E-2</v>
      </c>
      <c r="R41" s="1"/>
      <c r="S41" s="1"/>
      <c r="T41" s="122"/>
      <c r="U41" s="4">
        <v>345991.04425829602</v>
      </c>
      <c r="V41" s="4">
        <v>10.640333333333301</v>
      </c>
      <c r="W41" s="4">
        <v>183447.31329109499</v>
      </c>
    </row>
    <row r="42" spans="1:23">
      <c r="A42" s="1"/>
      <c r="B42" s="1"/>
      <c r="C42" s="1" t="s">
        <v>128</v>
      </c>
      <c r="D42" s="1"/>
      <c r="E42" s="1" t="s">
        <v>4</v>
      </c>
      <c r="F42" s="1" t="s">
        <v>25</v>
      </c>
      <c r="G42" s="1" t="s">
        <v>114</v>
      </c>
      <c r="H42" s="3">
        <v>43809.910335648201</v>
      </c>
      <c r="I42" s="1" t="s">
        <v>696</v>
      </c>
      <c r="J42" s="4">
        <v>0.99910503984916699</v>
      </c>
      <c r="K42" s="4">
        <v>10.64625</v>
      </c>
      <c r="L42" s="4">
        <v>75.843162076831604</v>
      </c>
      <c r="M42" s="4">
        <f>AVERAGE(L40:L42)</f>
        <v>69.507983004589803</v>
      </c>
      <c r="N42" s="11">
        <f>100*(L42/M$42)</f>
        <v>109.11431867016408</v>
      </c>
      <c r="O42" s="4">
        <f>L42*2</f>
        <v>151.68632415366321</v>
      </c>
      <c r="P42" s="4">
        <f t="shared" si="4"/>
        <v>606.74529661465283</v>
      </c>
      <c r="Q42" s="4">
        <f>P42/P45</f>
        <v>7.0937350443138592E-2</v>
      </c>
      <c r="R42" s="4">
        <f>AVERAGE(Q40:Q42)</f>
        <v>6.5930319284871544E-2</v>
      </c>
      <c r="S42" s="4">
        <f>STDEV(Q40:Q42)</f>
        <v>4.9856094993005759E-3</v>
      </c>
      <c r="T42" s="122"/>
      <c r="U42" s="4">
        <v>349100.18398007599</v>
      </c>
      <c r="V42" s="4">
        <v>10.6454</v>
      </c>
      <c r="W42" s="4">
        <v>154700.25953353901</v>
      </c>
    </row>
    <row r="43" spans="1:23">
      <c r="A43" s="1"/>
      <c r="B43" s="1"/>
      <c r="C43" s="1" t="s">
        <v>61</v>
      </c>
      <c r="D43" s="1"/>
      <c r="E43" s="1" t="s">
        <v>81</v>
      </c>
      <c r="F43" s="1" t="s">
        <v>25</v>
      </c>
      <c r="G43" s="1" t="s">
        <v>114</v>
      </c>
      <c r="H43" s="3">
        <v>43810.348668981504</v>
      </c>
      <c r="I43" s="1" t="s">
        <v>696</v>
      </c>
      <c r="J43" s="4">
        <v>0.99910503984916699</v>
      </c>
      <c r="K43" s="4">
        <v>10.6412</v>
      </c>
      <c r="L43" s="4">
        <v>210.75259197534501</v>
      </c>
      <c r="M43" s="4"/>
      <c r="N43" s="11">
        <f>100*(L43/M$45)</f>
        <v>100.028196679998</v>
      </c>
      <c r="O43" s="4">
        <f>L43*10</f>
        <v>2107.5259197534501</v>
      </c>
      <c r="P43" s="4">
        <f t="shared" si="4"/>
        <v>8430.1036790138005</v>
      </c>
      <c r="Q43" s="4"/>
      <c r="R43" s="4"/>
      <c r="S43" s="4"/>
      <c r="T43" s="122"/>
      <c r="U43" s="4">
        <v>638209.66129520396</v>
      </c>
      <c r="V43" s="4">
        <v>10.635300000000001</v>
      </c>
      <c r="W43" s="4">
        <v>102491.762294467</v>
      </c>
    </row>
    <row r="44" spans="1:23">
      <c r="A44" s="1"/>
      <c r="B44" s="1"/>
      <c r="C44" s="1" t="s">
        <v>117</v>
      </c>
      <c r="D44" s="1"/>
      <c r="E44" s="1" t="s">
        <v>92</v>
      </c>
      <c r="F44" s="1" t="s">
        <v>25</v>
      </c>
      <c r="G44" s="1" t="s">
        <v>114</v>
      </c>
      <c r="H44" s="3">
        <v>43810.3903587963</v>
      </c>
      <c r="I44" s="1" t="s">
        <v>696</v>
      </c>
      <c r="J44" s="4">
        <v>0.99910503984916699</v>
      </c>
      <c r="K44" s="4">
        <v>10.641249999999999</v>
      </c>
      <c r="L44" s="4">
        <v>207.49556614560001</v>
      </c>
      <c r="M44" s="4"/>
      <c r="N44" s="11">
        <f>100*(L44/M$45)</f>
        <v>98.482334694453925</v>
      </c>
      <c r="O44" s="4">
        <f>L44*10</f>
        <v>2074.9556614560001</v>
      </c>
      <c r="P44" s="4">
        <f t="shared" si="4"/>
        <v>8299.8226458240006</v>
      </c>
      <c r="Q44" s="4"/>
      <c r="R44" s="4"/>
      <c r="S44" s="4"/>
      <c r="U44" s="4">
        <v>487408.77433962701</v>
      </c>
      <c r="V44" s="4">
        <v>10.635350000000001</v>
      </c>
      <c r="W44" s="4">
        <v>79497.981834128397</v>
      </c>
    </row>
    <row r="45" spans="1:23">
      <c r="A45" s="1"/>
      <c r="B45" s="1"/>
      <c r="C45" s="1" t="s">
        <v>111</v>
      </c>
      <c r="D45" s="1"/>
      <c r="E45" s="1" t="s">
        <v>99</v>
      </c>
      <c r="F45" s="1" t="s">
        <v>25</v>
      </c>
      <c r="G45" s="1" t="s">
        <v>114</v>
      </c>
      <c r="H45" s="3">
        <v>43810.473634259302</v>
      </c>
      <c r="I45" s="1" t="s">
        <v>696</v>
      </c>
      <c r="J45" s="4">
        <v>0.99910503984916699</v>
      </c>
      <c r="K45" s="4">
        <v>10.6361333333333</v>
      </c>
      <c r="L45" s="4">
        <v>213.83139235690899</v>
      </c>
      <c r="M45">
        <f>AVERAGE(L43:L45)</f>
        <v>210.693183492618</v>
      </c>
      <c r="N45" s="11">
        <f>100*(L45/M$45)</f>
        <v>101.48946862554808</v>
      </c>
      <c r="O45" s="4">
        <f>L45*10</f>
        <v>2138.3139235690901</v>
      </c>
      <c r="P45" s="4">
        <f t="shared" si="4"/>
        <v>8553.2556942763604</v>
      </c>
      <c r="Q45" s="4"/>
      <c r="R45" s="4">
        <f>AVERAGE(P43:P45)</f>
        <v>8427.7273397047193</v>
      </c>
      <c r="S45" s="4">
        <f>STDEV(P43:P45)</f>
        <v>126.73323460461327</v>
      </c>
      <c r="T45" s="122">
        <f>((R45-R39)/R39)</f>
        <v>-0.16203038759658298</v>
      </c>
      <c r="U45" s="4">
        <v>603645.87420825998</v>
      </c>
      <c r="V45" s="4">
        <v>10.6352666666667</v>
      </c>
      <c r="W45" s="4">
        <v>95550.725033378301</v>
      </c>
    </row>
    <row r="47" spans="1:23">
      <c r="A47" s="12" t="s">
        <v>694</v>
      </c>
    </row>
    <row r="48" spans="1:23">
      <c r="A48" s="291"/>
      <c r="B48" s="291"/>
      <c r="C48" s="291"/>
      <c r="D48" s="291"/>
      <c r="E48" s="291"/>
      <c r="F48" s="290"/>
      <c r="G48" s="289" t="s">
        <v>648</v>
      </c>
      <c r="H48" s="290"/>
      <c r="I48" s="191" t="s">
        <v>571</v>
      </c>
      <c r="J48" s="192"/>
      <c r="K48" s="289" t="s">
        <v>89</v>
      </c>
      <c r="L48" s="291"/>
      <c r="M48" s="291"/>
      <c r="N48" s="291"/>
      <c r="O48" s="291"/>
      <c r="P48" s="291"/>
      <c r="Q48" s="291"/>
      <c r="R48" s="291"/>
      <c r="S48" s="291"/>
      <c r="T48" s="291"/>
      <c r="U48" s="290"/>
      <c r="V48" s="289" t="s">
        <v>18</v>
      </c>
      <c r="W48" s="290"/>
    </row>
    <row r="49" spans="1:23" ht="31.5">
      <c r="A49" s="188" t="s">
        <v>114</v>
      </c>
      <c r="B49" s="188" t="s">
        <v>114</v>
      </c>
      <c r="C49" s="188" t="s">
        <v>58</v>
      </c>
      <c r="D49" s="188" t="s">
        <v>39</v>
      </c>
      <c r="E49" s="188" t="s">
        <v>50</v>
      </c>
      <c r="F49" s="188" t="s">
        <v>59</v>
      </c>
      <c r="G49" s="188" t="s">
        <v>26</v>
      </c>
      <c r="H49" s="188" t="s">
        <v>64</v>
      </c>
      <c r="I49" s="188" t="s">
        <v>104</v>
      </c>
      <c r="J49" s="188" t="s">
        <v>125</v>
      </c>
      <c r="K49" s="188" t="s">
        <v>5</v>
      </c>
      <c r="L49" s="188" t="s">
        <v>19</v>
      </c>
      <c r="M49" s="2" t="s">
        <v>160</v>
      </c>
      <c r="N49" s="2" t="s">
        <v>0</v>
      </c>
      <c r="O49" s="188" t="s">
        <v>159</v>
      </c>
      <c r="P49" s="124" t="s">
        <v>158</v>
      </c>
      <c r="Q49" s="124" t="s">
        <v>157</v>
      </c>
      <c r="R49" s="2" t="s">
        <v>156</v>
      </c>
      <c r="S49" s="2" t="s">
        <v>155</v>
      </c>
      <c r="T49" s="123" t="s">
        <v>647</v>
      </c>
      <c r="U49" s="188" t="s">
        <v>68</v>
      </c>
      <c r="V49" s="188" t="s">
        <v>5</v>
      </c>
      <c r="W49" s="188" t="s">
        <v>68</v>
      </c>
    </row>
    <row r="50" spans="1:23">
      <c r="A50" s="1"/>
      <c r="B50" s="1"/>
      <c r="C50" s="1" t="s">
        <v>347</v>
      </c>
      <c r="D50" s="1"/>
      <c r="E50" s="1" t="s">
        <v>346</v>
      </c>
      <c r="F50" s="1" t="s">
        <v>25</v>
      </c>
      <c r="G50" s="1" t="s">
        <v>114</v>
      </c>
      <c r="H50" s="3">
        <v>43767.795173611099</v>
      </c>
      <c r="I50" s="1" t="s">
        <v>695</v>
      </c>
      <c r="J50" s="4">
        <v>0.99955375765101395</v>
      </c>
      <c r="K50" s="4">
        <v>10.7017166666667</v>
      </c>
      <c r="L50" s="4">
        <v>204.180158408842</v>
      </c>
      <c r="M50" s="4"/>
      <c r="N50" s="11">
        <f>100*(L50/M$52)</f>
        <v>101.96260357149211</v>
      </c>
      <c r="O50" s="4">
        <f>L50*10</f>
        <v>2041.80158408842</v>
      </c>
      <c r="P50" s="4">
        <f t="shared" ref="P50:P58" si="5">O50*4</f>
        <v>8167.2063363536799</v>
      </c>
      <c r="Q50" s="4"/>
      <c r="R50" s="4"/>
      <c r="S50" s="4"/>
      <c r="T50" s="122"/>
      <c r="U50" s="4">
        <v>1121180.87619534</v>
      </c>
      <c r="V50" s="4">
        <v>10.695816666666699</v>
      </c>
      <c r="W50" s="4">
        <v>176009.20499169899</v>
      </c>
    </row>
    <row r="51" spans="1:23">
      <c r="A51" s="1"/>
      <c r="B51" s="1"/>
      <c r="C51" s="1" t="s">
        <v>345</v>
      </c>
      <c r="D51" s="1"/>
      <c r="E51" s="1" t="s">
        <v>344</v>
      </c>
      <c r="F51" s="1" t="s">
        <v>25</v>
      </c>
      <c r="G51" s="1" t="s">
        <v>114</v>
      </c>
      <c r="H51" s="3">
        <v>43767.816122685203</v>
      </c>
      <c r="I51" s="1" t="s">
        <v>695</v>
      </c>
      <c r="J51" s="4">
        <v>0.99955375765101395</v>
      </c>
      <c r="K51" s="4">
        <v>10.7017166666667</v>
      </c>
      <c r="L51" s="4">
        <v>191.622505172204</v>
      </c>
      <c r="M51" s="4"/>
      <c r="N51" s="11">
        <f>100*(L51/M$52)</f>
        <v>95.691617062647595</v>
      </c>
      <c r="O51" s="4">
        <f>L51*10</f>
        <v>1916.22505172204</v>
      </c>
      <c r="P51" s="4">
        <f t="shared" si="5"/>
        <v>7664.90020688816</v>
      </c>
      <c r="Q51" s="4"/>
      <c r="R51" s="4"/>
      <c r="S51" s="4"/>
      <c r="T51" s="122"/>
      <c r="U51" s="4">
        <v>1079948.8642850299</v>
      </c>
      <c r="V51" s="4">
        <v>10.695816666666699</v>
      </c>
      <c r="W51" s="4">
        <v>180135.343954835</v>
      </c>
    </row>
    <row r="52" spans="1:23">
      <c r="A52" s="1"/>
      <c r="B52" s="1"/>
      <c r="C52" s="1" t="s">
        <v>299</v>
      </c>
      <c r="D52" s="1"/>
      <c r="E52" s="1" t="s">
        <v>298</v>
      </c>
      <c r="F52" s="1" t="s">
        <v>25</v>
      </c>
      <c r="G52" s="1" t="s">
        <v>114</v>
      </c>
      <c r="H52" s="3">
        <v>43768.3181944444</v>
      </c>
      <c r="I52" s="1" t="s">
        <v>695</v>
      </c>
      <c r="J52" s="4">
        <v>0.99955375765101395</v>
      </c>
      <c r="K52" s="4">
        <v>10.696683333333301</v>
      </c>
      <c r="L52" s="4">
        <v>204.94746810526101</v>
      </c>
      <c r="M52" s="4">
        <f>AVERAGE(L50:L52)</f>
        <v>200.25004389543565</v>
      </c>
      <c r="N52" s="11">
        <f>100*(L52/M$52)</f>
        <v>102.34577936586031</v>
      </c>
      <c r="O52" s="4">
        <f>L52*10</f>
        <v>2049.4746810526103</v>
      </c>
      <c r="P52" s="4">
        <f t="shared" si="5"/>
        <v>8197.8987242104413</v>
      </c>
      <c r="Q52" s="4"/>
      <c r="R52" s="4">
        <f>AVERAGE(P50:P52)</f>
        <v>8010.0017558174268</v>
      </c>
      <c r="S52" s="4">
        <f>STDEV(P50:P52)</f>
        <v>299.26044672345517</v>
      </c>
      <c r="T52" s="122"/>
      <c r="U52" s="4">
        <v>751962.65042924997</v>
      </c>
      <c r="V52" s="4">
        <v>10.6907833333333</v>
      </c>
      <c r="W52" s="4">
        <v>117624.389003052</v>
      </c>
    </row>
    <row r="53" spans="1:23">
      <c r="A53" s="1"/>
      <c r="B53" s="1"/>
      <c r="C53" s="1" t="s">
        <v>322</v>
      </c>
      <c r="D53" s="1"/>
      <c r="E53" s="1" t="s">
        <v>321</v>
      </c>
      <c r="F53" s="1" t="s">
        <v>25</v>
      </c>
      <c r="G53" s="1" t="s">
        <v>114</v>
      </c>
      <c r="H53" s="3">
        <v>43768.067129629599</v>
      </c>
      <c r="I53" s="1" t="s">
        <v>695</v>
      </c>
      <c r="J53" s="4">
        <v>0.99955375765101395</v>
      </c>
      <c r="K53" s="4">
        <v>10.696683333333301</v>
      </c>
      <c r="L53" s="4">
        <v>55.544522345011501</v>
      </c>
      <c r="M53" s="4"/>
      <c r="N53" s="11">
        <f>100*(L53/M$55)</f>
        <v>112.58372372073696</v>
      </c>
      <c r="O53" s="4">
        <f>L53*2</f>
        <v>111.089044690023</v>
      </c>
      <c r="P53" s="4">
        <f t="shared" si="5"/>
        <v>444.35617876009201</v>
      </c>
      <c r="Q53" s="4">
        <f>P53/P56</f>
        <v>6.9959336133503358E-2</v>
      </c>
      <c r="R53" s="1"/>
      <c r="S53" s="1"/>
      <c r="T53" s="122"/>
      <c r="U53" s="4">
        <v>288965.28618696099</v>
      </c>
      <c r="V53" s="4">
        <v>10.695816666666699</v>
      </c>
      <c r="W53" s="4">
        <v>149434.33776031999</v>
      </c>
    </row>
    <row r="54" spans="1:23">
      <c r="A54" s="1"/>
      <c r="B54" s="1"/>
      <c r="C54" s="1" t="s">
        <v>320</v>
      </c>
      <c r="D54" s="1"/>
      <c r="E54" s="1" t="s">
        <v>319</v>
      </c>
      <c r="F54" s="1" t="s">
        <v>25</v>
      </c>
      <c r="G54" s="1" t="s">
        <v>114</v>
      </c>
      <c r="H54" s="3">
        <v>43768.088067129604</v>
      </c>
      <c r="I54" s="1" t="s">
        <v>695</v>
      </c>
      <c r="J54" s="4">
        <v>0.99955375765101395</v>
      </c>
      <c r="K54" s="4">
        <v>10.696683333333301</v>
      </c>
      <c r="L54" s="4">
        <v>42.722397531152197</v>
      </c>
      <c r="M54" s="4"/>
      <c r="N54" s="11">
        <f>100*(L54/M$55)</f>
        <v>86.59443626967672</v>
      </c>
      <c r="O54" s="4">
        <f>L54*2</f>
        <v>85.444795062304394</v>
      </c>
      <c r="P54" s="4">
        <f t="shared" si="5"/>
        <v>341.77918024921757</v>
      </c>
      <c r="Q54" s="4">
        <f>P54/P57</f>
        <v>5.2941040448397779E-2</v>
      </c>
      <c r="R54" s="1"/>
      <c r="S54" s="1"/>
      <c r="T54" s="122"/>
      <c r="U54" s="4">
        <v>235048.95237701799</v>
      </c>
      <c r="V54" s="4">
        <v>10.695816666666699</v>
      </c>
      <c r="W54" s="4">
        <v>151543.8603034</v>
      </c>
    </row>
    <row r="55" spans="1:23">
      <c r="A55" s="1"/>
      <c r="B55" s="1"/>
      <c r="C55" s="1" t="s">
        <v>309</v>
      </c>
      <c r="D55" s="1"/>
      <c r="E55" s="1" t="s">
        <v>308</v>
      </c>
      <c r="F55" s="1" t="s">
        <v>25</v>
      </c>
      <c r="G55" s="1" t="s">
        <v>114</v>
      </c>
      <c r="H55" s="3">
        <v>43768.213611111103</v>
      </c>
      <c r="I55" s="1" t="s">
        <v>695</v>
      </c>
      <c r="J55" s="4">
        <v>0.99955375765101395</v>
      </c>
      <c r="K55" s="4">
        <v>10.696683333333301</v>
      </c>
      <c r="L55" s="4">
        <v>49.741656788406203</v>
      </c>
      <c r="M55" s="4">
        <f>AVERAGE(L53:L55)</f>
        <v>49.336192221523298</v>
      </c>
      <c r="N55" s="11">
        <f>100*(L55/M$55)</f>
        <v>100.82184000958634</v>
      </c>
      <c r="O55" s="4">
        <f>L55*2</f>
        <v>99.483313576812407</v>
      </c>
      <c r="P55" s="4">
        <f t="shared" si="5"/>
        <v>397.93325430724963</v>
      </c>
      <c r="Q55" s="4">
        <f>P55/P58</f>
        <v>6.1800426567746113E-2</v>
      </c>
      <c r="R55" s="4">
        <f>AVERAGE(Q53:Q55)</f>
        <v>6.1566934383215755E-2</v>
      </c>
      <c r="S55" s="4">
        <f>STDEV(Q53:Q55)</f>
        <v>8.5115501500371941E-3</v>
      </c>
      <c r="T55" s="122"/>
      <c r="U55" s="4">
        <v>247997.10667566801</v>
      </c>
      <c r="V55" s="4">
        <v>10.6907833333333</v>
      </c>
      <c r="W55" s="4">
        <v>140864.94580260999</v>
      </c>
    </row>
    <row r="56" spans="1:23">
      <c r="A56" s="1"/>
      <c r="B56" s="1"/>
      <c r="C56" s="1" t="s">
        <v>305</v>
      </c>
      <c r="D56" s="1"/>
      <c r="E56" s="1" t="s">
        <v>304</v>
      </c>
      <c r="F56" s="1" t="s">
        <v>25</v>
      </c>
      <c r="G56" s="1" t="s">
        <v>114</v>
      </c>
      <c r="H56" s="3">
        <v>43768.255451388897</v>
      </c>
      <c r="I56" s="1" t="s">
        <v>695</v>
      </c>
      <c r="J56" s="4">
        <v>0.99955375765101395</v>
      </c>
      <c r="K56" s="4">
        <v>10.696683333333301</v>
      </c>
      <c r="L56" s="4">
        <v>158.79087885858701</v>
      </c>
      <c r="M56" s="4"/>
      <c r="N56" s="11">
        <f>100*(L56/M$58)</f>
        <v>99.004596372861954</v>
      </c>
      <c r="O56" s="4">
        <f>L56*10</f>
        <v>1587.9087885858701</v>
      </c>
      <c r="P56" s="4">
        <f t="shared" si="5"/>
        <v>6351.6351543434803</v>
      </c>
      <c r="Q56" s="4"/>
      <c r="R56" s="4"/>
      <c r="S56" s="4"/>
      <c r="T56" s="122"/>
      <c r="U56" s="4">
        <v>639507.29604600498</v>
      </c>
      <c r="V56" s="4">
        <v>10.6907833333333</v>
      </c>
      <c r="W56" s="4">
        <v>127511.480474836</v>
      </c>
    </row>
    <row r="57" spans="1:23">
      <c r="A57" s="1"/>
      <c r="B57" s="1"/>
      <c r="C57" s="1" t="s">
        <v>334</v>
      </c>
      <c r="D57" s="1"/>
      <c r="E57" s="1" t="s">
        <v>333</v>
      </c>
      <c r="F57" s="1" t="s">
        <v>25</v>
      </c>
      <c r="G57" s="1" t="s">
        <v>114</v>
      </c>
      <c r="H57" s="3">
        <v>43767.941631944399</v>
      </c>
      <c r="I57" s="1" t="s">
        <v>695</v>
      </c>
      <c r="J57" s="4">
        <v>0.99955375765101395</v>
      </c>
      <c r="K57" s="4">
        <v>10.7017166666667</v>
      </c>
      <c r="L57" s="4">
        <v>161.39613868297201</v>
      </c>
      <c r="M57" s="4"/>
      <c r="N57" s="11">
        <f>100*(L57/M$58)</f>
        <v>100.6289509907955</v>
      </c>
      <c r="O57" s="4">
        <f>L57*10</f>
        <v>1613.9613868297201</v>
      </c>
      <c r="P57" s="4">
        <f t="shared" si="5"/>
        <v>6455.8455473188806</v>
      </c>
      <c r="Q57" s="4"/>
      <c r="R57" s="4"/>
      <c r="S57" s="4"/>
      <c r="U57" s="4">
        <v>598028.65698093094</v>
      </c>
      <c r="V57" s="4">
        <v>10.695816666666699</v>
      </c>
      <c r="W57" s="4">
        <v>117420.52715906801</v>
      </c>
    </row>
    <row r="58" spans="1:23">
      <c r="A58" s="1"/>
      <c r="B58" s="1"/>
      <c r="C58" s="1" t="s">
        <v>332</v>
      </c>
      <c r="D58" s="1"/>
      <c r="E58" s="1" t="s">
        <v>331</v>
      </c>
      <c r="F58" s="1" t="s">
        <v>25</v>
      </c>
      <c r="G58" s="1" t="s">
        <v>114</v>
      </c>
      <c r="H58" s="3">
        <v>43767.9625578704</v>
      </c>
      <c r="I58" s="1" t="s">
        <v>695</v>
      </c>
      <c r="J58" s="4">
        <v>0.99955375765101395</v>
      </c>
      <c r="K58" s="4">
        <v>10.696683333333301</v>
      </c>
      <c r="L58" s="4">
        <v>160.97512444798099</v>
      </c>
      <c r="M58">
        <f>AVERAGE(L56:L58)</f>
        <v>160.38738066318001</v>
      </c>
      <c r="N58" s="11">
        <f>100*(L58/M$58)</f>
        <v>100.36645263634254</v>
      </c>
      <c r="O58" s="4">
        <f>L58*10</f>
        <v>1609.7512444798099</v>
      </c>
      <c r="P58" s="4">
        <f t="shared" si="5"/>
        <v>6439.0049779192395</v>
      </c>
      <c r="Q58" s="4"/>
      <c r="R58" s="4">
        <f>AVERAGE(P56:P58)</f>
        <v>6415.4952265272004</v>
      </c>
      <c r="S58" s="4">
        <f>STDEV(P56:P58)</f>
        <v>55.941780530373386</v>
      </c>
      <c r="T58" s="122">
        <f>((R58-R52)/R52)</f>
        <v>-0.19906444191877781</v>
      </c>
      <c r="U58" s="4">
        <v>791660.69492405001</v>
      </c>
      <c r="V58" s="4">
        <v>10.695816666666699</v>
      </c>
      <c r="W58" s="4">
        <v>155823.85918173299</v>
      </c>
    </row>
    <row r="59" spans="1:23">
      <c r="A59" s="1"/>
      <c r="B59" s="1"/>
      <c r="C59" s="1"/>
      <c r="D59" s="1"/>
      <c r="E59" s="1"/>
      <c r="F59" s="1"/>
      <c r="G59" s="4"/>
      <c r="H59" s="1"/>
      <c r="I59" s="1"/>
      <c r="J59" s="1"/>
      <c r="K59" s="3"/>
      <c r="L59" s="4"/>
      <c r="R59" s="10"/>
      <c r="T59" s="4"/>
      <c r="U59" s="4"/>
      <c r="V59" s="4"/>
      <c r="W59" s="4"/>
    </row>
    <row r="60" spans="1:23">
      <c r="A60" s="1"/>
      <c r="B60" s="1"/>
      <c r="C60" s="1" t="s">
        <v>297</v>
      </c>
      <c r="D60" s="1"/>
      <c r="E60" s="1" t="s">
        <v>296</v>
      </c>
      <c r="F60" s="1" t="s">
        <v>25</v>
      </c>
      <c r="G60" s="1" t="s">
        <v>114</v>
      </c>
      <c r="H60" s="3">
        <v>43768.339074074102</v>
      </c>
      <c r="I60" s="1" t="s">
        <v>695</v>
      </c>
      <c r="J60" s="4">
        <v>0.99955375765101395</v>
      </c>
      <c r="K60" s="4">
        <v>10.696683333333301</v>
      </c>
      <c r="L60" s="4">
        <v>120.25122355255201</v>
      </c>
      <c r="M60" s="4"/>
      <c r="N60" s="11">
        <f>100*(L60/M$62)</f>
        <v>97.126453244892843</v>
      </c>
      <c r="O60" s="4">
        <f>L60*10</f>
        <v>1202.5122355255201</v>
      </c>
      <c r="P60" s="4">
        <f t="shared" ref="P60:P68" si="6">O60*4</f>
        <v>4810.0489421020802</v>
      </c>
      <c r="Q60" s="4"/>
      <c r="R60" s="4"/>
      <c r="S60" s="4"/>
      <c r="T60" s="122"/>
      <c r="U60" s="4">
        <v>631905.87686341198</v>
      </c>
      <c r="V60" s="4">
        <v>10.6907833333333</v>
      </c>
      <c r="W60" s="4">
        <v>163493.988436215</v>
      </c>
    </row>
    <row r="61" spans="1:23">
      <c r="A61" s="1"/>
      <c r="B61" s="1"/>
      <c r="C61" s="1" t="s">
        <v>343</v>
      </c>
      <c r="D61" s="1"/>
      <c r="E61" s="1" t="s">
        <v>342</v>
      </c>
      <c r="F61" s="1" t="s">
        <v>25</v>
      </c>
      <c r="G61" s="1" t="s">
        <v>114</v>
      </c>
      <c r="H61" s="3">
        <v>43767.837048611102</v>
      </c>
      <c r="I61" s="1" t="s">
        <v>695</v>
      </c>
      <c r="J61" s="4">
        <v>0.99955375765101395</v>
      </c>
      <c r="K61" s="4">
        <v>10.7017166666667</v>
      </c>
      <c r="L61" s="4">
        <v>124.66088113767999</v>
      </c>
      <c r="M61" s="4"/>
      <c r="N61" s="11">
        <f>100*(L61/M$62)</f>
        <v>100.68811680734922</v>
      </c>
      <c r="O61" s="4">
        <f>L61*10</f>
        <v>1246.6088113767998</v>
      </c>
      <c r="P61" s="4">
        <f t="shared" si="6"/>
        <v>4986.4352455071994</v>
      </c>
      <c r="Q61" s="4"/>
      <c r="R61" s="4"/>
      <c r="S61" s="4"/>
      <c r="T61" s="122"/>
      <c r="U61" s="4">
        <v>569660.74111743504</v>
      </c>
      <c r="V61" s="4">
        <v>10.695816666666699</v>
      </c>
      <c r="W61" s="4">
        <v>142535.49794310101</v>
      </c>
    </row>
    <row r="62" spans="1:23">
      <c r="A62" s="1"/>
      <c r="B62" s="1"/>
      <c r="C62" s="1" t="s">
        <v>341</v>
      </c>
      <c r="D62" s="1"/>
      <c r="E62" s="1" t="s">
        <v>340</v>
      </c>
      <c r="F62" s="1" t="s">
        <v>25</v>
      </c>
      <c r="G62" s="1" t="s">
        <v>114</v>
      </c>
      <c r="H62" s="3">
        <v>43767.857928240701</v>
      </c>
      <c r="I62" s="1" t="s">
        <v>695</v>
      </c>
      <c r="J62" s="4">
        <v>0.99955375765101395</v>
      </c>
      <c r="K62" s="4">
        <v>10.7017166666667</v>
      </c>
      <c r="L62" s="4">
        <v>126.51468853164999</v>
      </c>
      <c r="M62" s="4">
        <f>AVERAGE(L60:L62)</f>
        <v>123.80893107396066</v>
      </c>
      <c r="N62" s="11">
        <f>100*(L62/M$62)</f>
        <v>102.18542994775794</v>
      </c>
      <c r="O62" s="4">
        <f>L62*10</f>
        <v>1265.1468853164999</v>
      </c>
      <c r="P62" s="4">
        <f t="shared" si="6"/>
        <v>5060.5875412659998</v>
      </c>
      <c r="Q62" s="4"/>
      <c r="R62" s="4">
        <f>AVERAGE(P60:P62)</f>
        <v>4952.3572429584265</v>
      </c>
      <c r="S62" s="4">
        <f>STDEV(P60:P62)</f>
        <v>128.69879607455704</v>
      </c>
      <c r="T62" s="122"/>
      <c r="U62" s="4">
        <v>699851.92624391196</v>
      </c>
      <c r="V62" s="4">
        <v>10.695816666666699</v>
      </c>
      <c r="W62" s="4">
        <v>172719.62558689699</v>
      </c>
    </row>
    <row r="63" spans="1:23">
      <c r="A63" s="1"/>
      <c r="B63" s="1"/>
      <c r="C63" s="1" t="s">
        <v>289</v>
      </c>
      <c r="D63" s="1"/>
      <c r="E63" s="1" t="s">
        <v>288</v>
      </c>
      <c r="F63" s="1" t="s">
        <v>25</v>
      </c>
      <c r="G63" s="1" t="s">
        <v>114</v>
      </c>
      <c r="H63" s="3">
        <v>43768.422500000001</v>
      </c>
      <c r="I63" s="1" t="s">
        <v>695</v>
      </c>
      <c r="J63" s="4">
        <v>0.99955375765101395</v>
      </c>
      <c r="K63" s="4">
        <v>10.691649999999999</v>
      </c>
      <c r="L63" s="4">
        <v>29.262829207472901</v>
      </c>
      <c r="M63" s="4"/>
      <c r="N63" s="11">
        <f>100*(L63/M$65)</f>
        <v>57.085166185316979</v>
      </c>
      <c r="O63" s="4">
        <f>L63*2</f>
        <v>58.525658414945802</v>
      </c>
      <c r="P63" s="4">
        <f t="shared" si="6"/>
        <v>234.10263365978321</v>
      </c>
      <c r="Q63" s="4">
        <f>P63/P66</f>
        <v>5.4189147020809798E-2</v>
      </c>
      <c r="R63" s="1"/>
      <c r="S63" s="1"/>
      <c r="T63" s="122"/>
      <c r="U63" s="4">
        <v>137650.52137026901</v>
      </c>
      <c r="V63" s="4">
        <v>10.6907833333333</v>
      </c>
      <c r="W63" s="4">
        <v>119768.453979339</v>
      </c>
    </row>
    <row r="64" spans="1:23">
      <c r="A64" s="1"/>
      <c r="B64" s="1"/>
      <c r="C64" s="1" t="s">
        <v>295</v>
      </c>
      <c r="D64" s="1"/>
      <c r="E64" s="1" t="s">
        <v>294</v>
      </c>
      <c r="F64" s="1" t="s">
        <v>25</v>
      </c>
      <c r="G64" s="1" t="s">
        <v>114</v>
      </c>
      <c r="H64" s="3">
        <v>43768.359895833302</v>
      </c>
      <c r="I64" s="1" t="s">
        <v>695</v>
      </c>
      <c r="J64" s="4">
        <v>0.99955375765101395</v>
      </c>
      <c r="K64" s="4">
        <v>10.696683333333301</v>
      </c>
      <c r="L64" s="4">
        <v>32.341953643660297</v>
      </c>
      <c r="M64" s="4"/>
      <c r="N64" s="11">
        <f>100*(L64/M$65)</f>
        <v>63.091842057250126</v>
      </c>
      <c r="O64" s="4">
        <f>L64*2</f>
        <v>64.683907287320594</v>
      </c>
      <c r="P64" s="4">
        <f t="shared" si="6"/>
        <v>258.73562914928237</v>
      </c>
      <c r="Q64" s="4">
        <f>P64/P67</f>
        <v>6.1038100516158766E-2</v>
      </c>
      <c r="R64" s="1"/>
      <c r="S64" s="1"/>
      <c r="T64" s="122"/>
      <c r="U64" s="4">
        <v>203318.74417640301</v>
      </c>
      <c r="V64" s="4">
        <v>10.6907833333333</v>
      </c>
      <c r="W64" s="4">
        <v>163807.27267575599</v>
      </c>
    </row>
    <row r="65" spans="1:23">
      <c r="A65" s="1"/>
      <c r="B65" s="1"/>
      <c r="C65" s="1" t="s">
        <v>293</v>
      </c>
      <c r="D65" s="1"/>
      <c r="E65" s="1" t="s">
        <v>292</v>
      </c>
      <c r="F65" s="1" t="s">
        <v>25</v>
      </c>
      <c r="G65" s="1" t="s">
        <v>114</v>
      </c>
      <c r="H65" s="3">
        <v>43768.380775463003</v>
      </c>
      <c r="I65" s="1" t="s">
        <v>695</v>
      </c>
      <c r="J65" s="4">
        <v>0.99955375765101395</v>
      </c>
      <c r="K65" s="4">
        <v>10.691649999999999</v>
      </c>
      <c r="L65" s="4">
        <v>70.181455371130895</v>
      </c>
      <c r="M65" s="4">
        <f>AVERAGE(L64:L65)</f>
        <v>51.261704507395592</v>
      </c>
      <c r="N65" s="11">
        <f>100*(L65/M$65)</f>
        <v>136.90815794274988</v>
      </c>
      <c r="O65" s="4">
        <f>L65*2</f>
        <v>140.36291074226179</v>
      </c>
      <c r="P65" s="4">
        <f t="shared" si="6"/>
        <v>561.45164296904716</v>
      </c>
      <c r="Q65" s="4">
        <f>P65/P68</f>
        <v>0.13328632404811092</v>
      </c>
      <c r="R65" s="4">
        <f>AVERAGE(Q63:Q65)</f>
        <v>8.2837857195026496E-2</v>
      </c>
      <c r="S65" s="4">
        <f>STDEV(Q63:Q65)</f>
        <v>4.3823656817584627E-2</v>
      </c>
      <c r="T65" s="122"/>
      <c r="U65" s="4">
        <v>300186.817897767</v>
      </c>
      <c r="V65" s="4">
        <v>10.6907833333333</v>
      </c>
      <c r="W65" s="4">
        <v>126629.48293303201</v>
      </c>
    </row>
    <row r="66" spans="1:23">
      <c r="A66" s="1"/>
      <c r="B66" s="1"/>
      <c r="C66" s="1" t="s">
        <v>326</v>
      </c>
      <c r="D66" s="1"/>
      <c r="E66" s="1" t="s">
        <v>325</v>
      </c>
      <c r="F66" s="1" t="s">
        <v>25</v>
      </c>
      <c r="G66" s="1" t="s">
        <v>114</v>
      </c>
      <c r="H66" s="3">
        <v>43768.025289351899</v>
      </c>
      <c r="I66" s="1" t="s">
        <v>695</v>
      </c>
      <c r="J66" s="4">
        <v>0.99955375765101395</v>
      </c>
      <c r="K66" s="4">
        <v>10.696683333333301</v>
      </c>
      <c r="L66" s="4">
        <v>108.002545957165</v>
      </c>
      <c r="M66" s="4"/>
      <c r="N66" s="11">
        <f>100*(L66/M$68)</f>
        <v>101.47917389972451</v>
      </c>
      <c r="O66" s="4">
        <f>L66*10</f>
        <v>1080.0254595716499</v>
      </c>
      <c r="P66" s="4">
        <f t="shared" si="6"/>
        <v>4320.1018382865996</v>
      </c>
      <c r="Q66" s="4"/>
      <c r="R66" s="4"/>
      <c r="S66" s="4"/>
      <c r="T66" s="122"/>
      <c r="U66" s="4">
        <v>589490.59232632106</v>
      </c>
      <c r="V66" s="4">
        <v>10.695816666666699</v>
      </c>
      <c r="W66" s="4">
        <v>168453.45761032199</v>
      </c>
    </row>
    <row r="67" spans="1:23">
      <c r="A67" s="1"/>
      <c r="B67" s="1"/>
      <c r="C67" s="1" t="s">
        <v>291</v>
      </c>
      <c r="D67" s="1"/>
      <c r="E67" s="1" t="s">
        <v>290</v>
      </c>
      <c r="F67" s="1" t="s">
        <v>25</v>
      </c>
      <c r="G67" s="1" t="s">
        <v>114</v>
      </c>
      <c r="H67" s="3">
        <v>43768.401620370401</v>
      </c>
      <c r="I67" s="1" t="s">
        <v>695</v>
      </c>
      <c r="J67" s="4">
        <v>0.99955375765101395</v>
      </c>
      <c r="K67" s="4">
        <v>10.691649999999999</v>
      </c>
      <c r="L67" s="4">
        <v>105.973001683099</v>
      </c>
      <c r="M67" s="4"/>
      <c r="N67" s="11">
        <f>100*(L67/M$68)</f>
        <v>99.572214443353772</v>
      </c>
      <c r="O67" s="4">
        <f>L67*10</f>
        <v>1059.7300168309901</v>
      </c>
      <c r="P67" s="4">
        <f t="shared" si="6"/>
        <v>4238.9200673239602</v>
      </c>
      <c r="Q67" s="4"/>
      <c r="R67" s="4"/>
      <c r="S67" s="4"/>
      <c r="U67" s="4">
        <v>535954.89396697702</v>
      </c>
      <c r="V67" s="4">
        <v>10.6907833333333</v>
      </c>
      <c r="W67" s="4">
        <v>155852.858984819</v>
      </c>
    </row>
    <row r="68" spans="1:23">
      <c r="A68" s="1"/>
      <c r="B68" s="1"/>
      <c r="C68" s="1" t="s">
        <v>314</v>
      </c>
      <c r="D68" s="1"/>
      <c r="E68" s="1" t="s">
        <v>313</v>
      </c>
      <c r="F68" s="1" t="s">
        <v>25</v>
      </c>
      <c r="G68" s="1" t="s">
        <v>114</v>
      </c>
      <c r="H68" s="3">
        <v>43768.150763888902</v>
      </c>
      <c r="I68" s="1" t="s">
        <v>695</v>
      </c>
      <c r="J68" s="4">
        <v>0.99955375765101395</v>
      </c>
      <c r="K68" s="4">
        <v>10.696683333333301</v>
      </c>
      <c r="L68" s="4">
        <v>105.309311922802</v>
      </c>
      <c r="M68">
        <f>AVERAGE(L66:L68)</f>
        <v>106.428286521022</v>
      </c>
      <c r="N68" s="11">
        <f>100*(L68/M$68)</f>
        <v>98.948611656921699</v>
      </c>
      <c r="O68" s="4">
        <f>L68*10</f>
        <v>1053.09311922802</v>
      </c>
      <c r="P68" s="4">
        <f t="shared" si="6"/>
        <v>4212.3724769120799</v>
      </c>
      <c r="Q68" s="4"/>
      <c r="R68" s="4">
        <f>AVERAGE(P66:P68)</f>
        <v>4257.1314608408802</v>
      </c>
      <c r="S68" s="4">
        <f>STDEV(P66:P68)</f>
        <v>56.126152245736016</v>
      </c>
      <c r="T68" s="122">
        <f>((R68-R62)/R62)</f>
        <v>-0.14038280116121712</v>
      </c>
      <c r="U68" s="4">
        <v>615327.78216166398</v>
      </c>
      <c r="V68" s="4">
        <v>10.695816666666699</v>
      </c>
      <c r="W68" s="4">
        <v>179970.769559106</v>
      </c>
    </row>
    <row r="69" spans="1:23">
      <c r="A69" s="1"/>
      <c r="B69" s="1"/>
      <c r="C69" s="1"/>
      <c r="D69" s="1"/>
      <c r="E69" s="1"/>
      <c r="F69" s="1"/>
      <c r="G69" s="4"/>
      <c r="H69" s="1"/>
      <c r="I69" s="1"/>
      <c r="J69" s="1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A70" s="1"/>
      <c r="B70" s="1"/>
      <c r="C70" s="1" t="s">
        <v>339</v>
      </c>
      <c r="D70" s="1"/>
      <c r="E70" s="1" t="s">
        <v>338</v>
      </c>
      <c r="F70" s="1" t="s">
        <v>25</v>
      </c>
      <c r="G70" s="1" t="s">
        <v>114</v>
      </c>
      <c r="H70" s="3">
        <v>43767.878900463002</v>
      </c>
      <c r="I70" s="1" t="s">
        <v>695</v>
      </c>
      <c r="J70" s="4">
        <v>0.99955375765101395</v>
      </c>
      <c r="K70" s="4">
        <v>10.7017166666667</v>
      </c>
      <c r="L70" s="4">
        <v>186.65103603636001</v>
      </c>
      <c r="M70" s="4"/>
      <c r="N70" s="11">
        <f>100*(L70/M$72)</f>
        <v>98.06429210705781</v>
      </c>
      <c r="O70" s="4">
        <f>L70*10</f>
        <v>1866.5103603636001</v>
      </c>
      <c r="P70" s="4">
        <f t="shared" ref="P70:P78" si="7">O70*4</f>
        <v>7466.0414414544002</v>
      </c>
      <c r="Q70" s="4"/>
      <c r="R70" s="4"/>
      <c r="S70" s="4"/>
      <c r="T70" s="122"/>
      <c r="U70" s="4">
        <v>1013827.9057020399</v>
      </c>
      <c r="V70" s="4">
        <v>10.695816666666699</v>
      </c>
      <c r="W70" s="4">
        <v>173397.99397202799</v>
      </c>
    </row>
    <row r="71" spans="1:23">
      <c r="A71" s="1"/>
      <c r="B71" s="1"/>
      <c r="C71" s="1" t="s">
        <v>337</v>
      </c>
      <c r="D71" s="1"/>
      <c r="E71" s="1" t="s">
        <v>336</v>
      </c>
      <c r="F71" s="1" t="s">
        <v>25</v>
      </c>
      <c r="G71" s="1" t="s">
        <v>114</v>
      </c>
      <c r="H71" s="3">
        <v>43767.899791666699</v>
      </c>
      <c r="I71" s="1" t="s">
        <v>695</v>
      </c>
      <c r="J71" s="4">
        <v>0.99955375765101395</v>
      </c>
      <c r="K71" s="4">
        <v>10.7017166666667</v>
      </c>
      <c r="L71" s="4">
        <v>190.253523726308</v>
      </c>
      <c r="M71" s="4"/>
      <c r="N71" s="11">
        <f>100*(L71/M$72)</f>
        <v>99.95699740696476</v>
      </c>
      <c r="O71" s="4">
        <f>L71*10</f>
        <v>1902.53523726308</v>
      </c>
      <c r="P71" s="4">
        <f t="shared" si="7"/>
        <v>7610.1409490523201</v>
      </c>
      <c r="Q71" s="4"/>
      <c r="R71" s="4"/>
      <c r="S71" s="4"/>
      <c r="T71" s="122"/>
      <c r="U71" s="4">
        <v>976246.02720540203</v>
      </c>
      <c r="V71" s="4">
        <v>10.695816666666699</v>
      </c>
      <c r="W71" s="4">
        <v>163955.13880347199</v>
      </c>
    </row>
    <row r="72" spans="1:23">
      <c r="A72" s="1"/>
      <c r="B72" s="1"/>
      <c r="C72" s="1" t="s">
        <v>307</v>
      </c>
      <c r="D72" s="1"/>
      <c r="E72" s="1" t="s">
        <v>306</v>
      </c>
      <c r="F72" s="1" t="s">
        <v>25</v>
      </c>
      <c r="G72" s="1" t="s">
        <v>114</v>
      </c>
      <c r="H72" s="3">
        <v>43768.234490740702</v>
      </c>
      <c r="I72" s="1" t="s">
        <v>695</v>
      </c>
      <c r="J72" s="4">
        <v>0.99955375765101395</v>
      </c>
      <c r="K72" s="4">
        <v>10.696666666666699</v>
      </c>
      <c r="L72" s="4">
        <v>194.101558853651</v>
      </c>
      <c r="M72" s="4">
        <f>AVERAGE(L70:L72)</f>
        <v>190.33537287210632</v>
      </c>
      <c r="N72" s="11">
        <f>100*(L72/M$72)</f>
        <v>101.97871048597746</v>
      </c>
      <c r="O72" s="4">
        <f>L72*10</f>
        <v>1941.01558853651</v>
      </c>
      <c r="P72" s="4">
        <f t="shared" si="7"/>
        <v>7764.06235414604</v>
      </c>
      <c r="Q72" s="4"/>
      <c r="R72" s="4">
        <f>AVERAGE(P70:P72)</f>
        <v>7613.4149148842544</v>
      </c>
      <c r="S72" s="4">
        <f>STDEV(P70:P72)</f>
        <v>149.03742898879796</v>
      </c>
      <c r="T72" s="122"/>
      <c r="U72" s="4">
        <v>813175.20114783302</v>
      </c>
      <c r="V72" s="4">
        <v>10.695816666666699</v>
      </c>
      <c r="W72" s="4">
        <v>133983.92659524799</v>
      </c>
    </row>
    <row r="73" spans="1:23">
      <c r="A73" s="1"/>
      <c r="B73" s="1"/>
      <c r="C73" s="1" t="s">
        <v>318</v>
      </c>
      <c r="D73" s="1"/>
      <c r="E73" s="1" t="s">
        <v>317</v>
      </c>
      <c r="F73" s="1" t="s">
        <v>25</v>
      </c>
      <c r="G73" s="1" t="s">
        <v>114</v>
      </c>
      <c r="H73" s="3">
        <v>43768.1089236111</v>
      </c>
      <c r="I73" s="1" t="s">
        <v>695</v>
      </c>
      <c r="J73" s="4">
        <v>0.99955375765101395</v>
      </c>
      <c r="K73" s="4">
        <v>10.696683333333301</v>
      </c>
      <c r="L73" s="4">
        <v>49.748447503480598</v>
      </c>
      <c r="M73" s="4"/>
      <c r="N73" s="11">
        <f>100*(L73/M$75)</f>
        <v>101.85481070004614</v>
      </c>
      <c r="O73" s="4">
        <f>L73*2</f>
        <v>99.496895006961196</v>
      </c>
      <c r="P73" s="4">
        <f t="shared" si="7"/>
        <v>397.98758002784479</v>
      </c>
      <c r="Q73" s="4">
        <f>P73/P76</f>
        <v>6.3437691338695187E-2</v>
      </c>
      <c r="R73" s="1"/>
      <c r="S73" s="1"/>
      <c r="T73" s="122"/>
      <c r="U73" s="4">
        <v>206419.39327260599</v>
      </c>
      <c r="V73" s="4">
        <v>10.695816666666699</v>
      </c>
      <c r="W73" s="4">
        <v>117234.87387358</v>
      </c>
    </row>
    <row r="74" spans="1:23">
      <c r="A74" s="1"/>
      <c r="B74" s="1"/>
      <c r="C74" s="1" t="s">
        <v>316</v>
      </c>
      <c r="D74" s="1"/>
      <c r="E74" s="1" t="s">
        <v>315</v>
      </c>
      <c r="F74" s="1" t="s">
        <v>25</v>
      </c>
      <c r="G74" s="1" t="s">
        <v>114</v>
      </c>
      <c r="H74" s="3">
        <v>43768.129884259302</v>
      </c>
      <c r="I74" s="1" t="s">
        <v>695</v>
      </c>
      <c r="J74" s="4">
        <v>0.99955375765101395</v>
      </c>
      <c r="K74" s="4">
        <v>10.696683333333301</v>
      </c>
      <c r="L74" s="4">
        <v>51.317792894609703</v>
      </c>
      <c r="M74" s="4"/>
      <c r="N74" s="11">
        <f>100*(L74/M$75)</f>
        <v>105.06788338387736</v>
      </c>
      <c r="O74" s="4">
        <f>L74*2</f>
        <v>102.63558578921941</v>
      </c>
      <c r="P74" s="4">
        <f t="shared" si="7"/>
        <v>410.54234315687762</v>
      </c>
      <c r="Q74" s="4">
        <f>P74/P77</f>
        <v>6.4526111611770492E-2</v>
      </c>
      <c r="R74" s="1"/>
      <c r="S74" s="1"/>
      <c r="T74" s="122"/>
      <c r="U74" s="4">
        <v>239496.60748353301</v>
      </c>
      <c r="V74" s="4">
        <v>10.695816666666699</v>
      </c>
      <c r="W74" s="4">
        <v>132496.19290919401</v>
      </c>
    </row>
    <row r="75" spans="1:23">
      <c r="A75" s="1"/>
      <c r="B75" s="1"/>
      <c r="C75" s="1" t="s">
        <v>303</v>
      </c>
      <c r="D75" s="1"/>
      <c r="E75" s="1" t="s">
        <v>302</v>
      </c>
      <c r="F75" s="1" t="s">
        <v>25</v>
      </c>
      <c r="G75" s="1" t="s">
        <v>114</v>
      </c>
      <c r="H75" s="3">
        <v>43768.276354166701</v>
      </c>
      <c r="I75" s="1" t="s">
        <v>695</v>
      </c>
      <c r="J75" s="4">
        <v>0.99955375765101395</v>
      </c>
      <c r="K75" s="4">
        <v>10.696683333333301</v>
      </c>
      <c r="L75" s="4">
        <v>45.461293730814802</v>
      </c>
      <c r="M75" s="4">
        <f>AVERAGE(L73:L75)</f>
        <v>48.842511376301701</v>
      </c>
      <c r="N75" s="11">
        <f>100*(L75/M$75)</f>
        <v>93.077305916076497</v>
      </c>
      <c r="O75" s="4">
        <f>L75*2</f>
        <v>90.922587461629604</v>
      </c>
      <c r="P75" s="4">
        <f t="shared" si="7"/>
        <v>363.69034984651842</v>
      </c>
      <c r="Q75" s="4">
        <f>P75/P78</f>
        <v>5.8627351113581298E-2</v>
      </c>
      <c r="R75" s="4">
        <f>AVERAGE(Q73:Q75)</f>
        <v>6.2197051354682321E-2</v>
      </c>
      <c r="S75" s="4">
        <f>STDEV(Q73:Q75)</f>
        <v>3.1389862266658452E-3</v>
      </c>
      <c r="T75" s="122"/>
      <c r="U75" s="4">
        <v>236287.54880764801</v>
      </c>
      <c r="V75" s="4">
        <v>10.6907833333333</v>
      </c>
      <c r="W75" s="4">
        <v>144715.204437849</v>
      </c>
    </row>
    <row r="76" spans="1:23">
      <c r="A76" s="1"/>
      <c r="B76" s="1"/>
      <c r="C76" s="1" t="s">
        <v>311</v>
      </c>
      <c r="D76" s="1"/>
      <c r="E76" s="1" t="s">
        <v>310</v>
      </c>
      <c r="F76" s="1" t="s">
        <v>25</v>
      </c>
      <c r="G76" s="1" t="s">
        <v>114</v>
      </c>
      <c r="H76" s="3">
        <v>43768.192662037</v>
      </c>
      <c r="I76" s="1" t="s">
        <v>695</v>
      </c>
      <c r="J76" s="4">
        <v>0.99955375765101395</v>
      </c>
      <c r="K76" s="4">
        <v>10.696683333333301</v>
      </c>
      <c r="L76" s="4">
        <v>156.84192300716799</v>
      </c>
      <c r="M76" s="4"/>
      <c r="N76" s="11">
        <f>100*(L76/M$78)</f>
        <v>99.901841561298966</v>
      </c>
      <c r="O76" s="4">
        <f>L76*10</f>
        <v>1568.41923007168</v>
      </c>
      <c r="P76" s="4">
        <f t="shared" si="7"/>
        <v>6273.6769202867199</v>
      </c>
      <c r="Q76" s="4"/>
      <c r="R76" s="4"/>
      <c r="S76" s="4"/>
      <c r="T76" s="122"/>
      <c r="U76" s="4">
        <v>955242.61685556604</v>
      </c>
      <c r="V76" s="4">
        <v>10.6907833333333</v>
      </c>
      <c r="W76" s="4">
        <v>192701.051282028</v>
      </c>
    </row>
    <row r="77" spans="1:23">
      <c r="A77" s="1"/>
      <c r="B77" s="1"/>
      <c r="C77" s="1" t="s">
        <v>330</v>
      </c>
      <c r="D77" s="1"/>
      <c r="E77" s="1" t="s">
        <v>329</v>
      </c>
      <c r="F77" s="1" t="s">
        <v>25</v>
      </c>
      <c r="G77" s="1" t="s">
        <v>114</v>
      </c>
      <c r="H77" s="3">
        <v>43767.983460648102</v>
      </c>
      <c r="I77" s="1" t="s">
        <v>695</v>
      </c>
      <c r="J77" s="4">
        <v>0.99955375765101395</v>
      </c>
      <c r="K77" s="4">
        <v>10.696683333333301</v>
      </c>
      <c r="L77" s="4">
        <v>159.06054653771699</v>
      </c>
      <c r="M77" s="4"/>
      <c r="N77" s="11">
        <f>100*(L77/M$78)</f>
        <v>101.31501332165125</v>
      </c>
      <c r="O77" s="4">
        <f>L77*10</f>
        <v>1590.6054653771698</v>
      </c>
      <c r="P77" s="4">
        <f t="shared" si="7"/>
        <v>6362.4218615086793</v>
      </c>
      <c r="Q77" s="4"/>
      <c r="R77" s="4"/>
      <c r="S77" s="4"/>
      <c r="U77" s="4">
        <v>918682.49464948301</v>
      </c>
      <c r="V77" s="4">
        <v>10.695816666666699</v>
      </c>
      <c r="W77" s="4">
        <v>182882.78013964699</v>
      </c>
    </row>
    <row r="78" spans="1:23">
      <c r="A78" s="1"/>
      <c r="B78" s="1"/>
      <c r="C78" s="1" t="s">
        <v>328</v>
      </c>
      <c r="D78" s="1"/>
      <c r="E78" s="1" t="s">
        <v>327</v>
      </c>
      <c r="F78" s="1" t="s">
        <v>25</v>
      </c>
      <c r="G78" s="1" t="s">
        <v>114</v>
      </c>
      <c r="H78" s="3">
        <v>43768.004386574103</v>
      </c>
      <c r="I78" s="1" t="s">
        <v>695</v>
      </c>
      <c r="J78" s="4">
        <v>0.99955375765101395</v>
      </c>
      <c r="K78" s="4">
        <v>10.696683333333301</v>
      </c>
      <c r="L78" s="4">
        <v>155.08561402591999</v>
      </c>
      <c r="M78" s="4">
        <f>AVERAGE(L76:L78)</f>
        <v>156.996027856935</v>
      </c>
      <c r="N78" s="11">
        <f>100*(L78/M$78)</f>
        <v>98.78314511704977</v>
      </c>
      <c r="O78" s="4">
        <f>L78*10</f>
        <v>1550.8561402591999</v>
      </c>
      <c r="P78" s="4">
        <f t="shared" si="7"/>
        <v>6203.4245610367998</v>
      </c>
      <c r="Q78" s="4"/>
      <c r="R78" s="4">
        <f>AVERAGE(P76:P78)</f>
        <v>6279.8411142773994</v>
      </c>
      <c r="S78" s="4">
        <f>STDEV(P76:P78)</f>
        <v>79.67768417193318</v>
      </c>
      <c r="T78" s="122">
        <f>((R78-R72)/R72)</f>
        <v>-0.1751610565713046</v>
      </c>
      <c r="U78" s="4">
        <v>678759.67267395195</v>
      </c>
      <c r="V78" s="4">
        <v>10.695816666666699</v>
      </c>
      <c r="W78" s="4">
        <v>138389.58666820001</v>
      </c>
    </row>
  </sheetData>
  <mergeCells count="12">
    <mergeCell ref="V48:W48"/>
    <mergeCell ref="V2:W2"/>
    <mergeCell ref="I2:J2"/>
    <mergeCell ref="K2:U2"/>
    <mergeCell ref="A2:H2"/>
    <mergeCell ref="A35:H35"/>
    <mergeCell ref="I35:J35"/>
    <mergeCell ref="V35:W35"/>
    <mergeCell ref="K35:U35"/>
    <mergeCell ref="A48:F48"/>
    <mergeCell ref="G48:H48"/>
    <mergeCell ref="K48:U48"/>
  </mergeCells>
  <conditionalFormatting sqref="N14:N22">
    <cfRule type="cellIs" dxfId="47" priority="53" operator="lessThan">
      <formula>75</formula>
    </cfRule>
    <cfRule type="cellIs" dxfId="46" priority="54" operator="greaterThan">
      <formula>125</formula>
    </cfRule>
  </conditionalFormatting>
  <conditionalFormatting sqref="N4:N12">
    <cfRule type="cellIs" dxfId="45" priority="55" operator="lessThan">
      <formula>75</formula>
    </cfRule>
    <cfRule type="cellIs" dxfId="44" priority="56" operator="greaterThan">
      <formula>125</formula>
    </cfRule>
  </conditionalFormatting>
  <conditionalFormatting sqref="N24:N31">
    <cfRule type="cellIs" dxfId="43" priority="51" operator="lessThan">
      <formula>75</formula>
    </cfRule>
    <cfRule type="cellIs" dxfId="42" priority="52" operator="greaterThan">
      <formula>125</formula>
    </cfRule>
  </conditionalFormatting>
  <conditionalFormatting sqref="N32">
    <cfRule type="cellIs" dxfId="41" priority="49" operator="lessThan">
      <formula>75</formula>
    </cfRule>
    <cfRule type="cellIs" dxfId="40" priority="50" operator="greaterThan">
      <formula>125</formula>
    </cfRule>
  </conditionalFormatting>
  <conditionalFormatting sqref="N37:N45">
    <cfRule type="cellIs" dxfId="39" priority="47" operator="lessThan">
      <formula>75</formula>
    </cfRule>
    <cfRule type="cellIs" dxfId="38" priority="48" operator="greaterThan">
      <formula>125</formula>
    </cfRule>
  </conditionalFormatting>
  <conditionalFormatting sqref="N50:N58">
    <cfRule type="cellIs" dxfId="37" priority="43" operator="lessThan">
      <formula>75</formula>
    </cfRule>
    <cfRule type="cellIs" dxfId="36" priority="44" operator="greaterThan">
      <formula>125</formula>
    </cfRule>
  </conditionalFormatting>
  <conditionalFormatting sqref="N60">
    <cfRule type="cellIs" dxfId="35" priority="35" operator="lessThan">
      <formula>75</formula>
    </cfRule>
    <cfRule type="cellIs" dxfId="34" priority="36" operator="greaterThan">
      <formula>125</formula>
    </cfRule>
  </conditionalFormatting>
  <conditionalFormatting sqref="N61">
    <cfRule type="cellIs" dxfId="33" priority="33" operator="lessThan">
      <formula>75</formula>
    </cfRule>
    <cfRule type="cellIs" dxfId="32" priority="34" operator="greaterThan">
      <formula>125</formula>
    </cfRule>
  </conditionalFormatting>
  <conditionalFormatting sqref="N62">
    <cfRule type="cellIs" dxfId="31" priority="31" operator="lessThan">
      <formula>75</formula>
    </cfRule>
    <cfRule type="cellIs" dxfId="30" priority="32" operator="greaterThan">
      <formula>125</formula>
    </cfRule>
  </conditionalFormatting>
  <conditionalFormatting sqref="N63">
    <cfRule type="cellIs" dxfId="29" priority="29" operator="lessThan">
      <formula>75</formula>
    </cfRule>
    <cfRule type="cellIs" dxfId="28" priority="30" operator="greaterThan">
      <formula>125</formula>
    </cfRule>
  </conditionalFormatting>
  <conditionalFormatting sqref="N64">
    <cfRule type="cellIs" dxfId="27" priority="27" operator="lessThan">
      <formula>75</formula>
    </cfRule>
    <cfRule type="cellIs" dxfId="26" priority="28" operator="greaterThan">
      <formula>125</formula>
    </cfRule>
  </conditionalFormatting>
  <conditionalFormatting sqref="N65">
    <cfRule type="cellIs" dxfId="25" priority="25" operator="lessThan">
      <formula>75</formula>
    </cfRule>
    <cfRule type="cellIs" dxfId="24" priority="26" operator="greaterThan">
      <formula>125</formula>
    </cfRule>
  </conditionalFormatting>
  <conditionalFormatting sqref="N66">
    <cfRule type="cellIs" dxfId="23" priority="23" operator="lessThan">
      <formula>75</formula>
    </cfRule>
    <cfRule type="cellIs" dxfId="22" priority="24" operator="greaterThan">
      <formula>125</formula>
    </cfRule>
  </conditionalFormatting>
  <conditionalFormatting sqref="N67">
    <cfRule type="cellIs" dxfId="21" priority="21" operator="lessThan">
      <formula>75</formula>
    </cfRule>
    <cfRule type="cellIs" dxfId="20" priority="22" operator="greaterThan">
      <formula>125</formula>
    </cfRule>
  </conditionalFormatting>
  <conditionalFormatting sqref="N68">
    <cfRule type="cellIs" dxfId="19" priority="19" operator="lessThan">
      <formula>75</formula>
    </cfRule>
    <cfRule type="cellIs" dxfId="18" priority="20" operator="greaterThan">
      <formula>125</formula>
    </cfRule>
  </conditionalFormatting>
  <conditionalFormatting sqref="N70">
    <cfRule type="cellIs" dxfId="17" priority="17" operator="lessThan">
      <formula>75</formula>
    </cfRule>
    <cfRule type="cellIs" dxfId="16" priority="18" operator="greaterThan">
      <formula>125</formula>
    </cfRule>
  </conditionalFormatting>
  <conditionalFormatting sqref="N71">
    <cfRule type="cellIs" dxfId="15" priority="15" operator="lessThan">
      <formula>75</formula>
    </cfRule>
    <cfRule type="cellIs" dxfId="14" priority="16" operator="greaterThan">
      <formula>125</formula>
    </cfRule>
  </conditionalFormatting>
  <conditionalFormatting sqref="N72">
    <cfRule type="cellIs" dxfId="13" priority="13" operator="lessThan">
      <formula>75</formula>
    </cfRule>
    <cfRule type="cellIs" dxfId="12" priority="14" operator="greaterThan">
      <formula>125</formula>
    </cfRule>
  </conditionalFormatting>
  <conditionalFormatting sqref="N73">
    <cfRule type="cellIs" dxfId="11" priority="11" operator="lessThan">
      <formula>75</formula>
    </cfRule>
    <cfRule type="cellIs" dxfId="10" priority="12" operator="greaterThan">
      <formula>125</formula>
    </cfRule>
  </conditionalFormatting>
  <conditionalFormatting sqref="N74">
    <cfRule type="cellIs" dxfId="9" priority="9" operator="lessThan">
      <formula>75</formula>
    </cfRule>
    <cfRule type="cellIs" dxfId="8" priority="10" operator="greaterThan">
      <formula>125</formula>
    </cfRule>
  </conditionalFormatting>
  <conditionalFormatting sqref="N75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N76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N77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N78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xr:uid="{2E796953-D5BF-4EC2-9132-0CBAC19FE7C9}">
          <x14:formula1>
            <xm:f>'C:\Users\AKreutz\AppData\Local\Microsoft\Windows\INetCache\Content.Outlook\48Y8UW76\[AK1031_110119data.xlsx]ValueList_Helper'!#REF!</xm:f>
          </x14:formula1>
          <xm:sqref>G13 G23</xm:sqref>
        </x14:dataValidation>
        <x14:dataValidation type="list" allowBlank="1" showInputMessage="1" xr:uid="{2FBB6C6E-D52F-4581-B50E-5BEEFBD50BBA}">
          <x14:formula1>
            <xm:f>'C:\Users\AKreutz\AppData\Local\Microsoft\Windows\INetCache\Content.Outlook\48Y8UW76\[AK1031_110119data.xlsx]ValueList_Helper'!#REF!</xm:f>
          </x14:formula1>
          <xm:sqref>F13 F23</xm:sqref>
        </x14:dataValidation>
        <x14:dataValidation type="list" allowBlank="1" showInputMessage="1" xr:uid="{73E7D919-FC9A-484A-A34E-3634BEBCC88A}">
          <x14:formula1>
            <xm:f>'C:\Users\AKreutz\AppData\Local\Microsoft\Windows\INetCache\Content.Outlook\48Y8UW76\[1029_4NT.xlsx]ValueList_Helper'!#REF!</xm:f>
          </x14:formula1>
          <xm:sqref>I59:J59 I69:J69</xm:sqref>
        </x14:dataValidation>
        <x14:dataValidation type="list" allowBlank="1" showInputMessage="1" xr:uid="{C88E468D-8FCF-4E88-8BD2-F3D6031E1B01}">
          <x14:formula1>
            <xm:f>'C:\Users\AKreutz\AppData\Local\Microsoft\Windows\INetCache\Content.Outlook\48Y8UW76\[4NT_amide data_031820.xlsx]ValueList_Helper'!#REF!</xm:f>
          </x14:formula1>
          <xm:sqref>F50:F58 F60:F68 F70:F78</xm:sqref>
        </x14:dataValidation>
        <x14:dataValidation type="list" allowBlank="1" showInputMessage="1" xr:uid="{FD2CDD41-5BA5-41EF-9667-C748E326581B}">
          <x14:formula1>
            <xm:f>'F:\[1101_4NT.xlsx]ValueList_Helper'!#REF!</xm:f>
          </x14:formula1>
          <xm:sqref>F4:F12 F14:F22 F24:F32</xm:sqref>
        </x14:dataValidation>
        <x14:dataValidation type="list" allowBlank="1" showInputMessage="1" xr:uid="{48A1F9B8-EDAF-4BDC-B8F9-E00DE38B1234}">
          <x14:formula1>
            <xm:f>'F:\[1210_4NT.xlsx]ValueList_Helper'!#REF!</xm:f>
          </x14:formula1>
          <xm:sqref>F37:F45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71C6-09FB-45EA-94E3-7B949AB2206C}">
  <sheetPr>
    <outlinePr summaryBelow="0"/>
  </sheetPr>
  <dimension ref="A1:AV51"/>
  <sheetViews>
    <sheetView zoomScaleNormal="100" workbookViewId="0">
      <selection activeCell="M4" sqref="M4"/>
    </sheetView>
  </sheetViews>
  <sheetFormatPr defaultColWidth="9.140625" defaultRowHeight="15"/>
  <cols>
    <col min="1" max="2" width="4" customWidth="1"/>
    <col min="3" max="3" width="24.85546875" customWidth="1"/>
    <col min="4" max="4" width="7.85546875" customWidth="1"/>
    <col min="5" max="5" width="11.140625" customWidth="1"/>
    <col min="6" max="6" width="8.28515625" customWidth="1"/>
    <col min="7" max="7" width="6" customWidth="1"/>
    <col min="8" max="8" width="19.42578125" customWidth="1"/>
    <col min="9" max="9" width="13.140625" customWidth="1"/>
    <col min="10" max="10" width="10" customWidth="1"/>
    <col min="11" max="11" width="6.42578125" customWidth="1"/>
    <col min="13" max="13" width="7.5703125" customWidth="1"/>
    <col min="14" max="14" width="7.7109375" customWidth="1"/>
    <col min="15" max="15" width="6.42578125" customWidth="1"/>
    <col min="16" max="16" width="7.7109375" customWidth="1"/>
    <col min="17" max="17" width="13.140625" customWidth="1"/>
    <col min="18" max="18" width="10" customWidth="1"/>
    <col min="19" max="19" width="5.5703125" customWidth="1"/>
    <col min="21" max="21" width="7.5703125" customWidth="1"/>
    <col min="22" max="22" width="7.7109375" customWidth="1"/>
    <col min="23" max="23" width="6.42578125" customWidth="1"/>
    <col min="24" max="24" width="7.7109375" customWidth="1"/>
    <col min="25" max="25" width="31.28515625" customWidth="1"/>
    <col min="26" max="26" width="10" customWidth="1"/>
    <col min="27" max="27" width="5.5703125" customWidth="1"/>
    <col min="29" max="29" width="7.5703125" customWidth="1"/>
    <col min="30" max="30" width="6.85546875" customWidth="1"/>
    <col min="31" max="31" width="6.42578125" customWidth="1"/>
    <col min="32" max="32" width="7.7109375" customWidth="1"/>
    <col min="33" max="33" width="13.140625" customWidth="1"/>
    <col min="34" max="34" width="10" customWidth="1"/>
    <col min="35" max="35" width="6.42578125" customWidth="1"/>
    <col min="37" max="37" width="7.5703125" customWidth="1"/>
    <col min="38" max="38" width="7.7109375" customWidth="1"/>
    <col min="39" max="39" width="6.42578125" customWidth="1"/>
    <col min="40" max="40" width="7.7109375" customWidth="1"/>
    <col min="41" max="41" width="40.28515625" customWidth="1"/>
    <col min="42" max="42" width="10" customWidth="1"/>
    <col min="43" max="43" width="5.5703125" customWidth="1"/>
    <col min="45" max="45" width="7.5703125" customWidth="1"/>
    <col min="46" max="46" width="8.7109375" customWidth="1"/>
    <col min="47" max="47" width="6.42578125" customWidth="1"/>
    <col min="48" max="48" width="7.7109375" customWidth="1"/>
  </cols>
  <sheetData>
    <row r="1" spans="1:48" ht="17.25" customHeight="1">
      <c r="A1" s="289" t="s">
        <v>25</v>
      </c>
      <c r="B1" s="291"/>
      <c r="C1" s="291"/>
      <c r="D1" s="291"/>
      <c r="E1" s="291"/>
      <c r="F1" s="291"/>
      <c r="G1" s="291"/>
      <c r="H1" s="290"/>
      <c r="I1" s="289" t="s">
        <v>379</v>
      </c>
      <c r="J1" s="290"/>
      <c r="K1" s="289" t="s">
        <v>378</v>
      </c>
      <c r="L1" s="291"/>
      <c r="M1" s="291"/>
      <c r="N1" s="290"/>
      <c r="O1" s="289" t="s">
        <v>35</v>
      </c>
      <c r="P1" s="290"/>
      <c r="Q1" s="289" t="s">
        <v>377</v>
      </c>
      <c r="R1" s="290"/>
      <c r="S1" s="289" t="s">
        <v>376</v>
      </c>
      <c r="T1" s="291"/>
      <c r="U1" s="291"/>
      <c r="V1" s="290"/>
      <c r="W1" s="289" t="s">
        <v>35</v>
      </c>
      <c r="X1" s="290"/>
      <c r="Y1" s="289" t="s">
        <v>83</v>
      </c>
      <c r="Z1" s="290"/>
      <c r="AA1" s="289" t="s">
        <v>12</v>
      </c>
      <c r="AB1" s="291"/>
      <c r="AC1" s="291"/>
      <c r="AD1" s="290"/>
      <c r="AE1" s="289" t="s">
        <v>35</v>
      </c>
      <c r="AF1" s="290"/>
      <c r="AG1" s="289" t="s">
        <v>7</v>
      </c>
      <c r="AH1" s="290"/>
      <c r="AI1" s="289" t="s">
        <v>20</v>
      </c>
      <c r="AJ1" s="291"/>
      <c r="AK1" s="291"/>
      <c r="AL1" s="290"/>
      <c r="AM1" s="289" t="s">
        <v>35</v>
      </c>
      <c r="AN1" s="290"/>
      <c r="AO1" s="289" t="s">
        <v>105</v>
      </c>
      <c r="AP1" s="290"/>
      <c r="AQ1" s="289" t="s">
        <v>8</v>
      </c>
      <c r="AR1" s="291"/>
      <c r="AS1" s="291"/>
      <c r="AT1" s="290"/>
      <c r="AU1" s="289" t="s">
        <v>35</v>
      </c>
      <c r="AV1" s="290"/>
    </row>
    <row r="2" spans="1:48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104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104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104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104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  <c r="AO2" s="2" t="s">
        <v>104</v>
      </c>
      <c r="AP2" s="2" t="s">
        <v>125</v>
      </c>
      <c r="AQ2" s="2" t="s">
        <v>5</v>
      </c>
      <c r="AR2" s="2" t="s">
        <v>19</v>
      </c>
      <c r="AS2" s="2" t="s">
        <v>0</v>
      </c>
      <c r="AT2" s="2" t="s">
        <v>68</v>
      </c>
      <c r="AU2" s="2" t="s">
        <v>5</v>
      </c>
      <c r="AV2" s="2" t="s">
        <v>68</v>
      </c>
    </row>
    <row r="3" spans="1:48">
      <c r="A3" s="1"/>
      <c r="B3" s="1"/>
      <c r="C3" s="1" t="s">
        <v>285</v>
      </c>
      <c r="D3" s="1" t="s">
        <v>114</v>
      </c>
      <c r="E3" s="1" t="s">
        <v>375</v>
      </c>
      <c r="F3" s="1" t="s">
        <v>11</v>
      </c>
      <c r="G3" s="1" t="s">
        <v>114</v>
      </c>
      <c r="H3" s="3">
        <v>43767.46125</v>
      </c>
      <c r="I3" s="1" t="s">
        <v>283</v>
      </c>
      <c r="J3" s="4">
        <v>0.99397185257815701</v>
      </c>
      <c r="K3" s="4">
        <v>9.1013166666666692</v>
      </c>
      <c r="L3" s="4">
        <v>0</v>
      </c>
      <c r="M3" s="4">
        <v>0</v>
      </c>
      <c r="N3" s="4">
        <v>0</v>
      </c>
      <c r="O3" s="4">
        <v>13.706</v>
      </c>
      <c r="P3" s="4">
        <v>0</v>
      </c>
      <c r="Q3" s="1" t="s">
        <v>282</v>
      </c>
      <c r="R3" s="4">
        <v>0.99536247278128498</v>
      </c>
      <c r="S3" s="4">
        <v>9.2872500000000002</v>
      </c>
      <c r="T3" s="4">
        <v>0</v>
      </c>
      <c r="U3" s="4">
        <v>0</v>
      </c>
      <c r="V3" s="4">
        <v>0</v>
      </c>
      <c r="W3" s="4">
        <v>13.706</v>
      </c>
      <c r="X3" s="4">
        <v>0</v>
      </c>
      <c r="Y3" s="1" t="s">
        <v>281</v>
      </c>
      <c r="Z3" s="4">
        <v>0.99989152188110098</v>
      </c>
      <c r="AA3" s="4">
        <v>9.6477000000000004</v>
      </c>
      <c r="AB3" s="4">
        <v>0</v>
      </c>
      <c r="AC3" s="4">
        <v>0</v>
      </c>
      <c r="AD3" s="4">
        <v>0</v>
      </c>
      <c r="AE3" s="4">
        <v>13.706</v>
      </c>
      <c r="AF3" s="4">
        <v>0</v>
      </c>
      <c r="AG3" s="1" t="s">
        <v>280</v>
      </c>
      <c r="AH3" s="4">
        <v>0.99408131924568799</v>
      </c>
      <c r="AI3" s="4">
        <v>11.836183333333301</v>
      </c>
      <c r="AJ3" s="4">
        <v>0</v>
      </c>
      <c r="AK3" s="4">
        <v>0</v>
      </c>
      <c r="AL3" s="4">
        <v>0</v>
      </c>
      <c r="AM3" s="4">
        <v>13.706</v>
      </c>
      <c r="AN3" s="4">
        <v>0</v>
      </c>
      <c r="AO3" s="1" t="s">
        <v>279</v>
      </c>
      <c r="AP3" s="4">
        <v>0.99925727484447702</v>
      </c>
      <c r="AQ3" s="4">
        <v>23.4539333333333</v>
      </c>
      <c r="AR3" s="4">
        <v>0</v>
      </c>
      <c r="AS3" s="4">
        <v>0</v>
      </c>
      <c r="AT3" s="4">
        <v>0</v>
      </c>
      <c r="AU3" s="4">
        <v>13.706</v>
      </c>
      <c r="AV3" s="4">
        <v>0</v>
      </c>
    </row>
    <row r="4" spans="1:48">
      <c r="A4" s="1"/>
      <c r="B4" s="1"/>
      <c r="C4" s="1" t="s">
        <v>374</v>
      </c>
      <c r="D4" s="1" t="s">
        <v>114</v>
      </c>
      <c r="E4" s="1" t="s">
        <v>373</v>
      </c>
      <c r="F4" s="1" t="s">
        <v>44</v>
      </c>
      <c r="G4" s="1" t="s">
        <v>86</v>
      </c>
      <c r="H4" s="3">
        <v>43767.482048611098</v>
      </c>
      <c r="I4" s="1" t="s">
        <v>283</v>
      </c>
      <c r="J4" s="4">
        <v>0.99397185257815701</v>
      </c>
      <c r="K4" s="4">
        <v>9.1395499999999998</v>
      </c>
      <c r="L4" s="4">
        <v>1.59237321763835</v>
      </c>
      <c r="M4" s="11">
        <v>90.992755293620306</v>
      </c>
      <c r="N4" s="4">
        <v>3427.0279649991498</v>
      </c>
      <c r="O4" s="4">
        <v>13.6808333333333</v>
      </c>
      <c r="P4" s="4">
        <v>719040.09026808199</v>
      </c>
      <c r="Q4" s="1" t="s">
        <v>282</v>
      </c>
      <c r="R4" s="4">
        <v>0.99536247278128498</v>
      </c>
      <c r="S4" s="4">
        <v>9.2158499999999997</v>
      </c>
      <c r="T4" s="4">
        <v>1.5547018902847001</v>
      </c>
      <c r="U4" s="114">
        <v>88.8401080162688</v>
      </c>
      <c r="V4" s="4">
        <v>3047.1492135724102</v>
      </c>
      <c r="W4" s="4">
        <v>13.6808333333333</v>
      </c>
      <c r="X4" s="4">
        <v>719040.09026808199</v>
      </c>
      <c r="Y4" s="1" t="s">
        <v>281</v>
      </c>
      <c r="Z4" s="4">
        <v>0.99989152188110098</v>
      </c>
      <c r="AA4" s="4">
        <v>9.5927500000000006</v>
      </c>
      <c r="AB4" s="4">
        <v>1.6106248575242299</v>
      </c>
      <c r="AC4" s="114">
        <v>92.0357061442419</v>
      </c>
      <c r="AD4" s="4">
        <v>1006.3550540738501</v>
      </c>
      <c r="AE4" s="4">
        <v>13.6808333333333</v>
      </c>
      <c r="AF4" s="4">
        <v>719040.09026808199</v>
      </c>
      <c r="AG4" s="1" t="s">
        <v>280</v>
      </c>
      <c r="AH4" s="4">
        <v>0.99408131924568799</v>
      </c>
      <c r="AI4" s="4">
        <v>11.8364833333333</v>
      </c>
      <c r="AJ4" s="4">
        <v>2.6270085634813198</v>
      </c>
      <c r="AK4" s="4">
        <v>150.11477505607499</v>
      </c>
      <c r="AL4" s="4">
        <v>4840.1933981873799</v>
      </c>
      <c r="AM4" s="4">
        <v>13.6808333333333</v>
      </c>
      <c r="AN4" s="4">
        <v>719040.09026808199</v>
      </c>
      <c r="AO4" s="1" t="s">
        <v>279</v>
      </c>
      <c r="AP4" s="4">
        <v>0.99925727484447702</v>
      </c>
      <c r="AQ4" s="4">
        <v>23.5561166666667</v>
      </c>
      <c r="AR4" s="4">
        <v>0</v>
      </c>
      <c r="AS4" s="4">
        <v>0</v>
      </c>
      <c r="AT4" s="4">
        <v>0</v>
      </c>
      <c r="AU4" s="4">
        <v>13.6808333333333</v>
      </c>
      <c r="AV4" s="4">
        <v>719040.09026808199</v>
      </c>
    </row>
    <row r="5" spans="1:48">
      <c r="A5" s="1"/>
      <c r="B5" s="1"/>
      <c r="C5" s="1" t="s">
        <v>372</v>
      </c>
      <c r="D5" s="1" t="s">
        <v>114</v>
      </c>
      <c r="E5" s="1" t="s">
        <v>371</v>
      </c>
      <c r="F5" s="1" t="s">
        <v>44</v>
      </c>
      <c r="G5" s="1" t="s">
        <v>24</v>
      </c>
      <c r="H5" s="3">
        <v>43767.502974536997</v>
      </c>
      <c r="I5" s="1" t="s">
        <v>283</v>
      </c>
      <c r="J5" s="4">
        <v>0.99397185257815701</v>
      </c>
      <c r="K5" s="4">
        <v>9.1395833333333307</v>
      </c>
      <c r="L5" s="4">
        <v>2.6018524599195501</v>
      </c>
      <c r="M5" s="4">
        <v>86.7284153306516</v>
      </c>
      <c r="N5" s="4">
        <v>6708.7657815960902</v>
      </c>
      <c r="O5" s="4">
        <v>13.6804166666667</v>
      </c>
      <c r="P5" s="4">
        <v>861470.25259910198</v>
      </c>
      <c r="Q5" s="1" t="s">
        <v>282</v>
      </c>
      <c r="R5" s="4">
        <v>0.99536247278128498</v>
      </c>
      <c r="S5" s="4">
        <v>9.2158833333333305</v>
      </c>
      <c r="T5" s="4">
        <v>2.9372495271433201</v>
      </c>
      <c r="U5" s="4">
        <v>97.908317571443902</v>
      </c>
      <c r="V5" s="4">
        <v>6897.2285546502198</v>
      </c>
      <c r="W5" s="4">
        <v>13.6804166666667</v>
      </c>
      <c r="X5" s="4">
        <v>861470.25259910198</v>
      </c>
      <c r="Y5" s="1" t="s">
        <v>281</v>
      </c>
      <c r="Z5" s="4">
        <v>0.99989152188110098</v>
      </c>
      <c r="AA5" s="4">
        <v>9.5927833333333297</v>
      </c>
      <c r="AB5" s="4">
        <v>3.5224108015667901</v>
      </c>
      <c r="AC5" s="4">
        <v>117.41369338555999</v>
      </c>
      <c r="AD5" s="4">
        <v>2637.3779284193802</v>
      </c>
      <c r="AE5" s="4">
        <v>13.6804166666667</v>
      </c>
      <c r="AF5" s="4">
        <v>861470.25259910198</v>
      </c>
      <c r="AG5" s="1" t="s">
        <v>280</v>
      </c>
      <c r="AH5" s="4">
        <v>0.99408131924568799</v>
      </c>
      <c r="AI5" s="4">
        <v>11.836083333333301</v>
      </c>
      <c r="AJ5" s="4">
        <v>3.72633460999295</v>
      </c>
      <c r="AK5" s="114">
        <v>124.211153666432</v>
      </c>
      <c r="AL5" s="4">
        <v>8225.6505769558207</v>
      </c>
      <c r="AM5" s="4">
        <v>13.6804166666667</v>
      </c>
      <c r="AN5" s="4">
        <v>861470.25259910198</v>
      </c>
      <c r="AO5" s="1" t="s">
        <v>279</v>
      </c>
      <c r="AP5" s="4">
        <v>0.99925727484447702</v>
      </c>
      <c r="AQ5" s="4">
        <v>23.623633333333299</v>
      </c>
      <c r="AR5" s="4">
        <v>0</v>
      </c>
      <c r="AS5" s="4">
        <v>0</v>
      </c>
      <c r="AT5" s="4">
        <v>0</v>
      </c>
      <c r="AU5" s="4">
        <v>13.6804166666667</v>
      </c>
      <c r="AV5" s="4">
        <v>861470.25259910198</v>
      </c>
    </row>
    <row r="6" spans="1:48">
      <c r="A6" s="1"/>
      <c r="B6" s="1"/>
      <c r="C6" s="1" t="s">
        <v>370</v>
      </c>
      <c r="D6" s="1" t="s">
        <v>114</v>
      </c>
      <c r="E6" s="1" t="s">
        <v>369</v>
      </c>
      <c r="F6" s="1" t="s">
        <v>44</v>
      </c>
      <c r="G6" s="1" t="s">
        <v>55</v>
      </c>
      <c r="H6" s="3">
        <v>43767.523831018501</v>
      </c>
      <c r="I6" s="1" t="s">
        <v>283</v>
      </c>
      <c r="J6" s="4">
        <v>0.99397185257815701</v>
      </c>
      <c r="K6" s="4">
        <v>9.1395833333333307</v>
      </c>
      <c r="L6" s="4">
        <v>5.0772314366779598</v>
      </c>
      <c r="M6" s="4">
        <v>101.54462873355899</v>
      </c>
      <c r="N6" s="4">
        <v>15064.6150158087</v>
      </c>
      <c r="O6" s="4">
        <v>13.6804166666667</v>
      </c>
      <c r="P6" s="4">
        <v>991314.36276254302</v>
      </c>
      <c r="Q6" s="1" t="s">
        <v>282</v>
      </c>
      <c r="R6" s="4">
        <v>0.99536247278128498</v>
      </c>
      <c r="S6" s="4">
        <v>9.2158833333333305</v>
      </c>
      <c r="T6" s="4">
        <v>5.2093914677848403</v>
      </c>
      <c r="U6" s="4">
        <v>104.187829355697</v>
      </c>
      <c r="V6" s="4">
        <v>14076.409174409</v>
      </c>
      <c r="W6" s="4">
        <v>13.6804166666667</v>
      </c>
      <c r="X6" s="4">
        <v>991314.36276254302</v>
      </c>
      <c r="Y6" s="1" t="s">
        <v>281</v>
      </c>
      <c r="Z6" s="4">
        <v>0.99989152188110098</v>
      </c>
      <c r="AA6" s="4">
        <v>9.5927833333333297</v>
      </c>
      <c r="AB6" s="4">
        <v>5.9388183983141403</v>
      </c>
      <c r="AC6" s="4">
        <v>118.776367966283</v>
      </c>
      <c r="AD6" s="4">
        <v>5118.1753878557902</v>
      </c>
      <c r="AE6" s="4">
        <v>13.6804166666667</v>
      </c>
      <c r="AF6" s="4">
        <v>991314.36276254302</v>
      </c>
      <c r="AG6" s="1" t="s">
        <v>280</v>
      </c>
      <c r="AH6" s="4">
        <v>0.99408131924568799</v>
      </c>
      <c r="AI6" s="4">
        <v>11.836083333333301</v>
      </c>
      <c r="AJ6" s="4">
        <v>5.37483009132254</v>
      </c>
      <c r="AK6" s="4">
        <v>107.496601826451</v>
      </c>
      <c r="AL6" s="4">
        <v>13652.879578989799</v>
      </c>
      <c r="AM6" s="4">
        <v>13.6804166666667</v>
      </c>
      <c r="AN6" s="4">
        <v>991314.36276254302</v>
      </c>
      <c r="AO6" s="1" t="s">
        <v>279</v>
      </c>
      <c r="AP6" s="4">
        <v>0.99925727484447702</v>
      </c>
      <c r="AQ6" s="4">
        <v>23.55575</v>
      </c>
      <c r="AR6" s="4">
        <v>6.1804486523787396</v>
      </c>
      <c r="AS6" s="114">
        <v>123.60897304757501</v>
      </c>
      <c r="AT6" s="4">
        <v>2085.8999272726801</v>
      </c>
      <c r="AU6" s="4">
        <v>13.6804166666667</v>
      </c>
      <c r="AV6" s="4">
        <v>991314.36276254302</v>
      </c>
    </row>
    <row r="7" spans="1:48">
      <c r="A7" s="1"/>
      <c r="B7" s="1"/>
      <c r="C7" s="1" t="s">
        <v>301</v>
      </c>
      <c r="D7" s="1" t="s">
        <v>114</v>
      </c>
      <c r="E7" s="1" t="s">
        <v>368</v>
      </c>
      <c r="F7" s="1" t="s">
        <v>44</v>
      </c>
      <c r="G7" s="1" t="s">
        <v>120</v>
      </c>
      <c r="H7" s="3">
        <v>43767.544745370396</v>
      </c>
      <c r="I7" s="1" t="s">
        <v>283</v>
      </c>
      <c r="J7" s="4">
        <v>0.99397185257815701</v>
      </c>
      <c r="K7" s="4">
        <v>9.1395833333333307</v>
      </c>
      <c r="L7" s="4">
        <v>7.5915540720249002</v>
      </c>
      <c r="M7" s="4">
        <v>101.220720960332</v>
      </c>
      <c r="N7" s="4">
        <v>16745.635661293301</v>
      </c>
      <c r="O7" s="4">
        <v>13.6804166666667</v>
      </c>
      <c r="P7" s="4">
        <v>736972.478126826</v>
      </c>
      <c r="Q7" s="1" t="s">
        <v>282</v>
      </c>
      <c r="R7" s="4">
        <v>0.99536247278128498</v>
      </c>
      <c r="S7" s="4">
        <v>9.2158833333333305</v>
      </c>
      <c r="T7" s="4">
        <v>7.1453421569078204</v>
      </c>
      <c r="U7" s="4">
        <v>95.271228758770903</v>
      </c>
      <c r="V7" s="4">
        <v>14353.829695144899</v>
      </c>
      <c r="W7" s="4">
        <v>13.6804166666667</v>
      </c>
      <c r="X7" s="4">
        <v>736972.478126826</v>
      </c>
      <c r="Y7" s="1" t="s">
        <v>281</v>
      </c>
      <c r="Z7" s="4">
        <v>0.99989152188110098</v>
      </c>
      <c r="AA7" s="4">
        <v>9.5927833333333297</v>
      </c>
      <c r="AB7" s="4">
        <v>7.3263218498514204</v>
      </c>
      <c r="AC7" s="4">
        <v>97.684291331352199</v>
      </c>
      <c r="AD7" s="4">
        <v>4694.6700613050698</v>
      </c>
      <c r="AE7" s="4">
        <v>13.6804166666667</v>
      </c>
      <c r="AF7" s="4">
        <v>736972.478126826</v>
      </c>
      <c r="AG7" s="1" t="s">
        <v>280</v>
      </c>
      <c r="AH7" s="4">
        <v>0.99408131924568799</v>
      </c>
      <c r="AI7" s="4">
        <v>11.836083333333301</v>
      </c>
      <c r="AJ7" s="4">
        <v>6.7568142878683704</v>
      </c>
      <c r="AK7" s="4">
        <v>90.090857171578193</v>
      </c>
      <c r="AL7" s="4">
        <v>12759.726727798199</v>
      </c>
      <c r="AM7" s="4">
        <v>13.6804166666667</v>
      </c>
      <c r="AN7" s="4">
        <v>736972.478126826</v>
      </c>
      <c r="AO7" s="1" t="s">
        <v>279</v>
      </c>
      <c r="AP7" s="4">
        <v>0.99925727484447702</v>
      </c>
      <c r="AQ7" s="4">
        <v>23.547249999999998</v>
      </c>
      <c r="AR7" s="4">
        <v>7.6423713923130396</v>
      </c>
      <c r="AS7" s="4">
        <v>101.898285230841</v>
      </c>
      <c r="AT7" s="4">
        <v>2255.5552425231799</v>
      </c>
      <c r="AU7" s="4">
        <v>13.6804166666667</v>
      </c>
      <c r="AV7" s="4">
        <v>736972.478126826</v>
      </c>
    </row>
    <row r="8" spans="1:48">
      <c r="A8" s="1"/>
      <c r="B8" s="1"/>
      <c r="C8" s="1" t="s">
        <v>367</v>
      </c>
      <c r="D8" s="1" t="s">
        <v>114</v>
      </c>
      <c r="E8" s="1" t="s">
        <v>366</v>
      </c>
      <c r="F8" s="1" t="s">
        <v>44</v>
      </c>
      <c r="G8" s="1" t="s">
        <v>131</v>
      </c>
      <c r="H8" s="3">
        <v>43767.565601851798</v>
      </c>
      <c r="I8" s="1" t="s">
        <v>283</v>
      </c>
      <c r="J8" s="4">
        <v>0.99397185257815701</v>
      </c>
      <c r="K8" s="4">
        <v>9.1395833333333307</v>
      </c>
      <c r="L8" s="4">
        <v>17.153958064446901</v>
      </c>
      <c r="M8" s="4">
        <v>137.23166451557501</v>
      </c>
      <c r="N8" s="4">
        <v>31639.0042088597</v>
      </c>
      <c r="O8" s="4">
        <v>13.6804166666667</v>
      </c>
      <c r="P8" s="4">
        <v>616224.248196656</v>
      </c>
      <c r="Q8" s="1" t="s">
        <v>282</v>
      </c>
      <c r="R8" s="4">
        <v>0.99536247278128498</v>
      </c>
      <c r="S8" s="4">
        <v>9.2158833333333305</v>
      </c>
      <c r="T8" s="4">
        <v>14.9678137830523</v>
      </c>
      <c r="U8" s="4">
        <v>119.742510264418</v>
      </c>
      <c r="V8" s="4">
        <v>25141.468706359999</v>
      </c>
      <c r="W8" s="4">
        <v>13.6804166666667</v>
      </c>
      <c r="X8" s="4">
        <v>616224.248196656</v>
      </c>
      <c r="Y8" s="1" t="s">
        <v>281</v>
      </c>
      <c r="Z8" s="4">
        <v>0.99989152188110098</v>
      </c>
      <c r="AA8" s="4">
        <v>9.5927833333333297</v>
      </c>
      <c r="AB8" s="4">
        <v>17.402253416821999</v>
      </c>
      <c r="AC8" s="4">
        <v>139.21802733457599</v>
      </c>
      <c r="AD8" s="4">
        <v>9334.2028324442908</v>
      </c>
      <c r="AE8" s="4">
        <v>13.6804166666667</v>
      </c>
      <c r="AF8" s="4">
        <v>616224.248196656</v>
      </c>
      <c r="AG8" s="1" t="s">
        <v>280</v>
      </c>
      <c r="AH8" s="4">
        <v>0.99408131924568799</v>
      </c>
      <c r="AI8" s="4">
        <v>11.836083333333301</v>
      </c>
      <c r="AJ8" s="4">
        <v>14.052364271261901</v>
      </c>
      <c r="AK8" s="4">
        <v>112.41891417009499</v>
      </c>
      <c r="AL8" s="4">
        <v>22188.9271390914</v>
      </c>
      <c r="AM8" s="4">
        <v>13.6804166666667</v>
      </c>
      <c r="AN8" s="4">
        <v>616224.248196656</v>
      </c>
      <c r="AO8" s="1" t="s">
        <v>279</v>
      </c>
      <c r="AP8" s="4">
        <v>0.99925727484447702</v>
      </c>
      <c r="AQ8" s="4">
        <v>23.538766666666699</v>
      </c>
      <c r="AR8" s="4">
        <v>13.814205281135299</v>
      </c>
      <c r="AS8" s="4">
        <v>110.513642249082</v>
      </c>
      <c r="AT8" s="4">
        <v>4371.1887426614803</v>
      </c>
      <c r="AU8" s="4">
        <v>13.6804166666667</v>
      </c>
      <c r="AV8" s="4">
        <v>616224.248196656</v>
      </c>
    </row>
    <row r="9" spans="1:48">
      <c r="A9" s="1"/>
      <c r="B9" s="1"/>
      <c r="C9" s="1" t="s">
        <v>365</v>
      </c>
      <c r="D9" s="1" t="s">
        <v>114</v>
      </c>
      <c r="E9" s="1" t="s">
        <v>364</v>
      </c>
      <c r="F9" s="1" t="s">
        <v>44</v>
      </c>
      <c r="G9" s="1" t="s">
        <v>123</v>
      </c>
      <c r="H9" s="3">
        <v>43767.586539351898</v>
      </c>
      <c r="I9" s="1" t="s">
        <v>283</v>
      </c>
      <c r="J9" s="4">
        <v>0.99397185257815701</v>
      </c>
      <c r="K9" s="4">
        <v>9.1395833333333307</v>
      </c>
      <c r="L9" s="4">
        <v>24.455785453713801</v>
      </c>
      <c r="M9" s="4">
        <v>122.27892726856901</v>
      </c>
      <c r="N9" s="4">
        <v>65876.288775709705</v>
      </c>
      <c r="O9" s="4">
        <v>13.6804166666667</v>
      </c>
      <c r="P9" s="4">
        <v>899969.58061859198</v>
      </c>
      <c r="Q9" s="1" t="s">
        <v>282</v>
      </c>
      <c r="R9" s="4">
        <v>0.99536247278128498</v>
      </c>
      <c r="S9" s="4">
        <v>9.2158833333333305</v>
      </c>
      <c r="T9" s="4">
        <v>25.083101178321499</v>
      </c>
      <c r="U9" s="4">
        <v>125.41550589160801</v>
      </c>
      <c r="V9" s="4">
        <v>61532.2151414502</v>
      </c>
      <c r="W9" s="4">
        <v>13.6804166666667</v>
      </c>
      <c r="X9" s="4">
        <v>899969.58061859198</v>
      </c>
      <c r="Y9" s="1" t="s">
        <v>281</v>
      </c>
      <c r="Z9" s="4">
        <v>0.99989152188110098</v>
      </c>
      <c r="AA9" s="4">
        <v>9.5927833333333297</v>
      </c>
      <c r="AB9" s="4">
        <v>26.682360038769499</v>
      </c>
      <c r="AC9" s="4">
        <v>133.41180019384799</v>
      </c>
      <c r="AD9" s="4">
        <v>20922.472318058699</v>
      </c>
      <c r="AE9" s="4">
        <v>13.6804166666667</v>
      </c>
      <c r="AF9" s="4">
        <v>899969.58061859198</v>
      </c>
      <c r="AG9" s="1" t="s">
        <v>280</v>
      </c>
      <c r="AH9" s="4">
        <v>0.99408131924568799</v>
      </c>
      <c r="AI9" s="4">
        <v>11.836083333333301</v>
      </c>
      <c r="AJ9" s="4">
        <v>23.491625858330199</v>
      </c>
      <c r="AK9" s="4">
        <v>117.45812929165101</v>
      </c>
      <c r="AL9" s="4">
        <v>54173.765929837398</v>
      </c>
      <c r="AM9" s="4">
        <v>13.6804166666667</v>
      </c>
      <c r="AN9" s="4">
        <v>899969.58061859198</v>
      </c>
      <c r="AO9" s="1" t="s">
        <v>279</v>
      </c>
      <c r="AP9" s="4">
        <v>0.99925727484447702</v>
      </c>
      <c r="AQ9" s="4">
        <v>23.564250000000001</v>
      </c>
      <c r="AR9" s="4">
        <v>25.847186560678399</v>
      </c>
      <c r="AS9" s="4">
        <v>129.23593280339199</v>
      </c>
      <c r="AT9" s="4">
        <v>13440.6263354975</v>
      </c>
      <c r="AU9" s="4">
        <v>13.6804166666667</v>
      </c>
      <c r="AV9" s="4">
        <v>899969.58061859198</v>
      </c>
    </row>
    <row r="10" spans="1:48">
      <c r="A10" s="1"/>
      <c r="B10" s="1"/>
      <c r="C10" s="1" t="s">
        <v>363</v>
      </c>
      <c r="D10" s="1" t="s">
        <v>114</v>
      </c>
      <c r="E10" s="1" t="s">
        <v>362</v>
      </c>
      <c r="F10" s="1" t="s">
        <v>44</v>
      </c>
      <c r="G10" s="1" t="s">
        <v>121</v>
      </c>
      <c r="H10" s="3">
        <v>43767.6074421296</v>
      </c>
      <c r="I10" s="1" t="s">
        <v>283</v>
      </c>
      <c r="J10" s="4">
        <v>0.99397185257815701</v>
      </c>
      <c r="K10" s="4">
        <v>9.1395833333333307</v>
      </c>
      <c r="L10" s="4">
        <v>27.0387422728868</v>
      </c>
      <c r="M10" s="4">
        <v>86.523975273237795</v>
      </c>
      <c r="N10" s="4">
        <v>71463.708778717395</v>
      </c>
      <c r="O10" s="4">
        <v>13.6804166666667</v>
      </c>
      <c r="P10" s="4">
        <v>883037.98642675299</v>
      </c>
      <c r="Q10" s="1" t="s">
        <v>282</v>
      </c>
      <c r="R10" s="4">
        <v>0.99536247278128498</v>
      </c>
      <c r="S10" s="4">
        <v>9.2158833333333305</v>
      </c>
      <c r="T10" s="4">
        <v>25.970350162533801</v>
      </c>
      <c r="U10" s="4">
        <v>83.105120520108301</v>
      </c>
      <c r="V10" s="4">
        <v>62510.170183451199</v>
      </c>
      <c r="W10" s="4">
        <v>13.6804166666667</v>
      </c>
      <c r="X10" s="4">
        <v>883037.98642675299</v>
      </c>
      <c r="Y10" s="1" t="s">
        <v>281</v>
      </c>
      <c r="Z10" s="4">
        <v>0.99989152188110098</v>
      </c>
      <c r="AA10" s="4">
        <v>9.5873000000000008</v>
      </c>
      <c r="AB10" s="4">
        <v>29.299398318062799</v>
      </c>
      <c r="AC10" s="4">
        <v>93.758074617801</v>
      </c>
      <c r="AD10" s="4">
        <v>22548.6026451162</v>
      </c>
      <c r="AE10" s="4">
        <v>13.6804166666667</v>
      </c>
      <c r="AF10" s="4">
        <v>883037.98642675299</v>
      </c>
      <c r="AG10" s="1" t="s">
        <v>280</v>
      </c>
      <c r="AH10" s="4">
        <v>0.99408131924568799</v>
      </c>
      <c r="AI10" s="4">
        <v>11.836083333333301</v>
      </c>
      <c r="AJ10" s="4">
        <v>27.608688370083801</v>
      </c>
      <c r="AK10" s="4">
        <v>88.347802784268197</v>
      </c>
      <c r="AL10" s="4">
        <v>62470.255522529602</v>
      </c>
      <c r="AM10" s="4">
        <v>13.6804166666667</v>
      </c>
      <c r="AN10" s="4">
        <v>883037.98642675299</v>
      </c>
      <c r="AO10" s="1" t="s">
        <v>279</v>
      </c>
      <c r="AP10" s="4">
        <v>0.99925727484447702</v>
      </c>
      <c r="AQ10" s="4">
        <v>23.564216666666699</v>
      </c>
      <c r="AR10" s="4">
        <v>34.661340804033799</v>
      </c>
      <c r="AS10" s="4">
        <v>110.916290572908</v>
      </c>
      <c r="AT10" s="4">
        <v>18243.3717679974</v>
      </c>
      <c r="AU10" s="4">
        <v>13.6804166666667</v>
      </c>
      <c r="AV10" s="4">
        <v>883037.98642675299</v>
      </c>
    </row>
    <row r="11" spans="1:48">
      <c r="A11" s="1"/>
      <c r="B11" s="1"/>
      <c r="C11" s="1" t="s">
        <v>324</v>
      </c>
      <c r="D11" s="1" t="s">
        <v>114</v>
      </c>
      <c r="E11" s="1" t="s">
        <v>361</v>
      </c>
      <c r="F11" s="1" t="s">
        <v>44</v>
      </c>
      <c r="G11" s="1" t="s">
        <v>60</v>
      </c>
      <c r="H11" s="3">
        <v>43767.628379629597</v>
      </c>
      <c r="I11" s="1" t="s">
        <v>283</v>
      </c>
      <c r="J11" s="4">
        <v>0.99397185257815701</v>
      </c>
      <c r="K11" s="4">
        <v>9.1395833333333307</v>
      </c>
      <c r="L11" s="4">
        <v>41.289793416522699</v>
      </c>
      <c r="M11" s="4">
        <v>82.579586833045497</v>
      </c>
      <c r="N11" s="4">
        <v>113572.810786</v>
      </c>
      <c r="O11" s="4">
        <v>13.6804166666667</v>
      </c>
      <c r="P11" s="4">
        <v>918992.53919817705</v>
      </c>
      <c r="Q11" s="1" t="s">
        <v>282</v>
      </c>
      <c r="R11" s="4">
        <v>0.99536247278128498</v>
      </c>
      <c r="S11" s="4">
        <v>9.2158833333333305</v>
      </c>
      <c r="T11" s="4">
        <v>43.485371037881102</v>
      </c>
      <c r="U11" s="4">
        <v>86.970742075762203</v>
      </c>
      <c r="V11" s="4">
        <v>108930.288826623</v>
      </c>
      <c r="W11" s="4">
        <v>13.6804166666667</v>
      </c>
      <c r="X11" s="4">
        <v>918992.53919817705</v>
      </c>
      <c r="Y11" s="1" t="s">
        <v>281</v>
      </c>
      <c r="Z11" s="4">
        <v>0.99989152188110098</v>
      </c>
      <c r="AA11" s="4">
        <v>9.5927833333333297</v>
      </c>
      <c r="AB11" s="4">
        <v>42.393150195855299</v>
      </c>
      <c r="AC11" s="4">
        <v>84.786300391710697</v>
      </c>
      <c r="AD11" s="4">
        <v>34001.038373452997</v>
      </c>
      <c r="AE11" s="4">
        <v>13.6804166666667</v>
      </c>
      <c r="AF11" s="4">
        <v>918992.53919817705</v>
      </c>
      <c r="AG11" s="1" t="s">
        <v>280</v>
      </c>
      <c r="AH11" s="4">
        <v>0.99408131924568799</v>
      </c>
      <c r="AI11" s="4">
        <v>11.836083333333301</v>
      </c>
      <c r="AJ11" s="4">
        <v>41.653486198072201</v>
      </c>
      <c r="AK11" s="4">
        <v>83.306972396144303</v>
      </c>
      <c r="AL11" s="4">
        <v>98087.002405918902</v>
      </c>
      <c r="AM11" s="4">
        <v>13.6804166666667</v>
      </c>
      <c r="AN11" s="4">
        <v>918992.53919817705</v>
      </c>
      <c r="AO11" s="1" t="s">
        <v>279</v>
      </c>
      <c r="AP11" s="4">
        <v>0.99925727484447702</v>
      </c>
      <c r="AQ11" s="4">
        <v>23.555733333333301</v>
      </c>
      <c r="AR11" s="4">
        <v>35.741455670122903</v>
      </c>
      <c r="AS11" s="4">
        <v>71.482911340245707</v>
      </c>
      <c r="AT11" s="4">
        <v>19629.962820186101</v>
      </c>
      <c r="AU11" s="4">
        <v>13.6804166666667</v>
      </c>
      <c r="AV11" s="4">
        <v>918992.53919817705</v>
      </c>
    </row>
    <row r="12" spans="1:48">
      <c r="A12" s="1"/>
      <c r="B12" s="1"/>
      <c r="C12" s="1" t="s">
        <v>360</v>
      </c>
      <c r="D12" s="1" t="s">
        <v>114</v>
      </c>
      <c r="E12" s="1" t="s">
        <v>359</v>
      </c>
      <c r="F12" s="1" t="s">
        <v>44</v>
      </c>
      <c r="G12" s="1" t="s">
        <v>95</v>
      </c>
      <c r="H12" s="3">
        <v>43767.649212962999</v>
      </c>
      <c r="I12" s="1" t="s">
        <v>283</v>
      </c>
      <c r="J12" s="4">
        <v>0.99397185257815701</v>
      </c>
      <c r="K12" s="4">
        <v>9.1395833333333307</v>
      </c>
      <c r="L12" s="4">
        <v>91.864464339843593</v>
      </c>
      <c r="M12" s="4">
        <v>104.987959245535</v>
      </c>
      <c r="N12" s="4">
        <v>192073.89622531799</v>
      </c>
      <c r="O12" s="4">
        <v>13.6804166666667</v>
      </c>
      <c r="P12" s="4">
        <v>698555.82842502696</v>
      </c>
      <c r="Q12" s="1" t="s">
        <v>282</v>
      </c>
      <c r="R12" s="4">
        <v>0.99536247278128498</v>
      </c>
      <c r="S12" s="4">
        <v>9.2158833333333305</v>
      </c>
      <c r="T12" s="4">
        <v>91.588796264685001</v>
      </c>
      <c r="U12" s="4">
        <v>104.67291001678301</v>
      </c>
      <c r="V12" s="4">
        <v>174396.17736199699</v>
      </c>
      <c r="W12" s="4">
        <v>13.6804166666667</v>
      </c>
      <c r="X12" s="4">
        <v>698555.82842502696</v>
      </c>
      <c r="Y12" s="1" t="s">
        <v>281</v>
      </c>
      <c r="Z12" s="4">
        <v>0.99989152188110098</v>
      </c>
      <c r="AA12" s="4">
        <v>9.5927833333333297</v>
      </c>
      <c r="AB12" s="4">
        <v>91.382772741825406</v>
      </c>
      <c r="AC12" s="4">
        <v>104.437454562086</v>
      </c>
      <c r="AD12" s="4">
        <v>56001.351084206501</v>
      </c>
      <c r="AE12" s="4">
        <v>13.6804166666667</v>
      </c>
      <c r="AF12" s="4">
        <v>698555.82842502696</v>
      </c>
      <c r="AG12" s="1" t="s">
        <v>280</v>
      </c>
      <c r="AH12" s="4">
        <v>0.99408131924568799</v>
      </c>
      <c r="AI12" s="4">
        <v>11.836083333333301</v>
      </c>
      <c r="AJ12" s="4">
        <v>87.879484469138603</v>
      </c>
      <c r="AK12" s="4">
        <v>100.433696536158</v>
      </c>
      <c r="AL12" s="4">
        <v>157302.90472865899</v>
      </c>
      <c r="AM12" s="4">
        <v>13.6804166666667</v>
      </c>
      <c r="AN12" s="4">
        <v>698555.82842502696</v>
      </c>
      <c r="AO12" s="1" t="s">
        <v>279</v>
      </c>
      <c r="AP12" s="4">
        <v>0.99925727484447702</v>
      </c>
      <c r="AQ12" s="4">
        <v>23.547249999999998</v>
      </c>
      <c r="AR12" s="4">
        <v>70.422315905442304</v>
      </c>
      <c r="AS12" s="4">
        <v>80.482646749076906</v>
      </c>
      <c r="AT12" s="4">
        <v>30547.554579055599</v>
      </c>
      <c r="AU12" s="4">
        <v>13.6804166666667</v>
      </c>
      <c r="AV12" s="4">
        <v>698555.82842502696</v>
      </c>
    </row>
    <row r="13" spans="1:48">
      <c r="A13" s="1"/>
      <c r="B13" s="1"/>
      <c r="C13" s="1" t="s">
        <v>358</v>
      </c>
      <c r="D13" s="1" t="s">
        <v>114</v>
      </c>
      <c r="E13" s="1" t="s">
        <v>357</v>
      </c>
      <c r="F13" s="1" t="s">
        <v>44</v>
      </c>
      <c r="G13" s="1" t="s">
        <v>40</v>
      </c>
      <c r="H13" s="3">
        <v>43767.670069444401</v>
      </c>
      <c r="I13" s="1" t="s">
        <v>283</v>
      </c>
      <c r="J13" s="4">
        <v>0.99397185257815701</v>
      </c>
      <c r="K13" s="4">
        <v>9.1396833333333305</v>
      </c>
      <c r="L13" s="4">
        <v>129.30839910390799</v>
      </c>
      <c r="M13" s="4">
        <v>103.446719283127</v>
      </c>
      <c r="N13" s="4">
        <v>387525.45194262301</v>
      </c>
      <c r="O13" s="4">
        <v>13.680533333333299</v>
      </c>
      <c r="P13" s="4">
        <v>1001276.02619765</v>
      </c>
      <c r="Q13" s="1" t="s">
        <v>282</v>
      </c>
      <c r="R13" s="4">
        <v>0.99536247278128498</v>
      </c>
      <c r="S13" s="4">
        <v>9.2159833333333303</v>
      </c>
      <c r="T13" s="4">
        <v>130.66271133277399</v>
      </c>
      <c r="U13" s="4">
        <v>104.530169066219</v>
      </c>
      <c r="V13" s="4">
        <v>356614.479918183</v>
      </c>
      <c r="W13" s="4">
        <v>13.680533333333299</v>
      </c>
      <c r="X13" s="4">
        <v>1001276.02619765</v>
      </c>
      <c r="Y13" s="1" t="s">
        <v>281</v>
      </c>
      <c r="Z13" s="4">
        <v>0.99989152188110098</v>
      </c>
      <c r="AA13" s="4">
        <v>9.5874000000000006</v>
      </c>
      <c r="AB13" s="4">
        <v>127.14150942274399</v>
      </c>
      <c r="AC13" s="4">
        <v>101.71320753819499</v>
      </c>
      <c r="AD13" s="4">
        <v>112100.66416976901</v>
      </c>
      <c r="AE13" s="4">
        <v>13.680533333333299</v>
      </c>
      <c r="AF13" s="4">
        <v>1001276.02619765</v>
      </c>
      <c r="AG13" s="1" t="s">
        <v>280</v>
      </c>
      <c r="AH13" s="4">
        <v>0.99408131924568799</v>
      </c>
      <c r="AI13" s="4">
        <v>11.836183333333301</v>
      </c>
      <c r="AJ13" s="4">
        <v>126.48753487420601</v>
      </c>
      <c r="AK13" s="4">
        <v>101.19002789936501</v>
      </c>
      <c r="AL13" s="4">
        <v>324526.12770796497</v>
      </c>
      <c r="AM13" s="4">
        <v>13.680533333333299</v>
      </c>
      <c r="AN13" s="4">
        <v>1001276.02619765</v>
      </c>
      <c r="AO13" s="1" t="s">
        <v>279</v>
      </c>
      <c r="AP13" s="4">
        <v>0.99925727484447702</v>
      </c>
      <c r="AQ13" s="4">
        <v>23.547366666666701</v>
      </c>
      <c r="AR13" s="4">
        <v>138.77358051000999</v>
      </c>
      <c r="AS13" s="4">
        <v>111.018864408008</v>
      </c>
      <c r="AT13" s="4">
        <v>87226.002687237095</v>
      </c>
      <c r="AU13" s="4">
        <v>13.680533333333299</v>
      </c>
      <c r="AV13" s="4">
        <v>1001276.02619765</v>
      </c>
    </row>
    <row r="14" spans="1:48">
      <c r="A14" s="1"/>
      <c r="B14" s="1"/>
      <c r="C14" s="1" t="s">
        <v>356</v>
      </c>
      <c r="D14" s="1" t="s">
        <v>114</v>
      </c>
      <c r="E14" s="1" t="s">
        <v>355</v>
      </c>
      <c r="F14" s="1" t="s">
        <v>44</v>
      </c>
      <c r="G14" s="1" t="s">
        <v>94</v>
      </c>
      <c r="H14" s="3">
        <v>43767.690856481502</v>
      </c>
      <c r="I14" s="1" t="s">
        <v>283</v>
      </c>
      <c r="J14" s="4">
        <v>0.99397185257815701</v>
      </c>
      <c r="K14" s="4">
        <v>9.1395499999999998</v>
      </c>
      <c r="L14" s="4">
        <v>190.858966662245</v>
      </c>
      <c r="M14" s="4">
        <v>95.429483331122299</v>
      </c>
      <c r="N14" s="4">
        <v>331860.37069987803</v>
      </c>
      <c r="O14" s="4">
        <v>13.6808333333333</v>
      </c>
      <c r="P14" s="4">
        <v>580929.12068229297</v>
      </c>
      <c r="Q14" s="1" t="s">
        <v>282</v>
      </c>
      <c r="R14" s="4">
        <v>0.99536247278128498</v>
      </c>
      <c r="S14" s="4">
        <v>9.2158499999999997</v>
      </c>
      <c r="T14" s="4">
        <v>192.18739104051599</v>
      </c>
      <c r="U14" s="4">
        <v>96.093695520258194</v>
      </c>
      <c r="V14" s="4">
        <v>304327.73098884302</v>
      </c>
      <c r="W14" s="4">
        <v>13.6808333333333</v>
      </c>
      <c r="X14" s="4">
        <v>580929.12068229297</v>
      </c>
      <c r="Y14" s="1" t="s">
        <v>281</v>
      </c>
      <c r="Z14" s="4">
        <v>0.99989152188110098</v>
      </c>
      <c r="AA14" s="4">
        <v>9.5872666666666699</v>
      </c>
      <c r="AB14" s="4">
        <v>191.91279044594901</v>
      </c>
      <c r="AC14" s="4">
        <v>95.956395222974706</v>
      </c>
      <c r="AD14" s="4">
        <v>98841.233032331496</v>
      </c>
      <c r="AE14" s="4">
        <v>13.6808333333333</v>
      </c>
      <c r="AF14" s="4">
        <v>580929.12068229297</v>
      </c>
      <c r="AG14" s="1" t="s">
        <v>280</v>
      </c>
      <c r="AH14" s="4">
        <v>0.99408131924568799</v>
      </c>
      <c r="AI14" s="4">
        <v>11.8364833333333</v>
      </c>
      <c r="AJ14" s="4">
        <v>168.82772458299499</v>
      </c>
      <c r="AK14" s="4">
        <v>84.413862291497296</v>
      </c>
      <c r="AL14" s="4">
        <v>251313.04695907299</v>
      </c>
      <c r="AM14" s="4">
        <v>13.6808333333333</v>
      </c>
      <c r="AN14" s="4">
        <v>580929.12068229297</v>
      </c>
      <c r="AO14" s="1" t="s">
        <v>279</v>
      </c>
      <c r="AP14" s="4">
        <v>0.99925727484447702</v>
      </c>
      <c r="AQ14" s="4">
        <v>23.5476666666667</v>
      </c>
      <c r="AR14" s="4">
        <v>201.477172770316</v>
      </c>
      <c r="AS14" s="4">
        <v>100.738586385158</v>
      </c>
      <c r="AT14" s="4">
        <v>73253.234941068207</v>
      </c>
      <c r="AU14" s="4">
        <v>13.6808333333333</v>
      </c>
      <c r="AV14" s="4">
        <v>580929.12068229297</v>
      </c>
    </row>
    <row r="15" spans="1:48">
      <c r="A15" s="1"/>
      <c r="B15" s="1"/>
      <c r="C15" s="1" t="s">
        <v>354</v>
      </c>
      <c r="D15" s="1" t="s">
        <v>114</v>
      </c>
      <c r="E15" s="1" t="s">
        <v>353</v>
      </c>
      <c r="F15" s="1" t="s">
        <v>44</v>
      </c>
      <c r="G15" s="1" t="s">
        <v>136</v>
      </c>
      <c r="H15" s="3">
        <v>43767.711724537003</v>
      </c>
      <c r="I15" s="1" t="s">
        <v>283</v>
      </c>
      <c r="J15" s="4">
        <v>0.99397185257815701</v>
      </c>
      <c r="K15" s="4">
        <v>9.1395833333333307</v>
      </c>
      <c r="L15" s="4">
        <v>341.44708484098101</v>
      </c>
      <c r="M15" s="4">
        <v>91.052555957594905</v>
      </c>
      <c r="N15" s="4">
        <v>773830.09285842394</v>
      </c>
      <c r="O15" s="4">
        <v>13.6804166666667</v>
      </c>
      <c r="P15" s="4">
        <v>757185.91524069395</v>
      </c>
      <c r="Q15" s="1" t="s">
        <v>282</v>
      </c>
      <c r="R15" s="4">
        <v>0.99536247278128498</v>
      </c>
      <c r="S15" s="4">
        <v>9.2158833333333305</v>
      </c>
      <c r="T15" s="4">
        <v>345.06487191112399</v>
      </c>
      <c r="U15" s="4">
        <v>92.017299176299602</v>
      </c>
      <c r="V15" s="4">
        <v>712191.46731399803</v>
      </c>
      <c r="W15" s="4">
        <v>13.6804166666667</v>
      </c>
      <c r="X15" s="4">
        <v>757185.91524069395</v>
      </c>
      <c r="Y15" s="1" t="s">
        <v>281</v>
      </c>
      <c r="Z15" s="4">
        <v>0.99989152188110098</v>
      </c>
      <c r="AA15" s="4">
        <v>9.5873000000000008</v>
      </c>
      <c r="AB15" s="4">
        <v>379.98583577767198</v>
      </c>
      <c r="AC15" s="4">
        <v>101.329556207379</v>
      </c>
      <c r="AD15" s="4">
        <v>260086.73558913599</v>
      </c>
      <c r="AE15" s="4">
        <v>13.6804166666667</v>
      </c>
      <c r="AF15" s="4">
        <v>757185.91524069395</v>
      </c>
      <c r="AG15" s="1" t="s">
        <v>280</v>
      </c>
      <c r="AH15" s="4">
        <v>0.99408131924568799</v>
      </c>
      <c r="AI15" s="4">
        <v>11.836083333333301</v>
      </c>
      <c r="AJ15" s="4">
        <v>345.69925927398901</v>
      </c>
      <c r="AK15" s="4">
        <v>92.186469139730505</v>
      </c>
      <c r="AL15" s="4">
        <v>670732.108782258</v>
      </c>
      <c r="AM15" s="4">
        <v>13.6804166666667</v>
      </c>
      <c r="AN15" s="4">
        <v>757185.91524069395</v>
      </c>
      <c r="AO15" s="1" t="s">
        <v>279</v>
      </c>
      <c r="AP15" s="4">
        <v>0.99925727484447702</v>
      </c>
      <c r="AQ15" s="4">
        <v>23.538783333333299</v>
      </c>
      <c r="AR15" s="4">
        <v>375.29701112501698</v>
      </c>
      <c r="AS15" s="4">
        <v>100.07920296667101</v>
      </c>
      <c r="AT15" s="4">
        <v>174199.88371505</v>
      </c>
      <c r="AU15" s="4">
        <v>13.6804166666667</v>
      </c>
      <c r="AV15" s="4">
        <v>757185.91524069395</v>
      </c>
    </row>
    <row r="16" spans="1:48">
      <c r="A16" s="1"/>
      <c r="B16" s="1"/>
      <c r="C16" s="1" t="s">
        <v>287</v>
      </c>
      <c r="D16" s="1" t="s">
        <v>114</v>
      </c>
      <c r="E16" s="1" t="s">
        <v>352</v>
      </c>
      <c r="F16" s="1" t="s">
        <v>44</v>
      </c>
      <c r="G16" s="1" t="s">
        <v>45</v>
      </c>
      <c r="H16" s="3">
        <v>43767.732534722199</v>
      </c>
      <c r="I16" s="1" t="s">
        <v>283</v>
      </c>
      <c r="J16" s="4">
        <v>0.99397185257815701</v>
      </c>
      <c r="K16" s="4">
        <v>9.1395833333333307</v>
      </c>
      <c r="L16" s="4">
        <v>541.17095659953497</v>
      </c>
      <c r="M16" s="4">
        <v>86.587353055925703</v>
      </c>
      <c r="N16" s="4">
        <v>1479118.08331151</v>
      </c>
      <c r="O16" s="4">
        <v>13.6804166666667</v>
      </c>
      <c r="P16" s="4">
        <v>913163.80093503802</v>
      </c>
      <c r="Q16" s="1" t="s">
        <v>282</v>
      </c>
      <c r="R16" s="4">
        <v>0.99536247278128498</v>
      </c>
      <c r="S16" s="4">
        <v>9.2158833333333305</v>
      </c>
      <c r="T16" s="4">
        <v>570.73414070522495</v>
      </c>
      <c r="U16" s="4">
        <v>91.317462512836002</v>
      </c>
      <c r="V16" s="4">
        <v>1420613.79957912</v>
      </c>
      <c r="W16" s="4">
        <v>13.6804166666667</v>
      </c>
      <c r="X16" s="4">
        <v>913163.80093503802</v>
      </c>
      <c r="Y16" s="1" t="s">
        <v>281</v>
      </c>
      <c r="Z16" s="4">
        <v>0.99989152188110098</v>
      </c>
      <c r="AA16" s="4">
        <v>9.5873000000000008</v>
      </c>
      <c r="AB16" s="4">
        <v>545.32867244327804</v>
      </c>
      <c r="AC16" s="4">
        <v>87.252587590924506</v>
      </c>
      <c r="AD16" s="4">
        <v>457762.00715405698</v>
      </c>
      <c r="AE16" s="4">
        <v>13.6804166666667</v>
      </c>
      <c r="AF16" s="4">
        <v>913163.80093503802</v>
      </c>
      <c r="AG16" s="1" t="s">
        <v>280</v>
      </c>
      <c r="AH16" s="4">
        <v>0.99408131924568799</v>
      </c>
      <c r="AI16" s="4">
        <v>11.836083333333301</v>
      </c>
      <c r="AJ16" s="4">
        <v>539.38239648983097</v>
      </c>
      <c r="AK16" s="4">
        <v>86.301183438372902</v>
      </c>
      <c r="AL16" s="4">
        <v>1262099.4482455701</v>
      </c>
      <c r="AM16" s="4">
        <v>13.6804166666667</v>
      </c>
      <c r="AN16" s="4">
        <v>913163.80093503802</v>
      </c>
      <c r="AO16" s="1" t="s">
        <v>279</v>
      </c>
      <c r="AP16" s="4">
        <v>0.99925727484447702</v>
      </c>
      <c r="AQ16" s="4">
        <v>23.547249999999998</v>
      </c>
      <c r="AR16" s="4">
        <v>445.06567353965198</v>
      </c>
      <c r="AS16" s="4">
        <v>71.210507766344307</v>
      </c>
      <c r="AT16" s="4">
        <v>246645.047023069</v>
      </c>
      <c r="AU16" s="4">
        <v>13.6804166666667</v>
      </c>
      <c r="AV16" s="4">
        <v>913163.80093503802</v>
      </c>
    </row>
    <row r="17" spans="1:48">
      <c r="A17" s="1"/>
      <c r="B17" s="1"/>
      <c r="C17" s="1" t="s">
        <v>351</v>
      </c>
      <c r="D17" s="1" t="s">
        <v>114</v>
      </c>
      <c r="E17" s="1" t="s">
        <v>350</v>
      </c>
      <c r="F17" s="1" t="s">
        <v>44</v>
      </c>
      <c r="G17" s="1" t="s">
        <v>135</v>
      </c>
      <c r="H17" s="3">
        <v>43767.753391203703</v>
      </c>
      <c r="I17" s="1" t="s">
        <v>283</v>
      </c>
      <c r="J17" s="4">
        <v>0.99397185257815701</v>
      </c>
      <c r="K17" s="4">
        <v>9.1396833333333305</v>
      </c>
      <c r="L17" s="4">
        <v>937.98184141005299</v>
      </c>
      <c r="M17" s="4">
        <v>107.19792473257699</v>
      </c>
      <c r="N17" s="4">
        <v>1834222.6825598199</v>
      </c>
      <c r="O17" s="4">
        <v>13.680533333333299</v>
      </c>
      <c r="P17" s="4">
        <v>653338.04753361898</v>
      </c>
      <c r="Q17" s="1" t="s">
        <v>282</v>
      </c>
      <c r="R17" s="4">
        <v>0.99536247278128498</v>
      </c>
      <c r="S17" s="4">
        <v>9.2159833333333303</v>
      </c>
      <c r="T17" s="4">
        <v>947.599574502721</v>
      </c>
      <c r="U17" s="4">
        <v>108.297094228882</v>
      </c>
      <c r="V17" s="4">
        <v>1687548.6306514901</v>
      </c>
      <c r="W17" s="4">
        <v>13.680533333333299</v>
      </c>
      <c r="X17" s="4">
        <v>653338.04753361898</v>
      </c>
      <c r="Y17" s="1" t="s">
        <v>281</v>
      </c>
      <c r="Z17" s="4">
        <v>0.99989152188110098</v>
      </c>
      <c r="AA17" s="4">
        <v>9.5874000000000006</v>
      </c>
      <c r="AB17" s="4">
        <v>873.91708791493204</v>
      </c>
      <c r="AC17" s="4">
        <v>99.8762386188493</v>
      </c>
      <c r="AD17" s="4">
        <v>542206.25461163302</v>
      </c>
      <c r="AE17" s="4">
        <v>13.680533333333299</v>
      </c>
      <c r="AF17" s="4">
        <v>653338.04753361898</v>
      </c>
      <c r="AG17" s="1" t="s">
        <v>280</v>
      </c>
      <c r="AH17" s="4">
        <v>0.99408131924568799</v>
      </c>
      <c r="AI17" s="4">
        <v>11.836183333333301</v>
      </c>
      <c r="AJ17" s="4">
        <v>926.01587311481296</v>
      </c>
      <c r="AK17" s="4">
        <v>105.83038549883599</v>
      </c>
      <c r="AL17" s="4">
        <v>1550259.8614952201</v>
      </c>
      <c r="AM17" s="4">
        <v>13.680533333333299</v>
      </c>
      <c r="AN17" s="4">
        <v>653338.04753361898</v>
      </c>
      <c r="AO17" s="1" t="s">
        <v>279</v>
      </c>
      <c r="AP17" s="4">
        <v>0.99925727484447702</v>
      </c>
      <c r="AQ17" s="4">
        <v>23.538866666666699</v>
      </c>
      <c r="AR17" s="4">
        <v>943.65879499021901</v>
      </c>
      <c r="AS17" s="4">
        <v>107.846719427454</v>
      </c>
      <c r="AT17" s="4">
        <v>344956.48345183203</v>
      </c>
      <c r="AU17" s="4">
        <v>13.680533333333299</v>
      </c>
      <c r="AV17" s="4">
        <v>653338.04753361898</v>
      </c>
    </row>
    <row r="18" spans="1:48">
      <c r="A18" s="1"/>
      <c r="B18" s="1"/>
      <c r="C18" s="1" t="s">
        <v>349</v>
      </c>
      <c r="D18" s="1" t="s">
        <v>114</v>
      </c>
      <c r="E18" s="1" t="s">
        <v>348</v>
      </c>
      <c r="F18" s="1" t="s">
        <v>44</v>
      </c>
      <c r="G18" s="1" t="s">
        <v>134</v>
      </c>
      <c r="H18" s="3">
        <v>43767.774282407401</v>
      </c>
      <c r="I18" s="1" t="s">
        <v>283</v>
      </c>
      <c r="J18" s="4">
        <v>0.99397185257815701</v>
      </c>
      <c r="K18" s="4">
        <v>9.1396833333333305</v>
      </c>
      <c r="L18" s="4">
        <v>1258.9554957207899</v>
      </c>
      <c r="M18" s="4">
        <v>100.716439657663</v>
      </c>
      <c r="N18" s="4">
        <v>2293484.3483832199</v>
      </c>
      <c r="O18" s="4">
        <v>13.680533333333299</v>
      </c>
      <c r="P18" s="4">
        <v>608647.334075814</v>
      </c>
      <c r="Q18" s="1" t="s">
        <v>282</v>
      </c>
      <c r="R18" s="4">
        <v>0.99536247278128498</v>
      </c>
      <c r="S18" s="4">
        <v>9.2159833333333303</v>
      </c>
      <c r="T18" s="4">
        <v>1235.97957953127</v>
      </c>
      <c r="U18" s="4">
        <v>98.878366362501694</v>
      </c>
      <c r="V18" s="4">
        <v>2050550.687988</v>
      </c>
      <c r="W18" s="4">
        <v>13.680533333333299</v>
      </c>
      <c r="X18" s="4">
        <v>608647.334075814</v>
      </c>
      <c r="Y18" s="1" t="s">
        <v>281</v>
      </c>
      <c r="Z18" s="4">
        <v>0.99989152188110098</v>
      </c>
      <c r="AA18" s="4">
        <v>9.5874000000000006</v>
      </c>
      <c r="AB18" s="4">
        <v>1250.2608006698499</v>
      </c>
      <c r="AC18" s="4">
        <v>100.020864053588</v>
      </c>
      <c r="AD18" s="4">
        <v>749124.55502317403</v>
      </c>
      <c r="AE18" s="4">
        <v>13.680533333333299</v>
      </c>
      <c r="AF18" s="4">
        <v>608647.334075814</v>
      </c>
      <c r="AG18" s="1" t="s">
        <v>280</v>
      </c>
      <c r="AH18" s="4">
        <v>0.99408131924568799</v>
      </c>
      <c r="AI18" s="4">
        <v>11.836183333333301</v>
      </c>
      <c r="AJ18" s="4">
        <v>1271.05365192421</v>
      </c>
      <c r="AK18" s="4">
        <v>101.68429215393699</v>
      </c>
      <c r="AL18" s="4">
        <v>1982338.1000978299</v>
      </c>
      <c r="AM18" s="4">
        <v>13.680533333333299</v>
      </c>
      <c r="AN18" s="4">
        <v>608647.334075814</v>
      </c>
      <c r="AO18" s="1" t="s">
        <v>279</v>
      </c>
      <c r="AP18" s="4">
        <v>0.99925727484447702</v>
      </c>
      <c r="AQ18" s="4">
        <v>23.538900000000002</v>
      </c>
      <c r="AR18" s="4">
        <v>1249.8533031546301</v>
      </c>
      <c r="AS18" s="4">
        <v>99.988264252370797</v>
      </c>
      <c r="AT18" s="4">
        <v>402813.99809877097</v>
      </c>
      <c r="AU18" s="4">
        <v>13.680533333333299</v>
      </c>
      <c r="AV18" s="4">
        <v>608647.334075814</v>
      </c>
    </row>
    <row r="19" spans="1:48">
      <c r="A19" s="1"/>
      <c r="B19" s="1"/>
      <c r="C19" s="1" t="s">
        <v>347</v>
      </c>
      <c r="D19" s="1" t="s">
        <v>114</v>
      </c>
      <c r="E19" s="1" t="s">
        <v>346</v>
      </c>
      <c r="F19" s="1" t="s">
        <v>25</v>
      </c>
      <c r="G19" s="1" t="s">
        <v>114</v>
      </c>
      <c r="H19" s="3">
        <v>43767.795173611099</v>
      </c>
      <c r="I19" s="1" t="s">
        <v>283</v>
      </c>
      <c r="J19" s="4">
        <v>0.99397185257815701</v>
      </c>
      <c r="K19" s="4">
        <v>9.1341999999999999</v>
      </c>
      <c r="L19" s="4">
        <v>251.00676749631401</v>
      </c>
      <c r="M19" s="4"/>
      <c r="N19" s="4">
        <v>536695.03181079705</v>
      </c>
      <c r="O19" s="4">
        <v>13.6805166666667</v>
      </c>
      <c r="P19" s="4">
        <v>714368.77880786604</v>
      </c>
      <c r="Q19" s="1" t="s">
        <v>282</v>
      </c>
      <c r="R19" s="4">
        <v>0.99536247278128498</v>
      </c>
      <c r="S19" s="4">
        <v>9.2105166666666705</v>
      </c>
      <c r="T19" s="4">
        <v>252.84354068279501</v>
      </c>
      <c r="U19" s="4"/>
      <c r="V19" s="4">
        <v>492343.05766118102</v>
      </c>
      <c r="W19" s="4">
        <v>13.6805166666667</v>
      </c>
      <c r="X19" s="4">
        <v>714368.77880786604</v>
      </c>
      <c r="Y19" s="1" t="s">
        <v>281</v>
      </c>
      <c r="Z19" s="4">
        <v>0.99989152188110098</v>
      </c>
      <c r="AA19" s="4">
        <v>9.5874000000000006</v>
      </c>
      <c r="AB19" s="4">
        <v>0</v>
      </c>
      <c r="AC19" s="4">
        <v>0</v>
      </c>
      <c r="AD19" s="4">
        <v>0</v>
      </c>
      <c r="AE19" s="4">
        <v>13.6805166666667</v>
      </c>
      <c r="AF19" s="4">
        <v>714368.77880786604</v>
      </c>
      <c r="AG19" s="1" t="s">
        <v>280</v>
      </c>
      <c r="AH19" s="4">
        <v>0.99408131924568799</v>
      </c>
      <c r="AI19" s="4">
        <v>11.2504333333333</v>
      </c>
      <c r="AJ19" s="4">
        <v>0</v>
      </c>
      <c r="AK19" s="4">
        <v>0</v>
      </c>
      <c r="AL19" s="4">
        <v>0</v>
      </c>
      <c r="AM19" s="4">
        <v>13.6805166666667</v>
      </c>
      <c r="AN19" s="4">
        <v>714368.77880786604</v>
      </c>
      <c r="AO19" s="1" t="s">
        <v>279</v>
      </c>
      <c r="AP19" s="4">
        <v>0.99925727484447702</v>
      </c>
      <c r="AQ19" s="4">
        <v>23.530383333333301</v>
      </c>
      <c r="AR19" s="4">
        <v>10.197278961446401</v>
      </c>
      <c r="AS19" s="4"/>
      <c r="AT19" s="4">
        <v>3379.6594612550598</v>
      </c>
      <c r="AU19" s="4">
        <v>13.6805166666667</v>
      </c>
      <c r="AV19" s="4">
        <v>714368.77880786604</v>
      </c>
    </row>
    <row r="20" spans="1:48">
      <c r="A20" s="1"/>
      <c r="B20" s="1"/>
      <c r="C20" s="1" t="s">
        <v>345</v>
      </c>
      <c r="D20" s="1" t="s">
        <v>114</v>
      </c>
      <c r="E20" s="1" t="s">
        <v>344</v>
      </c>
      <c r="F20" s="1" t="s">
        <v>25</v>
      </c>
      <c r="G20" s="1" t="s">
        <v>114</v>
      </c>
      <c r="H20" s="3">
        <v>43767.816122685203</v>
      </c>
      <c r="I20" s="1" t="s">
        <v>283</v>
      </c>
      <c r="J20" s="4">
        <v>0.99397185257815701</v>
      </c>
      <c r="K20" s="4">
        <v>9.1396833333333305</v>
      </c>
      <c r="L20" s="4">
        <v>217.95289476766001</v>
      </c>
      <c r="M20" s="4"/>
      <c r="N20" s="4">
        <v>488838.20470780402</v>
      </c>
      <c r="O20" s="4">
        <v>13.6805166666667</v>
      </c>
      <c r="P20" s="4">
        <v>749346.73669221601</v>
      </c>
      <c r="Q20" s="1" t="s">
        <v>282</v>
      </c>
      <c r="R20" s="4">
        <v>0.99536247278128498</v>
      </c>
      <c r="S20" s="4">
        <v>9.2105166666666705</v>
      </c>
      <c r="T20" s="4">
        <v>218.36393968088399</v>
      </c>
      <c r="U20" s="4"/>
      <c r="V20" s="4">
        <v>446022.97592107899</v>
      </c>
      <c r="W20" s="4">
        <v>13.6805166666667</v>
      </c>
      <c r="X20" s="4">
        <v>749346.73669221601</v>
      </c>
      <c r="Y20" s="1" t="s">
        <v>281</v>
      </c>
      <c r="Z20" s="4">
        <v>0.99989152188110098</v>
      </c>
      <c r="AA20" s="4">
        <v>9.58191666666667</v>
      </c>
      <c r="AB20" s="4">
        <v>0</v>
      </c>
      <c r="AC20" s="4">
        <v>0</v>
      </c>
      <c r="AD20" s="4">
        <v>0</v>
      </c>
      <c r="AE20" s="4">
        <v>13.6805166666667</v>
      </c>
      <c r="AF20" s="4">
        <v>749346.73669221601</v>
      </c>
      <c r="AG20" s="1" t="s">
        <v>280</v>
      </c>
      <c r="AH20" s="4">
        <v>0.99408131924568799</v>
      </c>
      <c r="AI20" s="4">
        <v>11.2504166666667</v>
      </c>
      <c r="AJ20" s="4">
        <v>0</v>
      </c>
      <c r="AK20" s="4">
        <v>0</v>
      </c>
      <c r="AL20" s="4">
        <v>0</v>
      </c>
      <c r="AM20" s="4">
        <v>13.6805166666667</v>
      </c>
      <c r="AN20" s="4">
        <v>749346.73669221601</v>
      </c>
      <c r="AO20" s="1" t="s">
        <v>279</v>
      </c>
      <c r="AP20" s="4">
        <v>0.99925727484447702</v>
      </c>
      <c r="AQ20" s="4">
        <v>23.40305</v>
      </c>
      <c r="AR20" s="4">
        <v>0</v>
      </c>
      <c r="AS20" s="4">
        <v>0</v>
      </c>
      <c r="AT20" s="4">
        <v>0</v>
      </c>
      <c r="AU20" s="4">
        <v>13.6805166666667</v>
      </c>
      <c r="AV20" s="4">
        <v>749346.73669221601</v>
      </c>
    </row>
    <row r="21" spans="1:48">
      <c r="A21" s="1"/>
      <c r="B21" s="1"/>
      <c r="C21" s="1" t="s">
        <v>343</v>
      </c>
      <c r="D21" s="1" t="s">
        <v>114</v>
      </c>
      <c r="E21" s="1" t="s">
        <v>342</v>
      </c>
      <c r="F21" s="1" t="s">
        <v>25</v>
      </c>
      <c r="G21" s="1" t="s">
        <v>114</v>
      </c>
      <c r="H21" s="3">
        <v>43767.837048611102</v>
      </c>
      <c r="I21" s="1" t="s">
        <v>283</v>
      </c>
      <c r="J21" s="4">
        <v>0.99397185257815701</v>
      </c>
      <c r="K21" s="4">
        <v>9.2054666666666698</v>
      </c>
      <c r="L21" s="4">
        <v>0</v>
      </c>
      <c r="M21" s="4">
        <v>0</v>
      </c>
      <c r="N21" s="4">
        <v>0</v>
      </c>
      <c r="O21" s="4">
        <v>13.6805166666667</v>
      </c>
      <c r="P21" s="4">
        <v>634966.25306202099</v>
      </c>
      <c r="Q21" s="1" t="s">
        <v>282</v>
      </c>
      <c r="R21" s="4">
        <v>0.99536247278128498</v>
      </c>
      <c r="S21" s="4">
        <v>9.3201333333333292</v>
      </c>
      <c r="T21" s="4">
        <v>0</v>
      </c>
      <c r="U21" s="4">
        <v>0</v>
      </c>
      <c r="V21" s="4">
        <v>0</v>
      </c>
      <c r="W21" s="4">
        <v>13.6805166666667</v>
      </c>
      <c r="X21" s="4">
        <v>634966.25306202099</v>
      </c>
      <c r="Y21" s="1" t="s">
        <v>281</v>
      </c>
      <c r="Z21" s="4">
        <v>0.99989152188110098</v>
      </c>
      <c r="AA21" s="4">
        <v>9.5874000000000006</v>
      </c>
      <c r="AB21" s="4">
        <v>0</v>
      </c>
      <c r="AC21" s="4">
        <v>0</v>
      </c>
      <c r="AD21" s="4">
        <v>0</v>
      </c>
      <c r="AE21" s="4">
        <v>13.6805166666667</v>
      </c>
      <c r="AF21" s="4">
        <v>634966.25306202099</v>
      </c>
      <c r="AG21" s="1" t="s">
        <v>280</v>
      </c>
      <c r="AH21" s="4">
        <v>0.99408131924568799</v>
      </c>
      <c r="AI21" s="4">
        <v>11.836183333333301</v>
      </c>
      <c r="AJ21" s="4">
        <v>104.30263852869901</v>
      </c>
      <c r="AK21" s="4"/>
      <c r="AL21" s="4">
        <v>169704.77421031101</v>
      </c>
      <c r="AM21" s="4">
        <v>13.6805166666667</v>
      </c>
      <c r="AN21" s="4">
        <v>634966.25306202099</v>
      </c>
      <c r="AO21" s="1" t="s">
        <v>279</v>
      </c>
      <c r="AP21" s="4">
        <v>0.99925727484447702</v>
      </c>
      <c r="AQ21" s="4">
        <v>23.521899999999999</v>
      </c>
      <c r="AR21" s="4">
        <v>85.404652318723606</v>
      </c>
      <c r="AS21" s="4"/>
      <c r="AT21" s="4">
        <v>33855.841124194703</v>
      </c>
      <c r="AU21" s="4">
        <v>13.6805166666667</v>
      </c>
      <c r="AV21" s="4">
        <v>634966.25306202099</v>
      </c>
    </row>
    <row r="22" spans="1:48">
      <c r="A22" s="1"/>
      <c r="B22" s="1"/>
      <c r="C22" s="1" t="s">
        <v>341</v>
      </c>
      <c r="D22" s="1" t="s">
        <v>114</v>
      </c>
      <c r="E22" s="1" t="s">
        <v>340</v>
      </c>
      <c r="F22" s="1" t="s">
        <v>25</v>
      </c>
      <c r="G22" s="1" t="s">
        <v>114</v>
      </c>
      <c r="H22" s="3">
        <v>43767.857928240701</v>
      </c>
      <c r="I22" s="1" t="s">
        <v>283</v>
      </c>
      <c r="J22" s="4">
        <v>0.99397185257815701</v>
      </c>
      <c r="K22" s="4">
        <v>9.0848833333333303</v>
      </c>
      <c r="L22" s="4">
        <v>0</v>
      </c>
      <c r="M22" s="4">
        <v>0</v>
      </c>
      <c r="N22" s="4">
        <v>0</v>
      </c>
      <c r="O22" s="4">
        <v>13.6805166666667</v>
      </c>
      <c r="P22" s="4">
        <v>782386.93221492798</v>
      </c>
      <c r="Q22" s="1" t="s">
        <v>282</v>
      </c>
      <c r="R22" s="4">
        <v>0.99536247278128498</v>
      </c>
      <c r="S22" s="4">
        <v>9.2159833333333303</v>
      </c>
      <c r="T22" s="4">
        <v>0</v>
      </c>
      <c r="U22" s="4">
        <v>0</v>
      </c>
      <c r="V22" s="4">
        <v>0</v>
      </c>
      <c r="W22" s="4">
        <v>13.6805166666667</v>
      </c>
      <c r="X22" s="4">
        <v>782386.93221492798</v>
      </c>
      <c r="Y22" s="1" t="s">
        <v>281</v>
      </c>
      <c r="Z22" s="4">
        <v>0.99989152188110098</v>
      </c>
      <c r="AA22" s="4">
        <v>9.5874000000000006</v>
      </c>
      <c r="AB22" s="4">
        <v>0</v>
      </c>
      <c r="AC22" s="4">
        <v>0</v>
      </c>
      <c r="AD22" s="4">
        <v>0</v>
      </c>
      <c r="AE22" s="4">
        <v>13.6805166666667</v>
      </c>
      <c r="AF22" s="4">
        <v>782386.93221492798</v>
      </c>
      <c r="AG22" s="1" t="s">
        <v>280</v>
      </c>
      <c r="AH22" s="4">
        <v>0.99408131924568799</v>
      </c>
      <c r="AI22" s="4">
        <v>11.836183333333301</v>
      </c>
      <c r="AJ22" s="4">
        <v>105.439552645925</v>
      </c>
      <c r="AK22" s="4"/>
      <c r="AL22" s="4">
        <v>211384.560791186</v>
      </c>
      <c r="AM22" s="4">
        <v>13.6805166666667</v>
      </c>
      <c r="AN22" s="4">
        <v>782386.93221492798</v>
      </c>
      <c r="AO22" s="1" t="s">
        <v>279</v>
      </c>
      <c r="AP22" s="4">
        <v>0.99925727484447702</v>
      </c>
      <c r="AQ22" s="4">
        <v>23.530383333333301</v>
      </c>
      <c r="AR22" s="4">
        <v>96.512928724405597</v>
      </c>
      <c r="AS22" s="4"/>
      <c r="AT22" s="4">
        <v>47256.302318391899</v>
      </c>
      <c r="AU22" s="4">
        <v>13.6805166666667</v>
      </c>
      <c r="AV22" s="4">
        <v>782386.93221492798</v>
      </c>
    </row>
    <row r="23" spans="1:48">
      <c r="A23" s="1"/>
      <c r="B23" s="1"/>
      <c r="C23" s="1" t="s">
        <v>339</v>
      </c>
      <c r="D23" s="1" t="s">
        <v>114</v>
      </c>
      <c r="E23" s="1" t="s">
        <v>338</v>
      </c>
      <c r="F23" s="1" t="s">
        <v>25</v>
      </c>
      <c r="G23" s="1" t="s">
        <v>114</v>
      </c>
      <c r="H23" s="3">
        <v>43767.878900463002</v>
      </c>
      <c r="I23" s="1" t="s">
        <v>283</v>
      </c>
      <c r="J23" s="4">
        <v>0.99397185257815701</v>
      </c>
      <c r="K23" s="4">
        <v>9.5836500000000004</v>
      </c>
      <c r="L23" s="4">
        <v>0</v>
      </c>
      <c r="M23" s="4">
        <v>0</v>
      </c>
      <c r="N23" s="4">
        <v>0</v>
      </c>
      <c r="O23" s="4">
        <v>13.6805166666667</v>
      </c>
      <c r="P23" s="4">
        <v>749514.25228445604</v>
      </c>
      <c r="Q23" s="1" t="s">
        <v>282</v>
      </c>
      <c r="R23" s="4">
        <v>0.99536247278128498</v>
      </c>
      <c r="S23" s="4">
        <v>9.5832333333333306</v>
      </c>
      <c r="T23" s="4">
        <v>0</v>
      </c>
      <c r="U23" s="4">
        <v>0</v>
      </c>
      <c r="V23" s="4">
        <v>0</v>
      </c>
      <c r="W23" s="4">
        <v>13.6805166666667</v>
      </c>
      <c r="X23" s="4">
        <v>749514.25228445604</v>
      </c>
      <c r="Y23" s="1" t="s">
        <v>281</v>
      </c>
      <c r="Z23" s="4">
        <v>0.99989152188110098</v>
      </c>
      <c r="AA23" s="4">
        <v>9.58191666666667</v>
      </c>
      <c r="AB23" s="4">
        <v>208.133325962973</v>
      </c>
      <c r="AC23" s="4"/>
      <c r="AD23" s="4">
        <v>138537.31713452999</v>
      </c>
      <c r="AE23" s="4">
        <v>13.6805166666667</v>
      </c>
      <c r="AF23" s="4">
        <v>749514.25228445604</v>
      </c>
      <c r="AG23" s="1" t="s">
        <v>280</v>
      </c>
      <c r="AH23" s="4">
        <v>0.99408131924568799</v>
      </c>
      <c r="AI23" s="4">
        <v>11.649416666666699</v>
      </c>
      <c r="AJ23" s="4">
        <v>0</v>
      </c>
      <c r="AK23" s="4">
        <v>0</v>
      </c>
      <c r="AL23" s="4">
        <v>0</v>
      </c>
      <c r="AM23" s="4">
        <v>13.6805166666667</v>
      </c>
      <c r="AN23" s="4">
        <v>749514.25228445604</v>
      </c>
      <c r="AO23" s="1" t="s">
        <v>279</v>
      </c>
      <c r="AP23" s="4">
        <v>0.99925727484447702</v>
      </c>
      <c r="AQ23" s="4">
        <v>23.504916666666698</v>
      </c>
      <c r="AR23" s="4">
        <v>0</v>
      </c>
      <c r="AS23" s="4">
        <v>0</v>
      </c>
      <c r="AT23" s="4">
        <v>0</v>
      </c>
      <c r="AU23" s="4">
        <v>13.6805166666667</v>
      </c>
      <c r="AV23" s="4">
        <v>749514.25228445604</v>
      </c>
    </row>
    <row r="24" spans="1:48">
      <c r="A24" s="1"/>
      <c r="B24" s="1"/>
      <c r="C24" s="1" t="s">
        <v>337</v>
      </c>
      <c r="D24" s="1" t="s">
        <v>114</v>
      </c>
      <c r="E24" s="1" t="s">
        <v>336</v>
      </c>
      <c r="F24" s="1" t="s">
        <v>25</v>
      </c>
      <c r="G24" s="1" t="s">
        <v>114</v>
      </c>
      <c r="H24" s="3">
        <v>43767.899791666699</v>
      </c>
      <c r="I24" s="1" t="s">
        <v>283</v>
      </c>
      <c r="J24" s="4">
        <v>0.99397185257815701</v>
      </c>
      <c r="K24" s="4">
        <v>9.5836500000000004</v>
      </c>
      <c r="L24" s="4">
        <v>0</v>
      </c>
      <c r="M24" s="4">
        <v>0</v>
      </c>
      <c r="N24" s="4">
        <v>0</v>
      </c>
      <c r="O24" s="4">
        <v>13.655049999999999</v>
      </c>
      <c r="P24" s="4">
        <v>434357.295106504</v>
      </c>
      <c r="Q24" s="1" t="s">
        <v>282</v>
      </c>
      <c r="R24" s="4">
        <v>0.99536247278128498</v>
      </c>
      <c r="S24" s="4">
        <v>9.5832333333333306</v>
      </c>
      <c r="T24" s="4">
        <v>0</v>
      </c>
      <c r="U24" s="4">
        <v>0</v>
      </c>
      <c r="V24" s="4">
        <v>0</v>
      </c>
      <c r="W24" s="4">
        <v>13.655049999999999</v>
      </c>
      <c r="X24" s="4">
        <v>434357.295106504</v>
      </c>
      <c r="Y24" s="1" t="s">
        <v>281</v>
      </c>
      <c r="Z24" s="4">
        <v>0.99989152188110098</v>
      </c>
      <c r="AA24" s="4">
        <v>9.5874000000000006</v>
      </c>
      <c r="AB24" s="4">
        <v>295.07239935295701</v>
      </c>
      <c r="AC24" s="4"/>
      <c r="AD24" s="4">
        <v>114851.042481118</v>
      </c>
      <c r="AE24" s="4">
        <v>13.655049999999999</v>
      </c>
      <c r="AF24" s="4">
        <v>434357.295106504</v>
      </c>
      <c r="AG24" s="1" t="s">
        <v>280</v>
      </c>
      <c r="AH24" s="4">
        <v>0.99408131924568799</v>
      </c>
      <c r="AI24" s="4">
        <v>12.209716666666701</v>
      </c>
      <c r="AJ24" s="4">
        <v>0</v>
      </c>
      <c r="AK24" s="4">
        <v>0</v>
      </c>
      <c r="AL24" s="4">
        <v>0</v>
      </c>
      <c r="AM24" s="4">
        <v>13.655049999999999</v>
      </c>
      <c r="AN24" s="4">
        <v>434357.295106504</v>
      </c>
      <c r="AO24" s="1" t="s">
        <v>279</v>
      </c>
      <c r="AP24" s="4">
        <v>0.99925727484447702</v>
      </c>
      <c r="AQ24" s="4">
        <v>23.5218833333333</v>
      </c>
      <c r="AR24" s="4">
        <v>0</v>
      </c>
      <c r="AS24" s="4">
        <v>0</v>
      </c>
      <c r="AT24" s="4">
        <v>0</v>
      </c>
      <c r="AU24" s="4">
        <v>13.655049999999999</v>
      </c>
      <c r="AV24" s="4">
        <v>434357.295106504</v>
      </c>
    </row>
    <row r="25" spans="1:48">
      <c r="A25" s="1"/>
      <c r="B25" s="1"/>
      <c r="C25" s="1" t="s">
        <v>285</v>
      </c>
      <c r="D25" s="1" t="s">
        <v>114</v>
      </c>
      <c r="E25" s="1" t="s">
        <v>335</v>
      </c>
      <c r="F25" s="1" t="s">
        <v>11</v>
      </c>
      <c r="G25" s="1" t="s">
        <v>114</v>
      </c>
      <c r="H25" s="3">
        <v>43767.920729166697</v>
      </c>
      <c r="I25" s="1" t="s">
        <v>283</v>
      </c>
      <c r="J25" s="4">
        <v>0.99397185257815701</v>
      </c>
      <c r="K25" s="4">
        <v>9.1287166666666693</v>
      </c>
      <c r="L25" s="4">
        <v>0</v>
      </c>
      <c r="M25" s="4">
        <v>0</v>
      </c>
      <c r="N25" s="4">
        <v>0</v>
      </c>
      <c r="O25" s="4">
        <v>13.689016666666699</v>
      </c>
      <c r="P25" s="4">
        <v>0</v>
      </c>
      <c r="Q25" s="1" t="s">
        <v>282</v>
      </c>
      <c r="R25" s="4">
        <v>0.99536247278128498</v>
      </c>
      <c r="S25" s="4">
        <v>9.1337666666666699</v>
      </c>
      <c r="T25" s="4">
        <v>0</v>
      </c>
      <c r="U25" s="4">
        <v>0</v>
      </c>
      <c r="V25" s="4">
        <v>0</v>
      </c>
      <c r="W25" s="4">
        <v>13.689016666666699</v>
      </c>
      <c r="X25" s="4">
        <v>0</v>
      </c>
      <c r="Y25" s="1" t="s">
        <v>281</v>
      </c>
      <c r="Z25" s="4">
        <v>0.99989152188110098</v>
      </c>
      <c r="AA25" s="4">
        <v>9.5764499999999995</v>
      </c>
      <c r="AB25" s="4">
        <v>0</v>
      </c>
      <c r="AC25" s="4">
        <v>0</v>
      </c>
      <c r="AD25" s="4">
        <v>0</v>
      </c>
      <c r="AE25" s="4">
        <v>13.689016666666699</v>
      </c>
      <c r="AF25" s="4">
        <v>0</v>
      </c>
      <c r="AG25" s="1" t="s">
        <v>280</v>
      </c>
      <c r="AH25" s="4">
        <v>0.99408131924568799</v>
      </c>
      <c r="AI25" s="4">
        <v>11.870150000000001</v>
      </c>
      <c r="AJ25" s="4">
        <v>0</v>
      </c>
      <c r="AK25" s="4">
        <v>0</v>
      </c>
      <c r="AL25" s="4">
        <v>0</v>
      </c>
      <c r="AM25" s="4">
        <v>13.689016666666699</v>
      </c>
      <c r="AN25" s="4">
        <v>0</v>
      </c>
      <c r="AO25" s="1" t="s">
        <v>279</v>
      </c>
      <c r="AP25" s="4">
        <v>0.99925727484447702</v>
      </c>
      <c r="AQ25" s="4">
        <v>23.555900000000001</v>
      </c>
      <c r="AR25" s="4">
        <v>0</v>
      </c>
      <c r="AS25" s="4">
        <v>0</v>
      </c>
      <c r="AT25" s="4">
        <v>0</v>
      </c>
      <c r="AU25" s="4">
        <v>13.689016666666699</v>
      </c>
      <c r="AV25" s="4">
        <v>0</v>
      </c>
    </row>
    <row r="26" spans="1:48">
      <c r="A26" s="1"/>
      <c r="B26" s="1"/>
      <c r="C26" s="1" t="s">
        <v>334</v>
      </c>
      <c r="D26" s="1" t="s">
        <v>114</v>
      </c>
      <c r="E26" s="1" t="s">
        <v>333</v>
      </c>
      <c r="F26" s="1" t="s">
        <v>25</v>
      </c>
      <c r="G26" s="1" t="s">
        <v>114</v>
      </c>
      <c r="H26" s="3">
        <v>43767.941631944399</v>
      </c>
      <c r="I26" s="1" t="s">
        <v>283</v>
      </c>
      <c r="J26" s="4">
        <v>0.99397185257815701</v>
      </c>
      <c r="K26" s="4">
        <v>9.1341999999999999</v>
      </c>
      <c r="L26" s="4">
        <v>215.38433791936001</v>
      </c>
      <c r="M26" s="4"/>
      <c r="N26" s="4">
        <v>340363.77399477398</v>
      </c>
      <c r="O26" s="4">
        <v>13.680533333333299</v>
      </c>
      <c r="P26" s="4">
        <v>527970.34814388701</v>
      </c>
      <c r="Q26" s="1" t="s">
        <v>282</v>
      </c>
      <c r="R26" s="4">
        <v>0.99536247278128498</v>
      </c>
      <c r="S26" s="4">
        <v>9.2105166666666705</v>
      </c>
      <c r="T26" s="4">
        <v>221.59176827651299</v>
      </c>
      <c r="U26" s="4"/>
      <c r="V26" s="4">
        <v>318901.56095724303</v>
      </c>
      <c r="W26" s="4">
        <v>13.680533333333299</v>
      </c>
      <c r="X26" s="4">
        <v>527970.34814388701</v>
      </c>
      <c r="Y26" s="1" t="s">
        <v>281</v>
      </c>
      <c r="Z26" s="4">
        <v>0.99989152188110098</v>
      </c>
      <c r="AA26" s="4">
        <v>9.5874000000000006</v>
      </c>
      <c r="AB26" s="4">
        <v>0</v>
      </c>
      <c r="AC26" s="4">
        <v>0</v>
      </c>
      <c r="AD26" s="4">
        <v>0</v>
      </c>
      <c r="AE26" s="4">
        <v>13.680533333333299</v>
      </c>
      <c r="AF26" s="4">
        <v>527970.34814388701</v>
      </c>
      <c r="AG26" s="1" t="s">
        <v>280</v>
      </c>
      <c r="AH26" s="4">
        <v>0.99408131924568799</v>
      </c>
      <c r="AI26" s="4">
        <v>11.2504333333333</v>
      </c>
      <c r="AJ26" s="4">
        <v>0</v>
      </c>
      <c r="AK26" s="4">
        <v>0</v>
      </c>
      <c r="AL26" s="4">
        <v>0</v>
      </c>
      <c r="AM26" s="4">
        <v>13.680533333333299</v>
      </c>
      <c r="AN26" s="4">
        <v>527970.34814388701</v>
      </c>
      <c r="AO26" s="1" t="s">
        <v>279</v>
      </c>
      <c r="AP26" s="4">
        <v>0.99925727484447702</v>
      </c>
      <c r="AQ26" s="4">
        <v>23.496449999999999</v>
      </c>
      <c r="AR26" s="4">
        <v>0</v>
      </c>
      <c r="AS26" s="4">
        <v>0</v>
      </c>
      <c r="AT26" s="4">
        <v>0</v>
      </c>
      <c r="AU26" s="4">
        <v>13.680533333333299</v>
      </c>
      <c r="AV26" s="4">
        <v>527970.34814388701</v>
      </c>
    </row>
    <row r="27" spans="1:48">
      <c r="A27" s="1"/>
      <c r="B27" s="1"/>
      <c r="C27" s="1" t="s">
        <v>332</v>
      </c>
      <c r="D27" s="1" t="s">
        <v>114</v>
      </c>
      <c r="E27" s="1" t="s">
        <v>331</v>
      </c>
      <c r="F27" s="1" t="s">
        <v>25</v>
      </c>
      <c r="G27" s="1" t="s">
        <v>114</v>
      </c>
      <c r="H27" s="3">
        <v>43767.9625578704</v>
      </c>
      <c r="I27" s="1" t="s">
        <v>283</v>
      </c>
      <c r="J27" s="4">
        <v>0.99397185257815701</v>
      </c>
      <c r="K27" s="4">
        <v>9.1341999999999999</v>
      </c>
      <c r="L27" s="4">
        <v>231.932419742219</v>
      </c>
      <c r="M27" s="4"/>
      <c r="N27" s="4">
        <v>434477.95470849698</v>
      </c>
      <c r="O27" s="4">
        <v>13.6720333333333</v>
      </c>
      <c r="P27" s="4">
        <v>625873.56375464902</v>
      </c>
      <c r="Q27" s="1" t="s">
        <v>282</v>
      </c>
      <c r="R27" s="4">
        <v>0.99536247278128498</v>
      </c>
      <c r="S27" s="4">
        <v>9.2105166666666705</v>
      </c>
      <c r="T27" s="4">
        <v>242.44231952357299</v>
      </c>
      <c r="U27" s="4"/>
      <c r="V27" s="4">
        <v>413607.61660408002</v>
      </c>
      <c r="W27" s="4">
        <v>13.6720333333333</v>
      </c>
      <c r="X27" s="4">
        <v>625873.56375464902</v>
      </c>
      <c r="Y27" s="1" t="s">
        <v>281</v>
      </c>
      <c r="Z27" s="4">
        <v>0.99989152188110098</v>
      </c>
      <c r="AA27" s="4">
        <v>9.5161499999999997</v>
      </c>
      <c r="AB27" s="4">
        <v>0</v>
      </c>
      <c r="AC27" s="4">
        <v>0</v>
      </c>
      <c r="AD27" s="4">
        <v>0</v>
      </c>
      <c r="AE27" s="4">
        <v>13.6720333333333</v>
      </c>
      <c r="AF27" s="4">
        <v>625873.56375464902</v>
      </c>
      <c r="AG27" s="1" t="s">
        <v>280</v>
      </c>
      <c r="AH27" s="4">
        <v>0.99408131924568799</v>
      </c>
      <c r="AI27" s="4">
        <v>11.454166666666699</v>
      </c>
      <c r="AJ27" s="4">
        <v>0</v>
      </c>
      <c r="AK27" s="4">
        <v>0</v>
      </c>
      <c r="AL27" s="4">
        <v>0</v>
      </c>
      <c r="AM27" s="4">
        <v>13.6720333333333</v>
      </c>
      <c r="AN27" s="4">
        <v>625873.56375464902</v>
      </c>
      <c r="AO27" s="1" t="s">
        <v>279</v>
      </c>
      <c r="AP27" s="4">
        <v>0.99925727484447702</v>
      </c>
      <c r="AQ27" s="4">
        <v>23.088983333333299</v>
      </c>
      <c r="AR27" s="4">
        <v>0</v>
      </c>
      <c r="AS27" s="4">
        <v>0</v>
      </c>
      <c r="AT27" s="4">
        <v>0</v>
      </c>
      <c r="AU27" s="4">
        <v>13.6720333333333</v>
      </c>
      <c r="AV27" s="4">
        <v>625873.56375464902</v>
      </c>
    </row>
    <row r="28" spans="1:48">
      <c r="A28" s="1"/>
      <c r="B28" s="1"/>
      <c r="C28" s="1" t="s">
        <v>330</v>
      </c>
      <c r="D28" s="1" t="s">
        <v>114</v>
      </c>
      <c r="E28" s="1" t="s">
        <v>329</v>
      </c>
      <c r="F28" s="1" t="s">
        <v>25</v>
      </c>
      <c r="G28" s="1" t="s">
        <v>114</v>
      </c>
      <c r="H28" s="3">
        <v>43767.983460648102</v>
      </c>
      <c r="I28" s="1" t="s">
        <v>283</v>
      </c>
      <c r="J28" s="4">
        <v>0.99397185257815701</v>
      </c>
      <c r="K28" s="4">
        <v>9.5836500000000004</v>
      </c>
      <c r="L28" s="4">
        <v>0</v>
      </c>
      <c r="M28" s="4">
        <v>0</v>
      </c>
      <c r="N28" s="4">
        <v>0</v>
      </c>
      <c r="O28" s="4">
        <v>13.6720333333333</v>
      </c>
      <c r="P28" s="4">
        <v>843178.26036215504</v>
      </c>
      <c r="Q28" s="1" t="s">
        <v>282</v>
      </c>
      <c r="R28" s="4">
        <v>0.99536247278128498</v>
      </c>
      <c r="S28" s="4">
        <v>9.5832333333333306</v>
      </c>
      <c r="T28" s="4">
        <v>0</v>
      </c>
      <c r="U28" s="4">
        <v>0</v>
      </c>
      <c r="V28" s="4">
        <v>0</v>
      </c>
      <c r="W28" s="4">
        <v>13.6720333333333</v>
      </c>
      <c r="X28" s="4">
        <v>843178.26036215504</v>
      </c>
      <c r="Y28" s="1" t="s">
        <v>281</v>
      </c>
      <c r="Z28" s="4">
        <v>0.99989152188110098</v>
      </c>
      <c r="AA28" s="4">
        <v>9.58191666666667</v>
      </c>
      <c r="AB28" s="4">
        <v>180.97096631431901</v>
      </c>
      <c r="AC28" s="4"/>
      <c r="AD28" s="4">
        <v>135127.40841662101</v>
      </c>
      <c r="AE28" s="4">
        <v>13.6720333333333</v>
      </c>
      <c r="AF28" s="4">
        <v>843178.26036215504</v>
      </c>
      <c r="AG28" s="1" t="s">
        <v>280</v>
      </c>
      <c r="AH28" s="4">
        <v>0.99408131924568799</v>
      </c>
      <c r="AI28" s="4">
        <v>11.2504166666667</v>
      </c>
      <c r="AJ28" s="4">
        <v>0</v>
      </c>
      <c r="AK28" s="4">
        <v>0</v>
      </c>
      <c r="AL28" s="4">
        <v>0</v>
      </c>
      <c r="AM28" s="4">
        <v>13.6720333333333</v>
      </c>
      <c r="AN28" s="4">
        <v>843178.26036215504</v>
      </c>
      <c r="AO28" s="1" t="s">
        <v>279</v>
      </c>
      <c r="AP28" s="4">
        <v>0.99925727484447702</v>
      </c>
      <c r="AQ28" s="4">
        <v>23.487950000000001</v>
      </c>
      <c r="AR28" s="4">
        <v>0</v>
      </c>
      <c r="AS28" s="4">
        <v>0</v>
      </c>
      <c r="AT28" s="4">
        <v>0</v>
      </c>
      <c r="AU28" s="4">
        <v>13.6720333333333</v>
      </c>
      <c r="AV28" s="4">
        <v>843178.26036215504</v>
      </c>
    </row>
    <row r="29" spans="1:48">
      <c r="A29" s="1"/>
      <c r="B29" s="1"/>
      <c r="C29" s="1" t="s">
        <v>328</v>
      </c>
      <c r="D29" s="1" t="s">
        <v>114</v>
      </c>
      <c r="E29" s="1" t="s">
        <v>327</v>
      </c>
      <c r="F29" s="1" t="s">
        <v>25</v>
      </c>
      <c r="G29" s="1" t="s">
        <v>114</v>
      </c>
      <c r="H29" s="3">
        <v>43768.004386574103</v>
      </c>
      <c r="I29" s="1" t="s">
        <v>283</v>
      </c>
      <c r="J29" s="4">
        <v>0.99397185257815701</v>
      </c>
      <c r="K29" s="4">
        <v>9.5836500000000004</v>
      </c>
      <c r="L29" s="4">
        <v>0</v>
      </c>
      <c r="M29" s="4">
        <v>0</v>
      </c>
      <c r="N29" s="4">
        <v>0</v>
      </c>
      <c r="O29" s="4">
        <v>13.6720333333333</v>
      </c>
      <c r="P29" s="4">
        <v>571516.040530839</v>
      </c>
      <c r="Q29" s="1" t="s">
        <v>282</v>
      </c>
      <c r="R29" s="4">
        <v>0.99536247278128498</v>
      </c>
      <c r="S29" s="4">
        <v>9.5832166666666705</v>
      </c>
      <c r="T29" s="4">
        <v>0</v>
      </c>
      <c r="U29" s="4">
        <v>0</v>
      </c>
      <c r="V29" s="4">
        <v>0</v>
      </c>
      <c r="W29" s="4">
        <v>13.6720333333333</v>
      </c>
      <c r="X29" s="4">
        <v>571516.040530839</v>
      </c>
      <c r="Y29" s="1" t="s">
        <v>281</v>
      </c>
      <c r="Z29" s="4">
        <v>0.99989152188110098</v>
      </c>
      <c r="AA29" s="4">
        <v>9.58191666666667</v>
      </c>
      <c r="AB29" s="4">
        <v>180.13578603208299</v>
      </c>
      <c r="AC29" s="4"/>
      <c r="AD29" s="4">
        <v>91160.287520160506</v>
      </c>
      <c r="AE29" s="4">
        <v>13.6720333333333</v>
      </c>
      <c r="AF29" s="4">
        <v>571516.040530839</v>
      </c>
      <c r="AG29" s="1" t="s">
        <v>280</v>
      </c>
      <c r="AH29" s="4">
        <v>0.99408131924568799</v>
      </c>
      <c r="AI29" s="4">
        <v>11.5730166666667</v>
      </c>
      <c r="AJ29" s="4">
        <v>0</v>
      </c>
      <c r="AK29" s="4">
        <v>0</v>
      </c>
      <c r="AL29" s="4">
        <v>0</v>
      </c>
      <c r="AM29" s="4">
        <v>13.6720333333333</v>
      </c>
      <c r="AN29" s="4">
        <v>571516.040530839</v>
      </c>
      <c r="AO29" s="1" t="s">
        <v>279</v>
      </c>
      <c r="AP29" s="4">
        <v>0.99925727484447702</v>
      </c>
      <c r="AQ29" s="4">
        <v>23.479433333333301</v>
      </c>
      <c r="AR29" s="4">
        <v>0</v>
      </c>
      <c r="AS29" s="4">
        <v>0</v>
      </c>
      <c r="AT29" s="4">
        <v>0</v>
      </c>
      <c r="AU29" s="4">
        <v>13.6720333333333</v>
      </c>
      <c r="AV29" s="4">
        <v>571516.040530839</v>
      </c>
    </row>
    <row r="30" spans="1:48">
      <c r="A30" s="1"/>
      <c r="B30" s="1"/>
      <c r="C30" s="1" t="s">
        <v>326</v>
      </c>
      <c r="D30" s="1" t="s">
        <v>114</v>
      </c>
      <c r="E30" s="1" t="s">
        <v>325</v>
      </c>
      <c r="F30" s="1" t="s">
        <v>25</v>
      </c>
      <c r="G30" s="1" t="s">
        <v>114</v>
      </c>
      <c r="H30" s="3">
        <v>43768.025289351899</v>
      </c>
      <c r="I30" s="1" t="s">
        <v>283</v>
      </c>
      <c r="J30" s="4">
        <v>0.99397185257815701</v>
      </c>
      <c r="K30" s="4">
        <v>9.0848666666666702</v>
      </c>
      <c r="L30" s="4">
        <v>0</v>
      </c>
      <c r="M30" s="4">
        <v>0</v>
      </c>
      <c r="N30" s="4">
        <v>0</v>
      </c>
      <c r="O30" s="4">
        <v>13.6720333333333</v>
      </c>
      <c r="P30" s="4">
        <v>818523.26781742601</v>
      </c>
      <c r="Q30" s="1" t="s">
        <v>282</v>
      </c>
      <c r="R30" s="4">
        <v>0.99536247278128498</v>
      </c>
      <c r="S30" s="4">
        <v>9.2762833333333301</v>
      </c>
      <c r="T30" s="4">
        <v>0</v>
      </c>
      <c r="U30" s="4">
        <v>0</v>
      </c>
      <c r="V30" s="4">
        <v>0</v>
      </c>
      <c r="W30" s="4">
        <v>13.6720333333333</v>
      </c>
      <c r="X30" s="4">
        <v>818523.26781742601</v>
      </c>
      <c r="Y30" s="1" t="s">
        <v>281</v>
      </c>
      <c r="Z30" s="4">
        <v>0.99989152188110098</v>
      </c>
      <c r="AA30" s="4">
        <v>9.5490333333333304</v>
      </c>
      <c r="AB30" s="4">
        <v>0</v>
      </c>
      <c r="AC30" s="4">
        <v>0</v>
      </c>
      <c r="AD30" s="4">
        <v>0</v>
      </c>
      <c r="AE30" s="4">
        <v>13.6720333333333</v>
      </c>
      <c r="AF30" s="4">
        <v>818523.26781742601</v>
      </c>
      <c r="AG30" s="1" t="s">
        <v>280</v>
      </c>
      <c r="AH30" s="4">
        <v>0.99408131924568799</v>
      </c>
      <c r="AI30" s="4">
        <v>11.836183333333301</v>
      </c>
      <c r="AJ30" s="4">
        <v>91.639585160969006</v>
      </c>
      <c r="AK30" s="4"/>
      <c r="AL30" s="4">
        <v>192203.93076170201</v>
      </c>
      <c r="AM30" s="4">
        <v>13.6720333333333</v>
      </c>
      <c r="AN30" s="4">
        <v>818523.26781742601</v>
      </c>
      <c r="AO30" s="1" t="s">
        <v>279</v>
      </c>
      <c r="AP30" s="4">
        <v>0.99925727484447702</v>
      </c>
      <c r="AQ30" s="4">
        <v>23.513383333333302</v>
      </c>
      <c r="AR30" s="4">
        <v>82.503180624318105</v>
      </c>
      <c r="AS30" s="4"/>
      <c r="AT30" s="4">
        <v>42125.7140529592</v>
      </c>
      <c r="AU30" s="4">
        <v>13.6720333333333</v>
      </c>
      <c r="AV30" s="4">
        <v>818523.26781742601</v>
      </c>
    </row>
    <row r="31" spans="1:48">
      <c r="A31" s="1"/>
      <c r="B31" s="1"/>
      <c r="C31" s="1" t="s">
        <v>324</v>
      </c>
      <c r="D31" s="1" t="s">
        <v>114</v>
      </c>
      <c r="E31" s="1" t="s">
        <v>323</v>
      </c>
      <c r="F31" s="1" t="s">
        <v>27</v>
      </c>
      <c r="G31" s="1" t="s">
        <v>60</v>
      </c>
      <c r="H31" s="3">
        <v>43768.046238425901</v>
      </c>
      <c r="I31" s="1" t="s">
        <v>283</v>
      </c>
      <c r="J31" s="4">
        <v>0.99397185257815701</v>
      </c>
      <c r="K31" s="4">
        <v>9.1341999999999999</v>
      </c>
      <c r="L31" s="4">
        <v>41.046421096204</v>
      </c>
      <c r="M31" s="4">
        <v>82.092842192408</v>
      </c>
      <c r="N31" s="4">
        <v>97980.079716357504</v>
      </c>
      <c r="O31" s="4">
        <v>13.6720333333333</v>
      </c>
      <c r="P31" s="4">
        <v>797522.25987741305</v>
      </c>
      <c r="Q31" s="1" t="s">
        <v>282</v>
      </c>
      <c r="R31" s="4">
        <v>0.99536247278128498</v>
      </c>
      <c r="S31" s="4">
        <v>9.2105166666666705</v>
      </c>
      <c r="T31" s="4">
        <v>40.446258190865997</v>
      </c>
      <c r="U31" s="4">
        <v>80.892516381731895</v>
      </c>
      <c r="V31" s="4">
        <v>87925.460794052895</v>
      </c>
      <c r="W31" s="4">
        <v>13.6720333333333</v>
      </c>
      <c r="X31" s="4">
        <v>797522.25987741305</v>
      </c>
      <c r="Y31" s="1" t="s">
        <v>281</v>
      </c>
      <c r="Z31" s="4">
        <v>0.99989152188110098</v>
      </c>
      <c r="AA31" s="4">
        <v>9.5819333333333301</v>
      </c>
      <c r="AB31" s="4">
        <v>40.7910011644192</v>
      </c>
      <c r="AC31" s="4">
        <v>81.582002328838399</v>
      </c>
      <c r="AD31" s="4">
        <v>28386.898842143401</v>
      </c>
      <c r="AE31" s="4">
        <v>13.6720333333333</v>
      </c>
      <c r="AF31" s="4">
        <v>797522.25987741305</v>
      </c>
      <c r="AG31" s="1" t="s">
        <v>280</v>
      </c>
      <c r="AH31" s="4">
        <v>0.99408131924568799</v>
      </c>
      <c r="AI31" s="4">
        <v>11.836183333333301</v>
      </c>
      <c r="AJ31" s="4">
        <v>39.7745131545026</v>
      </c>
      <c r="AK31" s="4">
        <v>79.5490263090052</v>
      </c>
      <c r="AL31" s="4">
        <v>81282.266920778406</v>
      </c>
      <c r="AM31" s="4">
        <v>13.6720333333333</v>
      </c>
      <c r="AN31" s="4">
        <v>797522.25987741305</v>
      </c>
      <c r="AO31" s="1" t="s">
        <v>279</v>
      </c>
      <c r="AP31" s="4">
        <v>0.99925727484447702</v>
      </c>
      <c r="AQ31" s="4">
        <v>23.530349999999999</v>
      </c>
      <c r="AR31" s="4">
        <v>26.137685467042999</v>
      </c>
      <c r="AS31" s="4">
        <v>52.275370934085899</v>
      </c>
      <c r="AT31" s="4">
        <v>12061.3077289345</v>
      </c>
      <c r="AU31" s="4">
        <v>13.6720333333333</v>
      </c>
      <c r="AV31" s="4">
        <v>797522.25987741305</v>
      </c>
    </row>
    <row r="32" spans="1:48">
      <c r="A32" s="1"/>
      <c r="B32" s="1"/>
      <c r="C32" s="1" t="s">
        <v>322</v>
      </c>
      <c r="D32" s="1" t="s">
        <v>114</v>
      </c>
      <c r="E32" s="1" t="s">
        <v>321</v>
      </c>
      <c r="F32" s="1" t="s">
        <v>25</v>
      </c>
      <c r="G32" s="1" t="s">
        <v>114</v>
      </c>
      <c r="H32" s="3">
        <v>43768.067129629599</v>
      </c>
      <c r="I32" s="1" t="s">
        <v>283</v>
      </c>
      <c r="J32" s="4">
        <v>0.99397185257815701</v>
      </c>
      <c r="K32" s="4">
        <v>9.1341999999999999</v>
      </c>
      <c r="L32" s="4">
        <v>752.34106894410399</v>
      </c>
      <c r="M32" s="4"/>
      <c r="N32" s="4">
        <v>1343293.3381119899</v>
      </c>
      <c r="O32" s="4">
        <v>13.6720333333333</v>
      </c>
      <c r="P32" s="4">
        <v>596535.66313753196</v>
      </c>
      <c r="Q32" s="1" t="s">
        <v>282</v>
      </c>
      <c r="R32" s="4">
        <v>0.99536247278128498</v>
      </c>
      <c r="S32" s="4">
        <v>9.2105166666666705</v>
      </c>
      <c r="T32" s="4">
        <v>257.09152623617803</v>
      </c>
      <c r="U32" s="4"/>
      <c r="V32" s="4">
        <v>418039.83201060398</v>
      </c>
      <c r="W32" s="4">
        <v>13.6720333333333</v>
      </c>
      <c r="X32" s="4">
        <v>596535.66313753196</v>
      </c>
      <c r="Y32" s="1" t="s">
        <v>281</v>
      </c>
      <c r="Z32" s="4">
        <v>0.99989152188110098</v>
      </c>
      <c r="AA32" s="4">
        <v>9.58191666666667</v>
      </c>
      <c r="AB32" s="4">
        <v>0</v>
      </c>
      <c r="AC32" s="4">
        <v>0</v>
      </c>
      <c r="AD32" s="4">
        <v>0</v>
      </c>
      <c r="AE32" s="4">
        <v>13.6720333333333</v>
      </c>
      <c r="AF32" s="4">
        <v>596535.66313753196</v>
      </c>
      <c r="AG32" s="1" t="s">
        <v>280</v>
      </c>
      <c r="AH32" s="4">
        <v>0.99408131924568799</v>
      </c>
      <c r="AI32" s="4" t="s">
        <v>114</v>
      </c>
      <c r="AJ32" s="4" t="s">
        <v>114</v>
      </c>
      <c r="AK32" s="4" t="s">
        <v>114</v>
      </c>
      <c r="AL32" s="4" t="s">
        <v>114</v>
      </c>
      <c r="AM32" s="4">
        <v>13.6720333333333</v>
      </c>
      <c r="AN32" s="4">
        <v>596535.66313753196</v>
      </c>
      <c r="AO32" s="1" t="s">
        <v>279</v>
      </c>
      <c r="AP32" s="4">
        <v>0.99925727484447702</v>
      </c>
      <c r="AQ32" s="4">
        <v>23.606750000000002</v>
      </c>
      <c r="AR32" s="4">
        <v>0</v>
      </c>
      <c r="AS32" s="4">
        <v>0</v>
      </c>
      <c r="AT32" s="4">
        <v>0</v>
      </c>
      <c r="AU32" s="4">
        <v>13.6720333333333</v>
      </c>
      <c r="AV32" s="4">
        <v>596535.66313753196</v>
      </c>
    </row>
    <row r="33" spans="1:48">
      <c r="A33" s="1"/>
      <c r="B33" s="1"/>
      <c r="C33" s="1" t="s">
        <v>320</v>
      </c>
      <c r="D33" s="1" t="s">
        <v>114</v>
      </c>
      <c r="E33" s="1" t="s">
        <v>319</v>
      </c>
      <c r="F33" s="1" t="s">
        <v>25</v>
      </c>
      <c r="G33" s="1" t="s">
        <v>114</v>
      </c>
      <c r="H33" s="3">
        <v>43768.088067129604</v>
      </c>
      <c r="I33" s="1" t="s">
        <v>283</v>
      </c>
      <c r="J33" s="4">
        <v>0.99397185257815701</v>
      </c>
      <c r="K33" s="4">
        <v>9.1341999999999999</v>
      </c>
      <c r="L33" s="4">
        <v>614.20343863106098</v>
      </c>
      <c r="M33" s="4"/>
      <c r="N33" s="4">
        <v>1221970.22797802</v>
      </c>
      <c r="O33" s="4">
        <v>13.6720333333333</v>
      </c>
      <c r="P33" s="4">
        <v>664704.628390659</v>
      </c>
      <c r="Q33" s="1" t="s">
        <v>282</v>
      </c>
      <c r="R33" s="4">
        <v>0.99536247278128498</v>
      </c>
      <c r="S33" s="4">
        <v>9.2105166666666705</v>
      </c>
      <c r="T33" s="4">
        <v>197.72982448857601</v>
      </c>
      <c r="U33" s="4"/>
      <c r="V33" s="4">
        <v>358256.74291482201</v>
      </c>
      <c r="W33" s="4">
        <v>13.6720333333333</v>
      </c>
      <c r="X33" s="4">
        <v>664704.628390659</v>
      </c>
      <c r="Y33" s="1" t="s">
        <v>281</v>
      </c>
      <c r="Z33" s="4">
        <v>0.99989152188110098</v>
      </c>
      <c r="AA33" s="4">
        <v>9.58191666666667</v>
      </c>
      <c r="AB33" s="4">
        <v>0</v>
      </c>
      <c r="AC33" s="4">
        <v>0</v>
      </c>
      <c r="AD33" s="4">
        <v>0</v>
      </c>
      <c r="AE33" s="4">
        <v>13.6720333333333</v>
      </c>
      <c r="AF33" s="4">
        <v>664704.628390659</v>
      </c>
      <c r="AG33" s="1" t="s">
        <v>280</v>
      </c>
      <c r="AH33" s="4">
        <v>0.99408131924568799</v>
      </c>
      <c r="AI33" s="4">
        <v>12.311583333333299</v>
      </c>
      <c r="AJ33" s="4">
        <v>0</v>
      </c>
      <c r="AK33" s="4">
        <v>0</v>
      </c>
      <c r="AL33" s="4">
        <v>0</v>
      </c>
      <c r="AM33" s="4">
        <v>13.6720333333333</v>
      </c>
      <c r="AN33" s="4">
        <v>664704.628390659</v>
      </c>
      <c r="AO33" s="1" t="s">
        <v>279</v>
      </c>
      <c r="AP33" s="4">
        <v>0.99925727484447702</v>
      </c>
      <c r="AQ33" s="4">
        <v>23.241716666666701</v>
      </c>
      <c r="AR33" s="4">
        <v>0</v>
      </c>
      <c r="AS33" s="4">
        <v>0</v>
      </c>
      <c r="AT33" s="4">
        <v>0</v>
      </c>
      <c r="AU33" s="4">
        <v>13.6720333333333</v>
      </c>
      <c r="AV33" s="4">
        <v>664704.628390659</v>
      </c>
    </row>
    <row r="34" spans="1:48">
      <c r="A34" s="1"/>
      <c r="B34" s="1"/>
      <c r="C34" s="1" t="s">
        <v>318</v>
      </c>
      <c r="D34" s="1" t="s">
        <v>114</v>
      </c>
      <c r="E34" s="1" t="s">
        <v>317</v>
      </c>
      <c r="F34" s="1" t="s">
        <v>25</v>
      </c>
      <c r="G34" s="1" t="s">
        <v>114</v>
      </c>
      <c r="H34" s="3">
        <v>43768.1089236111</v>
      </c>
      <c r="I34" s="1" t="s">
        <v>283</v>
      </c>
      <c r="J34" s="4">
        <v>0.99397185257815701</v>
      </c>
      <c r="K34" s="4">
        <v>9.1287166666666693</v>
      </c>
      <c r="L34" s="4">
        <v>3.5685962927091301</v>
      </c>
      <c r="M34" s="4"/>
      <c r="N34" s="4">
        <v>6167.9476058111004</v>
      </c>
      <c r="O34" s="4">
        <v>13.6720333333333</v>
      </c>
      <c r="P34" s="4">
        <v>577462.22163418005</v>
      </c>
      <c r="Q34" s="1" t="s">
        <v>282</v>
      </c>
      <c r="R34" s="4">
        <v>0.99536247278128498</v>
      </c>
      <c r="S34" s="4">
        <v>9.4571666666666694</v>
      </c>
      <c r="T34" s="4">
        <v>0</v>
      </c>
      <c r="U34" s="4">
        <v>0</v>
      </c>
      <c r="V34" s="4">
        <v>0</v>
      </c>
      <c r="W34" s="4">
        <v>13.6720333333333</v>
      </c>
      <c r="X34" s="4">
        <v>577462.22163418005</v>
      </c>
      <c r="Y34" s="1" t="s">
        <v>281</v>
      </c>
      <c r="Z34" s="4">
        <v>0.99989152188110098</v>
      </c>
      <c r="AA34" s="4">
        <v>9.5819333333333301</v>
      </c>
      <c r="AB34" s="4">
        <v>23.224173757545699</v>
      </c>
      <c r="AC34" s="4"/>
      <c r="AD34" s="4">
        <v>11680.6053131833</v>
      </c>
      <c r="AE34" s="4">
        <v>13.6720333333333</v>
      </c>
      <c r="AF34" s="4">
        <v>577462.22163418005</v>
      </c>
      <c r="AG34" s="1" t="s">
        <v>280</v>
      </c>
      <c r="AH34" s="4">
        <v>0.99408131924568799</v>
      </c>
      <c r="AI34" s="4">
        <v>11.759783333333299</v>
      </c>
      <c r="AJ34" s="4">
        <v>0</v>
      </c>
      <c r="AK34" s="4">
        <v>0</v>
      </c>
      <c r="AL34" s="4">
        <v>0</v>
      </c>
      <c r="AM34" s="4">
        <v>13.6720333333333</v>
      </c>
      <c r="AN34" s="4">
        <v>577462.22163418005</v>
      </c>
      <c r="AO34" s="1" t="s">
        <v>279</v>
      </c>
      <c r="AP34" s="4">
        <v>0.99925727484447702</v>
      </c>
      <c r="AQ34" s="4">
        <v>23.479433333333301</v>
      </c>
      <c r="AR34" s="4">
        <v>0</v>
      </c>
      <c r="AS34" s="4">
        <v>0</v>
      </c>
      <c r="AT34" s="4">
        <v>0</v>
      </c>
      <c r="AU34" s="4">
        <v>13.6720333333333</v>
      </c>
      <c r="AV34" s="4">
        <v>577462.22163418005</v>
      </c>
    </row>
    <row r="35" spans="1:48">
      <c r="A35" s="1"/>
      <c r="B35" s="1"/>
      <c r="C35" s="1" t="s">
        <v>316</v>
      </c>
      <c r="D35" s="1" t="s">
        <v>114</v>
      </c>
      <c r="E35" s="1" t="s">
        <v>315</v>
      </c>
      <c r="F35" s="1" t="s">
        <v>25</v>
      </c>
      <c r="G35" s="1" t="s">
        <v>114</v>
      </c>
      <c r="H35" s="3">
        <v>43768.129884259302</v>
      </c>
      <c r="I35" s="1" t="s">
        <v>283</v>
      </c>
      <c r="J35" s="4">
        <v>0.99397185257815701</v>
      </c>
      <c r="K35" s="4">
        <v>9.1341999999999999</v>
      </c>
      <c r="L35" s="4">
        <v>5.1218734445332004</v>
      </c>
      <c r="M35" s="4"/>
      <c r="N35" s="4">
        <v>7925.8705999285203</v>
      </c>
      <c r="O35" s="4">
        <v>13.6805166666667</v>
      </c>
      <c r="P35" s="4">
        <v>517009.41954613</v>
      </c>
      <c r="Q35" s="1" t="s">
        <v>282</v>
      </c>
      <c r="R35" s="4">
        <v>0.99536247278128498</v>
      </c>
      <c r="S35" s="4">
        <v>9.4571666666666694</v>
      </c>
      <c r="T35" s="4">
        <v>0</v>
      </c>
      <c r="U35" s="4">
        <v>0</v>
      </c>
      <c r="V35" s="4">
        <v>0</v>
      </c>
      <c r="W35" s="4">
        <v>13.6805166666667</v>
      </c>
      <c r="X35" s="4">
        <v>517009.41954613</v>
      </c>
      <c r="Y35" s="1" t="s">
        <v>281</v>
      </c>
      <c r="Z35" s="4">
        <v>0.99989152188110098</v>
      </c>
      <c r="AA35" s="4">
        <v>9.58191666666667</v>
      </c>
      <c r="AB35" s="4">
        <v>26.0462862142837</v>
      </c>
      <c r="AC35" s="4"/>
      <c r="AD35" s="4">
        <v>11732.103226514</v>
      </c>
      <c r="AE35" s="4">
        <v>13.6805166666667</v>
      </c>
      <c r="AF35" s="4">
        <v>517009.41954613</v>
      </c>
      <c r="AG35" s="1" t="s">
        <v>280</v>
      </c>
      <c r="AH35" s="4">
        <v>0.99408131924568799</v>
      </c>
      <c r="AI35" s="4">
        <v>11.454166666666699</v>
      </c>
      <c r="AJ35" s="4">
        <v>0</v>
      </c>
      <c r="AK35" s="4">
        <v>0</v>
      </c>
      <c r="AL35" s="4">
        <v>0</v>
      </c>
      <c r="AM35" s="4">
        <v>13.6805166666667</v>
      </c>
      <c r="AN35" s="4">
        <v>517009.41954613</v>
      </c>
      <c r="AO35" s="1" t="s">
        <v>279</v>
      </c>
      <c r="AP35" s="4">
        <v>0.99925727484447702</v>
      </c>
      <c r="AQ35" s="4">
        <v>24.251950000000001</v>
      </c>
      <c r="AR35" s="4">
        <v>0</v>
      </c>
      <c r="AS35" s="4">
        <v>0</v>
      </c>
      <c r="AT35" s="4">
        <v>0</v>
      </c>
      <c r="AU35" s="4">
        <v>13.6805166666667</v>
      </c>
      <c r="AV35" s="4">
        <v>517009.41954613</v>
      </c>
    </row>
    <row r="36" spans="1:48">
      <c r="A36" s="1"/>
      <c r="B36" s="1"/>
      <c r="C36" s="1" t="s">
        <v>314</v>
      </c>
      <c r="D36" s="1" t="s">
        <v>114</v>
      </c>
      <c r="E36" s="1" t="s">
        <v>313</v>
      </c>
      <c r="F36" s="1" t="s">
        <v>25</v>
      </c>
      <c r="G36" s="1" t="s">
        <v>114</v>
      </c>
      <c r="H36" s="3">
        <v>43768.150763888902</v>
      </c>
      <c r="I36" s="1" t="s">
        <v>283</v>
      </c>
      <c r="J36" s="4">
        <v>0.99397185257815701</v>
      </c>
      <c r="K36" s="4">
        <v>9.0903500000000008</v>
      </c>
      <c r="L36" s="4">
        <v>0</v>
      </c>
      <c r="M36" s="4">
        <v>0</v>
      </c>
      <c r="N36" s="4">
        <v>0</v>
      </c>
      <c r="O36" s="4">
        <v>13.6720333333333</v>
      </c>
      <c r="P36" s="4">
        <v>816873.31584481697</v>
      </c>
      <c r="Q36" s="1" t="s">
        <v>282</v>
      </c>
      <c r="R36" s="4">
        <v>0.99536247278128498</v>
      </c>
      <c r="S36" s="4">
        <v>9.2981999999999996</v>
      </c>
      <c r="T36" s="4">
        <v>0</v>
      </c>
      <c r="U36" s="4">
        <v>0</v>
      </c>
      <c r="V36" s="4">
        <v>0</v>
      </c>
      <c r="W36" s="4">
        <v>13.6720333333333</v>
      </c>
      <c r="X36" s="4">
        <v>816873.31584481697</v>
      </c>
      <c r="Y36" s="1" t="s">
        <v>281</v>
      </c>
      <c r="Z36" s="4">
        <v>0.99989152188110098</v>
      </c>
      <c r="AA36" s="4">
        <v>9.7189499999999995</v>
      </c>
      <c r="AB36" s="4">
        <v>0</v>
      </c>
      <c r="AC36" s="4">
        <v>0</v>
      </c>
      <c r="AD36" s="4">
        <v>0</v>
      </c>
      <c r="AE36" s="4">
        <v>13.6720333333333</v>
      </c>
      <c r="AF36" s="4">
        <v>816873.31584481697</v>
      </c>
      <c r="AG36" s="1" t="s">
        <v>280</v>
      </c>
      <c r="AH36" s="4">
        <v>0.99408131924568799</v>
      </c>
      <c r="AI36" s="4">
        <v>11.8277</v>
      </c>
      <c r="AJ36" s="4">
        <v>97.512658642923398</v>
      </c>
      <c r="AK36" s="4"/>
      <c r="AL36" s="4">
        <v>204109.78639504701</v>
      </c>
      <c r="AM36" s="4">
        <v>13.6720333333333</v>
      </c>
      <c r="AN36" s="4">
        <v>816873.31584481697</v>
      </c>
      <c r="AO36" s="1" t="s">
        <v>279</v>
      </c>
      <c r="AP36" s="4">
        <v>0.99925727484447702</v>
      </c>
      <c r="AQ36" s="4">
        <v>23.504899999999999</v>
      </c>
      <c r="AR36" s="4">
        <v>69.495623173145603</v>
      </c>
      <c r="AS36" s="4"/>
      <c r="AT36" s="4">
        <v>35235.8127220202</v>
      </c>
      <c r="AU36" s="4">
        <v>13.6720333333333</v>
      </c>
      <c r="AV36" s="4">
        <v>816873.31584481697</v>
      </c>
    </row>
    <row r="37" spans="1:48">
      <c r="A37" s="1"/>
      <c r="B37" s="1"/>
      <c r="C37" s="1" t="s">
        <v>285</v>
      </c>
      <c r="D37" s="1" t="s">
        <v>114</v>
      </c>
      <c r="E37" s="1" t="s">
        <v>312</v>
      </c>
      <c r="F37" s="1" t="s">
        <v>11</v>
      </c>
      <c r="G37" s="1" t="s">
        <v>114</v>
      </c>
      <c r="H37" s="3">
        <v>43768.1717361111</v>
      </c>
      <c r="I37" s="1" t="s">
        <v>283</v>
      </c>
      <c r="J37" s="4">
        <v>0.99397185257815701</v>
      </c>
      <c r="K37" s="4">
        <v>9.4849999999999994</v>
      </c>
      <c r="L37" s="4">
        <v>0</v>
      </c>
      <c r="M37" s="4">
        <v>0</v>
      </c>
      <c r="N37" s="4">
        <v>0</v>
      </c>
      <c r="O37" s="4">
        <v>13.689016666666699</v>
      </c>
      <c r="P37" s="4">
        <v>0</v>
      </c>
      <c r="Q37" s="1" t="s">
        <v>282</v>
      </c>
      <c r="R37" s="4">
        <v>0.99536247278128498</v>
      </c>
      <c r="S37" s="4">
        <v>9.3310999999999993</v>
      </c>
      <c r="T37" s="4">
        <v>0</v>
      </c>
      <c r="U37" s="4">
        <v>0</v>
      </c>
      <c r="V37" s="4">
        <v>0</v>
      </c>
      <c r="W37" s="4">
        <v>13.689016666666699</v>
      </c>
      <c r="X37" s="4">
        <v>0</v>
      </c>
      <c r="Y37" s="1" t="s">
        <v>281</v>
      </c>
      <c r="Z37" s="4">
        <v>0.99989152188110098</v>
      </c>
      <c r="AA37" s="4">
        <v>9.5435499999999998</v>
      </c>
      <c r="AB37" s="4">
        <v>0</v>
      </c>
      <c r="AC37" s="4">
        <v>0</v>
      </c>
      <c r="AD37" s="4">
        <v>0</v>
      </c>
      <c r="AE37" s="4">
        <v>13.689016666666699</v>
      </c>
      <c r="AF37" s="4">
        <v>0</v>
      </c>
      <c r="AG37" s="1" t="s">
        <v>280</v>
      </c>
      <c r="AH37" s="4">
        <v>0.99408131924568799</v>
      </c>
      <c r="AI37" s="4">
        <v>11.70885</v>
      </c>
      <c r="AJ37" s="4">
        <v>0</v>
      </c>
      <c r="AK37" s="4">
        <v>0</v>
      </c>
      <c r="AL37" s="4">
        <v>0</v>
      </c>
      <c r="AM37" s="4">
        <v>13.689016666666699</v>
      </c>
      <c r="AN37" s="4">
        <v>0</v>
      </c>
      <c r="AO37" s="1" t="s">
        <v>279</v>
      </c>
      <c r="AP37" s="4">
        <v>0.99925727484447702</v>
      </c>
      <c r="AQ37" s="4">
        <v>23.470983333333301</v>
      </c>
      <c r="AR37" s="4">
        <v>0</v>
      </c>
      <c r="AS37" s="4">
        <v>0</v>
      </c>
      <c r="AT37" s="4">
        <v>0</v>
      </c>
      <c r="AU37" s="4">
        <v>13.689016666666699</v>
      </c>
      <c r="AV37" s="4">
        <v>0</v>
      </c>
    </row>
    <row r="38" spans="1:48">
      <c r="A38" s="1"/>
      <c r="B38" s="1"/>
      <c r="C38" s="1" t="s">
        <v>311</v>
      </c>
      <c r="D38" s="1" t="s">
        <v>114</v>
      </c>
      <c r="E38" s="1" t="s">
        <v>310</v>
      </c>
      <c r="F38" s="1" t="s">
        <v>25</v>
      </c>
      <c r="G38" s="1" t="s">
        <v>114</v>
      </c>
      <c r="H38" s="3">
        <v>43768.192662037</v>
      </c>
      <c r="I38" s="1" t="s">
        <v>283</v>
      </c>
      <c r="J38" s="4">
        <v>0.99397185257815701</v>
      </c>
      <c r="K38" s="4">
        <v>9.5781833333333299</v>
      </c>
      <c r="L38" s="4">
        <v>0</v>
      </c>
      <c r="M38" s="4">
        <v>0</v>
      </c>
      <c r="N38" s="4">
        <v>0</v>
      </c>
      <c r="O38" s="4">
        <v>13.6720333333333</v>
      </c>
      <c r="P38" s="4">
        <v>826905.01426262199</v>
      </c>
      <c r="Q38" s="1" t="s">
        <v>282</v>
      </c>
      <c r="R38" s="4">
        <v>0.99536247278128498</v>
      </c>
      <c r="S38" s="4">
        <v>9.57775</v>
      </c>
      <c r="T38" s="4">
        <v>0</v>
      </c>
      <c r="U38" s="4">
        <v>0</v>
      </c>
      <c r="V38" s="4">
        <v>0</v>
      </c>
      <c r="W38" s="4">
        <v>13.6720333333333</v>
      </c>
      <c r="X38" s="4">
        <v>826905.01426262199</v>
      </c>
      <c r="Y38" s="1" t="s">
        <v>281</v>
      </c>
      <c r="Z38" s="4">
        <v>0.99989152188110098</v>
      </c>
      <c r="AA38" s="4">
        <v>9.58191666666667</v>
      </c>
      <c r="AB38" s="4">
        <v>222.69706075498601</v>
      </c>
      <c r="AC38" s="4"/>
      <c r="AD38" s="4">
        <v>163784.758506115</v>
      </c>
      <c r="AE38" s="4">
        <v>13.6720333333333</v>
      </c>
      <c r="AF38" s="4">
        <v>826905.01426262199</v>
      </c>
      <c r="AG38" s="1" t="s">
        <v>280</v>
      </c>
      <c r="AH38" s="4">
        <v>0.99408131924568799</v>
      </c>
      <c r="AI38" s="4">
        <v>11.2504166666667</v>
      </c>
      <c r="AJ38" s="4">
        <v>0</v>
      </c>
      <c r="AK38" s="4">
        <v>0</v>
      </c>
      <c r="AL38" s="4">
        <v>0</v>
      </c>
      <c r="AM38" s="4">
        <v>13.6720333333333</v>
      </c>
      <c r="AN38" s="4">
        <v>826905.01426262199</v>
      </c>
      <c r="AO38" s="1" t="s">
        <v>279</v>
      </c>
      <c r="AP38" s="4">
        <v>0.99925727484447702</v>
      </c>
      <c r="AQ38" s="4">
        <v>23.742566666666701</v>
      </c>
      <c r="AR38" s="4">
        <v>0</v>
      </c>
      <c r="AS38" s="4">
        <v>0</v>
      </c>
      <c r="AT38" s="4">
        <v>0</v>
      </c>
      <c r="AU38" s="4">
        <v>13.6720333333333</v>
      </c>
      <c r="AV38" s="4">
        <v>826905.01426262199</v>
      </c>
    </row>
    <row r="39" spans="1:48">
      <c r="A39" s="1"/>
      <c r="B39" s="1"/>
      <c r="C39" s="1" t="s">
        <v>309</v>
      </c>
      <c r="D39" s="1" t="s">
        <v>114</v>
      </c>
      <c r="E39" s="1" t="s">
        <v>308</v>
      </c>
      <c r="F39" s="1" t="s">
        <v>25</v>
      </c>
      <c r="G39" s="1" t="s">
        <v>114</v>
      </c>
      <c r="H39" s="3">
        <v>43768.213611111103</v>
      </c>
      <c r="I39" s="1" t="s">
        <v>283</v>
      </c>
      <c r="J39" s="4">
        <v>0.99397185257815701</v>
      </c>
      <c r="K39" s="4">
        <v>9.1341999999999999</v>
      </c>
      <c r="L39" s="4">
        <v>655.45895294304796</v>
      </c>
      <c r="M39" s="4"/>
      <c r="N39" s="4">
        <v>1094688.8627529901</v>
      </c>
      <c r="O39" s="4">
        <v>13.6720333333333</v>
      </c>
      <c r="P39" s="4">
        <v>557988.85055875301</v>
      </c>
      <c r="Q39" s="1" t="s">
        <v>282</v>
      </c>
      <c r="R39" s="4">
        <v>0.99536247278128498</v>
      </c>
      <c r="S39" s="4">
        <v>9.2050333333333292</v>
      </c>
      <c r="T39" s="4">
        <v>231.61189333774399</v>
      </c>
      <c r="U39" s="4"/>
      <c r="V39" s="4">
        <v>352273.41333006503</v>
      </c>
      <c r="W39" s="4">
        <v>13.6720333333333</v>
      </c>
      <c r="X39" s="4">
        <v>557988.85055875301</v>
      </c>
      <c r="Y39" s="1" t="s">
        <v>281</v>
      </c>
      <c r="Z39" s="4">
        <v>0.99989152188110098</v>
      </c>
      <c r="AA39" s="4">
        <v>9.5819333333333301</v>
      </c>
      <c r="AB39" s="4">
        <v>0</v>
      </c>
      <c r="AC39" s="4">
        <v>0</v>
      </c>
      <c r="AD39" s="4">
        <v>0</v>
      </c>
      <c r="AE39" s="4">
        <v>13.6720333333333</v>
      </c>
      <c r="AF39" s="4">
        <v>557988.85055875301</v>
      </c>
      <c r="AG39" s="1" t="s">
        <v>280</v>
      </c>
      <c r="AH39" s="4">
        <v>0.99408131924568799</v>
      </c>
      <c r="AI39" s="4">
        <v>11.581516666666699</v>
      </c>
      <c r="AJ39" s="4">
        <v>0</v>
      </c>
      <c r="AK39" s="4">
        <v>0</v>
      </c>
      <c r="AL39" s="4">
        <v>0</v>
      </c>
      <c r="AM39" s="4">
        <v>13.6720333333333</v>
      </c>
      <c r="AN39" s="4">
        <v>557988.85055875301</v>
      </c>
      <c r="AO39" s="1" t="s">
        <v>279</v>
      </c>
      <c r="AP39" s="4">
        <v>0.99925727484447702</v>
      </c>
      <c r="AQ39" s="4">
        <v>23.513366666666698</v>
      </c>
      <c r="AR39" s="4">
        <v>0</v>
      </c>
      <c r="AS39" s="4">
        <v>0</v>
      </c>
      <c r="AT39" s="4">
        <v>0</v>
      </c>
      <c r="AU39" s="4">
        <v>13.6720333333333</v>
      </c>
      <c r="AV39" s="4">
        <v>557988.85055875301</v>
      </c>
    </row>
    <row r="40" spans="1:48">
      <c r="A40" s="1"/>
      <c r="B40" s="1"/>
      <c r="C40" s="1" t="s">
        <v>307</v>
      </c>
      <c r="D40" s="1" t="s">
        <v>114</v>
      </c>
      <c r="E40" s="1" t="s">
        <v>306</v>
      </c>
      <c r="F40" s="1" t="s">
        <v>25</v>
      </c>
      <c r="G40" s="1" t="s">
        <v>114</v>
      </c>
      <c r="H40" s="3">
        <v>43768.234490740702</v>
      </c>
      <c r="I40" s="1" t="s">
        <v>283</v>
      </c>
      <c r="J40" s="4">
        <v>0.99397185257815701</v>
      </c>
      <c r="K40" s="4">
        <v>9.5781666666666698</v>
      </c>
      <c r="L40" s="4">
        <v>0</v>
      </c>
      <c r="M40" s="4">
        <v>0</v>
      </c>
      <c r="N40" s="4">
        <v>0</v>
      </c>
      <c r="O40" s="4">
        <v>13.6720166666667</v>
      </c>
      <c r="P40" s="4">
        <v>627458.83413229999</v>
      </c>
      <c r="Q40" s="1" t="s">
        <v>282</v>
      </c>
      <c r="R40" s="4">
        <v>0.99536247278128498</v>
      </c>
      <c r="S40" s="4">
        <v>9.5777333333333292</v>
      </c>
      <c r="T40" s="4">
        <v>0</v>
      </c>
      <c r="U40" s="4">
        <v>0</v>
      </c>
      <c r="V40" s="4">
        <v>0</v>
      </c>
      <c r="W40" s="4">
        <v>13.6720166666667</v>
      </c>
      <c r="X40" s="4">
        <v>627458.83413229999</v>
      </c>
      <c r="Y40" s="1" t="s">
        <v>281</v>
      </c>
      <c r="Z40" s="4">
        <v>0.99989152188110098</v>
      </c>
      <c r="AA40" s="4">
        <v>9.5764333333333305</v>
      </c>
      <c r="AB40" s="4">
        <v>216.913148741409</v>
      </c>
      <c r="AC40" s="4"/>
      <c r="AD40" s="4">
        <v>120979.905537535</v>
      </c>
      <c r="AE40" s="4">
        <v>13.6720166666667</v>
      </c>
      <c r="AF40" s="4">
        <v>627458.83413229999</v>
      </c>
      <c r="AG40" s="1" t="s">
        <v>280</v>
      </c>
      <c r="AH40" s="4">
        <v>0.99408131924568799</v>
      </c>
      <c r="AI40" s="4">
        <v>12.1248166666667</v>
      </c>
      <c r="AJ40" s="4">
        <v>0</v>
      </c>
      <c r="AK40" s="4">
        <v>0</v>
      </c>
      <c r="AL40" s="4">
        <v>0</v>
      </c>
      <c r="AM40" s="4">
        <v>13.6720166666667</v>
      </c>
      <c r="AN40" s="4">
        <v>627458.83413229999</v>
      </c>
      <c r="AO40" s="1" t="s">
        <v>279</v>
      </c>
      <c r="AP40" s="4">
        <v>0.99925727484447702</v>
      </c>
      <c r="AQ40" s="4">
        <v>23.258666666666699</v>
      </c>
      <c r="AR40" s="4">
        <v>0</v>
      </c>
      <c r="AS40" s="4">
        <v>0</v>
      </c>
      <c r="AT40" s="4">
        <v>0</v>
      </c>
      <c r="AU40" s="4">
        <v>13.6720166666667</v>
      </c>
      <c r="AV40" s="4">
        <v>627458.83413229999</v>
      </c>
    </row>
    <row r="41" spans="1:48">
      <c r="A41" s="1"/>
      <c r="B41" s="1"/>
      <c r="C41" s="1" t="s">
        <v>305</v>
      </c>
      <c r="D41" s="1" t="s">
        <v>114</v>
      </c>
      <c r="E41" s="1" t="s">
        <v>304</v>
      </c>
      <c r="F41" s="1" t="s">
        <v>25</v>
      </c>
      <c r="G41" s="1" t="s">
        <v>114</v>
      </c>
      <c r="H41" s="3">
        <v>43768.255451388897</v>
      </c>
      <c r="I41" s="1" t="s">
        <v>283</v>
      </c>
      <c r="J41" s="4">
        <v>0.99397185257815701</v>
      </c>
      <c r="K41" s="4">
        <v>9.1287166666666693</v>
      </c>
      <c r="L41" s="4">
        <v>225.513600504934</v>
      </c>
      <c r="M41" s="4"/>
      <c r="N41" s="4">
        <v>373042.10793479998</v>
      </c>
      <c r="O41" s="4">
        <v>13.6805166666667</v>
      </c>
      <c r="P41" s="4">
        <v>552669.42502323305</v>
      </c>
      <c r="Q41" s="1" t="s">
        <v>282</v>
      </c>
      <c r="R41" s="4">
        <v>0.99536247278128498</v>
      </c>
      <c r="S41" s="4">
        <v>9.2050333333333292</v>
      </c>
      <c r="T41" s="4">
        <v>225.04894246339899</v>
      </c>
      <c r="U41" s="4"/>
      <c r="V41" s="4">
        <v>339028.26338189101</v>
      </c>
      <c r="W41" s="4">
        <v>13.6805166666667</v>
      </c>
      <c r="X41" s="4">
        <v>552669.42502323305</v>
      </c>
      <c r="Y41" s="1" t="s">
        <v>281</v>
      </c>
      <c r="Z41" s="4">
        <v>0.99989152188110098</v>
      </c>
      <c r="AA41" s="4">
        <v>9.5764499999999995</v>
      </c>
      <c r="AB41" s="4">
        <v>0</v>
      </c>
      <c r="AC41" s="4">
        <v>0</v>
      </c>
      <c r="AD41" s="4">
        <v>0</v>
      </c>
      <c r="AE41" s="4">
        <v>13.6805166666667</v>
      </c>
      <c r="AF41" s="4">
        <v>552669.42502323305</v>
      </c>
      <c r="AG41" s="1" t="s">
        <v>280</v>
      </c>
      <c r="AH41" s="4">
        <v>0.99408131924568799</v>
      </c>
      <c r="AI41" s="4">
        <v>11.8022333333333</v>
      </c>
      <c r="AJ41" s="4">
        <v>0</v>
      </c>
      <c r="AK41" s="4">
        <v>0</v>
      </c>
      <c r="AL41" s="4">
        <v>0</v>
      </c>
      <c r="AM41" s="4">
        <v>13.6805166666667</v>
      </c>
      <c r="AN41" s="4">
        <v>552669.42502323305</v>
      </c>
      <c r="AO41" s="1" t="s">
        <v>279</v>
      </c>
      <c r="AP41" s="4">
        <v>0.99925727484447702</v>
      </c>
      <c r="AQ41" s="4">
        <v>23.521850000000001</v>
      </c>
      <c r="AR41" s="4">
        <v>0</v>
      </c>
      <c r="AS41" s="4">
        <v>0</v>
      </c>
      <c r="AT41" s="4">
        <v>0</v>
      </c>
      <c r="AU41" s="4">
        <v>13.6805166666667</v>
      </c>
      <c r="AV41" s="4">
        <v>552669.42502323305</v>
      </c>
    </row>
    <row r="42" spans="1:48">
      <c r="A42" s="1"/>
      <c r="B42" s="1"/>
      <c r="C42" s="1" t="s">
        <v>303</v>
      </c>
      <c r="D42" s="1" t="s">
        <v>114</v>
      </c>
      <c r="E42" s="1" t="s">
        <v>302</v>
      </c>
      <c r="F42" s="1" t="s">
        <v>25</v>
      </c>
      <c r="G42" s="1" t="s">
        <v>114</v>
      </c>
      <c r="H42" s="3">
        <v>43768.276354166701</v>
      </c>
      <c r="I42" s="1" t="s">
        <v>283</v>
      </c>
      <c r="J42" s="4">
        <v>0.99397185257815701</v>
      </c>
      <c r="K42" s="4">
        <v>9.1287166666666693</v>
      </c>
      <c r="L42" s="4">
        <v>6.7805568729610997</v>
      </c>
      <c r="M42" s="4"/>
      <c r="N42" s="4">
        <v>11074.434558303899</v>
      </c>
      <c r="O42" s="4">
        <v>13.6805166666667</v>
      </c>
      <c r="P42" s="4">
        <v>545678.09393192001</v>
      </c>
      <c r="Q42" s="1" t="s">
        <v>282</v>
      </c>
      <c r="R42" s="4">
        <v>0.99536247278128498</v>
      </c>
      <c r="S42" s="4">
        <v>9.2050333333333292</v>
      </c>
      <c r="T42" s="4">
        <v>4.3241582071996802</v>
      </c>
      <c r="U42" s="4"/>
      <c r="V42" s="4">
        <v>6431.7859711064502</v>
      </c>
      <c r="W42" s="4">
        <v>13.6805166666667</v>
      </c>
      <c r="X42" s="4">
        <v>545678.09393192001</v>
      </c>
      <c r="Y42" s="1" t="s">
        <v>281</v>
      </c>
      <c r="Z42" s="4">
        <v>0.99989152188110098</v>
      </c>
      <c r="AA42" s="4">
        <v>9.58191666666667</v>
      </c>
      <c r="AB42" s="4">
        <v>27.263500193923299</v>
      </c>
      <c r="AC42" s="4"/>
      <c r="AD42" s="4">
        <v>12963.0097877467</v>
      </c>
      <c r="AE42" s="4">
        <v>13.6805166666667</v>
      </c>
      <c r="AF42" s="4">
        <v>545678.09393192001</v>
      </c>
      <c r="AG42" s="1" t="s">
        <v>280</v>
      </c>
      <c r="AH42" s="4">
        <v>0.99408131924568799</v>
      </c>
      <c r="AI42" s="4" t="s">
        <v>114</v>
      </c>
      <c r="AJ42" s="4" t="s">
        <v>114</v>
      </c>
      <c r="AK42" s="4" t="s">
        <v>114</v>
      </c>
      <c r="AL42" s="4" t="s">
        <v>114</v>
      </c>
      <c r="AM42" s="4">
        <v>13.6805166666667</v>
      </c>
      <c r="AN42" s="4">
        <v>545678.09393192001</v>
      </c>
      <c r="AO42" s="1" t="s">
        <v>279</v>
      </c>
      <c r="AP42" s="4">
        <v>0.99925727484447702</v>
      </c>
      <c r="AQ42" s="4">
        <v>23.343599999999999</v>
      </c>
      <c r="AR42" s="4">
        <v>0</v>
      </c>
      <c r="AS42" s="4">
        <v>0</v>
      </c>
      <c r="AT42" s="4">
        <v>0</v>
      </c>
      <c r="AU42" s="4">
        <v>13.6805166666667</v>
      </c>
      <c r="AV42" s="4">
        <v>545678.09393192001</v>
      </c>
    </row>
    <row r="43" spans="1:48">
      <c r="A43" s="1"/>
      <c r="B43" s="1"/>
      <c r="C43" s="1" t="s">
        <v>301</v>
      </c>
      <c r="D43" s="1" t="s">
        <v>114</v>
      </c>
      <c r="E43" s="1" t="s">
        <v>300</v>
      </c>
      <c r="F43" s="1" t="s">
        <v>27</v>
      </c>
      <c r="G43" s="1" t="s">
        <v>120</v>
      </c>
      <c r="H43" s="3">
        <v>43768.297303240703</v>
      </c>
      <c r="I43" s="1" t="s">
        <v>283</v>
      </c>
      <c r="J43" s="4">
        <v>0.99397185257815701</v>
      </c>
      <c r="K43" s="4">
        <v>9.1287166666666693</v>
      </c>
      <c r="L43" s="4">
        <v>7.3465656982551</v>
      </c>
      <c r="M43" s="4">
        <v>97.954209310068094</v>
      </c>
      <c r="N43" s="4">
        <v>16959.393734477799</v>
      </c>
      <c r="O43" s="4">
        <v>13.6720333333333</v>
      </c>
      <c r="P43" s="4">
        <v>771269.71358948597</v>
      </c>
      <c r="Q43" s="1" t="s">
        <v>282</v>
      </c>
      <c r="R43" s="4">
        <v>0.99536247278128498</v>
      </c>
      <c r="S43" s="4">
        <v>9.2050333333333292</v>
      </c>
      <c r="T43" s="4">
        <v>6.3366683260438599</v>
      </c>
      <c r="U43" s="4">
        <v>84.488911013918099</v>
      </c>
      <c r="V43" s="4">
        <v>13321.733552899501</v>
      </c>
      <c r="W43" s="4">
        <v>13.6720333333333</v>
      </c>
      <c r="X43" s="4">
        <v>771269.71358948597</v>
      </c>
      <c r="Y43" s="1" t="s">
        <v>281</v>
      </c>
      <c r="Z43" s="4">
        <v>0.99989152188110098</v>
      </c>
      <c r="AA43" s="4">
        <v>9.5764499999999995</v>
      </c>
      <c r="AB43" s="4">
        <v>8.0177966291723592</v>
      </c>
      <c r="AC43" s="4">
        <v>106.903955055632</v>
      </c>
      <c r="AD43" s="4">
        <v>5377.2603460055198</v>
      </c>
      <c r="AE43" s="4">
        <v>13.6720333333333</v>
      </c>
      <c r="AF43" s="4">
        <v>771269.71358948597</v>
      </c>
      <c r="AG43" s="1" t="s">
        <v>280</v>
      </c>
      <c r="AH43" s="4">
        <v>0.99408131924568799</v>
      </c>
      <c r="AI43" s="4">
        <v>11.8277</v>
      </c>
      <c r="AJ43" s="4">
        <v>6.0682378038660802</v>
      </c>
      <c r="AK43" s="4">
        <v>80.909837384881001</v>
      </c>
      <c r="AL43" s="4">
        <v>11992.700574046101</v>
      </c>
      <c r="AM43" s="4">
        <v>13.6720333333333</v>
      </c>
      <c r="AN43" s="4">
        <v>771269.71358948597</v>
      </c>
      <c r="AO43" s="1" t="s">
        <v>279</v>
      </c>
      <c r="AP43" s="4">
        <v>0.99925727484447702</v>
      </c>
      <c r="AQ43" s="4">
        <v>23.513383333333302</v>
      </c>
      <c r="AR43" s="4">
        <v>7.9884853582210704</v>
      </c>
      <c r="AS43" s="4">
        <v>106.513138109614</v>
      </c>
      <c r="AT43" s="4">
        <v>2535.1136918738698</v>
      </c>
      <c r="AU43" s="4">
        <v>13.6720333333333</v>
      </c>
      <c r="AV43" s="4">
        <v>771269.71358948597</v>
      </c>
    </row>
    <row r="44" spans="1:48">
      <c r="A44" s="1"/>
      <c r="B44" s="1"/>
      <c r="C44" s="1" t="s">
        <v>299</v>
      </c>
      <c r="D44" s="1" t="s">
        <v>114</v>
      </c>
      <c r="E44" s="1" t="s">
        <v>298</v>
      </c>
      <c r="F44" s="1" t="s">
        <v>25</v>
      </c>
      <c r="G44" s="1" t="s">
        <v>114</v>
      </c>
      <c r="H44" s="3">
        <v>43768.3181944444</v>
      </c>
      <c r="I44" s="1" t="s">
        <v>283</v>
      </c>
      <c r="J44" s="4">
        <v>0.99397185257815701</v>
      </c>
      <c r="K44" s="4">
        <v>9.1287166666666693</v>
      </c>
      <c r="L44" s="4">
        <v>231.24765331928</v>
      </c>
      <c r="M44" s="4"/>
      <c r="N44" s="4">
        <v>362841.86635985301</v>
      </c>
      <c r="O44" s="4">
        <v>13.680533333333299</v>
      </c>
      <c r="P44" s="4">
        <v>524228.199930995</v>
      </c>
      <c r="Q44" s="1" t="s">
        <v>282</v>
      </c>
      <c r="R44" s="4">
        <v>0.99536247278128498</v>
      </c>
      <c r="S44" s="4">
        <v>9.2050333333333292</v>
      </c>
      <c r="T44" s="4">
        <v>237.70142375977301</v>
      </c>
      <c r="U44" s="4"/>
      <c r="V44" s="4">
        <v>339660.97498564201</v>
      </c>
      <c r="W44" s="4">
        <v>13.680533333333299</v>
      </c>
      <c r="X44" s="4">
        <v>524228.199930995</v>
      </c>
      <c r="Y44" s="1" t="s">
        <v>281</v>
      </c>
      <c r="Z44" s="4">
        <v>0.99989152188110098</v>
      </c>
      <c r="AA44" s="4">
        <v>9.5819333333333301</v>
      </c>
      <c r="AB44" s="4">
        <v>0</v>
      </c>
      <c r="AC44" s="4">
        <v>0</v>
      </c>
      <c r="AD44" s="4">
        <v>0</v>
      </c>
      <c r="AE44" s="4">
        <v>13.680533333333299</v>
      </c>
      <c r="AF44" s="4">
        <v>524228.199930995</v>
      </c>
      <c r="AG44" s="1" t="s">
        <v>280</v>
      </c>
      <c r="AH44" s="4">
        <v>0.99408131924568799</v>
      </c>
      <c r="AI44" s="4">
        <v>11.2419333333333</v>
      </c>
      <c r="AJ44" s="4">
        <v>0</v>
      </c>
      <c r="AK44" s="4">
        <v>0</v>
      </c>
      <c r="AL44" s="4">
        <v>0</v>
      </c>
      <c r="AM44" s="4">
        <v>13.680533333333299</v>
      </c>
      <c r="AN44" s="4">
        <v>524228.199930995</v>
      </c>
      <c r="AO44" s="1" t="s">
        <v>279</v>
      </c>
      <c r="AP44" s="4">
        <v>0.99925727484447702</v>
      </c>
      <c r="AQ44" s="4">
        <v>23.470983333333301</v>
      </c>
      <c r="AR44" s="4">
        <v>0</v>
      </c>
      <c r="AS44" s="4">
        <v>0</v>
      </c>
      <c r="AT44" s="4">
        <v>0</v>
      </c>
      <c r="AU44" s="4">
        <v>13.680533333333299</v>
      </c>
      <c r="AV44" s="4">
        <v>524228.199930995</v>
      </c>
    </row>
    <row r="45" spans="1:48">
      <c r="A45" s="1"/>
      <c r="B45" s="1"/>
      <c r="C45" s="1" t="s">
        <v>297</v>
      </c>
      <c r="D45" s="1" t="s">
        <v>114</v>
      </c>
      <c r="E45" s="1" t="s">
        <v>296</v>
      </c>
      <c r="F45" s="1" t="s">
        <v>25</v>
      </c>
      <c r="G45" s="1" t="s">
        <v>114</v>
      </c>
      <c r="H45" s="3">
        <v>43768.339074074102</v>
      </c>
      <c r="I45" s="1" t="s">
        <v>283</v>
      </c>
      <c r="J45" s="4">
        <v>0.99397185257815701</v>
      </c>
      <c r="K45" s="4">
        <v>9.1177666666666699</v>
      </c>
      <c r="L45" s="4">
        <v>0</v>
      </c>
      <c r="M45" s="4">
        <v>0</v>
      </c>
      <c r="N45" s="4">
        <v>0</v>
      </c>
      <c r="O45" s="4">
        <v>13.6805166666667</v>
      </c>
      <c r="P45" s="4">
        <v>688971.13675514003</v>
      </c>
      <c r="Q45" s="1" t="s">
        <v>282</v>
      </c>
      <c r="R45" s="4">
        <v>0.99536247278128498</v>
      </c>
      <c r="S45" s="4">
        <v>9.4571666666666694</v>
      </c>
      <c r="T45" s="4">
        <v>0</v>
      </c>
      <c r="U45" s="4">
        <v>0</v>
      </c>
      <c r="V45" s="4">
        <v>0</v>
      </c>
      <c r="W45" s="4">
        <v>13.6805166666667</v>
      </c>
      <c r="X45" s="4">
        <v>688971.13675514003</v>
      </c>
      <c r="Y45" s="1" t="s">
        <v>281</v>
      </c>
      <c r="Z45" s="4">
        <v>0.99989152188110098</v>
      </c>
      <c r="AA45" s="4">
        <v>9.5874000000000006</v>
      </c>
      <c r="AB45" s="4">
        <v>0</v>
      </c>
      <c r="AC45" s="4">
        <v>0</v>
      </c>
      <c r="AD45" s="4">
        <v>0</v>
      </c>
      <c r="AE45" s="4">
        <v>13.6805166666667</v>
      </c>
      <c r="AF45" s="4">
        <v>688971.13675514003</v>
      </c>
      <c r="AG45" s="1" t="s">
        <v>280</v>
      </c>
      <c r="AH45" s="4">
        <v>0.99408131924568799</v>
      </c>
      <c r="AI45" s="4">
        <v>11.8277</v>
      </c>
      <c r="AJ45" s="4">
        <v>102.39764566384</v>
      </c>
      <c r="AK45" s="4"/>
      <c r="AL45" s="4">
        <v>180775.31247960599</v>
      </c>
      <c r="AM45" s="4">
        <v>13.6805166666667</v>
      </c>
      <c r="AN45" s="4">
        <v>688971.13675514003</v>
      </c>
      <c r="AO45" s="1" t="s">
        <v>279</v>
      </c>
      <c r="AP45" s="4">
        <v>0.99925727484447702</v>
      </c>
      <c r="AQ45" s="4">
        <v>23.504933333333302</v>
      </c>
      <c r="AR45" s="4">
        <v>63.817056889664798</v>
      </c>
      <c r="AS45" s="4"/>
      <c r="AT45" s="4">
        <v>27205.8449116388</v>
      </c>
      <c r="AU45" s="4">
        <v>13.6805166666667</v>
      </c>
      <c r="AV45" s="4">
        <v>688971.13675514003</v>
      </c>
    </row>
    <row r="46" spans="1:48">
      <c r="A46" s="1"/>
      <c r="B46" s="1"/>
      <c r="C46" s="1" t="s">
        <v>295</v>
      </c>
      <c r="D46" s="1" t="s">
        <v>114</v>
      </c>
      <c r="E46" s="1" t="s">
        <v>294</v>
      </c>
      <c r="F46" s="1" t="s">
        <v>25</v>
      </c>
      <c r="G46" s="1" t="s">
        <v>114</v>
      </c>
      <c r="H46" s="3">
        <v>43768.359895833302</v>
      </c>
      <c r="I46" s="1" t="s">
        <v>283</v>
      </c>
      <c r="J46" s="4">
        <v>0.99397185257815701</v>
      </c>
      <c r="K46" s="4">
        <v>9.1287166666666693</v>
      </c>
      <c r="L46" s="4">
        <v>5.81629493952489</v>
      </c>
      <c r="M46" s="4"/>
      <c r="N46" s="4">
        <v>12461.274629199101</v>
      </c>
      <c r="O46" s="4">
        <v>13.6720333333333</v>
      </c>
      <c r="P46" s="4">
        <v>715807.70305655303</v>
      </c>
      <c r="Q46" s="1" t="s">
        <v>282</v>
      </c>
      <c r="R46" s="4">
        <v>0.99536247278128498</v>
      </c>
      <c r="S46" s="4">
        <v>9.2050333333333292</v>
      </c>
      <c r="T46" s="4">
        <v>3.8621461817229101</v>
      </c>
      <c r="U46" s="4"/>
      <c r="V46" s="4">
        <v>7535.6126230019399</v>
      </c>
      <c r="W46" s="4">
        <v>13.6720333333333</v>
      </c>
      <c r="X46" s="4">
        <v>715807.70305655303</v>
      </c>
      <c r="Y46" s="1" t="s">
        <v>281</v>
      </c>
      <c r="Z46" s="4">
        <v>0.99989152188110098</v>
      </c>
      <c r="AA46" s="4">
        <v>9.5764499999999995</v>
      </c>
      <c r="AB46" s="4">
        <v>0</v>
      </c>
      <c r="AC46" s="4">
        <v>0</v>
      </c>
      <c r="AD46" s="4">
        <v>0</v>
      </c>
      <c r="AE46" s="4">
        <v>13.6720333333333</v>
      </c>
      <c r="AF46" s="4">
        <v>715807.70305655303</v>
      </c>
      <c r="AG46" s="1" t="s">
        <v>280</v>
      </c>
      <c r="AH46" s="4">
        <v>0.99408131924568799</v>
      </c>
      <c r="AI46" s="4">
        <v>11.8277</v>
      </c>
      <c r="AJ46" s="4">
        <v>283.36867733346901</v>
      </c>
      <c r="AK46" s="4"/>
      <c r="AL46" s="4">
        <v>519752.19478974602</v>
      </c>
      <c r="AM46" s="4">
        <v>13.6720333333333</v>
      </c>
      <c r="AN46" s="4">
        <v>715807.70305655303</v>
      </c>
      <c r="AO46" s="1" t="s">
        <v>279</v>
      </c>
      <c r="AP46" s="4">
        <v>0.99925727484447702</v>
      </c>
      <c r="AQ46" s="4">
        <v>23.4964166666667</v>
      </c>
      <c r="AR46" s="4">
        <v>247.62440248655099</v>
      </c>
      <c r="AS46" s="4"/>
      <c r="AT46" s="4">
        <v>110438.604451491</v>
      </c>
      <c r="AU46" s="4">
        <v>13.6720333333333</v>
      </c>
      <c r="AV46" s="4">
        <v>715807.70305655303</v>
      </c>
    </row>
    <row r="47" spans="1:48">
      <c r="A47" s="1"/>
      <c r="B47" s="1"/>
      <c r="C47" s="1" t="s">
        <v>293</v>
      </c>
      <c r="D47" s="1" t="s">
        <v>114</v>
      </c>
      <c r="E47" s="1" t="s">
        <v>292</v>
      </c>
      <c r="F47" s="1" t="s">
        <v>25</v>
      </c>
      <c r="G47" s="1" t="s">
        <v>114</v>
      </c>
      <c r="H47" s="3">
        <v>43768.380775463003</v>
      </c>
      <c r="I47" s="1" t="s">
        <v>283</v>
      </c>
      <c r="J47" s="4">
        <v>0.99397185257815701</v>
      </c>
      <c r="K47" s="4">
        <v>9.1287166666666693</v>
      </c>
      <c r="L47" s="4">
        <v>5.2572117709191497</v>
      </c>
      <c r="M47" s="4"/>
      <c r="N47" s="4">
        <v>9021.7042804363791</v>
      </c>
      <c r="O47" s="4">
        <v>13.6720333333333</v>
      </c>
      <c r="P47" s="4">
        <v>573341.57774662005</v>
      </c>
      <c r="Q47" s="1" t="s">
        <v>282</v>
      </c>
      <c r="R47" s="4">
        <v>0.99536247278128498</v>
      </c>
      <c r="S47" s="4">
        <v>9.2050333333333292</v>
      </c>
      <c r="T47" s="4">
        <v>3.7654188478550799</v>
      </c>
      <c r="U47" s="4"/>
      <c r="V47" s="4">
        <v>5884.6443274855301</v>
      </c>
      <c r="W47" s="4">
        <v>13.6720333333333</v>
      </c>
      <c r="X47" s="4">
        <v>573341.57774662005</v>
      </c>
      <c r="Y47" s="1" t="s">
        <v>281</v>
      </c>
      <c r="Z47" s="4">
        <v>0.99989152188110098</v>
      </c>
      <c r="AA47" s="4">
        <v>9.5764499999999995</v>
      </c>
      <c r="AB47" s="4">
        <v>0.64857032352348898</v>
      </c>
      <c r="AC47" s="4"/>
      <c r="AD47" s="4">
        <v>323.09465511958001</v>
      </c>
      <c r="AE47" s="4">
        <v>13.6720333333333</v>
      </c>
      <c r="AF47" s="4">
        <v>573341.57774662005</v>
      </c>
      <c r="AG47" s="1" t="s">
        <v>280</v>
      </c>
      <c r="AH47" s="4">
        <v>0.99408131924568799</v>
      </c>
      <c r="AI47" s="4">
        <v>11.8277</v>
      </c>
      <c r="AJ47" s="4">
        <v>807.29291943844896</v>
      </c>
      <c r="AK47" s="4"/>
      <c r="AL47" s="4">
        <v>1186021.8820982301</v>
      </c>
      <c r="AM47" s="4">
        <v>13.6720333333333</v>
      </c>
      <c r="AN47" s="4">
        <v>573341.57774662005</v>
      </c>
      <c r="AO47" s="1" t="s">
        <v>279</v>
      </c>
      <c r="AP47" s="4">
        <v>0.99925727484447702</v>
      </c>
      <c r="AQ47" s="4">
        <v>23.504899999999999</v>
      </c>
      <c r="AR47" s="4">
        <v>892.522567351764</v>
      </c>
      <c r="AS47" s="4"/>
      <c r="AT47" s="4">
        <v>288861.28350159101</v>
      </c>
      <c r="AU47" s="4">
        <v>13.6720333333333</v>
      </c>
      <c r="AV47" s="4">
        <v>573341.57774662005</v>
      </c>
    </row>
    <row r="48" spans="1:48">
      <c r="A48" s="1"/>
      <c r="B48" s="1"/>
      <c r="C48" s="1" t="s">
        <v>291</v>
      </c>
      <c r="D48" s="1" t="s">
        <v>114</v>
      </c>
      <c r="E48" s="1" t="s">
        <v>290</v>
      </c>
      <c r="F48" s="1" t="s">
        <v>25</v>
      </c>
      <c r="G48" s="1" t="s">
        <v>114</v>
      </c>
      <c r="H48" s="3">
        <v>43768.401620370401</v>
      </c>
      <c r="I48" s="1" t="s">
        <v>283</v>
      </c>
      <c r="J48" s="4">
        <v>0.99397185257815701</v>
      </c>
      <c r="K48" s="4">
        <v>10.0428833333333</v>
      </c>
      <c r="L48" s="4">
        <v>0</v>
      </c>
      <c r="M48" s="4">
        <v>0</v>
      </c>
      <c r="N48" s="4">
        <v>0</v>
      </c>
      <c r="O48" s="4">
        <v>13.6720333333333</v>
      </c>
      <c r="P48" s="4">
        <v>743496.33751243202</v>
      </c>
      <c r="Q48" s="1" t="s">
        <v>282</v>
      </c>
      <c r="R48" s="4">
        <v>0.99536247278128498</v>
      </c>
      <c r="S48" s="4">
        <v>9.2981999999999996</v>
      </c>
      <c r="T48" s="4">
        <v>0</v>
      </c>
      <c r="U48" s="4">
        <v>0</v>
      </c>
      <c r="V48" s="4">
        <v>0</v>
      </c>
      <c r="W48" s="4">
        <v>13.6720333333333</v>
      </c>
      <c r="X48" s="4">
        <v>743496.33751243202</v>
      </c>
      <c r="Y48" s="1" t="s">
        <v>281</v>
      </c>
      <c r="Z48" s="4">
        <v>0.99989152188110098</v>
      </c>
      <c r="AA48" s="4">
        <v>9.5764499999999995</v>
      </c>
      <c r="AB48" s="4">
        <v>0</v>
      </c>
      <c r="AC48" s="4">
        <v>0</v>
      </c>
      <c r="AD48" s="4">
        <v>0</v>
      </c>
      <c r="AE48" s="4">
        <v>13.6720333333333</v>
      </c>
      <c r="AF48" s="4">
        <v>743496.33751243202</v>
      </c>
      <c r="AG48" s="1" t="s">
        <v>280</v>
      </c>
      <c r="AH48" s="4">
        <v>0.99408131924568799</v>
      </c>
      <c r="AI48" s="4">
        <v>11.8277</v>
      </c>
      <c r="AJ48" s="4">
        <v>98.079564252130794</v>
      </c>
      <c r="AK48" s="4"/>
      <c r="AL48" s="4">
        <v>186855.32652467699</v>
      </c>
      <c r="AM48" s="4">
        <v>13.6720333333333</v>
      </c>
      <c r="AN48" s="4">
        <v>743496.33751243202</v>
      </c>
      <c r="AO48" s="1" t="s">
        <v>279</v>
      </c>
      <c r="AP48" s="4">
        <v>0.99925727484447702</v>
      </c>
      <c r="AQ48" s="4">
        <v>23.4964166666667</v>
      </c>
      <c r="AR48" s="4">
        <v>78.293434044219197</v>
      </c>
      <c r="AS48" s="4"/>
      <c r="AT48" s="4">
        <v>36262.632949242303</v>
      </c>
      <c r="AU48" s="4">
        <v>13.6720333333333</v>
      </c>
      <c r="AV48" s="4">
        <v>743496.33751243202</v>
      </c>
    </row>
    <row r="49" spans="1:48">
      <c r="A49" s="1"/>
      <c r="B49" s="1"/>
      <c r="C49" s="1" t="s">
        <v>289</v>
      </c>
      <c r="D49" s="1" t="s">
        <v>114</v>
      </c>
      <c r="E49" s="1" t="s">
        <v>288</v>
      </c>
      <c r="F49" s="1" t="s">
        <v>25</v>
      </c>
      <c r="G49" s="1" t="s">
        <v>114</v>
      </c>
      <c r="H49" s="3">
        <v>43768.422500000001</v>
      </c>
      <c r="I49" s="1" t="s">
        <v>283</v>
      </c>
      <c r="J49" s="4">
        <v>0.99397185257815701</v>
      </c>
      <c r="K49" s="4">
        <v>9.1287166666666693</v>
      </c>
      <c r="L49" s="4">
        <v>5.1737523522873001</v>
      </c>
      <c r="M49" s="4"/>
      <c r="N49" s="4">
        <v>8044.7931707058397</v>
      </c>
      <c r="O49" s="4">
        <v>13.6805166666667</v>
      </c>
      <c r="P49" s="4">
        <v>519504.80352892203</v>
      </c>
      <c r="Q49" s="1" t="s">
        <v>282</v>
      </c>
      <c r="R49" s="4">
        <v>0.99536247278128498</v>
      </c>
      <c r="S49" s="4">
        <v>9.2050333333333292</v>
      </c>
      <c r="T49" s="4">
        <v>0</v>
      </c>
      <c r="U49" s="4">
        <v>0</v>
      </c>
      <c r="V49" s="4">
        <v>0</v>
      </c>
      <c r="W49" s="4">
        <v>13.6805166666667</v>
      </c>
      <c r="X49" s="4">
        <v>519504.80352892203</v>
      </c>
      <c r="Y49" s="1" t="s">
        <v>281</v>
      </c>
      <c r="Z49" s="4">
        <v>0.99989152188110098</v>
      </c>
      <c r="AA49" s="4">
        <v>9.5819333333333301</v>
      </c>
      <c r="AB49" s="4">
        <v>0.82738307149559998</v>
      </c>
      <c r="AC49" s="4"/>
      <c r="AD49" s="4">
        <v>373.476884189999</v>
      </c>
      <c r="AE49" s="4">
        <v>13.6805166666667</v>
      </c>
      <c r="AF49" s="4">
        <v>519504.80352892203</v>
      </c>
      <c r="AG49" s="1" t="s">
        <v>280</v>
      </c>
      <c r="AH49" s="4">
        <v>0.99408131924568799</v>
      </c>
      <c r="AI49" s="4">
        <v>11.8277</v>
      </c>
      <c r="AJ49" s="4">
        <v>286.43432119427001</v>
      </c>
      <c r="AK49" s="4"/>
      <c r="AL49" s="4">
        <v>381296.43400831701</v>
      </c>
      <c r="AM49" s="4">
        <v>13.6805166666667</v>
      </c>
      <c r="AN49" s="4">
        <v>519504.80352892203</v>
      </c>
      <c r="AO49" s="1" t="s">
        <v>279</v>
      </c>
      <c r="AP49" s="4">
        <v>0.99925727484447702</v>
      </c>
      <c r="AQ49" s="4">
        <v>23.496449999999999</v>
      </c>
      <c r="AR49" s="4">
        <v>290.21470088636198</v>
      </c>
      <c r="AS49" s="4"/>
      <c r="AT49" s="4">
        <v>93471.747754850294</v>
      </c>
      <c r="AU49" s="4">
        <v>13.6805166666667</v>
      </c>
      <c r="AV49" s="4">
        <v>519504.80352892203</v>
      </c>
    </row>
    <row r="50" spans="1:48">
      <c r="A50" s="1"/>
      <c r="B50" s="1"/>
      <c r="C50" s="1" t="s">
        <v>287</v>
      </c>
      <c r="D50" s="1" t="s">
        <v>114</v>
      </c>
      <c r="E50" s="1" t="s">
        <v>286</v>
      </c>
      <c r="F50" s="1" t="s">
        <v>44</v>
      </c>
      <c r="G50" s="1" t="s">
        <v>114</v>
      </c>
      <c r="H50" s="3">
        <v>43768.443321759303</v>
      </c>
      <c r="I50" s="1" t="s">
        <v>283</v>
      </c>
      <c r="J50" s="4">
        <v>0.99397185257815701</v>
      </c>
      <c r="K50" s="4">
        <v>9.1285833333333297</v>
      </c>
      <c r="L50" s="4">
        <v>520.66484895973201</v>
      </c>
      <c r="M50" s="4"/>
      <c r="N50" s="4">
        <v>1485369.80374211</v>
      </c>
      <c r="O50" s="4">
        <v>13.672333333333301</v>
      </c>
      <c r="P50" s="4">
        <v>953139.90750002605</v>
      </c>
      <c r="Q50" s="1" t="s">
        <v>282</v>
      </c>
      <c r="R50" s="4">
        <v>0.99536247278128498</v>
      </c>
      <c r="S50" s="4">
        <v>9.2048833333333295</v>
      </c>
      <c r="T50" s="4">
        <v>509.05585842461102</v>
      </c>
      <c r="U50" s="4"/>
      <c r="V50" s="4">
        <v>1322560.60722887</v>
      </c>
      <c r="W50" s="4">
        <v>13.672333333333301</v>
      </c>
      <c r="X50" s="4">
        <v>953139.90750002605</v>
      </c>
      <c r="Y50" s="1" t="s">
        <v>281</v>
      </c>
      <c r="Z50" s="4">
        <v>0.99989152188110098</v>
      </c>
      <c r="AA50" s="4">
        <v>9.5762999999999998</v>
      </c>
      <c r="AB50" s="4">
        <v>551.39717974600399</v>
      </c>
      <c r="AC50" s="4"/>
      <c r="AD50" s="4">
        <v>483413.71379744401</v>
      </c>
      <c r="AE50" s="4">
        <v>13.672333333333301</v>
      </c>
      <c r="AF50" s="4">
        <v>953139.90750002605</v>
      </c>
      <c r="AG50" s="1" t="s">
        <v>280</v>
      </c>
      <c r="AH50" s="4">
        <v>0.99408131924568799</v>
      </c>
      <c r="AI50" s="4">
        <v>11.827999999999999</v>
      </c>
      <c r="AJ50" s="4">
        <v>519.41340423750296</v>
      </c>
      <c r="AK50" s="4"/>
      <c r="AL50" s="4">
        <v>1268580.1977983301</v>
      </c>
      <c r="AM50" s="4">
        <v>13.672333333333301</v>
      </c>
      <c r="AN50" s="4">
        <v>953139.90750002605</v>
      </c>
      <c r="AO50" s="1" t="s">
        <v>279</v>
      </c>
      <c r="AP50" s="4">
        <v>0.99925727484447702</v>
      </c>
      <c r="AQ50" s="4">
        <v>23.488216666666698</v>
      </c>
      <c r="AR50" s="4">
        <v>455.93535945025002</v>
      </c>
      <c r="AS50" s="4"/>
      <c r="AT50" s="4">
        <v>263304.69415339897</v>
      </c>
      <c r="AU50" s="4">
        <v>13.672333333333301</v>
      </c>
      <c r="AV50" s="4">
        <v>953139.90750002605</v>
      </c>
    </row>
    <row r="51" spans="1:48">
      <c r="A51" s="1"/>
      <c r="B51" s="1"/>
      <c r="C51" s="1" t="s">
        <v>285</v>
      </c>
      <c r="D51" s="1" t="s">
        <v>114</v>
      </c>
      <c r="E51" s="1" t="s">
        <v>284</v>
      </c>
      <c r="F51" s="1" t="s">
        <v>11</v>
      </c>
      <c r="G51" s="1" t="s">
        <v>114</v>
      </c>
      <c r="H51" s="3">
        <v>43768.464282407404</v>
      </c>
      <c r="I51" s="1" t="s">
        <v>283</v>
      </c>
      <c r="J51" s="4">
        <v>0.99397185257815701</v>
      </c>
      <c r="K51" s="4">
        <v>9.12313333333333</v>
      </c>
      <c r="L51" s="4">
        <v>0</v>
      </c>
      <c r="M51" s="4">
        <v>0</v>
      </c>
      <c r="N51" s="4">
        <v>0</v>
      </c>
      <c r="O51" s="4">
        <v>13.688916666666699</v>
      </c>
      <c r="P51" s="4">
        <v>0</v>
      </c>
      <c r="Q51" s="1" t="s">
        <v>282</v>
      </c>
      <c r="R51" s="4">
        <v>0.99536247278128498</v>
      </c>
      <c r="S51" s="4">
        <v>9.1336666666666702</v>
      </c>
      <c r="T51" s="4">
        <v>0</v>
      </c>
      <c r="U51" s="4">
        <v>0</v>
      </c>
      <c r="V51" s="4">
        <v>0</v>
      </c>
      <c r="W51" s="4">
        <v>13.688916666666699</v>
      </c>
      <c r="X51" s="4">
        <v>0</v>
      </c>
      <c r="Y51" s="1" t="s">
        <v>281</v>
      </c>
      <c r="Z51" s="4">
        <v>0.99989152188110098</v>
      </c>
      <c r="AA51" s="4">
        <v>9.5653666666666695</v>
      </c>
      <c r="AB51" s="4">
        <v>0</v>
      </c>
      <c r="AC51" s="4">
        <v>0</v>
      </c>
      <c r="AD51" s="4">
        <v>0</v>
      </c>
      <c r="AE51" s="4">
        <v>13.688916666666699</v>
      </c>
      <c r="AF51" s="4">
        <v>0</v>
      </c>
      <c r="AG51" s="1" t="s">
        <v>280</v>
      </c>
      <c r="AH51" s="4">
        <v>0.99408131924568799</v>
      </c>
      <c r="AI51" s="4">
        <v>12.7953666666667</v>
      </c>
      <c r="AJ51" s="4">
        <v>0</v>
      </c>
      <c r="AK51" s="4">
        <v>0</v>
      </c>
      <c r="AL51" s="4">
        <v>0</v>
      </c>
      <c r="AM51" s="4">
        <v>13.688916666666699</v>
      </c>
      <c r="AN51" s="4">
        <v>0</v>
      </c>
      <c r="AO51" s="1" t="s">
        <v>279</v>
      </c>
      <c r="AP51" s="4">
        <v>0.99925727484447702</v>
      </c>
      <c r="AQ51" s="4">
        <v>23.598216666666701</v>
      </c>
      <c r="AR51" s="4">
        <v>0</v>
      </c>
      <c r="AS51" s="4">
        <v>0</v>
      </c>
      <c r="AT51" s="4">
        <v>0</v>
      </c>
      <c r="AU51" s="4">
        <v>13.688916666666699</v>
      </c>
      <c r="AV51" s="4">
        <v>0</v>
      </c>
    </row>
  </sheetData>
  <mergeCells count="16">
    <mergeCell ref="S1:V1"/>
    <mergeCell ref="AM1:AN1"/>
    <mergeCell ref="AO1:AP1"/>
    <mergeCell ref="AQ1:AT1"/>
    <mergeCell ref="AU1:AV1"/>
    <mergeCell ref="W1:X1"/>
    <mergeCell ref="Y1:Z1"/>
    <mergeCell ref="AA1:AD1"/>
    <mergeCell ref="AE1:AF1"/>
    <mergeCell ref="AG1:AH1"/>
    <mergeCell ref="AI1:AL1"/>
    <mergeCell ref="A1:H1"/>
    <mergeCell ref="I1:J1"/>
    <mergeCell ref="K1:N1"/>
    <mergeCell ref="O1:P1"/>
    <mergeCell ref="Q1: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B636045B-F57E-4684-99D5-2EA991A1F75E}">
          <x14:formula1>
            <xm:f>'C:\Users\AKreutz\AppData\Local\Microsoft\Windows\INetCache\Content.Outlook\48Y8UW76\[102919_Data.xlsx]ValueList_Helper'!#REF!</xm:f>
          </x14:formula1>
          <xm:sqref>F3:G51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D605-B103-4064-8A45-938F35427E7F}">
  <sheetPr>
    <outlinePr summaryBelow="0"/>
  </sheetPr>
  <dimension ref="A1:P46"/>
  <sheetViews>
    <sheetView zoomScaleNormal="100" workbookViewId="0">
      <selection activeCell="P2" sqref="P2"/>
    </sheetView>
  </sheetViews>
  <sheetFormatPr defaultColWidth="9.140625" defaultRowHeight="15"/>
  <cols>
    <col min="1" max="1" width="25.7109375" customWidth="1"/>
    <col min="2" max="2" width="7.85546875" customWidth="1"/>
    <col min="3" max="3" width="11.140625" customWidth="1"/>
    <col min="4" max="4" width="9.7109375" customWidth="1"/>
    <col min="5" max="5" width="6" customWidth="1"/>
    <col min="6" max="6" width="19.42578125" customWidth="1"/>
    <col min="7" max="10" width="10.7109375" customWidth="1"/>
    <col min="11" max="11" width="7.5703125" customWidth="1"/>
    <col min="12" max="12" width="7.7109375" customWidth="1"/>
    <col min="13" max="13" width="6.42578125" customWidth="1"/>
    <col min="14" max="14" width="6.85546875" customWidth="1"/>
  </cols>
  <sheetData>
    <row r="1" spans="1:16" ht="17.25" customHeight="1">
      <c r="A1" s="291"/>
      <c r="B1" s="291"/>
      <c r="C1" s="291"/>
      <c r="D1" s="291"/>
      <c r="E1" s="291"/>
      <c r="F1" s="290"/>
      <c r="G1" s="289" t="s">
        <v>648</v>
      </c>
      <c r="H1" s="290"/>
      <c r="I1" s="289" t="s">
        <v>571</v>
      </c>
      <c r="J1" s="291"/>
      <c r="K1" s="291"/>
      <c r="L1" s="290"/>
      <c r="M1" s="289" t="s">
        <v>18</v>
      </c>
      <c r="N1" s="290"/>
      <c r="P1" t="s">
        <v>697</v>
      </c>
    </row>
    <row r="2" spans="1:16" ht="15" customHeight="1">
      <c r="A2" s="188" t="s">
        <v>58</v>
      </c>
      <c r="B2" s="188" t="s">
        <v>39</v>
      </c>
      <c r="C2" s="188" t="s">
        <v>50</v>
      </c>
      <c r="D2" s="188" t="s">
        <v>59</v>
      </c>
      <c r="E2" s="188" t="s">
        <v>26</v>
      </c>
      <c r="F2" s="188" t="s">
        <v>64</v>
      </c>
      <c r="G2" s="188" t="s">
        <v>104</v>
      </c>
      <c r="H2" s="188" t="s">
        <v>125</v>
      </c>
      <c r="I2" s="188" t="s">
        <v>5</v>
      </c>
      <c r="J2" s="188" t="s">
        <v>19</v>
      </c>
      <c r="K2" s="188" t="s">
        <v>0</v>
      </c>
      <c r="L2" s="188" t="s">
        <v>68</v>
      </c>
      <c r="M2" s="188" t="s">
        <v>5</v>
      </c>
      <c r="N2" s="188" t="s">
        <v>68</v>
      </c>
    </row>
    <row r="3" spans="1:16">
      <c r="A3" s="1" t="s">
        <v>428</v>
      </c>
      <c r="B3" s="1"/>
      <c r="C3" s="1" t="s">
        <v>528</v>
      </c>
      <c r="D3" s="1" t="s">
        <v>44</v>
      </c>
      <c r="E3" s="1" t="s">
        <v>131</v>
      </c>
      <c r="F3" s="3">
        <v>43770.661087963003</v>
      </c>
      <c r="G3" s="1" t="s">
        <v>695</v>
      </c>
      <c r="H3" s="4">
        <v>0.99955375765101395</v>
      </c>
      <c r="I3" s="4">
        <v>10.691700000000001</v>
      </c>
      <c r="J3" s="4">
        <v>11.009249815954901</v>
      </c>
      <c r="K3" s="4">
        <v>88.073998527639404</v>
      </c>
      <c r="L3" s="4">
        <v>85922.802765135406</v>
      </c>
      <c r="M3" s="4">
        <v>10.6858</v>
      </c>
      <c r="N3" s="4">
        <v>142139.58003838299</v>
      </c>
    </row>
    <row r="4" spans="1:16">
      <c r="A4" s="1" t="s">
        <v>474</v>
      </c>
      <c r="B4" s="1"/>
      <c r="C4" s="1" t="s">
        <v>529</v>
      </c>
      <c r="D4" s="1" t="s">
        <v>44</v>
      </c>
      <c r="E4" s="1" t="s">
        <v>123</v>
      </c>
      <c r="F4" s="3">
        <v>43770.640243055597</v>
      </c>
      <c r="G4" s="1" t="s">
        <v>695</v>
      </c>
      <c r="H4" s="4">
        <v>0.99955375765101395</v>
      </c>
      <c r="I4" s="4">
        <v>10.6916833333333</v>
      </c>
      <c r="J4" s="4">
        <v>21.321720359856801</v>
      </c>
      <c r="K4" s="4">
        <v>106.608601799284</v>
      </c>
      <c r="L4" s="4">
        <v>129222.16423651901</v>
      </c>
      <c r="M4" s="4">
        <v>10.685783333333299</v>
      </c>
      <c r="N4" s="4">
        <v>141646.034244307</v>
      </c>
    </row>
    <row r="5" spans="1:16">
      <c r="A5" s="1" t="s">
        <v>531</v>
      </c>
      <c r="B5" s="1"/>
      <c r="C5" s="1" t="s">
        <v>530</v>
      </c>
      <c r="D5" s="1" t="s">
        <v>44</v>
      </c>
      <c r="E5" s="1" t="s">
        <v>121</v>
      </c>
      <c r="F5" s="3">
        <v>43770.619351851798</v>
      </c>
      <c r="G5" s="1" t="s">
        <v>695</v>
      </c>
      <c r="H5" s="4">
        <v>0.99955375765101395</v>
      </c>
      <c r="I5" s="4">
        <v>10.6915666666667</v>
      </c>
      <c r="J5" s="4">
        <v>34.431013058100802</v>
      </c>
      <c r="K5" s="4">
        <v>110.179241785923</v>
      </c>
      <c r="L5" s="4">
        <v>217454.34753914899</v>
      </c>
      <c r="M5" s="4">
        <v>10.6856666666667</v>
      </c>
      <c r="N5" s="4">
        <v>166815.93271097</v>
      </c>
    </row>
    <row r="6" spans="1:16">
      <c r="A6" s="1" t="s">
        <v>533</v>
      </c>
      <c r="B6" s="1"/>
      <c r="C6" s="1" t="s">
        <v>532</v>
      </c>
      <c r="D6" s="1" t="s">
        <v>44</v>
      </c>
      <c r="E6" s="1" t="s">
        <v>60</v>
      </c>
      <c r="F6" s="3">
        <v>43770.598541666703</v>
      </c>
      <c r="G6" s="1" t="s">
        <v>695</v>
      </c>
      <c r="H6" s="4">
        <v>0.99955375765101395</v>
      </c>
      <c r="I6" s="4">
        <v>10.691599999999999</v>
      </c>
      <c r="J6" s="4">
        <v>48.508221692208501</v>
      </c>
      <c r="K6" s="4">
        <v>97.016443384417101</v>
      </c>
      <c r="L6" s="4">
        <v>310387.66018420103</v>
      </c>
      <c r="M6" s="4">
        <v>10.685700000000001</v>
      </c>
      <c r="N6" s="4">
        <v>180068.80116579699</v>
      </c>
    </row>
    <row r="7" spans="1:16">
      <c r="A7" s="1" t="s">
        <v>409</v>
      </c>
      <c r="B7" s="1"/>
      <c r="C7" s="1" t="s">
        <v>534</v>
      </c>
      <c r="D7" s="1" t="s">
        <v>44</v>
      </c>
      <c r="E7" s="1" t="s">
        <v>95</v>
      </c>
      <c r="F7" s="3">
        <v>43770.577662037002</v>
      </c>
      <c r="G7" s="1" t="s">
        <v>695</v>
      </c>
      <c r="H7" s="4">
        <v>0.99955375765101395</v>
      </c>
      <c r="I7" s="4">
        <v>10.6865166666667</v>
      </c>
      <c r="J7" s="4">
        <v>86.248064644406796</v>
      </c>
      <c r="K7" s="4">
        <v>98.569216736464895</v>
      </c>
      <c r="L7" s="4">
        <v>482156.37216274498</v>
      </c>
      <c r="M7" s="4">
        <v>10.685650000000001</v>
      </c>
      <c r="N7" s="4">
        <v>169170.11726289199</v>
      </c>
    </row>
    <row r="8" spans="1:16">
      <c r="A8" s="1" t="s">
        <v>499</v>
      </c>
      <c r="B8" s="1"/>
      <c r="C8" s="1" t="s">
        <v>535</v>
      </c>
      <c r="D8" s="1" t="s">
        <v>44</v>
      </c>
      <c r="E8" s="1" t="s">
        <v>40</v>
      </c>
      <c r="F8" s="3">
        <v>43770.556863425903</v>
      </c>
      <c r="G8" s="1" t="s">
        <v>695</v>
      </c>
      <c r="H8" s="4">
        <v>0.99955375765101395</v>
      </c>
      <c r="I8" s="4">
        <v>10.6916666666667</v>
      </c>
      <c r="J8" s="4">
        <v>123.043556053744</v>
      </c>
      <c r="K8" s="4">
        <v>98.434844842995105</v>
      </c>
      <c r="L8" s="4">
        <v>529585.94471469696</v>
      </c>
      <c r="M8" s="4">
        <v>10.6857666666667</v>
      </c>
      <c r="N8" s="4">
        <v>134128.358073351</v>
      </c>
    </row>
    <row r="9" spans="1:16">
      <c r="A9" s="1" t="s">
        <v>449</v>
      </c>
      <c r="B9" s="1"/>
      <c r="C9" s="1" t="s">
        <v>536</v>
      </c>
      <c r="D9" s="1" t="s">
        <v>44</v>
      </c>
      <c r="E9" s="1" t="s">
        <v>94</v>
      </c>
      <c r="F9" s="3">
        <v>43770.536030092597</v>
      </c>
      <c r="G9" s="1" t="s">
        <v>695</v>
      </c>
      <c r="H9" s="4">
        <v>0.99955375765101395</v>
      </c>
      <c r="I9" s="4">
        <v>10.6917166666667</v>
      </c>
      <c r="J9" s="4">
        <v>198.742646855104</v>
      </c>
      <c r="K9" s="4">
        <v>99.3713234275519</v>
      </c>
      <c r="L9" s="4">
        <v>846983.64985976298</v>
      </c>
      <c r="M9" s="4">
        <v>10.6858166666667</v>
      </c>
      <c r="N9" s="4">
        <v>136440.356502537</v>
      </c>
    </row>
    <row r="10" spans="1:16">
      <c r="A10" s="1" t="s">
        <v>538</v>
      </c>
      <c r="B10" s="1"/>
      <c r="C10" s="1" t="s">
        <v>537</v>
      </c>
      <c r="D10" s="1" t="s">
        <v>44</v>
      </c>
      <c r="E10" s="1" t="s">
        <v>136</v>
      </c>
      <c r="F10" s="3">
        <v>43770.515196759297</v>
      </c>
      <c r="G10" s="1" t="s">
        <v>695</v>
      </c>
      <c r="H10" s="4">
        <v>0.99955375765101395</v>
      </c>
      <c r="I10" s="4">
        <v>10.6916666666667</v>
      </c>
      <c r="J10" s="4">
        <v>377.25415279899801</v>
      </c>
      <c r="K10" s="4">
        <v>100.601107413066</v>
      </c>
      <c r="L10" s="4">
        <v>1646726.60124103</v>
      </c>
      <c r="M10" s="4">
        <v>10.6857666666667</v>
      </c>
      <c r="N10" s="4">
        <v>142750.43757655399</v>
      </c>
    </row>
    <row r="11" spans="1:16">
      <c r="A11" s="1" t="s">
        <v>540</v>
      </c>
      <c r="B11" s="1"/>
      <c r="C11" s="1" t="s">
        <v>539</v>
      </c>
      <c r="D11" s="1" t="s">
        <v>44</v>
      </c>
      <c r="E11" s="1" t="s">
        <v>45</v>
      </c>
      <c r="F11" s="3">
        <v>43770.494340277801</v>
      </c>
      <c r="G11" s="1" t="s">
        <v>695</v>
      </c>
      <c r="H11" s="4">
        <v>0.99955375765101395</v>
      </c>
      <c r="I11" s="4">
        <v>10.6915666666667</v>
      </c>
      <c r="J11" s="4">
        <v>632.57089722908495</v>
      </c>
      <c r="K11" s="4">
        <v>101.211343556654</v>
      </c>
      <c r="L11" s="4">
        <v>3934261.0859740502</v>
      </c>
      <c r="M11" s="4">
        <v>10.6856666666667</v>
      </c>
      <c r="N11" s="4">
        <v>205379.36124648899</v>
      </c>
    </row>
    <row r="12" spans="1:16">
      <c r="A12" s="1" t="s">
        <v>542</v>
      </c>
      <c r="B12" s="1"/>
      <c r="C12" s="1" t="s">
        <v>541</v>
      </c>
      <c r="D12" s="1" t="s">
        <v>44</v>
      </c>
      <c r="E12" s="1" t="s">
        <v>135</v>
      </c>
      <c r="F12" s="3">
        <v>43770.473518518498</v>
      </c>
      <c r="G12" s="1" t="s">
        <v>695</v>
      </c>
      <c r="H12" s="4">
        <v>0.99955375765101395</v>
      </c>
      <c r="I12" s="4">
        <v>10.6915833333333</v>
      </c>
      <c r="J12" s="4">
        <v>889.12367619256099</v>
      </c>
      <c r="K12" s="4">
        <v>101.614134422007</v>
      </c>
      <c r="L12" s="4">
        <v>5205424.3285106802</v>
      </c>
      <c r="M12" s="4">
        <v>10.6856833333333</v>
      </c>
      <c r="N12" s="4">
        <v>194135.72172222499</v>
      </c>
    </row>
    <row r="13" spans="1:16">
      <c r="A13" s="1" t="s">
        <v>544</v>
      </c>
      <c r="B13" s="1"/>
      <c r="C13" s="1" t="s">
        <v>543</v>
      </c>
      <c r="D13" s="1" t="s">
        <v>44</v>
      </c>
      <c r="E13" s="1" t="s">
        <v>134</v>
      </c>
      <c r="F13" s="3">
        <v>43770.452696759297</v>
      </c>
      <c r="G13" s="1" t="s">
        <v>695</v>
      </c>
      <c r="H13" s="4">
        <v>0.99955375765101395</v>
      </c>
      <c r="I13" s="4">
        <v>10.6915666666667</v>
      </c>
      <c r="J13" s="4">
        <v>1228.99680129998</v>
      </c>
      <c r="K13" s="4">
        <v>98.319744103998502</v>
      </c>
      <c r="L13" s="4">
        <v>7127691.7006885204</v>
      </c>
      <c r="M13" s="4">
        <v>10.690716666666701</v>
      </c>
      <c r="N13" s="4">
        <v>192862.25667021301</v>
      </c>
    </row>
    <row r="14" spans="1:16">
      <c r="A14" s="1" t="s">
        <v>546</v>
      </c>
      <c r="B14" s="1"/>
      <c r="C14" s="1" t="s">
        <v>545</v>
      </c>
      <c r="D14" s="1" t="s">
        <v>130</v>
      </c>
      <c r="E14" s="1" t="s">
        <v>114</v>
      </c>
      <c r="F14" s="3">
        <v>43770.431863425903</v>
      </c>
      <c r="G14" s="1" t="s">
        <v>695</v>
      </c>
      <c r="H14" s="4">
        <v>0.99955375765101395</v>
      </c>
      <c r="I14" s="4">
        <v>10.711833333333299</v>
      </c>
      <c r="J14" s="4">
        <v>0</v>
      </c>
      <c r="K14" s="4"/>
      <c r="L14" s="4">
        <v>31115.108295293099</v>
      </c>
      <c r="M14" s="4">
        <v>10.6908333333333</v>
      </c>
      <c r="N14" s="4">
        <v>212346.11310210201</v>
      </c>
    </row>
    <row r="15" spans="1:16">
      <c r="A15" s="1" t="s">
        <v>546</v>
      </c>
      <c r="B15" s="1"/>
      <c r="C15" s="1" t="s">
        <v>547</v>
      </c>
      <c r="D15" s="1" t="s">
        <v>130</v>
      </c>
      <c r="E15" s="1" t="s">
        <v>114</v>
      </c>
      <c r="F15" s="3">
        <v>43770.393553240698</v>
      </c>
      <c r="G15" s="1" t="s">
        <v>695</v>
      </c>
      <c r="H15" s="4">
        <v>0.99955375765101395</v>
      </c>
      <c r="I15" s="4">
        <v>10.70675</v>
      </c>
      <c r="J15" s="4">
        <v>0</v>
      </c>
      <c r="K15" s="4"/>
      <c r="L15" s="4">
        <v>27819.226691511802</v>
      </c>
      <c r="M15" s="4">
        <v>10.6907833333333</v>
      </c>
      <c r="N15" s="4">
        <v>195788.98114932101</v>
      </c>
    </row>
    <row r="16" spans="1:16">
      <c r="A16" s="1" t="s">
        <v>285</v>
      </c>
      <c r="B16" s="1"/>
      <c r="C16" s="1" t="s">
        <v>284</v>
      </c>
      <c r="D16" s="1" t="s">
        <v>11</v>
      </c>
      <c r="E16" s="1" t="s">
        <v>114</v>
      </c>
      <c r="F16" s="3">
        <v>43768.464282407404</v>
      </c>
      <c r="G16" s="1" t="s">
        <v>695</v>
      </c>
      <c r="H16" s="4">
        <v>0.99955375765101395</v>
      </c>
      <c r="I16" s="4">
        <v>10.696583333333299</v>
      </c>
      <c r="J16" s="4">
        <v>0</v>
      </c>
      <c r="K16" s="4">
        <v>0</v>
      </c>
      <c r="L16" s="4">
        <v>0</v>
      </c>
      <c r="M16" s="4">
        <v>10.61515</v>
      </c>
      <c r="N16" s="4">
        <v>0</v>
      </c>
    </row>
    <row r="17" spans="1:14">
      <c r="A17" s="1" t="s">
        <v>289</v>
      </c>
      <c r="B17" s="1"/>
      <c r="C17" s="1" t="s">
        <v>288</v>
      </c>
      <c r="D17" s="1" t="s">
        <v>25</v>
      </c>
      <c r="E17" s="1" t="s">
        <v>114</v>
      </c>
      <c r="F17" s="3">
        <v>43768.422500000001</v>
      </c>
      <c r="G17" s="1" t="s">
        <v>695</v>
      </c>
      <c r="H17" s="4">
        <v>0.99955375765101395</v>
      </c>
      <c r="I17" s="4">
        <v>10.691649999999999</v>
      </c>
      <c r="J17" s="4">
        <v>29.262829207472901</v>
      </c>
      <c r="K17" s="4"/>
      <c r="L17" s="4">
        <v>137650.52137026901</v>
      </c>
      <c r="M17" s="4">
        <v>10.6907833333333</v>
      </c>
      <c r="N17" s="4">
        <v>119768.453979339</v>
      </c>
    </row>
    <row r="18" spans="1:14">
      <c r="A18" s="1" t="s">
        <v>291</v>
      </c>
      <c r="B18" s="1"/>
      <c r="C18" s="1" t="s">
        <v>290</v>
      </c>
      <c r="D18" s="1" t="s">
        <v>25</v>
      </c>
      <c r="E18" s="1" t="s">
        <v>114</v>
      </c>
      <c r="F18" s="3">
        <v>43768.401620370401</v>
      </c>
      <c r="G18" s="1" t="s">
        <v>695</v>
      </c>
      <c r="H18" s="4">
        <v>0.99955375765101395</v>
      </c>
      <c r="I18" s="4">
        <v>10.691649999999999</v>
      </c>
      <c r="J18" s="4">
        <v>105.973001683099</v>
      </c>
      <c r="K18" s="4"/>
      <c r="L18" s="4">
        <v>535954.89396697702</v>
      </c>
      <c r="M18" s="4">
        <v>10.6907833333333</v>
      </c>
      <c r="N18" s="4">
        <v>155852.858984819</v>
      </c>
    </row>
    <row r="19" spans="1:14">
      <c r="A19" s="1" t="s">
        <v>293</v>
      </c>
      <c r="B19" s="1"/>
      <c r="C19" s="1" t="s">
        <v>292</v>
      </c>
      <c r="D19" s="1" t="s">
        <v>25</v>
      </c>
      <c r="E19" s="1" t="s">
        <v>114</v>
      </c>
      <c r="F19" s="3">
        <v>43768.380775463003</v>
      </c>
      <c r="G19" s="1" t="s">
        <v>695</v>
      </c>
      <c r="H19" s="4">
        <v>0.99955375765101395</v>
      </c>
      <c r="I19" s="4">
        <v>10.691649999999999</v>
      </c>
      <c r="J19" s="4">
        <v>70.181455371130895</v>
      </c>
      <c r="K19" s="4"/>
      <c r="L19" s="4">
        <v>300186.817897767</v>
      </c>
      <c r="M19" s="4">
        <v>10.6907833333333</v>
      </c>
      <c r="N19" s="4">
        <v>126629.48293303201</v>
      </c>
    </row>
    <row r="20" spans="1:14">
      <c r="A20" s="1" t="s">
        <v>295</v>
      </c>
      <c r="B20" s="1"/>
      <c r="C20" s="1" t="s">
        <v>294</v>
      </c>
      <c r="D20" s="1" t="s">
        <v>25</v>
      </c>
      <c r="E20" s="1" t="s">
        <v>114</v>
      </c>
      <c r="F20" s="3">
        <v>43768.359895833302</v>
      </c>
      <c r="G20" s="1" t="s">
        <v>695</v>
      </c>
      <c r="H20" s="4">
        <v>0.99955375765101395</v>
      </c>
      <c r="I20" s="4">
        <v>10.696683333333301</v>
      </c>
      <c r="J20" s="4">
        <v>32.341953643660297</v>
      </c>
      <c r="K20" s="4"/>
      <c r="L20" s="4">
        <v>203318.74417640301</v>
      </c>
      <c r="M20" s="4">
        <v>10.6907833333333</v>
      </c>
      <c r="N20" s="4">
        <v>163807.27267575599</v>
      </c>
    </row>
    <row r="21" spans="1:14">
      <c r="A21" s="1" t="s">
        <v>297</v>
      </c>
      <c r="B21" s="1"/>
      <c r="C21" s="1" t="s">
        <v>296</v>
      </c>
      <c r="D21" s="1" t="s">
        <v>25</v>
      </c>
      <c r="E21" s="1" t="s">
        <v>114</v>
      </c>
      <c r="F21" s="3">
        <v>43768.339074074102</v>
      </c>
      <c r="G21" s="1" t="s">
        <v>695</v>
      </c>
      <c r="H21" s="4">
        <v>0.99955375765101395</v>
      </c>
      <c r="I21" s="4">
        <v>10.696683333333301</v>
      </c>
      <c r="J21" s="4">
        <v>120.25122355255201</v>
      </c>
      <c r="K21" s="4"/>
      <c r="L21" s="4">
        <v>631905.87686341198</v>
      </c>
      <c r="M21" s="4">
        <v>10.6907833333333</v>
      </c>
      <c r="N21" s="4">
        <v>163493.988436215</v>
      </c>
    </row>
    <row r="22" spans="1:14">
      <c r="A22" s="1" t="s">
        <v>299</v>
      </c>
      <c r="B22" s="1"/>
      <c r="C22" s="1" t="s">
        <v>298</v>
      </c>
      <c r="D22" s="1" t="s">
        <v>25</v>
      </c>
      <c r="E22" s="1" t="s">
        <v>114</v>
      </c>
      <c r="F22" s="3">
        <v>43768.3181944444</v>
      </c>
      <c r="G22" s="1" t="s">
        <v>695</v>
      </c>
      <c r="H22" s="4">
        <v>0.99955375765101395</v>
      </c>
      <c r="I22" s="4">
        <v>10.696683333333301</v>
      </c>
      <c r="J22" s="4">
        <v>204.94746810526101</v>
      </c>
      <c r="K22" s="4"/>
      <c r="L22" s="4">
        <v>751962.65042924997</v>
      </c>
      <c r="M22" s="4">
        <v>10.6907833333333</v>
      </c>
      <c r="N22" s="4">
        <v>117624.389003052</v>
      </c>
    </row>
    <row r="23" spans="1:14">
      <c r="A23" s="1" t="s">
        <v>303</v>
      </c>
      <c r="B23" s="1"/>
      <c r="C23" s="1" t="s">
        <v>302</v>
      </c>
      <c r="D23" s="1" t="s">
        <v>25</v>
      </c>
      <c r="E23" s="1" t="s">
        <v>114</v>
      </c>
      <c r="F23" s="3">
        <v>43768.276354166701</v>
      </c>
      <c r="G23" s="1" t="s">
        <v>695</v>
      </c>
      <c r="H23" s="4">
        <v>0.99955375765101395</v>
      </c>
      <c r="I23" s="4">
        <v>10.696683333333301</v>
      </c>
      <c r="J23" s="4">
        <v>45.461293730814802</v>
      </c>
      <c r="K23" s="4"/>
      <c r="L23" s="4">
        <v>236287.54880764801</v>
      </c>
      <c r="M23" s="4">
        <v>10.6907833333333</v>
      </c>
      <c r="N23" s="4">
        <v>144715.204437849</v>
      </c>
    </row>
    <row r="24" spans="1:14">
      <c r="A24" s="1" t="s">
        <v>305</v>
      </c>
      <c r="B24" s="1"/>
      <c r="C24" s="1" t="s">
        <v>304</v>
      </c>
      <c r="D24" s="1" t="s">
        <v>25</v>
      </c>
      <c r="E24" s="1" t="s">
        <v>114</v>
      </c>
      <c r="F24" s="3">
        <v>43768.255451388897</v>
      </c>
      <c r="G24" s="1" t="s">
        <v>695</v>
      </c>
      <c r="H24" s="4">
        <v>0.99955375765101395</v>
      </c>
      <c r="I24" s="4">
        <v>10.696683333333301</v>
      </c>
      <c r="J24" s="4">
        <v>158.79087885858701</v>
      </c>
      <c r="K24" s="4"/>
      <c r="L24" s="4">
        <v>639507.29604600498</v>
      </c>
      <c r="M24" s="4">
        <v>10.6907833333333</v>
      </c>
      <c r="N24" s="4">
        <v>127511.480474836</v>
      </c>
    </row>
    <row r="25" spans="1:14">
      <c r="A25" s="1" t="s">
        <v>307</v>
      </c>
      <c r="B25" s="1"/>
      <c r="C25" s="1" t="s">
        <v>306</v>
      </c>
      <c r="D25" s="1" t="s">
        <v>25</v>
      </c>
      <c r="E25" s="1" t="s">
        <v>114</v>
      </c>
      <c r="F25" s="3">
        <v>43768.234490740702</v>
      </c>
      <c r="G25" s="1" t="s">
        <v>695</v>
      </c>
      <c r="H25" s="4">
        <v>0.99955375765101395</v>
      </c>
      <c r="I25" s="4">
        <v>10.696666666666699</v>
      </c>
      <c r="J25" s="4">
        <v>194.101558853651</v>
      </c>
      <c r="K25" s="4"/>
      <c r="L25" s="4">
        <v>813175.20114783302</v>
      </c>
      <c r="M25" s="4">
        <v>10.695816666666699</v>
      </c>
      <c r="N25" s="4">
        <v>133983.92659524799</v>
      </c>
    </row>
    <row r="26" spans="1:14">
      <c r="A26" s="1" t="s">
        <v>309</v>
      </c>
      <c r="B26" s="1"/>
      <c r="C26" s="1" t="s">
        <v>308</v>
      </c>
      <c r="D26" s="1" t="s">
        <v>25</v>
      </c>
      <c r="E26" s="1" t="s">
        <v>114</v>
      </c>
      <c r="F26" s="3">
        <v>43768.213611111103</v>
      </c>
      <c r="G26" s="1" t="s">
        <v>695</v>
      </c>
      <c r="H26" s="4">
        <v>0.99955375765101395</v>
      </c>
      <c r="I26" s="4">
        <v>10.696683333333301</v>
      </c>
      <c r="J26" s="4">
        <v>49.741656788406203</v>
      </c>
      <c r="K26" s="4"/>
      <c r="L26" s="4">
        <v>247997.10667566801</v>
      </c>
      <c r="M26" s="4">
        <v>10.6907833333333</v>
      </c>
      <c r="N26" s="4">
        <v>140864.94580260999</v>
      </c>
    </row>
    <row r="27" spans="1:14">
      <c r="A27" s="1" t="s">
        <v>311</v>
      </c>
      <c r="B27" s="1"/>
      <c r="C27" s="1" t="s">
        <v>310</v>
      </c>
      <c r="D27" s="1" t="s">
        <v>25</v>
      </c>
      <c r="E27" s="1" t="s">
        <v>114</v>
      </c>
      <c r="F27" s="3">
        <v>43768.192662037</v>
      </c>
      <c r="G27" s="1" t="s">
        <v>695</v>
      </c>
      <c r="H27" s="4">
        <v>0.99955375765101395</v>
      </c>
      <c r="I27" s="4">
        <v>10.696683333333301</v>
      </c>
      <c r="J27" s="4">
        <v>156.84192300716799</v>
      </c>
      <c r="K27" s="4"/>
      <c r="L27" s="4">
        <v>955242.61685556604</v>
      </c>
      <c r="M27" s="4">
        <v>10.6907833333333</v>
      </c>
      <c r="N27" s="4">
        <v>192701.051282028</v>
      </c>
    </row>
    <row r="28" spans="1:14">
      <c r="A28" s="1" t="s">
        <v>285</v>
      </c>
      <c r="B28" s="1"/>
      <c r="C28" s="1" t="s">
        <v>312</v>
      </c>
      <c r="D28" s="1" t="s">
        <v>11</v>
      </c>
      <c r="E28" s="1" t="s">
        <v>114</v>
      </c>
      <c r="F28" s="3">
        <v>43768.1717361111</v>
      </c>
      <c r="G28" s="1" t="s">
        <v>695</v>
      </c>
      <c r="H28" s="4">
        <v>0.99955375765101395</v>
      </c>
      <c r="I28" s="4">
        <v>10.787333333333301</v>
      </c>
      <c r="J28" s="4">
        <v>0</v>
      </c>
      <c r="K28" s="4">
        <v>0</v>
      </c>
      <c r="L28" s="4">
        <v>0</v>
      </c>
      <c r="M28" s="4">
        <v>10.8015833333333</v>
      </c>
      <c r="N28" s="4">
        <v>0</v>
      </c>
    </row>
    <row r="29" spans="1:14">
      <c r="A29" s="1" t="s">
        <v>314</v>
      </c>
      <c r="B29" s="1"/>
      <c r="C29" s="1" t="s">
        <v>313</v>
      </c>
      <c r="D29" s="1" t="s">
        <v>25</v>
      </c>
      <c r="E29" s="1" t="s">
        <v>114</v>
      </c>
      <c r="F29" s="3">
        <v>43768.150763888902</v>
      </c>
      <c r="G29" s="1" t="s">
        <v>695</v>
      </c>
      <c r="H29" s="4">
        <v>0.99955375765101395</v>
      </c>
      <c r="I29" s="4">
        <v>10.696683333333301</v>
      </c>
      <c r="J29" s="4">
        <v>105.309311922802</v>
      </c>
      <c r="K29" s="4"/>
      <c r="L29" s="4">
        <v>615327.78216166398</v>
      </c>
      <c r="M29" s="4">
        <v>10.695816666666699</v>
      </c>
      <c r="N29" s="4">
        <v>179970.769559106</v>
      </c>
    </row>
    <row r="30" spans="1:14">
      <c r="A30" s="1" t="s">
        <v>316</v>
      </c>
      <c r="B30" s="1"/>
      <c r="C30" s="1" t="s">
        <v>315</v>
      </c>
      <c r="D30" s="1" t="s">
        <v>25</v>
      </c>
      <c r="E30" s="1" t="s">
        <v>114</v>
      </c>
      <c r="F30" s="3">
        <v>43768.129884259302</v>
      </c>
      <c r="G30" s="1" t="s">
        <v>695</v>
      </c>
      <c r="H30" s="4">
        <v>0.99955375765101395</v>
      </c>
      <c r="I30" s="4">
        <v>10.696683333333301</v>
      </c>
      <c r="J30" s="4">
        <v>51.317792894609703</v>
      </c>
      <c r="K30" s="4"/>
      <c r="L30" s="4">
        <v>239496.60748353301</v>
      </c>
      <c r="M30" s="4">
        <v>10.695816666666699</v>
      </c>
      <c r="N30" s="4">
        <v>132496.19290919401</v>
      </c>
    </row>
    <row r="31" spans="1:14">
      <c r="A31" s="1" t="s">
        <v>318</v>
      </c>
      <c r="B31" s="1"/>
      <c r="C31" s="1" t="s">
        <v>317</v>
      </c>
      <c r="D31" s="1" t="s">
        <v>25</v>
      </c>
      <c r="E31" s="1" t="s">
        <v>114</v>
      </c>
      <c r="F31" s="3">
        <v>43768.1089236111</v>
      </c>
      <c r="G31" s="1" t="s">
        <v>695</v>
      </c>
      <c r="H31" s="4">
        <v>0.99955375765101395</v>
      </c>
      <c r="I31" s="4">
        <v>10.696683333333301</v>
      </c>
      <c r="J31" s="4">
        <v>49.748447503480598</v>
      </c>
      <c r="K31" s="4"/>
      <c r="L31" s="4">
        <v>206419.39327260599</v>
      </c>
      <c r="M31" s="4">
        <v>10.695816666666699</v>
      </c>
      <c r="N31" s="4">
        <v>117234.87387358</v>
      </c>
    </row>
    <row r="32" spans="1:14">
      <c r="A32" s="1" t="s">
        <v>320</v>
      </c>
      <c r="B32" s="1"/>
      <c r="C32" s="1" t="s">
        <v>319</v>
      </c>
      <c r="D32" s="1" t="s">
        <v>25</v>
      </c>
      <c r="E32" s="1" t="s">
        <v>114</v>
      </c>
      <c r="F32" s="3">
        <v>43768.088067129604</v>
      </c>
      <c r="G32" s="1" t="s">
        <v>695</v>
      </c>
      <c r="H32" s="4">
        <v>0.99955375765101395</v>
      </c>
      <c r="I32" s="4">
        <v>10.696683333333301</v>
      </c>
      <c r="J32" s="4">
        <v>42.722397531152197</v>
      </c>
      <c r="K32" s="4"/>
      <c r="L32" s="4">
        <v>235048.95237701799</v>
      </c>
      <c r="M32" s="4">
        <v>10.695816666666699</v>
      </c>
      <c r="N32" s="4">
        <v>151543.8603034</v>
      </c>
    </row>
    <row r="33" spans="1:14">
      <c r="A33" s="1" t="s">
        <v>322</v>
      </c>
      <c r="B33" s="1"/>
      <c r="C33" s="1" t="s">
        <v>321</v>
      </c>
      <c r="D33" s="1" t="s">
        <v>25</v>
      </c>
      <c r="E33" s="1" t="s">
        <v>114</v>
      </c>
      <c r="F33" s="3">
        <v>43768.067129629599</v>
      </c>
      <c r="G33" s="1" t="s">
        <v>695</v>
      </c>
      <c r="H33" s="4">
        <v>0.99955375765101395</v>
      </c>
      <c r="I33" s="4">
        <v>10.696683333333301</v>
      </c>
      <c r="J33" s="4">
        <v>55.544522345011501</v>
      </c>
      <c r="K33" s="4"/>
      <c r="L33" s="4">
        <v>288965.28618696099</v>
      </c>
      <c r="M33" s="4">
        <v>10.695816666666699</v>
      </c>
      <c r="N33" s="4">
        <v>149434.33776031999</v>
      </c>
    </row>
    <row r="34" spans="1:14">
      <c r="A34" s="1" t="s">
        <v>326</v>
      </c>
      <c r="B34" s="1"/>
      <c r="C34" s="1" t="s">
        <v>325</v>
      </c>
      <c r="D34" s="1" t="s">
        <v>25</v>
      </c>
      <c r="E34" s="1" t="s">
        <v>114</v>
      </c>
      <c r="F34" s="3">
        <v>43768.025289351899</v>
      </c>
      <c r="G34" s="1" t="s">
        <v>695</v>
      </c>
      <c r="H34" s="4">
        <v>0.99955375765101395</v>
      </c>
      <c r="I34" s="4">
        <v>10.696683333333301</v>
      </c>
      <c r="J34" s="4">
        <v>108.002545957165</v>
      </c>
      <c r="K34" s="4"/>
      <c r="L34" s="4">
        <v>589490.59232632106</v>
      </c>
      <c r="M34" s="4">
        <v>10.695816666666699</v>
      </c>
      <c r="N34" s="4">
        <v>168453.45761032199</v>
      </c>
    </row>
    <row r="35" spans="1:14">
      <c r="A35" s="1" t="s">
        <v>328</v>
      </c>
      <c r="B35" s="1"/>
      <c r="C35" s="1" t="s">
        <v>327</v>
      </c>
      <c r="D35" s="1" t="s">
        <v>25</v>
      </c>
      <c r="E35" s="1" t="s">
        <v>114</v>
      </c>
      <c r="F35" s="3">
        <v>43768.004386574103</v>
      </c>
      <c r="G35" s="1" t="s">
        <v>695</v>
      </c>
      <c r="H35" s="4">
        <v>0.99955375765101395</v>
      </c>
      <c r="I35" s="4">
        <v>10.696683333333301</v>
      </c>
      <c r="J35" s="4">
        <v>155.08561402591999</v>
      </c>
      <c r="K35" s="4"/>
      <c r="L35" s="4">
        <v>678759.67267395195</v>
      </c>
      <c r="M35" s="4">
        <v>10.695816666666699</v>
      </c>
      <c r="N35" s="4">
        <v>138389.58666820001</v>
      </c>
    </row>
    <row r="36" spans="1:14">
      <c r="A36" s="1" t="s">
        <v>330</v>
      </c>
      <c r="B36" s="1"/>
      <c r="C36" s="1" t="s">
        <v>329</v>
      </c>
      <c r="D36" s="1" t="s">
        <v>25</v>
      </c>
      <c r="E36" s="1" t="s">
        <v>114</v>
      </c>
      <c r="F36" s="3">
        <v>43767.983460648102</v>
      </c>
      <c r="G36" s="1" t="s">
        <v>695</v>
      </c>
      <c r="H36" s="4">
        <v>0.99955375765101395</v>
      </c>
      <c r="I36" s="4">
        <v>10.696683333333301</v>
      </c>
      <c r="J36" s="4">
        <v>159.06054653771699</v>
      </c>
      <c r="K36" s="4"/>
      <c r="L36" s="4">
        <v>918682.49464948301</v>
      </c>
      <c r="M36" s="4">
        <v>10.695816666666699</v>
      </c>
      <c r="N36" s="4">
        <v>182882.78013964699</v>
      </c>
    </row>
    <row r="37" spans="1:14">
      <c r="A37" s="1" t="s">
        <v>332</v>
      </c>
      <c r="B37" s="1"/>
      <c r="C37" s="1" t="s">
        <v>331</v>
      </c>
      <c r="D37" s="1" t="s">
        <v>25</v>
      </c>
      <c r="E37" s="1" t="s">
        <v>114</v>
      </c>
      <c r="F37" s="3">
        <v>43767.9625578704</v>
      </c>
      <c r="G37" s="1" t="s">
        <v>695</v>
      </c>
      <c r="H37" s="4">
        <v>0.99955375765101395</v>
      </c>
      <c r="I37" s="4">
        <v>10.696683333333301</v>
      </c>
      <c r="J37" s="4">
        <v>160.97512444798099</v>
      </c>
      <c r="K37" s="4"/>
      <c r="L37" s="4">
        <v>791660.69492405001</v>
      </c>
      <c r="M37" s="4">
        <v>10.695816666666699</v>
      </c>
      <c r="N37" s="4">
        <v>155823.85918173299</v>
      </c>
    </row>
    <row r="38" spans="1:14">
      <c r="A38" s="1" t="s">
        <v>334</v>
      </c>
      <c r="B38" s="1"/>
      <c r="C38" s="1" t="s">
        <v>333</v>
      </c>
      <c r="D38" s="1" t="s">
        <v>25</v>
      </c>
      <c r="E38" s="1" t="s">
        <v>114</v>
      </c>
      <c r="F38" s="3">
        <v>43767.941631944399</v>
      </c>
      <c r="G38" s="1" t="s">
        <v>695</v>
      </c>
      <c r="H38" s="4">
        <v>0.99955375765101395</v>
      </c>
      <c r="I38" s="4">
        <v>10.7017166666667</v>
      </c>
      <c r="J38" s="4">
        <v>161.39613868297201</v>
      </c>
      <c r="K38" s="4"/>
      <c r="L38" s="4">
        <v>598028.65698093094</v>
      </c>
      <c r="M38" s="4">
        <v>10.695816666666699</v>
      </c>
      <c r="N38" s="4">
        <v>117420.52715906801</v>
      </c>
    </row>
    <row r="39" spans="1:14">
      <c r="A39" s="1" t="s">
        <v>285</v>
      </c>
      <c r="B39" s="1"/>
      <c r="C39" s="1" t="s">
        <v>335</v>
      </c>
      <c r="D39" s="1" t="s">
        <v>11</v>
      </c>
      <c r="E39" s="1" t="s">
        <v>114</v>
      </c>
      <c r="F39" s="3">
        <v>43767.920729166697</v>
      </c>
      <c r="G39" s="1" t="s">
        <v>695</v>
      </c>
      <c r="H39" s="4">
        <v>0.99955375765101395</v>
      </c>
      <c r="I39" s="4">
        <v>10.7671833333333</v>
      </c>
      <c r="J39" s="4">
        <v>0</v>
      </c>
      <c r="K39" s="4">
        <v>0</v>
      </c>
      <c r="L39" s="4">
        <v>0</v>
      </c>
      <c r="M39" s="4">
        <v>10.695816666666699</v>
      </c>
      <c r="N39" s="4">
        <v>0</v>
      </c>
    </row>
    <row r="40" spans="1:14">
      <c r="A40" s="1" t="s">
        <v>337</v>
      </c>
      <c r="B40" s="1"/>
      <c r="C40" s="1" t="s">
        <v>336</v>
      </c>
      <c r="D40" s="1" t="s">
        <v>25</v>
      </c>
      <c r="E40" s="1" t="s">
        <v>114</v>
      </c>
      <c r="F40" s="3">
        <v>43767.899791666699</v>
      </c>
      <c r="G40" s="1" t="s">
        <v>695</v>
      </c>
      <c r="H40" s="4">
        <v>0.99955375765101395</v>
      </c>
      <c r="I40" s="4">
        <v>10.7017166666667</v>
      </c>
      <c r="J40" s="4">
        <v>190.253523726308</v>
      </c>
      <c r="K40" s="4"/>
      <c r="L40" s="4">
        <v>976246.02720540203</v>
      </c>
      <c r="M40" s="4">
        <v>10.695816666666699</v>
      </c>
      <c r="N40" s="4">
        <v>163955.13880347199</v>
      </c>
    </row>
    <row r="41" spans="1:14">
      <c r="A41" s="1" t="s">
        <v>339</v>
      </c>
      <c r="B41" s="1"/>
      <c r="C41" s="1" t="s">
        <v>338</v>
      </c>
      <c r="D41" s="1" t="s">
        <v>25</v>
      </c>
      <c r="E41" s="1" t="s">
        <v>114</v>
      </c>
      <c r="F41" s="3">
        <v>43767.878900463002</v>
      </c>
      <c r="G41" s="1" t="s">
        <v>695</v>
      </c>
      <c r="H41" s="4">
        <v>0.99955375765101395</v>
      </c>
      <c r="I41" s="4">
        <v>10.7017166666667</v>
      </c>
      <c r="J41" s="4">
        <v>186.65103603636001</v>
      </c>
      <c r="K41" s="4"/>
      <c r="L41" s="4">
        <v>1013827.9057020399</v>
      </c>
      <c r="M41" s="4">
        <v>10.695816666666699</v>
      </c>
      <c r="N41" s="4">
        <v>173397.99397202799</v>
      </c>
    </row>
    <row r="42" spans="1:14">
      <c r="A42" s="1" t="s">
        <v>341</v>
      </c>
      <c r="B42" s="1"/>
      <c r="C42" s="1" t="s">
        <v>340</v>
      </c>
      <c r="D42" s="1" t="s">
        <v>25</v>
      </c>
      <c r="E42" s="1" t="s">
        <v>114</v>
      </c>
      <c r="F42" s="3">
        <v>43767.857928240701</v>
      </c>
      <c r="G42" s="1" t="s">
        <v>695</v>
      </c>
      <c r="H42" s="4">
        <v>0.99955375765101395</v>
      </c>
      <c r="I42" s="4">
        <v>10.7017166666667</v>
      </c>
      <c r="J42" s="4">
        <v>126.51468853164999</v>
      </c>
      <c r="K42" s="4"/>
      <c r="L42" s="4">
        <v>699851.92624391196</v>
      </c>
      <c r="M42" s="4">
        <v>10.695816666666699</v>
      </c>
      <c r="N42" s="4">
        <v>172719.62558689699</v>
      </c>
    </row>
    <row r="43" spans="1:14">
      <c r="A43" s="1" t="s">
        <v>343</v>
      </c>
      <c r="B43" s="1"/>
      <c r="C43" s="1" t="s">
        <v>342</v>
      </c>
      <c r="D43" s="1" t="s">
        <v>25</v>
      </c>
      <c r="E43" s="1" t="s">
        <v>114</v>
      </c>
      <c r="F43" s="3">
        <v>43767.837048611102</v>
      </c>
      <c r="G43" s="1" t="s">
        <v>695</v>
      </c>
      <c r="H43" s="4">
        <v>0.99955375765101395</v>
      </c>
      <c r="I43" s="4">
        <v>10.7017166666667</v>
      </c>
      <c r="J43" s="4">
        <v>124.66088113767999</v>
      </c>
      <c r="K43" s="4"/>
      <c r="L43" s="4">
        <v>569660.74111743504</v>
      </c>
      <c r="M43" s="4">
        <v>10.695816666666699</v>
      </c>
      <c r="N43" s="4">
        <v>142535.49794310101</v>
      </c>
    </row>
    <row r="44" spans="1:14">
      <c r="A44" s="1" t="s">
        <v>345</v>
      </c>
      <c r="B44" s="1"/>
      <c r="C44" s="1" t="s">
        <v>344</v>
      </c>
      <c r="D44" s="1" t="s">
        <v>25</v>
      </c>
      <c r="E44" s="1" t="s">
        <v>114</v>
      </c>
      <c r="F44" s="3">
        <v>43767.816122685203</v>
      </c>
      <c r="G44" s="1" t="s">
        <v>695</v>
      </c>
      <c r="H44" s="4">
        <v>0.99955375765101395</v>
      </c>
      <c r="I44" s="4">
        <v>10.7017166666667</v>
      </c>
      <c r="J44" s="4">
        <v>191.622505172204</v>
      </c>
      <c r="K44" s="4"/>
      <c r="L44" s="4">
        <v>1079948.8642850299</v>
      </c>
      <c r="M44" s="4">
        <v>10.695816666666699</v>
      </c>
      <c r="N44" s="4">
        <v>180135.343954835</v>
      </c>
    </row>
    <row r="45" spans="1:14">
      <c r="A45" s="1" t="s">
        <v>347</v>
      </c>
      <c r="B45" s="1"/>
      <c r="C45" s="1" t="s">
        <v>346</v>
      </c>
      <c r="D45" s="1" t="s">
        <v>25</v>
      </c>
      <c r="E45" s="1" t="s">
        <v>114</v>
      </c>
      <c r="F45" s="3">
        <v>43767.795173611099</v>
      </c>
      <c r="G45" s="1" t="s">
        <v>695</v>
      </c>
      <c r="H45" s="4">
        <v>0.99955375765101395</v>
      </c>
      <c r="I45" s="4">
        <v>10.7017166666667</v>
      </c>
      <c r="J45" s="4">
        <v>204.180158408842</v>
      </c>
      <c r="K45" s="4"/>
      <c r="L45" s="4">
        <v>1121180.87619534</v>
      </c>
      <c r="M45" s="4">
        <v>10.695816666666699</v>
      </c>
      <c r="N45" s="4">
        <v>176009.20499169899</v>
      </c>
    </row>
    <row r="46" spans="1:14">
      <c r="A46" s="1" t="s">
        <v>285</v>
      </c>
      <c r="B46" s="1"/>
      <c r="C46" s="1" t="s">
        <v>375</v>
      </c>
      <c r="D46" s="1" t="s">
        <v>11</v>
      </c>
      <c r="E46" s="1" t="s">
        <v>114</v>
      </c>
      <c r="F46" s="3">
        <v>43767.46125</v>
      </c>
      <c r="G46" s="1" t="s">
        <v>695</v>
      </c>
      <c r="H46" s="4">
        <v>0.99955375765101395</v>
      </c>
      <c r="I46" s="4">
        <v>10.555683333333301</v>
      </c>
      <c r="J46" s="4">
        <v>0</v>
      </c>
      <c r="K46" s="4">
        <v>0</v>
      </c>
      <c r="L46" s="4">
        <v>0</v>
      </c>
      <c r="M46" s="4">
        <v>10.5850333333333</v>
      </c>
      <c r="N46" s="4">
        <v>0</v>
      </c>
    </row>
  </sheetData>
  <mergeCells count="4">
    <mergeCell ref="I1:L1"/>
    <mergeCell ref="M1:N1"/>
    <mergeCell ref="A1:F1"/>
    <mergeCell ref="G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'C:\Users\AKreutz\AppData\Local\Microsoft\Windows\INetCache\Content.Outlook\48Y8UW76\[4NT_amide data_031820.xlsx]ValueList_Helper'!#REF!</xm:f>
          </x14:formula1>
          <xm:sqref>D3:D46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1066-7086-4504-A9C9-2CCF33DC940D}">
  <sheetPr>
    <outlinePr summaryBelow="0"/>
  </sheetPr>
  <dimension ref="A1:BD91"/>
  <sheetViews>
    <sheetView zoomScaleNormal="100" workbookViewId="0">
      <selection activeCell="AG21" sqref="AG21:AN91"/>
    </sheetView>
  </sheetViews>
  <sheetFormatPr defaultColWidth="9.140625" defaultRowHeight="15"/>
  <cols>
    <col min="1" max="2" width="4" customWidth="1"/>
    <col min="3" max="3" width="28" customWidth="1"/>
    <col min="4" max="4" width="7.85546875" customWidth="1"/>
    <col min="5" max="5" width="11.140625" customWidth="1"/>
    <col min="6" max="6" width="12.5703125" customWidth="1"/>
    <col min="7" max="7" width="6" customWidth="1"/>
    <col min="8" max="8" width="18.5703125" customWidth="1"/>
    <col min="9" max="9" width="13.140625" hidden="1" customWidth="1"/>
    <col min="10" max="10" width="10" hidden="1" customWidth="1"/>
    <col min="11" max="11" width="5.5703125" hidden="1" customWidth="1"/>
    <col min="12" max="12" width="0" hidden="1" customWidth="1"/>
    <col min="13" max="13" width="7.5703125" hidden="1" customWidth="1"/>
    <col min="14" max="14" width="7.7109375" hidden="1" customWidth="1"/>
    <col min="15" max="15" width="6.42578125" hidden="1" customWidth="1"/>
    <col min="16" max="16" width="7.7109375" hidden="1" customWidth="1"/>
    <col min="17" max="17" width="13.140625" hidden="1" customWidth="1"/>
    <col min="18" max="18" width="10" hidden="1" customWidth="1"/>
    <col min="19" max="19" width="5.5703125" hidden="1" customWidth="1"/>
    <col min="20" max="20" width="0" hidden="1" customWidth="1"/>
    <col min="21" max="21" width="7.5703125" hidden="1" customWidth="1"/>
    <col min="22" max="22" width="7.7109375" hidden="1" customWidth="1"/>
    <col min="23" max="23" width="6.42578125" hidden="1" customWidth="1"/>
    <col min="24" max="24" width="7.7109375" hidden="1" customWidth="1"/>
    <col min="25" max="25" width="31.7109375" hidden="1" customWidth="1"/>
    <col min="26" max="26" width="10" hidden="1" customWidth="1"/>
    <col min="27" max="27" width="5.5703125" hidden="1" customWidth="1"/>
    <col min="28" max="28" width="0" hidden="1" customWidth="1"/>
    <col min="29" max="29" width="7.5703125" hidden="1" customWidth="1"/>
    <col min="30" max="30" width="6.85546875" hidden="1" customWidth="1"/>
    <col min="31" max="31" width="6.42578125" hidden="1" customWidth="1"/>
    <col min="32" max="32" width="7.7109375" hidden="1" customWidth="1"/>
    <col min="33" max="33" width="13.140625" customWidth="1"/>
    <col min="34" max="34" width="10" customWidth="1"/>
    <col min="35" max="35" width="6.42578125" customWidth="1"/>
    <col min="37" max="37" width="7.5703125" customWidth="1"/>
    <col min="38" max="38" width="7.7109375" customWidth="1"/>
    <col min="39" max="39" width="6.42578125" customWidth="1"/>
    <col min="40" max="40" width="6.85546875" customWidth="1"/>
    <col min="41" max="41" width="13.140625" customWidth="1"/>
    <col min="42" max="42" width="10" customWidth="1"/>
    <col min="43" max="43" width="6.42578125" customWidth="1"/>
    <col min="45" max="45" width="7.5703125" customWidth="1"/>
    <col min="46" max="46" width="7.7109375" customWidth="1"/>
    <col min="47" max="47" width="6.42578125" customWidth="1"/>
    <col min="48" max="48" width="7.7109375" customWidth="1"/>
    <col min="49" max="49" width="13.140625" customWidth="1"/>
    <col min="50" max="50" width="10" customWidth="1"/>
    <col min="51" max="51" width="6.42578125" customWidth="1"/>
    <col min="53" max="53" width="7.5703125" customWidth="1"/>
    <col min="54" max="54" width="6.85546875" customWidth="1"/>
    <col min="55" max="55" width="6.42578125" customWidth="1"/>
    <col min="56" max="56" width="7.7109375" customWidth="1"/>
  </cols>
  <sheetData>
    <row r="1" spans="1:56" ht="17.25" customHeight="1">
      <c r="A1" s="289" t="s">
        <v>25</v>
      </c>
      <c r="B1" s="291"/>
      <c r="C1" s="291"/>
      <c r="D1" s="291"/>
      <c r="E1" s="291"/>
      <c r="F1" s="291"/>
      <c r="G1" s="291"/>
      <c r="H1" s="290"/>
      <c r="I1" s="289" t="s">
        <v>379</v>
      </c>
      <c r="J1" s="290"/>
      <c r="K1" s="289" t="s">
        <v>378</v>
      </c>
      <c r="L1" s="291"/>
      <c r="M1" s="291"/>
      <c r="N1" s="290"/>
      <c r="O1" s="289" t="s">
        <v>35</v>
      </c>
      <c r="P1" s="290"/>
      <c r="Q1" s="289" t="s">
        <v>377</v>
      </c>
      <c r="R1" s="290"/>
      <c r="S1" s="289" t="s">
        <v>376</v>
      </c>
      <c r="T1" s="291"/>
      <c r="U1" s="291"/>
      <c r="V1" s="290"/>
      <c r="W1" s="289" t="s">
        <v>35</v>
      </c>
      <c r="X1" s="290"/>
      <c r="Y1" s="289" t="s">
        <v>83</v>
      </c>
      <c r="Z1" s="290"/>
      <c r="AA1" s="289" t="s">
        <v>12</v>
      </c>
      <c r="AB1" s="291"/>
      <c r="AC1" s="291"/>
      <c r="AD1" s="290"/>
      <c r="AE1" s="289" t="s">
        <v>35</v>
      </c>
      <c r="AF1" s="290"/>
      <c r="AG1" s="289" t="s">
        <v>41</v>
      </c>
      <c r="AH1" s="290"/>
      <c r="AI1" s="289" t="s">
        <v>89</v>
      </c>
      <c r="AJ1" s="291"/>
      <c r="AK1" s="291"/>
      <c r="AL1" s="290"/>
      <c r="AM1" s="289" t="s">
        <v>18</v>
      </c>
      <c r="AN1" s="290"/>
      <c r="AO1" s="289" t="s">
        <v>7</v>
      </c>
      <c r="AP1" s="290"/>
      <c r="AQ1" s="289" t="s">
        <v>20</v>
      </c>
      <c r="AR1" s="291"/>
      <c r="AS1" s="291"/>
      <c r="AT1" s="290"/>
      <c r="AU1" s="289" t="s">
        <v>35</v>
      </c>
      <c r="AV1" s="290"/>
      <c r="AW1" s="289" t="s">
        <v>105</v>
      </c>
      <c r="AX1" s="290"/>
      <c r="AY1" s="289" t="s">
        <v>8</v>
      </c>
      <c r="AZ1" s="291"/>
      <c r="BA1" s="291"/>
      <c r="BB1" s="290"/>
      <c r="BC1" s="289" t="s">
        <v>35</v>
      </c>
      <c r="BD1" s="290"/>
    </row>
    <row r="2" spans="1:56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104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104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104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104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  <c r="AO2" s="2" t="s">
        <v>104</v>
      </c>
      <c r="AP2" s="2" t="s">
        <v>125</v>
      </c>
      <c r="AQ2" s="2" t="s">
        <v>5</v>
      </c>
      <c r="AR2" s="2" t="s">
        <v>19</v>
      </c>
      <c r="AS2" s="2" t="s">
        <v>0</v>
      </c>
      <c r="AT2" s="2" t="s">
        <v>68</v>
      </c>
      <c r="AU2" s="2" t="s">
        <v>5</v>
      </c>
      <c r="AV2" s="2" t="s">
        <v>68</v>
      </c>
      <c r="AW2" s="2" t="s">
        <v>104</v>
      </c>
      <c r="AX2" s="2" t="s">
        <v>125</v>
      </c>
      <c r="AY2" s="2" t="s">
        <v>5</v>
      </c>
      <c r="AZ2" s="2" t="s">
        <v>19</v>
      </c>
      <c r="BA2" s="2" t="s">
        <v>0</v>
      </c>
      <c r="BB2" s="2" t="s">
        <v>68</v>
      </c>
      <c r="BC2" s="2" t="s">
        <v>5</v>
      </c>
      <c r="BD2" s="2" t="s">
        <v>68</v>
      </c>
    </row>
    <row r="3" spans="1:56">
      <c r="A3" s="1"/>
      <c r="B3" s="1"/>
      <c r="C3" s="1" t="s">
        <v>285</v>
      </c>
      <c r="D3" s="1"/>
      <c r="E3" s="1" t="s">
        <v>548</v>
      </c>
      <c r="F3" s="1" t="s">
        <v>11</v>
      </c>
      <c r="G3" s="1" t="s">
        <v>114</v>
      </c>
      <c r="H3" s="3">
        <v>43770.372731481497</v>
      </c>
      <c r="I3" s="1" t="s">
        <v>385</v>
      </c>
      <c r="J3" s="4">
        <v>0.99826091527740901</v>
      </c>
      <c r="K3" s="4">
        <v>9.1341999999999999</v>
      </c>
      <c r="L3" s="4">
        <v>0</v>
      </c>
      <c r="M3" s="4">
        <v>0</v>
      </c>
      <c r="N3" s="4">
        <v>0</v>
      </c>
      <c r="O3" s="4">
        <v>13.689016666666699</v>
      </c>
      <c r="P3" s="4">
        <v>0</v>
      </c>
      <c r="Q3" s="1" t="s">
        <v>384</v>
      </c>
      <c r="R3" s="4">
        <v>0.99679217206035797</v>
      </c>
      <c r="S3" s="4">
        <v>9.2762833333333301</v>
      </c>
      <c r="T3" s="4">
        <v>0</v>
      </c>
      <c r="U3" s="4">
        <v>0</v>
      </c>
      <c r="V3" s="4">
        <v>0</v>
      </c>
      <c r="W3" s="4">
        <v>13.689016666666699</v>
      </c>
      <c r="X3" s="4">
        <v>0</v>
      </c>
      <c r="Y3" s="1" t="s">
        <v>383</v>
      </c>
      <c r="Z3" s="4">
        <v>0.99906402414279805</v>
      </c>
      <c r="AA3" s="4">
        <v>9.5654833333333293</v>
      </c>
      <c r="AB3" s="4">
        <v>0</v>
      </c>
      <c r="AC3" s="4">
        <v>0</v>
      </c>
      <c r="AD3" s="4">
        <v>0</v>
      </c>
      <c r="AE3" s="4">
        <v>13.689016666666699</v>
      </c>
      <c r="AF3" s="4">
        <v>0</v>
      </c>
      <c r="AG3" s="1" t="s">
        <v>695</v>
      </c>
      <c r="AH3" s="4">
        <v>0.99955375765101395</v>
      </c>
      <c r="AI3" s="4">
        <v>10.837683333333301</v>
      </c>
      <c r="AJ3" s="4">
        <v>0</v>
      </c>
      <c r="AK3" s="4">
        <v>0</v>
      </c>
      <c r="AL3" s="4">
        <v>0</v>
      </c>
      <c r="AM3" s="4">
        <v>10.791499999999999</v>
      </c>
      <c r="AN3" s="4">
        <v>0</v>
      </c>
      <c r="AO3" s="1" t="s">
        <v>381</v>
      </c>
      <c r="AP3" s="4">
        <v>0.99597805324617195</v>
      </c>
      <c r="AQ3" s="4">
        <v>12.8039666666667</v>
      </c>
      <c r="AR3" s="4">
        <v>0</v>
      </c>
      <c r="AS3" s="4">
        <v>0</v>
      </c>
      <c r="AT3" s="4">
        <v>0</v>
      </c>
      <c r="AU3" s="4">
        <v>13.689016666666699</v>
      </c>
      <c r="AV3" s="4">
        <v>0</v>
      </c>
      <c r="AW3" s="1" t="s">
        <v>380</v>
      </c>
      <c r="AX3" s="4">
        <v>0.99495350851247299</v>
      </c>
      <c r="AY3" s="4">
        <v>23.496466666666699</v>
      </c>
      <c r="AZ3" s="4">
        <v>0</v>
      </c>
      <c r="BA3" s="4">
        <v>0</v>
      </c>
      <c r="BB3" s="4">
        <v>0</v>
      </c>
      <c r="BC3" s="4">
        <v>13.689016666666699</v>
      </c>
      <c r="BD3" s="4">
        <v>0</v>
      </c>
    </row>
    <row r="4" spans="1:56">
      <c r="A4" s="1"/>
      <c r="B4" s="1"/>
      <c r="C4" s="1" t="s">
        <v>546</v>
      </c>
      <c r="D4" s="1"/>
      <c r="E4" s="1" t="s">
        <v>547</v>
      </c>
      <c r="F4" s="1" t="s">
        <v>130</v>
      </c>
      <c r="G4" s="1" t="s">
        <v>114</v>
      </c>
      <c r="H4" s="3">
        <v>43770.393553240698</v>
      </c>
      <c r="I4" s="1" t="s">
        <v>385</v>
      </c>
      <c r="J4" s="4">
        <v>0.99826091527740901</v>
      </c>
      <c r="K4" s="4">
        <v>9.0903500000000008</v>
      </c>
      <c r="L4" s="4">
        <v>0</v>
      </c>
      <c r="M4" s="4">
        <v>0</v>
      </c>
      <c r="N4" s="4">
        <v>0</v>
      </c>
      <c r="O4" s="4">
        <v>13.680533333333299</v>
      </c>
      <c r="P4" s="4">
        <v>693049.95932955598</v>
      </c>
      <c r="Q4" s="1" t="s">
        <v>384</v>
      </c>
      <c r="R4" s="4">
        <v>0.99679217206035797</v>
      </c>
      <c r="S4" s="4">
        <v>9.2817666666666696</v>
      </c>
      <c r="T4" s="4">
        <v>0</v>
      </c>
      <c r="U4" s="4">
        <v>0</v>
      </c>
      <c r="V4" s="4">
        <v>0</v>
      </c>
      <c r="W4" s="4">
        <v>13.680533333333299</v>
      </c>
      <c r="X4" s="4">
        <v>693049.95932955598</v>
      </c>
      <c r="Y4" s="1" t="s">
        <v>383</v>
      </c>
      <c r="Z4" s="4">
        <v>0.99906402414279805</v>
      </c>
      <c r="AA4" s="4">
        <v>9.5271166666666698</v>
      </c>
      <c r="AB4" s="4">
        <v>0</v>
      </c>
      <c r="AC4" s="4">
        <v>0</v>
      </c>
      <c r="AD4" s="4">
        <v>0</v>
      </c>
      <c r="AE4" s="4">
        <v>13.680533333333299</v>
      </c>
      <c r="AF4" s="4">
        <v>693049.95932955598</v>
      </c>
      <c r="AG4" s="1" t="s">
        <v>695</v>
      </c>
      <c r="AH4" s="4">
        <v>0.99955375765101395</v>
      </c>
      <c r="AI4" s="4">
        <v>10.70675</v>
      </c>
      <c r="AJ4" s="4">
        <v>0</v>
      </c>
      <c r="AK4" s="4"/>
      <c r="AL4" s="4">
        <v>27819.226691511802</v>
      </c>
      <c r="AM4" s="4">
        <v>10.6907833333333</v>
      </c>
      <c r="AN4" s="4">
        <v>195788.98114932101</v>
      </c>
      <c r="AO4" s="1" t="s">
        <v>381</v>
      </c>
      <c r="AP4" s="4">
        <v>0.99597805324617195</v>
      </c>
      <c r="AQ4" s="4">
        <v>11.759783333333299</v>
      </c>
      <c r="AR4" s="4">
        <v>0</v>
      </c>
      <c r="AS4" s="4">
        <v>0</v>
      </c>
      <c r="AT4" s="4">
        <v>0</v>
      </c>
      <c r="AU4" s="4">
        <v>13.680533333333299</v>
      </c>
      <c r="AV4" s="4">
        <v>693049.95932955598</v>
      </c>
      <c r="AW4" s="1" t="s">
        <v>380</v>
      </c>
      <c r="AX4" s="4">
        <v>0.99495350851247299</v>
      </c>
      <c r="AY4" s="4">
        <v>22.706966666666698</v>
      </c>
      <c r="AZ4" s="4">
        <v>0</v>
      </c>
      <c r="BA4" s="4">
        <v>0</v>
      </c>
      <c r="BB4" s="4">
        <v>0</v>
      </c>
      <c r="BC4" s="4">
        <v>13.680533333333299</v>
      </c>
      <c r="BD4" s="4">
        <v>693049.95932955598</v>
      </c>
    </row>
    <row r="5" spans="1:56">
      <c r="A5" s="1"/>
      <c r="B5" s="1"/>
      <c r="C5" s="1" t="s">
        <v>546</v>
      </c>
      <c r="D5" s="1"/>
      <c r="E5" s="1" t="s">
        <v>545</v>
      </c>
      <c r="F5" s="1" t="s">
        <v>130</v>
      </c>
      <c r="G5" s="1" t="s">
        <v>114</v>
      </c>
      <c r="H5" s="3">
        <v>43770.431863425903</v>
      </c>
      <c r="I5" s="1" t="s">
        <v>385</v>
      </c>
      <c r="J5" s="4">
        <v>0.99826091527740901</v>
      </c>
      <c r="K5" s="4">
        <v>9.1122999999999994</v>
      </c>
      <c r="L5" s="4">
        <v>0</v>
      </c>
      <c r="M5" s="4">
        <v>0</v>
      </c>
      <c r="N5" s="4">
        <v>0</v>
      </c>
      <c r="O5" s="4">
        <v>13.680566666666699</v>
      </c>
      <c r="P5" s="4">
        <v>638474.55584067095</v>
      </c>
      <c r="Q5" s="1" t="s">
        <v>384</v>
      </c>
      <c r="R5" s="4">
        <v>0.99679217206035797</v>
      </c>
      <c r="S5" s="4">
        <v>9.1064000000000007</v>
      </c>
      <c r="T5" s="4">
        <v>0</v>
      </c>
      <c r="U5" s="4">
        <v>0</v>
      </c>
      <c r="V5" s="4">
        <v>0</v>
      </c>
      <c r="W5" s="4">
        <v>13.680566666666699</v>
      </c>
      <c r="X5" s="4">
        <v>638474.55584067095</v>
      </c>
      <c r="Y5" s="1" t="s">
        <v>383</v>
      </c>
      <c r="Z5" s="4">
        <v>0.99906402414279805</v>
      </c>
      <c r="AA5" s="4">
        <v>9.5764666666666702</v>
      </c>
      <c r="AB5" s="4">
        <v>0</v>
      </c>
      <c r="AC5" s="4">
        <v>0</v>
      </c>
      <c r="AD5" s="4">
        <v>0</v>
      </c>
      <c r="AE5" s="4">
        <v>13.680566666666699</v>
      </c>
      <c r="AF5" s="4">
        <v>638474.55584067095</v>
      </c>
      <c r="AG5" s="1" t="s">
        <v>695</v>
      </c>
      <c r="AH5" s="4">
        <v>0.99955375765101395</v>
      </c>
      <c r="AI5" s="4">
        <v>10.711833333333299</v>
      </c>
      <c r="AJ5" s="4">
        <v>0</v>
      </c>
      <c r="AK5" s="4"/>
      <c r="AL5" s="4">
        <v>31115.108295293099</v>
      </c>
      <c r="AM5" s="4">
        <v>10.6908333333333</v>
      </c>
      <c r="AN5" s="4">
        <v>212346.11310210201</v>
      </c>
      <c r="AO5" s="1" t="s">
        <v>381</v>
      </c>
      <c r="AP5" s="4">
        <v>0.99597805324617195</v>
      </c>
      <c r="AQ5" s="4" t="s">
        <v>114</v>
      </c>
      <c r="AR5" s="4" t="s">
        <v>114</v>
      </c>
      <c r="AS5" s="4" t="s">
        <v>114</v>
      </c>
      <c r="AT5" s="4" t="s">
        <v>114</v>
      </c>
      <c r="AU5" s="4">
        <v>13.680566666666699</v>
      </c>
      <c r="AV5" s="4">
        <v>638474.55584067095</v>
      </c>
      <c r="AW5" s="1" t="s">
        <v>380</v>
      </c>
      <c r="AX5" s="4">
        <v>0.99495350851247299</v>
      </c>
      <c r="AY5" s="4">
        <v>23.471033333333299</v>
      </c>
      <c r="AZ5" s="4">
        <v>0</v>
      </c>
      <c r="BA5" s="4">
        <v>0</v>
      </c>
      <c r="BB5" s="4">
        <v>0</v>
      </c>
      <c r="BC5" s="4">
        <v>13.680566666666699</v>
      </c>
      <c r="BD5" s="4">
        <v>638474.55584067095</v>
      </c>
    </row>
    <row r="6" spans="1:56">
      <c r="A6" s="1"/>
      <c r="B6" s="1"/>
      <c r="C6" s="1" t="s">
        <v>544</v>
      </c>
      <c r="D6" s="1"/>
      <c r="E6" s="1" t="s">
        <v>543</v>
      </c>
      <c r="F6" s="1" t="s">
        <v>44</v>
      </c>
      <c r="G6" s="1" t="s">
        <v>134</v>
      </c>
      <c r="H6" s="3">
        <v>43770.452696759297</v>
      </c>
      <c r="I6" s="1" t="s">
        <v>385</v>
      </c>
      <c r="J6" s="4">
        <v>0.99826091527740901</v>
      </c>
      <c r="K6" s="4">
        <v>9.1286000000000005</v>
      </c>
      <c r="L6" s="4">
        <v>1282.0888385912799</v>
      </c>
      <c r="M6" s="4">
        <v>102.567107087303</v>
      </c>
      <c r="N6" s="4">
        <v>3088291.3527652202</v>
      </c>
      <c r="O6" s="4">
        <v>13.68045</v>
      </c>
      <c r="P6" s="4">
        <v>614375.897015339</v>
      </c>
      <c r="Q6" s="1" t="s">
        <v>384</v>
      </c>
      <c r="R6" s="4">
        <v>0.99679217206035797</v>
      </c>
      <c r="S6" s="4">
        <v>9.2049166666666693</v>
      </c>
      <c r="T6" s="4">
        <v>1291.913799706</v>
      </c>
      <c r="U6" s="4">
        <v>103.35310397648</v>
      </c>
      <c r="V6" s="4">
        <v>2924389.3909791699</v>
      </c>
      <c r="W6" s="4">
        <v>13.68045</v>
      </c>
      <c r="X6" s="4">
        <v>614375.897015339</v>
      </c>
      <c r="Y6" s="1" t="s">
        <v>383</v>
      </c>
      <c r="Z6" s="4">
        <v>0.99906402414279805</v>
      </c>
      <c r="AA6" s="4">
        <v>9.5818166666666702</v>
      </c>
      <c r="AB6" s="4">
        <v>1241.5356876502101</v>
      </c>
      <c r="AC6" s="4">
        <v>99.322855012016603</v>
      </c>
      <c r="AD6" s="4">
        <v>914479.02100844402</v>
      </c>
      <c r="AE6" s="4">
        <v>13.68045</v>
      </c>
      <c r="AF6" s="4">
        <v>614375.897015339</v>
      </c>
      <c r="AG6" s="1" t="s">
        <v>695</v>
      </c>
      <c r="AH6" s="4">
        <v>0.99955375765101395</v>
      </c>
      <c r="AI6" s="4">
        <v>10.6915666666667</v>
      </c>
      <c r="AJ6" s="4">
        <v>1228.99680129998</v>
      </c>
      <c r="AK6" s="4">
        <v>98.319744103998502</v>
      </c>
      <c r="AL6" s="4">
        <v>7127691.7006885204</v>
      </c>
      <c r="AM6" s="4">
        <v>10.690716666666701</v>
      </c>
      <c r="AN6" s="4">
        <v>192862.25667021301</v>
      </c>
      <c r="AO6" s="1" t="s">
        <v>381</v>
      </c>
      <c r="AP6" s="4">
        <v>0.99597805324617195</v>
      </c>
      <c r="AQ6" s="4">
        <v>11.8276166666667</v>
      </c>
      <c r="AR6" s="4">
        <v>1308.92860723016</v>
      </c>
      <c r="AS6" s="4">
        <v>104.714288578412</v>
      </c>
      <c r="AT6" s="4">
        <v>2559428.3303856798</v>
      </c>
      <c r="AU6" s="4">
        <v>13.68045</v>
      </c>
      <c r="AV6" s="4">
        <v>614375.897015339</v>
      </c>
      <c r="AW6" s="1" t="s">
        <v>380</v>
      </c>
      <c r="AX6" s="4">
        <v>0.99495350851247299</v>
      </c>
      <c r="AY6" s="4">
        <v>23.4964166666667</v>
      </c>
      <c r="AZ6" s="4">
        <v>1269.21629638529</v>
      </c>
      <c r="BA6" s="4">
        <v>101.537303710823</v>
      </c>
      <c r="BB6" s="4">
        <v>374400.61960726901</v>
      </c>
      <c r="BC6" s="4">
        <v>13.68045</v>
      </c>
      <c r="BD6" s="4">
        <v>614375.897015339</v>
      </c>
    </row>
    <row r="7" spans="1:56">
      <c r="A7" s="1"/>
      <c r="B7" s="1"/>
      <c r="C7" s="1" t="s">
        <v>542</v>
      </c>
      <c r="D7" s="1"/>
      <c r="E7" s="1" t="s">
        <v>541</v>
      </c>
      <c r="F7" s="1" t="s">
        <v>44</v>
      </c>
      <c r="G7" s="1" t="s">
        <v>135</v>
      </c>
      <c r="H7" s="3">
        <v>43770.473518518498</v>
      </c>
      <c r="I7" s="1" t="s">
        <v>385</v>
      </c>
      <c r="J7" s="4">
        <v>0.99826091527740901</v>
      </c>
      <c r="K7" s="4">
        <v>9.1286500000000004</v>
      </c>
      <c r="L7" s="4">
        <v>858.46079060093496</v>
      </c>
      <c r="M7" s="4">
        <v>98.109804640106901</v>
      </c>
      <c r="N7" s="4">
        <v>2367255.0817840798</v>
      </c>
      <c r="O7" s="4">
        <v>13.6719666666667</v>
      </c>
      <c r="P7" s="4">
        <v>703329.148982996</v>
      </c>
      <c r="Q7" s="1" t="s">
        <v>384</v>
      </c>
      <c r="R7" s="4">
        <v>0.99679217206035797</v>
      </c>
      <c r="S7" s="4">
        <v>9.2049666666666692</v>
      </c>
      <c r="T7" s="4">
        <v>869.39476958434102</v>
      </c>
      <c r="U7" s="4">
        <v>99.359402238210393</v>
      </c>
      <c r="V7" s="4">
        <v>2252906.3189147799</v>
      </c>
      <c r="W7" s="4">
        <v>13.6719666666667</v>
      </c>
      <c r="X7" s="4">
        <v>703329.148982996</v>
      </c>
      <c r="Y7" s="1" t="s">
        <v>383</v>
      </c>
      <c r="Z7" s="4">
        <v>0.99906402414279805</v>
      </c>
      <c r="AA7" s="4">
        <v>9.5818499999999993</v>
      </c>
      <c r="AB7" s="4">
        <v>889.93142009184999</v>
      </c>
      <c r="AC7" s="4">
        <v>101.706448010497</v>
      </c>
      <c r="AD7" s="4">
        <v>775821.54457569204</v>
      </c>
      <c r="AE7" s="4">
        <v>13.6719666666667</v>
      </c>
      <c r="AF7" s="4">
        <v>703329.148982996</v>
      </c>
      <c r="AG7" s="1" t="s">
        <v>695</v>
      </c>
      <c r="AH7" s="4">
        <v>0.99955375765101395</v>
      </c>
      <c r="AI7" s="4">
        <v>10.6915833333333</v>
      </c>
      <c r="AJ7" s="4">
        <v>889.12367619256099</v>
      </c>
      <c r="AK7" s="4">
        <v>101.614134422007</v>
      </c>
      <c r="AL7" s="4">
        <v>5205424.3285106802</v>
      </c>
      <c r="AM7" s="4">
        <v>10.6856833333333</v>
      </c>
      <c r="AN7" s="4">
        <v>194135.72172222499</v>
      </c>
      <c r="AO7" s="1" t="s">
        <v>381</v>
      </c>
      <c r="AP7" s="4">
        <v>0.99597805324617195</v>
      </c>
      <c r="AQ7" s="4">
        <v>11.827633333333299</v>
      </c>
      <c r="AR7" s="4">
        <v>828.82697315917505</v>
      </c>
      <c r="AS7" s="4">
        <v>94.723082646762904</v>
      </c>
      <c r="AT7" s="4">
        <v>1855305.09448479</v>
      </c>
      <c r="AU7" s="4">
        <v>13.6719666666667</v>
      </c>
      <c r="AV7" s="4">
        <v>703329.148982996</v>
      </c>
      <c r="AW7" s="1" t="s">
        <v>380</v>
      </c>
      <c r="AX7" s="4">
        <v>0.99495350851247299</v>
      </c>
      <c r="AY7" s="4">
        <v>23.487933333333299</v>
      </c>
      <c r="AZ7" s="4">
        <v>830.13387242932799</v>
      </c>
      <c r="BA7" s="4">
        <v>94.872442563351697</v>
      </c>
      <c r="BB7" s="4">
        <v>280332.53329407901</v>
      </c>
      <c r="BC7" s="4">
        <v>13.6719666666667</v>
      </c>
      <c r="BD7" s="4">
        <v>703329.148982996</v>
      </c>
    </row>
    <row r="8" spans="1:56">
      <c r="A8" s="1"/>
      <c r="B8" s="1"/>
      <c r="C8" s="1" t="s">
        <v>540</v>
      </c>
      <c r="D8" s="1"/>
      <c r="E8" s="1" t="s">
        <v>539</v>
      </c>
      <c r="F8" s="1" t="s">
        <v>44</v>
      </c>
      <c r="G8" s="1" t="s">
        <v>45</v>
      </c>
      <c r="H8" s="3">
        <v>43770.494340277801</v>
      </c>
      <c r="I8" s="1" t="s">
        <v>385</v>
      </c>
      <c r="J8" s="4">
        <v>0.99826091527740901</v>
      </c>
      <c r="K8" s="4">
        <v>9.1286333333333296</v>
      </c>
      <c r="L8" s="4">
        <v>578.87793633088097</v>
      </c>
      <c r="M8" s="4">
        <v>92.620469812940897</v>
      </c>
      <c r="N8" s="4">
        <v>1830704.2438207001</v>
      </c>
      <c r="O8" s="4">
        <v>13.671950000000001</v>
      </c>
      <c r="P8" s="4">
        <v>806612.99524161394</v>
      </c>
      <c r="Q8" s="1" t="s">
        <v>384</v>
      </c>
      <c r="R8" s="4">
        <v>0.99679217206035797</v>
      </c>
      <c r="S8" s="4">
        <v>9.2049333333333294</v>
      </c>
      <c r="T8" s="4">
        <v>556.91588388744901</v>
      </c>
      <c r="U8" s="4">
        <v>89.106541421991807</v>
      </c>
      <c r="V8" s="4">
        <v>1655092.65922633</v>
      </c>
      <c r="W8" s="4">
        <v>13.671950000000001</v>
      </c>
      <c r="X8" s="4">
        <v>806612.99524161394</v>
      </c>
      <c r="Y8" s="1" t="s">
        <v>383</v>
      </c>
      <c r="Z8" s="4">
        <v>0.99906402414279805</v>
      </c>
      <c r="AA8" s="4">
        <v>9.5818333333333303</v>
      </c>
      <c r="AB8" s="4">
        <v>557.77074954350098</v>
      </c>
      <c r="AC8" s="4">
        <v>89.243319926960197</v>
      </c>
      <c r="AD8" s="4">
        <v>574916.85921615595</v>
      </c>
      <c r="AE8" s="4">
        <v>13.671950000000001</v>
      </c>
      <c r="AF8" s="4">
        <v>806612.99524161394</v>
      </c>
      <c r="AG8" s="1" t="s">
        <v>695</v>
      </c>
      <c r="AH8" s="4">
        <v>0.99955375765101395</v>
      </c>
      <c r="AI8" s="4">
        <v>10.6915666666667</v>
      </c>
      <c r="AJ8" s="4">
        <v>632.57089722908495</v>
      </c>
      <c r="AK8" s="4">
        <v>101.211343556654</v>
      </c>
      <c r="AL8" s="4">
        <v>3934261.0859740502</v>
      </c>
      <c r="AM8" s="4">
        <v>10.6856666666667</v>
      </c>
      <c r="AN8" s="4">
        <v>205379.36124648899</v>
      </c>
      <c r="AO8" s="1" t="s">
        <v>381</v>
      </c>
      <c r="AP8" s="4">
        <v>0.99597805324617195</v>
      </c>
      <c r="AQ8" s="4">
        <v>11.8276166666667</v>
      </c>
      <c r="AR8" s="4">
        <v>573.617754044045</v>
      </c>
      <c r="AS8" s="4">
        <v>91.778840647047204</v>
      </c>
      <c r="AT8" s="4">
        <v>1472585.91896663</v>
      </c>
      <c r="AU8" s="4">
        <v>13.671950000000001</v>
      </c>
      <c r="AV8" s="4">
        <v>806612.99524161394</v>
      </c>
      <c r="AW8" s="1" t="s">
        <v>380</v>
      </c>
      <c r="AX8" s="4">
        <v>0.99495350851247299</v>
      </c>
      <c r="AY8" s="4">
        <v>23.4964333333333</v>
      </c>
      <c r="AZ8" s="4">
        <v>677.82085855782702</v>
      </c>
      <c r="BA8" s="4">
        <v>108.451337369252</v>
      </c>
      <c r="BB8" s="4">
        <v>262510.62965421798</v>
      </c>
      <c r="BC8" s="4">
        <v>13.671950000000001</v>
      </c>
      <c r="BD8" s="4">
        <v>806612.99524161394</v>
      </c>
    </row>
    <row r="9" spans="1:56">
      <c r="A9" s="1"/>
      <c r="B9" s="1"/>
      <c r="C9" s="1" t="s">
        <v>538</v>
      </c>
      <c r="D9" s="1"/>
      <c r="E9" s="1" t="s">
        <v>537</v>
      </c>
      <c r="F9" s="1" t="s">
        <v>44</v>
      </c>
      <c r="G9" s="1" t="s">
        <v>136</v>
      </c>
      <c r="H9" s="3">
        <v>43770.515196759297</v>
      </c>
      <c r="I9" s="1" t="s">
        <v>385</v>
      </c>
      <c r="J9" s="4">
        <v>0.99826091527740901</v>
      </c>
      <c r="K9" s="4">
        <v>9.1287333333333294</v>
      </c>
      <c r="L9" s="4">
        <v>378.003485128249</v>
      </c>
      <c r="M9" s="4">
        <v>100.800929367533</v>
      </c>
      <c r="N9" s="4">
        <v>744473.87700533296</v>
      </c>
      <c r="O9" s="4">
        <v>13.68055</v>
      </c>
      <c r="P9" s="4">
        <v>502328.34232551901</v>
      </c>
      <c r="Q9" s="1" t="s">
        <v>384</v>
      </c>
      <c r="R9" s="4">
        <v>0.99679217206035797</v>
      </c>
      <c r="S9" s="4">
        <v>9.20505</v>
      </c>
      <c r="T9" s="4">
        <v>363.61085683296398</v>
      </c>
      <c r="U9" s="4">
        <v>96.962895155457105</v>
      </c>
      <c r="V9" s="4">
        <v>672964.28741736396</v>
      </c>
      <c r="W9" s="4">
        <v>13.68055</v>
      </c>
      <c r="X9" s="4">
        <v>502328.34232551901</v>
      </c>
      <c r="Y9" s="1" t="s">
        <v>383</v>
      </c>
      <c r="Z9" s="4">
        <v>0.99906402414279805</v>
      </c>
      <c r="AA9" s="4">
        <v>9.5819333333333301</v>
      </c>
      <c r="AB9" s="4">
        <v>387.701356012426</v>
      </c>
      <c r="AC9" s="4">
        <v>103.38702826997999</v>
      </c>
      <c r="AD9" s="4">
        <v>252693.309758669</v>
      </c>
      <c r="AE9" s="4">
        <v>13.68055</v>
      </c>
      <c r="AF9" s="4">
        <v>502328.34232551901</v>
      </c>
      <c r="AG9" s="1" t="s">
        <v>695</v>
      </c>
      <c r="AH9" s="4">
        <v>0.99955375765101395</v>
      </c>
      <c r="AI9" s="4">
        <v>10.6916666666667</v>
      </c>
      <c r="AJ9" s="4">
        <v>377.25415279899801</v>
      </c>
      <c r="AK9" s="4">
        <v>100.601107413066</v>
      </c>
      <c r="AL9" s="4">
        <v>1646726.60124103</v>
      </c>
      <c r="AM9" s="4">
        <v>10.6857666666667</v>
      </c>
      <c r="AN9" s="4">
        <v>142750.43757655399</v>
      </c>
      <c r="AO9" s="1" t="s">
        <v>381</v>
      </c>
      <c r="AP9" s="4">
        <v>0.99597805324617195</v>
      </c>
      <c r="AQ9" s="4">
        <v>11.827716666666699</v>
      </c>
      <c r="AR9" s="4">
        <v>370.86060099630299</v>
      </c>
      <c r="AS9" s="4">
        <v>98.896160265680805</v>
      </c>
      <c r="AT9" s="4">
        <v>592913.34374908695</v>
      </c>
      <c r="AU9" s="4">
        <v>13.68055</v>
      </c>
      <c r="AV9" s="4">
        <v>502328.34232551901</v>
      </c>
      <c r="AW9" s="1" t="s">
        <v>380</v>
      </c>
      <c r="AX9" s="4">
        <v>0.99495350851247299</v>
      </c>
      <c r="AY9" s="4">
        <v>23.4965333333333</v>
      </c>
      <c r="AZ9" s="4">
        <v>315.46365584236997</v>
      </c>
      <c r="BA9" s="4">
        <v>84.123641557965399</v>
      </c>
      <c r="BB9" s="4">
        <v>76085.826811157094</v>
      </c>
      <c r="BC9" s="4">
        <v>13.68055</v>
      </c>
      <c r="BD9" s="4">
        <v>502328.34232551901</v>
      </c>
    </row>
    <row r="10" spans="1:56">
      <c r="A10" s="1"/>
      <c r="B10" s="1"/>
      <c r="C10" s="1" t="s">
        <v>449</v>
      </c>
      <c r="D10" s="1"/>
      <c r="E10" s="1" t="s">
        <v>536</v>
      </c>
      <c r="F10" s="1" t="s">
        <v>44</v>
      </c>
      <c r="G10" s="1" t="s">
        <v>94</v>
      </c>
      <c r="H10" s="3">
        <v>43770.536030092597</v>
      </c>
      <c r="I10" s="1" t="s">
        <v>385</v>
      </c>
      <c r="J10" s="4">
        <v>0.99826091527740901</v>
      </c>
      <c r="K10" s="4">
        <v>9.1287500000000001</v>
      </c>
      <c r="L10" s="4">
        <v>205.90276215227399</v>
      </c>
      <c r="M10" s="4">
        <v>102.951381076137</v>
      </c>
      <c r="N10" s="4">
        <v>396309.43170582899</v>
      </c>
      <c r="O10" s="4">
        <v>13.6806</v>
      </c>
      <c r="P10" s="4">
        <v>490914.95083847002</v>
      </c>
      <c r="Q10" s="1" t="s">
        <v>384</v>
      </c>
      <c r="R10" s="4">
        <v>0.99679217206035797</v>
      </c>
      <c r="S10" s="4">
        <v>9.2050666666666707</v>
      </c>
      <c r="T10" s="4">
        <v>198.562309448284</v>
      </c>
      <c r="U10" s="4">
        <v>99.281154724141899</v>
      </c>
      <c r="V10" s="4">
        <v>359145.61427100602</v>
      </c>
      <c r="W10" s="4">
        <v>13.6806</v>
      </c>
      <c r="X10" s="4">
        <v>490914.95083847002</v>
      </c>
      <c r="Y10" s="1" t="s">
        <v>383</v>
      </c>
      <c r="Z10" s="4">
        <v>0.99906402414279805</v>
      </c>
      <c r="AA10" s="4">
        <v>9.5819666666666699</v>
      </c>
      <c r="AB10" s="4">
        <v>187.83952306965</v>
      </c>
      <c r="AC10" s="4">
        <v>93.919761534825</v>
      </c>
      <c r="AD10" s="4">
        <v>121775.55639783099</v>
      </c>
      <c r="AE10" s="4">
        <v>13.6806</v>
      </c>
      <c r="AF10" s="4">
        <v>490914.95083847002</v>
      </c>
      <c r="AG10" s="1" t="s">
        <v>695</v>
      </c>
      <c r="AH10" s="4">
        <v>0.99955375765101395</v>
      </c>
      <c r="AI10" s="4">
        <v>10.6917166666667</v>
      </c>
      <c r="AJ10" s="4">
        <v>198.742646855104</v>
      </c>
      <c r="AK10" s="4">
        <v>99.3713234275519</v>
      </c>
      <c r="AL10" s="4">
        <v>846983.64985976298</v>
      </c>
      <c r="AM10" s="4">
        <v>10.6858166666667</v>
      </c>
      <c r="AN10" s="4">
        <v>136440.356502537</v>
      </c>
      <c r="AO10" s="1" t="s">
        <v>381</v>
      </c>
      <c r="AP10" s="4">
        <v>0.99597805324617195</v>
      </c>
      <c r="AQ10" s="4">
        <v>11.827766666666699</v>
      </c>
      <c r="AR10" s="4">
        <v>202.835706132506</v>
      </c>
      <c r="AS10" s="4">
        <v>101.417853066253</v>
      </c>
      <c r="AT10" s="4">
        <v>316915.52229959302</v>
      </c>
      <c r="AU10" s="4">
        <v>13.6806</v>
      </c>
      <c r="AV10" s="4">
        <v>490914.95083847002</v>
      </c>
      <c r="AW10" s="1" t="s">
        <v>380</v>
      </c>
      <c r="AX10" s="4">
        <v>0.99495350851247299</v>
      </c>
      <c r="AY10" s="4">
        <v>23.479616666666701</v>
      </c>
      <c r="AZ10" s="4">
        <v>234.55837564322701</v>
      </c>
      <c r="BA10" s="4">
        <v>117.279187821614</v>
      </c>
      <c r="BB10" s="4">
        <v>55287.118296931498</v>
      </c>
      <c r="BC10" s="4">
        <v>13.6806</v>
      </c>
      <c r="BD10" s="4">
        <v>490914.95083847002</v>
      </c>
    </row>
    <row r="11" spans="1:56">
      <c r="A11" s="1"/>
      <c r="B11" s="1"/>
      <c r="C11" s="1" t="s">
        <v>499</v>
      </c>
      <c r="D11" s="1"/>
      <c r="E11" s="1" t="s">
        <v>535</v>
      </c>
      <c r="F11" s="1" t="s">
        <v>44</v>
      </c>
      <c r="G11" s="1" t="s">
        <v>40</v>
      </c>
      <c r="H11" s="3">
        <v>43770.556863425903</v>
      </c>
      <c r="I11" s="1" t="s">
        <v>385</v>
      </c>
      <c r="J11" s="4">
        <v>0.99826091527740901</v>
      </c>
      <c r="K11" s="4">
        <v>9.1287500000000001</v>
      </c>
      <c r="L11" s="4">
        <v>132.647717908294</v>
      </c>
      <c r="M11" s="4">
        <v>106.11817432663599</v>
      </c>
      <c r="N11" s="4">
        <v>242497.25698726301</v>
      </c>
      <c r="O11" s="4">
        <v>13.6720666666667</v>
      </c>
      <c r="P11" s="4">
        <v>466273.86216675799</v>
      </c>
      <c r="Q11" s="1" t="s">
        <v>384</v>
      </c>
      <c r="R11" s="4">
        <v>0.99679217206035797</v>
      </c>
      <c r="S11" s="4">
        <v>9.20505</v>
      </c>
      <c r="T11" s="4">
        <v>127.984636446541</v>
      </c>
      <c r="U11" s="4">
        <v>102.387709157233</v>
      </c>
      <c r="V11" s="4">
        <v>219870.21613032001</v>
      </c>
      <c r="W11" s="4">
        <v>13.6720666666667</v>
      </c>
      <c r="X11" s="4">
        <v>466273.86216675799</v>
      </c>
      <c r="Y11" s="1" t="s">
        <v>383</v>
      </c>
      <c r="Z11" s="4">
        <v>0.99906402414279805</v>
      </c>
      <c r="AA11" s="4">
        <v>9.5819500000000009</v>
      </c>
      <c r="AB11" s="4">
        <v>99.960866063076395</v>
      </c>
      <c r="AC11" s="4">
        <v>79.968692850461096</v>
      </c>
      <c r="AD11" s="4">
        <v>62024.454980326103</v>
      </c>
      <c r="AE11" s="4">
        <v>13.6720666666667</v>
      </c>
      <c r="AF11" s="4">
        <v>466273.86216675799</v>
      </c>
      <c r="AG11" s="1" t="s">
        <v>695</v>
      </c>
      <c r="AH11" s="4">
        <v>0.99955375765101395</v>
      </c>
      <c r="AI11" s="4">
        <v>10.6916666666667</v>
      </c>
      <c r="AJ11" s="4">
        <v>123.043556053744</v>
      </c>
      <c r="AK11" s="4">
        <v>98.434844842995105</v>
      </c>
      <c r="AL11" s="4">
        <v>529585.94471469696</v>
      </c>
      <c r="AM11" s="4">
        <v>10.6857666666667</v>
      </c>
      <c r="AN11" s="4">
        <v>134128.358073351</v>
      </c>
      <c r="AO11" s="1" t="s">
        <v>381</v>
      </c>
      <c r="AP11" s="4">
        <v>0.99597805324617195</v>
      </c>
      <c r="AQ11" s="4">
        <v>11.827716666666699</v>
      </c>
      <c r="AR11" s="4">
        <v>126.117811886006</v>
      </c>
      <c r="AS11" s="4">
        <v>100.89424950880399</v>
      </c>
      <c r="AT11" s="4">
        <v>187158.83891579599</v>
      </c>
      <c r="AU11" s="4">
        <v>13.6720666666667</v>
      </c>
      <c r="AV11" s="4">
        <v>466273.86216675799</v>
      </c>
      <c r="AW11" s="1" t="s">
        <v>380</v>
      </c>
      <c r="AX11" s="4">
        <v>0.99495350851247299</v>
      </c>
      <c r="AY11" s="4">
        <v>23.488033333333298</v>
      </c>
      <c r="AZ11" s="4">
        <v>107.30638251822</v>
      </c>
      <c r="BA11" s="4">
        <v>85.845106014576103</v>
      </c>
      <c r="BB11" s="4">
        <v>24023.339295020502</v>
      </c>
      <c r="BC11" s="4">
        <v>13.6720666666667</v>
      </c>
      <c r="BD11" s="4">
        <v>466273.86216675799</v>
      </c>
    </row>
    <row r="12" spans="1:56">
      <c r="A12" s="1"/>
      <c r="B12" s="1"/>
      <c r="C12" s="1" t="s">
        <v>409</v>
      </c>
      <c r="D12" s="1"/>
      <c r="E12" s="1" t="s">
        <v>534</v>
      </c>
      <c r="F12" s="1" t="s">
        <v>44</v>
      </c>
      <c r="G12" s="1" t="s">
        <v>95</v>
      </c>
      <c r="H12" s="3">
        <v>43770.577662037002</v>
      </c>
      <c r="I12" s="1" t="s">
        <v>385</v>
      </c>
      <c r="J12" s="4">
        <v>0.99826091527740901</v>
      </c>
      <c r="K12" s="4">
        <v>9.1286166666666695</v>
      </c>
      <c r="L12" s="4">
        <v>88.317280445900394</v>
      </c>
      <c r="M12" s="4">
        <v>100.934034795315</v>
      </c>
      <c r="N12" s="4">
        <v>229080.18534699801</v>
      </c>
      <c r="O12" s="4">
        <v>13.671950000000001</v>
      </c>
      <c r="P12" s="4">
        <v>661570.08915961196</v>
      </c>
      <c r="Q12" s="1" t="s">
        <v>384</v>
      </c>
      <c r="R12" s="4">
        <v>0.99679217206035797</v>
      </c>
      <c r="S12" s="4">
        <v>9.2049166666666693</v>
      </c>
      <c r="T12" s="4">
        <v>82.900216660800794</v>
      </c>
      <c r="U12" s="4">
        <v>94.743104755200903</v>
      </c>
      <c r="V12" s="4">
        <v>202068.687468369</v>
      </c>
      <c r="W12" s="4">
        <v>13.671950000000001</v>
      </c>
      <c r="X12" s="4">
        <v>661570.08915961196</v>
      </c>
      <c r="Y12" s="1" t="s">
        <v>383</v>
      </c>
      <c r="Z12" s="4">
        <v>0.99906402414279805</v>
      </c>
      <c r="AA12" s="4">
        <v>9.5818166666666702</v>
      </c>
      <c r="AB12" s="4">
        <v>74.171188017988101</v>
      </c>
      <c r="AC12" s="4">
        <v>84.767072020557805</v>
      </c>
      <c r="AD12" s="4">
        <v>65444.618775623901</v>
      </c>
      <c r="AE12" s="4">
        <v>13.671950000000001</v>
      </c>
      <c r="AF12" s="4">
        <v>661570.08915961196</v>
      </c>
      <c r="AG12" s="1" t="s">
        <v>695</v>
      </c>
      <c r="AH12" s="4">
        <v>0.99955375765101395</v>
      </c>
      <c r="AI12" s="4">
        <v>10.6865166666667</v>
      </c>
      <c r="AJ12" s="4">
        <v>86.248064644406796</v>
      </c>
      <c r="AK12" s="4">
        <v>98.569216736464895</v>
      </c>
      <c r="AL12" s="4">
        <v>482156.37216274498</v>
      </c>
      <c r="AM12" s="4">
        <v>10.685650000000001</v>
      </c>
      <c r="AN12" s="4">
        <v>169170.11726289199</v>
      </c>
      <c r="AO12" s="1" t="s">
        <v>381</v>
      </c>
      <c r="AP12" s="4">
        <v>0.99597805324617195</v>
      </c>
      <c r="AQ12" s="4">
        <v>11.8276</v>
      </c>
      <c r="AR12" s="4">
        <v>85.672224710678506</v>
      </c>
      <c r="AS12" s="4">
        <v>97.911113955061197</v>
      </c>
      <c r="AT12" s="4">
        <v>180388.45979751699</v>
      </c>
      <c r="AU12" s="4">
        <v>13.671950000000001</v>
      </c>
      <c r="AV12" s="4">
        <v>661570.08915961196</v>
      </c>
      <c r="AW12" s="1" t="s">
        <v>380</v>
      </c>
      <c r="AX12" s="4">
        <v>0.99495350851247299</v>
      </c>
      <c r="AY12" s="4">
        <v>23.479416666666701</v>
      </c>
      <c r="AZ12" s="4">
        <v>91.719192674375293</v>
      </c>
      <c r="BA12" s="4">
        <v>104.821934485</v>
      </c>
      <c r="BB12" s="4">
        <v>29134.182401696999</v>
      </c>
      <c r="BC12" s="4">
        <v>13.671950000000001</v>
      </c>
      <c r="BD12" s="4">
        <v>661570.08915961196</v>
      </c>
    </row>
    <row r="13" spans="1:56">
      <c r="A13" s="1"/>
      <c r="B13" s="1"/>
      <c r="C13" s="1" t="s">
        <v>533</v>
      </c>
      <c r="D13" s="1"/>
      <c r="E13" s="1" t="s">
        <v>532</v>
      </c>
      <c r="F13" s="1" t="s">
        <v>44</v>
      </c>
      <c r="G13" s="1" t="s">
        <v>60</v>
      </c>
      <c r="H13" s="3">
        <v>43770.598541666703</v>
      </c>
      <c r="I13" s="1" t="s">
        <v>385</v>
      </c>
      <c r="J13" s="4">
        <v>0.99826091527740901</v>
      </c>
      <c r="K13" s="4">
        <v>9.1231833333333299</v>
      </c>
      <c r="L13" s="4">
        <v>47.690122165154797</v>
      </c>
      <c r="M13" s="4">
        <v>95.380244330309694</v>
      </c>
      <c r="N13" s="4">
        <v>124575.267988277</v>
      </c>
      <c r="O13" s="4">
        <v>13.6719833333333</v>
      </c>
      <c r="P13" s="4">
        <v>666250.30125363299</v>
      </c>
      <c r="Q13" s="1" t="s">
        <v>384</v>
      </c>
      <c r="R13" s="4">
        <v>0.99679217206035797</v>
      </c>
      <c r="S13" s="4">
        <v>9.2049666666666692</v>
      </c>
      <c r="T13" s="4">
        <v>46.205640166367402</v>
      </c>
      <c r="U13" s="4">
        <v>92.411280332734705</v>
      </c>
      <c r="V13" s="4">
        <v>113422.679613257</v>
      </c>
      <c r="W13" s="4">
        <v>13.6719833333333</v>
      </c>
      <c r="X13" s="4">
        <v>666250.30125363299</v>
      </c>
      <c r="Y13" s="1" t="s">
        <v>383</v>
      </c>
      <c r="Z13" s="4">
        <v>0.99906402414279805</v>
      </c>
      <c r="AA13" s="4">
        <v>9.5818666666666701</v>
      </c>
      <c r="AB13" s="4">
        <v>47.656607053535502</v>
      </c>
      <c r="AC13" s="4">
        <v>95.313214107071005</v>
      </c>
      <c r="AD13" s="4">
        <v>42444.301095848699</v>
      </c>
      <c r="AE13" s="4">
        <v>13.6719833333333</v>
      </c>
      <c r="AF13" s="4">
        <v>666250.30125363299</v>
      </c>
      <c r="AG13" s="1" t="s">
        <v>695</v>
      </c>
      <c r="AH13" s="4">
        <v>0.99955375765101395</v>
      </c>
      <c r="AI13" s="4">
        <v>10.691599999999999</v>
      </c>
      <c r="AJ13" s="4">
        <v>48.508221692208501</v>
      </c>
      <c r="AK13" s="4">
        <v>97.016443384417101</v>
      </c>
      <c r="AL13" s="4">
        <v>310387.66018420103</v>
      </c>
      <c r="AM13" s="4">
        <v>10.685700000000001</v>
      </c>
      <c r="AN13" s="4">
        <v>180068.80116579699</v>
      </c>
      <c r="AO13" s="1" t="s">
        <v>381</v>
      </c>
      <c r="AP13" s="4">
        <v>0.99597805324617195</v>
      </c>
      <c r="AQ13" s="4">
        <v>11.82765</v>
      </c>
      <c r="AR13" s="4">
        <v>49.9393975745514</v>
      </c>
      <c r="AS13" s="4">
        <v>99.878795149102899</v>
      </c>
      <c r="AT13" s="4">
        <v>105894.53839984399</v>
      </c>
      <c r="AU13" s="4">
        <v>13.6719833333333</v>
      </c>
      <c r="AV13" s="4">
        <v>666250.30125363299</v>
      </c>
      <c r="AW13" s="1" t="s">
        <v>380</v>
      </c>
      <c r="AX13" s="4">
        <v>0.99495350851247299</v>
      </c>
      <c r="AY13" s="4">
        <v>23.47945</v>
      </c>
      <c r="AZ13" s="4">
        <v>44.986053986767601</v>
      </c>
      <c r="BA13" s="4">
        <v>89.972107973535302</v>
      </c>
      <c r="BB13" s="4">
        <v>14390.7049280015</v>
      </c>
      <c r="BC13" s="4">
        <v>13.6719833333333</v>
      </c>
      <c r="BD13" s="4">
        <v>666250.30125363299</v>
      </c>
    </row>
    <row r="14" spans="1:56">
      <c r="A14" s="1"/>
      <c r="B14" s="1"/>
      <c r="C14" s="1" t="s">
        <v>531</v>
      </c>
      <c r="D14" s="1"/>
      <c r="E14" s="1" t="s">
        <v>530</v>
      </c>
      <c r="F14" s="1" t="s">
        <v>44</v>
      </c>
      <c r="G14" s="1" t="s">
        <v>121</v>
      </c>
      <c r="H14" s="3">
        <v>43770.619351851798</v>
      </c>
      <c r="I14" s="1" t="s">
        <v>385</v>
      </c>
      <c r="J14" s="4">
        <v>0.99826091527740901</v>
      </c>
      <c r="K14" s="4">
        <v>9.1286500000000004</v>
      </c>
      <c r="L14" s="4">
        <v>29.540825253750398</v>
      </c>
      <c r="M14" s="4">
        <v>94.530640812001394</v>
      </c>
      <c r="N14" s="4">
        <v>73952.892032046802</v>
      </c>
      <c r="O14" s="4">
        <v>13.6719666666667</v>
      </c>
      <c r="P14" s="4">
        <v>638508.32196805603</v>
      </c>
      <c r="Q14" s="1" t="s">
        <v>384</v>
      </c>
      <c r="R14" s="4">
        <v>0.99679217206035797</v>
      </c>
      <c r="S14" s="4">
        <v>9.2049500000000002</v>
      </c>
      <c r="T14" s="4">
        <v>27.5792318279352</v>
      </c>
      <c r="U14" s="4">
        <v>88.253541849392803</v>
      </c>
      <c r="V14" s="4">
        <v>64880.803657989498</v>
      </c>
      <c r="W14" s="4">
        <v>13.6719666666667</v>
      </c>
      <c r="X14" s="4">
        <v>638508.32196805603</v>
      </c>
      <c r="Y14" s="1" t="s">
        <v>383</v>
      </c>
      <c r="Z14" s="4">
        <v>0.99906402414279805</v>
      </c>
      <c r="AA14" s="4">
        <v>9.5818499999999993</v>
      </c>
      <c r="AB14" s="4">
        <v>20.052061865260999</v>
      </c>
      <c r="AC14" s="4">
        <v>64.166597968835106</v>
      </c>
      <c r="AD14" s="4">
        <v>17156.115972902098</v>
      </c>
      <c r="AE14" s="4">
        <v>13.6719666666667</v>
      </c>
      <c r="AF14" s="4">
        <v>638508.32196805603</v>
      </c>
      <c r="AG14" s="1" t="s">
        <v>695</v>
      </c>
      <c r="AH14" s="4">
        <v>0.99955375765101395</v>
      </c>
      <c r="AI14" s="4">
        <v>10.6915666666667</v>
      </c>
      <c r="AJ14" s="4">
        <v>34.431013058100802</v>
      </c>
      <c r="AK14" s="4">
        <v>110.179241785923</v>
      </c>
      <c r="AL14" s="4">
        <v>217454.34753914899</v>
      </c>
      <c r="AM14" s="4">
        <v>10.6856666666667</v>
      </c>
      <c r="AN14" s="4">
        <v>166815.93271097</v>
      </c>
      <c r="AO14" s="1" t="s">
        <v>381</v>
      </c>
      <c r="AP14" s="4">
        <v>0.99597805324617195</v>
      </c>
      <c r="AQ14" s="4">
        <v>11.8276166666667</v>
      </c>
      <c r="AR14" s="4">
        <v>28.369697994634599</v>
      </c>
      <c r="AS14" s="4">
        <v>90.783033582830797</v>
      </c>
      <c r="AT14" s="4">
        <v>57651.965580221702</v>
      </c>
      <c r="AU14" s="4">
        <v>13.6719666666667</v>
      </c>
      <c r="AV14" s="4">
        <v>638508.32196805603</v>
      </c>
      <c r="AW14" s="1" t="s">
        <v>380</v>
      </c>
      <c r="AX14" s="4">
        <v>0.99495350851247299</v>
      </c>
      <c r="AY14" s="4">
        <v>23.487966666666701</v>
      </c>
      <c r="AZ14" s="4">
        <v>24.471279459131299</v>
      </c>
      <c r="BA14" s="4">
        <v>78.308094269220305</v>
      </c>
      <c r="BB14" s="4">
        <v>7502.2233330692297</v>
      </c>
      <c r="BC14" s="4">
        <v>13.6719666666667</v>
      </c>
      <c r="BD14" s="4">
        <v>638508.32196805603</v>
      </c>
    </row>
    <row r="15" spans="1:56">
      <c r="A15" s="1"/>
      <c r="B15" s="1"/>
      <c r="C15" s="1" t="s">
        <v>474</v>
      </c>
      <c r="D15" s="1"/>
      <c r="E15" s="1" t="s">
        <v>529</v>
      </c>
      <c r="F15" s="1" t="s">
        <v>44</v>
      </c>
      <c r="G15" s="1" t="s">
        <v>123</v>
      </c>
      <c r="H15" s="3">
        <v>43770.640243055597</v>
      </c>
      <c r="I15" s="1" t="s">
        <v>385</v>
      </c>
      <c r="J15" s="4">
        <v>0.99826091527740901</v>
      </c>
      <c r="K15" s="4">
        <v>9.1232666666666695</v>
      </c>
      <c r="L15" s="4">
        <v>19.4559349718512</v>
      </c>
      <c r="M15" s="4">
        <v>97.279674859256204</v>
      </c>
      <c r="N15" s="4">
        <v>39682.690392951699</v>
      </c>
      <c r="O15" s="4">
        <v>13.6720666666667</v>
      </c>
      <c r="P15" s="4">
        <v>520215.18595282303</v>
      </c>
      <c r="Q15" s="1" t="s">
        <v>384</v>
      </c>
      <c r="R15" s="4">
        <v>0.99679217206035797</v>
      </c>
      <c r="S15" s="4">
        <v>9.20505</v>
      </c>
      <c r="T15" s="4">
        <v>18.116550896111399</v>
      </c>
      <c r="U15" s="4">
        <v>90.582754480557099</v>
      </c>
      <c r="V15" s="4">
        <v>34723.703363517299</v>
      </c>
      <c r="W15" s="4">
        <v>13.6720666666667</v>
      </c>
      <c r="X15" s="4">
        <v>520215.18595282303</v>
      </c>
      <c r="Y15" s="1" t="s">
        <v>383</v>
      </c>
      <c r="Z15" s="4">
        <v>0.99906402414279805</v>
      </c>
      <c r="AA15" s="4">
        <v>9.5819500000000009</v>
      </c>
      <c r="AB15" s="4">
        <v>12.392537612039501</v>
      </c>
      <c r="AC15" s="4">
        <v>61.962688060197301</v>
      </c>
      <c r="AD15" s="4">
        <v>8644.1693022024792</v>
      </c>
      <c r="AE15" s="4">
        <v>13.6720666666667</v>
      </c>
      <c r="AF15" s="4">
        <v>520215.18595282303</v>
      </c>
      <c r="AG15" s="1" t="s">
        <v>695</v>
      </c>
      <c r="AH15" s="4">
        <v>0.99955375765101395</v>
      </c>
      <c r="AI15" s="4">
        <v>10.6916833333333</v>
      </c>
      <c r="AJ15" s="4">
        <v>21.321720359856801</v>
      </c>
      <c r="AK15" s="4">
        <v>106.608601799284</v>
      </c>
      <c r="AL15" s="4">
        <v>129222.16423651901</v>
      </c>
      <c r="AM15" s="4">
        <v>10.685783333333299</v>
      </c>
      <c r="AN15" s="4">
        <v>141646.034244307</v>
      </c>
      <c r="AO15" s="1" t="s">
        <v>381</v>
      </c>
      <c r="AP15" s="4">
        <v>0.99597805324617195</v>
      </c>
      <c r="AQ15" s="4">
        <v>11.827733333333301</v>
      </c>
      <c r="AR15" s="4">
        <v>18.228212636859801</v>
      </c>
      <c r="AS15" s="4">
        <v>91.141063184299</v>
      </c>
      <c r="AT15" s="4">
        <v>30180.050073594099</v>
      </c>
      <c r="AU15" s="4">
        <v>13.6720666666667</v>
      </c>
      <c r="AV15" s="4">
        <v>520215.18595282303</v>
      </c>
      <c r="AW15" s="1" t="s">
        <v>380</v>
      </c>
      <c r="AX15" s="4">
        <v>0.99495350851247299</v>
      </c>
      <c r="AY15" s="4">
        <v>23.462599999999998</v>
      </c>
      <c r="AZ15" s="4">
        <v>14.896225483715501</v>
      </c>
      <c r="BA15" s="4">
        <v>74.4811274185776</v>
      </c>
      <c r="BB15" s="4">
        <v>3720.7116427780502</v>
      </c>
      <c r="BC15" s="4">
        <v>13.6720666666667</v>
      </c>
      <c r="BD15" s="4">
        <v>520215.18595282303</v>
      </c>
    </row>
    <row r="16" spans="1:56">
      <c r="A16" s="1"/>
      <c r="B16" s="1"/>
      <c r="C16" s="1" t="s">
        <v>428</v>
      </c>
      <c r="D16" s="1"/>
      <c r="E16" s="1" t="s">
        <v>528</v>
      </c>
      <c r="F16" s="1" t="s">
        <v>44</v>
      </c>
      <c r="G16" s="1" t="s">
        <v>131</v>
      </c>
      <c r="H16" s="3">
        <v>43770.661087963003</v>
      </c>
      <c r="I16" s="1" t="s">
        <v>385</v>
      </c>
      <c r="J16" s="4">
        <v>0.99826091527740901</v>
      </c>
      <c r="K16" s="4">
        <v>9.1287833333333293</v>
      </c>
      <c r="L16" s="4">
        <v>13.943104066667701</v>
      </c>
      <c r="M16" s="4">
        <v>111.54483253334099</v>
      </c>
      <c r="N16" s="4">
        <v>26946.766155032001</v>
      </c>
      <c r="O16" s="4">
        <v>13.6721</v>
      </c>
      <c r="P16" s="4">
        <v>492925.411870879</v>
      </c>
      <c r="Q16" s="1" t="s">
        <v>384</v>
      </c>
      <c r="R16" s="4">
        <v>0.99679217206035797</v>
      </c>
      <c r="S16" s="4">
        <v>9.1996000000000002</v>
      </c>
      <c r="T16" s="4">
        <v>12.531947875017201</v>
      </c>
      <c r="U16" s="4">
        <v>100.255583000138</v>
      </c>
      <c r="V16" s="4">
        <v>22759.739189501001</v>
      </c>
      <c r="W16" s="4">
        <v>13.6721</v>
      </c>
      <c r="X16" s="4">
        <v>492925.411870879</v>
      </c>
      <c r="Y16" s="1" t="s">
        <v>383</v>
      </c>
      <c r="Z16" s="4">
        <v>0.99906402414279805</v>
      </c>
      <c r="AA16" s="4">
        <v>9.58198333333333</v>
      </c>
      <c r="AB16" s="4">
        <v>11.237660713049999</v>
      </c>
      <c r="AC16" s="4">
        <v>89.901285704399697</v>
      </c>
      <c r="AD16" s="4">
        <v>7428.1440169525504</v>
      </c>
      <c r="AE16" s="4">
        <v>13.6721</v>
      </c>
      <c r="AF16" s="4">
        <v>492925.411870879</v>
      </c>
      <c r="AG16" s="1" t="s">
        <v>695</v>
      </c>
      <c r="AH16" s="4">
        <v>0.99955375765101395</v>
      </c>
      <c r="AI16" s="4">
        <v>10.691700000000001</v>
      </c>
      <c r="AJ16" s="4">
        <v>11.009249815954901</v>
      </c>
      <c r="AK16" s="4">
        <v>88.073998527639404</v>
      </c>
      <c r="AL16" s="4">
        <v>85922.802765135406</v>
      </c>
      <c r="AM16" s="4">
        <v>10.6858</v>
      </c>
      <c r="AN16" s="4">
        <v>142139.58003838299</v>
      </c>
      <c r="AO16" s="1" t="s">
        <v>381</v>
      </c>
      <c r="AP16" s="4">
        <v>0.99597805324617195</v>
      </c>
      <c r="AQ16" s="4">
        <v>11.819266666666699</v>
      </c>
      <c r="AR16" s="4">
        <v>12.102404831056401</v>
      </c>
      <c r="AS16" s="4">
        <v>96.819238648451503</v>
      </c>
      <c r="AT16" s="4">
        <v>18986.5356147149</v>
      </c>
      <c r="AU16" s="4">
        <v>13.6721</v>
      </c>
      <c r="AV16" s="4">
        <v>492925.411870879</v>
      </c>
      <c r="AW16" s="1" t="s">
        <v>380</v>
      </c>
      <c r="AX16" s="4">
        <v>0.99495350851247299</v>
      </c>
      <c r="AY16" s="4">
        <v>23.462583333333299</v>
      </c>
      <c r="AZ16" s="4">
        <v>15.9709474696105</v>
      </c>
      <c r="BA16" s="4">
        <v>127.767579756884</v>
      </c>
      <c r="BB16" s="4">
        <v>3779.88545344555</v>
      </c>
      <c r="BC16" s="4">
        <v>13.6721</v>
      </c>
      <c r="BD16" s="4">
        <v>492925.411870879</v>
      </c>
    </row>
    <row r="17" spans="1:56">
      <c r="A17" s="1"/>
      <c r="B17" s="1"/>
      <c r="C17" s="1" t="s">
        <v>388</v>
      </c>
      <c r="D17" s="1"/>
      <c r="E17" s="1" t="s">
        <v>527</v>
      </c>
      <c r="F17" s="1" t="s">
        <v>44</v>
      </c>
      <c r="G17" s="1" t="s">
        <v>120</v>
      </c>
      <c r="H17" s="3">
        <v>43770.6819791667</v>
      </c>
      <c r="I17" s="1" t="s">
        <v>385</v>
      </c>
      <c r="J17" s="4">
        <v>0.99826091527740901</v>
      </c>
      <c r="K17" s="4">
        <v>9.1232666666666695</v>
      </c>
      <c r="L17" s="4">
        <v>9.2406943531943799</v>
      </c>
      <c r="M17" s="4">
        <v>123.209258042592</v>
      </c>
      <c r="N17" s="4">
        <v>19541.8441902261</v>
      </c>
      <c r="O17" s="4">
        <v>13.6720666666667</v>
      </c>
      <c r="P17" s="4">
        <v>539380.15511010296</v>
      </c>
      <c r="Q17" s="1" t="s">
        <v>384</v>
      </c>
      <c r="R17" s="4">
        <v>0.99679217206035797</v>
      </c>
      <c r="S17" s="4">
        <v>9.1995666666666693</v>
      </c>
      <c r="T17" s="4">
        <v>6.8545999458122804</v>
      </c>
      <c r="U17" s="4">
        <v>91.394665944163805</v>
      </c>
      <c r="V17" s="4">
        <v>13622.1158754561</v>
      </c>
      <c r="W17" s="4">
        <v>13.6720666666667</v>
      </c>
      <c r="X17" s="4">
        <v>539380.15511010296</v>
      </c>
      <c r="Y17" s="1" t="s">
        <v>383</v>
      </c>
      <c r="Z17" s="4">
        <v>0.99906402414279805</v>
      </c>
      <c r="AA17" s="4">
        <v>9.5764666666666702</v>
      </c>
      <c r="AB17" s="4">
        <v>6.3326170955777901</v>
      </c>
      <c r="AC17" s="4">
        <v>84.434894607703896</v>
      </c>
      <c r="AD17" s="4">
        <v>4582.3136470834897</v>
      </c>
      <c r="AE17" s="4">
        <v>13.6720666666667</v>
      </c>
      <c r="AF17" s="4">
        <v>539380.15511010296</v>
      </c>
      <c r="AG17" s="1"/>
      <c r="AH17" s="4"/>
      <c r="AI17" s="4"/>
      <c r="AJ17" s="4"/>
      <c r="AK17" s="4"/>
      <c r="AL17" s="4"/>
      <c r="AM17" s="4"/>
      <c r="AN17" s="4"/>
      <c r="AO17" s="1" t="s">
        <v>381</v>
      </c>
      <c r="AP17" s="4">
        <v>0.99597805324617195</v>
      </c>
      <c r="AQ17" s="4">
        <v>11.819233333333299</v>
      </c>
      <c r="AR17" s="4">
        <v>6.7585399557085797</v>
      </c>
      <c r="AS17" s="4">
        <v>90.113866076114405</v>
      </c>
      <c r="AT17" s="4">
        <v>11602.209241758999</v>
      </c>
      <c r="AU17" s="4">
        <v>13.6720666666667</v>
      </c>
      <c r="AV17" s="4">
        <v>539380.15511010296</v>
      </c>
      <c r="AW17" s="1" t="s">
        <v>380</v>
      </c>
      <c r="AX17" s="4">
        <v>0.99495350851247299</v>
      </c>
      <c r="AY17" s="4">
        <v>23.437100000000001</v>
      </c>
      <c r="AZ17" s="4">
        <v>9.1580798623384503</v>
      </c>
      <c r="BA17" s="4">
        <v>122.107731497846</v>
      </c>
      <c r="BB17" s="4">
        <v>2371.7348773820499</v>
      </c>
      <c r="BC17" s="4">
        <v>13.6720666666667</v>
      </c>
      <c r="BD17" s="4">
        <v>539380.15511010296</v>
      </c>
    </row>
    <row r="18" spans="1:56">
      <c r="A18" s="1"/>
      <c r="B18" s="1"/>
      <c r="C18" s="1" t="s">
        <v>526</v>
      </c>
      <c r="D18" s="1"/>
      <c r="E18" s="1" t="s">
        <v>525</v>
      </c>
      <c r="F18" s="1" t="s">
        <v>44</v>
      </c>
      <c r="G18" s="1" t="s">
        <v>55</v>
      </c>
      <c r="H18" s="3">
        <v>43770.702800925901</v>
      </c>
      <c r="I18" s="1" t="s">
        <v>385</v>
      </c>
      <c r="J18" s="4">
        <v>0.99826091527740901</v>
      </c>
      <c r="K18" s="4">
        <v>9.1232833333333296</v>
      </c>
      <c r="L18" s="4">
        <v>4.8962510730873801</v>
      </c>
      <c r="M18" s="4">
        <v>97.925021461747704</v>
      </c>
      <c r="N18" s="4">
        <v>14175.5512819738</v>
      </c>
      <c r="O18" s="4">
        <v>13.672083333333299</v>
      </c>
      <c r="P18" s="4">
        <v>738431.64692653297</v>
      </c>
      <c r="Q18" s="1" t="s">
        <v>384</v>
      </c>
      <c r="R18" s="4">
        <v>0.99679217206035797</v>
      </c>
      <c r="S18" s="4">
        <v>9.1995833333333294</v>
      </c>
      <c r="T18" s="4">
        <v>4.5114972067571903</v>
      </c>
      <c r="U18" s="4">
        <v>90.229944135143796</v>
      </c>
      <c r="V18" s="4">
        <v>12274.3495499128</v>
      </c>
      <c r="W18" s="4">
        <v>13.672083333333299</v>
      </c>
      <c r="X18" s="4">
        <v>738431.64692653297</v>
      </c>
      <c r="Y18" s="1" t="s">
        <v>383</v>
      </c>
      <c r="Z18" s="4">
        <v>0.99906402414279805</v>
      </c>
      <c r="AA18" s="4">
        <v>9.5764833333333304</v>
      </c>
      <c r="AB18" s="4">
        <v>4.0411264674912397</v>
      </c>
      <c r="AC18" s="4">
        <v>80.822529349824805</v>
      </c>
      <c r="AD18" s="4">
        <v>4004.10103721319</v>
      </c>
      <c r="AE18" s="4">
        <v>13.672083333333299</v>
      </c>
      <c r="AF18" s="4">
        <v>738431.64692653297</v>
      </c>
      <c r="AG18" s="1"/>
      <c r="AH18" s="4"/>
      <c r="AI18" s="4"/>
      <c r="AJ18" s="4"/>
      <c r="AK18" s="4"/>
      <c r="AL18" s="4"/>
      <c r="AM18" s="4"/>
      <c r="AN18" s="4"/>
      <c r="AO18" s="1" t="s">
        <v>381</v>
      </c>
      <c r="AP18" s="4">
        <v>0.99597805324617195</v>
      </c>
      <c r="AQ18" s="4">
        <v>11.81925</v>
      </c>
      <c r="AR18" s="4">
        <v>4.9070885579152499</v>
      </c>
      <c r="AS18" s="4">
        <v>98.141771158304905</v>
      </c>
      <c r="AT18" s="4">
        <v>11532.594998995501</v>
      </c>
      <c r="AU18" s="4">
        <v>13.672083333333299</v>
      </c>
      <c r="AV18" s="4">
        <v>738431.64692653297</v>
      </c>
      <c r="AW18" s="1" t="s">
        <v>380</v>
      </c>
      <c r="AX18" s="4">
        <v>0.99495350851247299</v>
      </c>
      <c r="AY18" s="4">
        <v>23.479566666666699</v>
      </c>
      <c r="AZ18" s="4">
        <v>3.6383420203563501</v>
      </c>
      <c r="BA18" s="4">
        <v>72.766840407126907</v>
      </c>
      <c r="BB18" s="4">
        <v>1289.97285962252</v>
      </c>
      <c r="BC18" s="4">
        <v>13.672083333333299</v>
      </c>
      <c r="BD18" s="4">
        <v>738431.64692653297</v>
      </c>
    </row>
    <row r="19" spans="1:56">
      <c r="A19" s="1"/>
      <c r="B19" s="1"/>
      <c r="C19" s="1" t="s">
        <v>524</v>
      </c>
      <c r="D19" s="1"/>
      <c r="E19" s="1" t="s">
        <v>523</v>
      </c>
      <c r="F19" s="1" t="s">
        <v>44</v>
      </c>
      <c r="G19" s="1" t="s">
        <v>24</v>
      </c>
      <c r="H19" s="3">
        <v>43770.723715277803</v>
      </c>
      <c r="I19" s="1" t="s">
        <v>385</v>
      </c>
      <c r="J19" s="4">
        <v>0.99826091527740901</v>
      </c>
      <c r="K19" s="4">
        <v>9.1232666666666695</v>
      </c>
      <c r="L19" s="4">
        <v>3.35516286454612</v>
      </c>
      <c r="M19" s="4">
        <v>111.838762151537</v>
      </c>
      <c r="N19" s="4">
        <v>8868.7775268135902</v>
      </c>
      <c r="O19" s="4">
        <v>13.672133333333299</v>
      </c>
      <c r="P19" s="4">
        <v>674192.90479790501</v>
      </c>
      <c r="Q19" s="1" t="s">
        <v>384</v>
      </c>
      <c r="R19" s="4">
        <v>0.99679217206035797</v>
      </c>
      <c r="S19" s="4">
        <v>9.1995666666666693</v>
      </c>
      <c r="T19" s="4">
        <v>3.01435552793872</v>
      </c>
      <c r="U19" s="114">
        <v>100.47851759795699</v>
      </c>
      <c r="V19" s="4">
        <v>7487.6605006995997</v>
      </c>
      <c r="W19" s="4">
        <v>13.672133333333299</v>
      </c>
      <c r="X19" s="4">
        <v>674192.90479790501</v>
      </c>
      <c r="Y19" s="1" t="s">
        <v>383</v>
      </c>
      <c r="Z19" s="4">
        <v>0.99906402414279805</v>
      </c>
      <c r="AA19" s="4">
        <v>9.5764999999999993</v>
      </c>
      <c r="AB19" s="4">
        <v>2.11694167246034</v>
      </c>
      <c r="AC19" s="4">
        <v>70.564722415344605</v>
      </c>
      <c r="AD19" s="4">
        <v>1915.39026449122</v>
      </c>
      <c r="AE19" s="4">
        <v>13.672133333333299</v>
      </c>
      <c r="AF19" s="4">
        <v>674192.90479790501</v>
      </c>
      <c r="AG19" s="1"/>
      <c r="AH19" s="4"/>
      <c r="AI19" s="4"/>
      <c r="AJ19" s="4"/>
      <c r="AK19" s="4"/>
      <c r="AL19" s="4"/>
      <c r="AM19" s="4"/>
      <c r="AN19" s="4"/>
      <c r="AO19" s="1" t="s">
        <v>381</v>
      </c>
      <c r="AP19" s="4">
        <v>0.99597805324617195</v>
      </c>
      <c r="AQ19" s="4">
        <v>11.819283333333299</v>
      </c>
      <c r="AR19" s="4">
        <v>2.4418491966886799</v>
      </c>
      <c r="AS19" s="114">
        <v>81.394973222956196</v>
      </c>
      <c r="AT19" s="4">
        <v>5239.5725851235802</v>
      </c>
      <c r="AU19" s="4">
        <v>13.672133333333299</v>
      </c>
      <c r="AV19" s="4">
        <v>674192.90479790501</v>
      </c>
      <c r="AW19" s="1" t="s">
        <v>380</v>
      </c>
      <c r="AX19" s="4">
        <v>0.99495350851247299</v>
      </c>
      <c r="AY19" s="4">
        <v>23.462633333333301</v>
      </c>
      <c r="AZ19" s="4">
        <v>3.0291520732913</v>
      </c>
      <c r="BA19" s="114">
        <v>100.971735776377</v>
      </c>
      <c r="BB19" s="4">
        <v>980.555103533075</v>
      </c>
      <c r="BC19" s="4">
        <v>13.672133333333299</v>
      </c>
      <c r="BD19" s="4">
        <v>674192.90479790501</v>
      </c>
    </row>
    <row r="20" spans="1:56">
      <c r="A20" s="1"/>
      <c r="B20" s="1"/>
      <c r="C20" s="1" t="s">
        <v>522</v>
      </c>
      <c r="D20" s="1"/>
      <c r="E20" s="1" t="s">
        <v>521</v>
      </c>
      <c r="F20" s="1" t="s">
        <v>44</v>
      </c>
      <c r="G20" s="1" t="s">
        <v>86</v>
      </c>
      <c r="H20" s="3">
        <v>43770.7445717593</v>
      </c>
      <c r="I20" s="1" t="s">
        <v>385</v>
      </c>
      <c r="J20" s="4">
        <v>0.99826091527740901</v>
      </c>
      <c r="K20" s="4">
        <v>9.1232666666666695</v>
      </c>
      <c r="L20" s="4">
        <v>2.24131306255997</v>
      </c>
      <c r="M20" s="114">
        <v>128.075032146284</v>
      </c>
      <c r="N20" s="4">
        <v>4287.5537064882401</v>
      </c>
      <c r="O20" s="4">
        <v>13.6721</v>
      </c>
      <c r="P20" s="4">
        <v>487911.52205742599</v>
      </c>
      <c r="Q20" s="1" t="s">
        <v>384</v>
      </c>
      <c r="R20" s="4">
        <v>0.99679217206035797</v>
      </c>
      <c r="S20" s="4">
        <v>9.1995666666666693</v>
      </c>
      <c r="T20" s="4">
        <v>2.7253796416167799</v>
      </c>
      <c r="U20" s="4">
        <v>155.73597952095901</v>
      </c>
      <c r="V20" s="4">
        <v>4899.3173871905701</v>
      </c>
      <c r="W20" s="4">
        <v>13.6721</v>
      </c>
      <c r="X20" s="4">
        <v>487911.52205742599</v>
      </c>
      <c r="Y20" s="1" t="s">
        <v>383</v>
      </c>
      <c r="Z20" s="4">
        <v>0.99906402414279805</v>
      </c>
      <c r="AA20" s="4">
        <v>9.5764666666666702</v>
      </c>
      <c r="AB20" s="4">
        <v>1.3614397978708299</v>
      </c>
      <c r="AC20" s="114">
        <v>77.796559878333397</v>
      </c>
      <c r="AD20" s="4">
        <v>891.521779300209</v>
      </c>
      <c r="AE20" s="4">
        <v>13.6721</v>
      </c>
      <c r="AF20" s="4">
        <v>487911.52205742599</v>
      </c>
      <c r="AG20" s="1"/>
      <c r="AH20" s="4"/>
      <c r="AI20" s="4"/>
      <c r="AJ20" s="4"/>
      <c r="AK20" s="4"/>
      <c r="AL20" s="4"/>
      <c r="AM20" s="4"/>
      <c r="AN20" s="4"/>
      <c r="AO20" s="1" t="s">
        <v>381</v>
      </c>
      <c r="AP20" s="4">
        <v>0.99597805324617195</v>
      </c>
      <c r="AQ20" s="4">
        <v>11.827766666666699</v>
      </c>
      <c r="AR20" s="4">
        <v>2.3360732662954602</v>
      </c>
      <c r="AS20" s="4">
        <v>133.48990093116899</v>
      </c>
      <c r="AT20" s="4">
        <v>3627.6082226583599</v>
      </c>
      <c r="AU20" s="4">
        <v>13.6721</v>
      </c>
      <c r="AV20" s="4">
        <v>487911.52205742599</v>
      </c>
      <c r="AW20" s="1" t="s">
        <v>380</v>
      </c>
      <c r="AX20" s="4">
        <v>0.99495350851247299</v>
      </c>
      <c r="AY20" s="4">
        <v>23.454133333333299</v>
      </c>
      <c r="AZ20" s="4">
        <v>0</v>
      </c>
      <c r="BA20" s="4">
        <v>0</v>
      </c>
      <c r="BB20" s="4">
        <v>0</v>
      </c>
      <c r="BC20" s="4">
        <v>13.6721</v>
      </c>
      <c r="BD20" s="4">
        <v>487911.52205742599</v>
      </c>
    </row>
    <row r="21" spans="1:56">
      <c r="A21" s="1"/>
      <c r="B21" s="1"/>
      <c r="C21" s="1" t="s">
        <v>520</v>
      </c>
      <c r="D21" s="1"/>
      <c r="E21" s="1" t="s">
        <v>519</v>
      </c>
      <c r="F21" s="1" t="s">
        <v>25</v>
      </c>
      <c r="G21" s="1" t="s">
        <v>114</v>
      </c>
      <c r="H21" s="3">
        <v>43770.7654861111</v>
      </c>
      <c r="I21" s="1" t="s">
        <v>385</v>
      </c>
      <c r="J21" s="4">
        <v>0.99826091527740901</v>
      </c>
      <c r="K21" s="4">
        <v>9.1233166666666694</v>
      </c>
      <c r="L21" s="4">
        <v>281.03614072026602</v>
      </c>
      <c r="M21" s="4"/>
      <c r="N21" s="4">
        <v>630834.91802603495</v>
      </c>
      <c r="O21" s="4">
        <v>13.672133333333299</v>
      </c>
      <c r="P21" s="4">
        <v>572515.92932628002</v>
      </c>
      <c r="Q21" s="1" t="s">
        <v>384</v>
      </c>
      <c r="R21" s="4">
        <v>0.99679217206035797</v>
      </c>
      <c r="S21" s="4">
        <v>9.1996166666666692</v>
      </c>
      <c r="T21" s="4">
        <v>271.29121486146403</v>
      </c>
      <c r="U21" s="4"/>
      <c r="V21" s="4">
        <v>572256.58431519498</v>
      </c>
      <c r="W21" s="4">
        <v>13.672133333333299</v>
      </c>
      <c r="X21" s="4">
        <v>572515.92932628002</v>
      </c>
      <c r="Y21" s="1" t="s">
        <v>383</v>
      </c>
      <c r="Z21" s="4">
        <v>0.99906402414279805</v>
      </c>
      <c r="AA21" s="4">
        <v>9.5710333333333306</v>
      </c>
      <c r="AB21" s="4">
        <v>0</v>
      </c>
      <c r="AC21" s="4">
        <v>0</v>
      </c>
      <c r="AD21" s="4">
        <v>0</v>
      </c>
      <c r="AE21" s="4">
        <v>13.672133333333299</v>
      </c>
      <c r="AF21" s="4">
        <v>572515.92932628002</v>
      </c>
      <c r="AG21" s="1" t="s">
        <v>695</v>
      </c>
      <c r="AH21" s="4">
        <v>0.99955375765101395</v>
      </c>
      <c r="AI21" s="4">
        <v>10.6867</v>
      </c>
      <c r="AJ21" s="4">
        <v>195.426947863359</v>
      </c>
      <c r="AK21" s="4"/>
      <c r="AL21" s="4">
        <v>1211178.5546458501</v>
      </c>
      <c r="AM21" s="4">
        <v>10.685833333333299</v>
      </c>
      <c r="AN21" s="4">
        <v>198269.19360684801</v>
      </c>
      <c r="AO21" s="1" t="s">
        <v>381</v>
      </c>
      <c r="AP21" s="4">
        <v>0.99597805324617195</v>
      </c>
      <c r="AQ21" s="4">
        <v>11.2420333333333</v>
      </c>
      <c r="AR21" s="4">
        <v>0</v>
      </c>
      <c r="AS21" s="4">
        <v>0</v>
      </c>
      <c r="AT21" s="4">
        <v>0</v>
      </c>
      <c r="AU21" s="4">
        <v>13.672133333333299</v>
      </c>
      <c r="AV21" s="4">
        <v>572515.92932628002</v>
      </c>
      <c r="AW21" s="1" t="s">
        <v>380</v>
      </c>
      <c r="AX21" s="4">
        <v>0.99495350851247299</v>
      </c>
      <c r="AY21" s="4">
        <v>23.573</v>
      </c>
      <c r="AZ21" s="4">
        <v>0</v>
      </c>
      <c r="BA21" s="4">
        <v>0</v>
      </c>
      <c r="BB21" s="4">
        <v>0</v>
      </c>
      <c r="BC21" s="4">
        <v>13.672133333333299</v>
      </c>
      <c r="BD21" s="4">
        <v>572515.92932628002</v>
      </c>
    </row>
    <row r="22" spans="1:56">
      <c r="A22" s="1"/>
      <c r="B22" s="1"/>
      <c r="C22" s="1" t="s">
        <v>518</v>
      </c>
      <c r="D22" s="1"/>
      <c r="E22" s="1" t="s">
        <v>517</v>
      </c>
      <c r="F22" s="1" t="s">
        <v>25</v>
      </c>
      <c r="G22" s="1" t="s">
        <v>114</v>
      </c>
      <c r="H22" s="3">
        <v>43770.786342592597</v>
      </c>
      <c r="I22" s="1" t="s">
        <v>385</v>
      </c>
      <c r="J22" s="4">
        <v>0.99826091527740901</v>
      </c>
      <c r="K22" s="4">
        <v>9.1233000000000004</v>
      </c>
      <c r="L22" s="4">
        <v>235.56263676334399</v>
      </c>
      <c r="M22" s="4"/>
      <c r="N22" s="4">
        <v>548421.51998188999</v>
      </c>
      <c r="O22" s="4">
        <v>13.6721</v>
      </c>
      <c r="P22" s="4">
        <v>593802.61307711701</v>
      </c>
      <c r="Q22" s="1" t="s">
        <v>384</v>
      </c>
      <c r="R22" s="4">
        <v>0.99679217206035797</v>
      </c>
      <c r="S22" s="4">
        <v>9.1996166666666692</v>
      </c>
      <c r="T22" s="4">
        <v>229.28725239258199</v>
      </c>
      <c r="U22" s="4"/>
      <c r="V22" s="4">
        <v>501636.93739190802</v>
      </c>
      <c r="W22" s="4">
        <v>13.6721</v>
      </c>
      <c r="X22" s="4">
        <v>593802.61307711701</v>
      </c>
      <c r="Y22" s="1" t="s">
        <v>383</v>
      </c>
      <c r="Z22" s="4">
        <v>0.99906402414279805</v>
      </c>
      <c r="AA22" s="4">
        <v>9.56555</v>
      </c>
      <c r="AB22" s="4">
        <v>0</v>
      </c>
      <c r="AC22" s="4">
        <v>0</v>
      </c>
      <c r="AD22" s="4">
        <v>0</v>
      </c>
      <c r="AE22" s="4">
        <v>13.6721</v>
      </c>
      <c r="AF22" s="4">
        <v>593802.61307711701</v>
      </c>
      <c r="AG22" s="1" t="s">
        <v>695</v>
      </c>
      <c r="AH22" s="4">
        <v>0.99955375765101395</v>
      </c>
      <c r="AI22" s="4">
        <v>10.686683333333299</v>
      </c>
      <c r="AJ22" s="4">
        <v>181.810953677279</v>
      </c>
      <c r="AK22" s="4"/>
      <c r="AL22" s="4">
        <v>1121879.20652174</v>
      </c>
      <c r="AM22" s="4">
        <v>10.6858166666667</v>
      </c>
      <c r="AN22" s="4">
        <v>196739.267170034</v>
      </c>
      <c r="AO22" s="1" t="s">
        <v>381</v>
      </c>
      <c r="AP22" s="4">
        <v>0.99597805324617195</v>
      </c>
      <c r="AQ22" s="4">
        <v>11.242000000000001</v>
      </c>
      <c r="AR22" s="4">
        <v>0</v>
      </c>
      <c r="AS22" s="4">
        <v>0</v>
      </c>
      <c r="AT22" s="4">
        <v>0</v>
      </c>
      <c r="AU22" s="4">
        <v>13.6721</v>
      </c>
      <c r="AV22" s="4">
        <v>593802.61307711701</v>
      </c>
      <c r="AW22" s="1" t="s">
        <v>380</v>
      </c>
      <c r="AX22" s="4">
        <v>0.99495350851247299</v>
      </c>
      <c r="AY22" s="4">
        <v>23.5644666666667</v>
      </c>
      <c r="AZ22" s="4">
        <v>0</v>
      </c>
      <c r="BA22" s="4">
        <v>0</v>
      </c>
      <c r="BB22" s="4">
        <v>0</v>
      </c>
      <c r="BC22" s="4">
        <v>13.6721</v>
      </c>
      <c r="BD22" s="4">
        <v>593802.61307711701</v>
      </c>
    </row>
    <row r="23" spans="1:56">
      <c r="A23" s="1"/>
      <c r="B23" s="1"/>
      <c r="C23" s="1" t="s">
        <v>516</v>
      </c>
      <c r="D23" s="1"/>
      <c r="E23" s="1" t="s">
        <v>515</v>
      </c>
      <c r="F23" s="1" t="s">
        <v>25</v>
      </c>
      <c r="G23" s="1" t="s">
        <v>114</v>
      </c>
      <c r="H23" s="3">
        <v>43770.807210648098</v>
      </c>
      <c r="I23" s="1" t="s">
        <v>385</v>
      </c>
      <c r="J23" s="4">
        <v>0.99826091527740901</v>
      </c>
      <c r="K23" s="4">
        <v>9.1233166666666694</v>
      </c>
      <c r="L23" s="4">
        <v>293.922226159937</v>
      </c>
      <c r="M23" s="4"/>
      <c r="N23" s="4">
        <v>451729.91050293</v>
      </c>
      <c r="O23" s="4">
        <v>13.672133333333299</v>
      </c>
      <c r="P23" s="4">
        <v>391994.92326073599</v>
      </c>
      <c r="Q23" s="1" t="s">
        <v>384</v>
      </c>
      <c r="R23" s="4">
        <v>0.99679217206035797</v>
      </c>
      <c r="S23" s="4">
        <v>9.1996166666666692</v>
      </c>
      <c r="T23" s="4">
        <v>288.33692707509698</v>
      </c>
      <c r="U23" s="4"/>
      <c r="V23" s="4">
        <v>416435.93779297202</v>
      </c>
      <c r="W23" s="4">
        <v>13.672133333333299</v>
      </c>
      <c r="X23" s="4">
        <v>391994.92326073599</v>
      </c>
      <c r="Y23" s="1" t="s">
        <v>383</v>
      </c>
      <c r="Z23" s="4">
        <v>0.99906402414279805</v>
      </c>
      <c r="AA23" s="4">
        <v>9.5874833333333296</v>
      </c>
      <c r="AB23" s="4">
        <v>0</v>
      </c>
      <c r="AC23" s="4">
        <v>0</v>
      </c>
      <c r="AD23" s="4">
        <v>0</v>
      </c>
      <c r="AE23" s="4">
        <v>13.672133333333299</v>
      </c>
      <c r="AF23" s="4">
        <v>391994.92326073599</v>
      </c>
      <c r="AG23" s="1" t="s">
        <v>695</v>
      </c>
      <c r="AH23" s="4">
        <v>0.99955375765101395</v>
      </c>
      <c r="AI23" s="4">
        <v>10.686683333333299</v>
      </c>
      <c r="AJ23" s="4">
        <v>190.10281431807499</v>
      </c>
      <c r="AK23" s="4"/>
      <c r="AL23" s="4">
        <v>887592.67495004903</v>
      </c>
      <c r="AM23" s="4">
        <v>10.685833333333299</v>
      </c>
      <c r="AN23" s="4">
        <v>149178.993454148</v>
      </c>
      <c r="AO23" s="1" t="s">
        <v>381</v>
      </c>
      <c r="AP23" s="4">
        <v>0.99597805324617195</v>
      </c>
      <c r="AQ23" s="4">
        <v>11.2420166666667</v>
      </c>
      <c r="AR23" s="4">
        <v>0</v>
      </c>
      <c r="AS23" s="4">
        <v>0</v>
      </c>
      <c r="AT23" s="4">
        <v>0</v>
      </c>
      <c r="AU23" s="4">
        <v>13.672133333333299</v>
      </c>
      <c r="AV23" s="4">
        <v>391994.92326073599</v>
      </c>
      <c r="AW23" s="1" t="s">
        <v>380</v>
      </c>
      <c r="AX23" s="4">
        <v>0.99495350851247299</v>
      </c>
      <c r="AY23" s="4">
        <v>23.029666666666699</v>
      </c>
      <c r="AZ23" s="4">
        <v>0</v>
      </c>
      <c r="BA23" s="4">
        <v>0</v>
      </c>
      <c r="BB23" s="4">
        <v>0</v>
      </c>
      <c r="BC23" s="4">
        <v>13.672133333333299</v>
      </c>
      <c r="BD23" s="4">
        <v>391994.92326073599</v>
      </c>
    </row>
    <row r="24" spans="1:56">
      <c r="A24" s="1"/>
      <c r="B24" s="1"/>
      <c r="C24" s="1" t="s">
        <v>514</v>
      </c>
      <c r="D24" s="1"/>
      <c r="E24" s="1" t="s">
        <v>513</v>
      </c>
      <c r="F24" s="1" t="s">
        <v>25</v>
      </c>
      <c r="G24" s="1" t="s">
        <v>114</v>
      </c>
      <c r="H24" s="3">
        <v>43770.828055555598</v>
      </c>
      <c r="I24" s="1" t="s">
        <v>385</v>
      </c>
      <c r="J24" s="4">
        <v>0.99826091527740901</v>
      </c>
      <c r="K24" s="4">
        <v>9.1233000000000004</v>
      </c>
      <c r="L24" s="4">
        <v>274.09970473753401</v>
      </c>
      <c r="M24" s="4"/>
      <c r="N24" s="4">
        <v>464665.98179259797</v>
      </c>
      <c r="O24" s="4">
        <v>13.6721</v>
      </c>
      <c r="P24" s="4">
        <v>432380.73402430501</v>
      </c>
      <c r="Q24" s="1" t="s">
        <v>384</v>
      </c>
      <c r="R24" s="4">
        <v>0.99679217206035797</v>
      </c>
      <c r="S24" s="4">
        <v>9.1996000000000002</v>
      </c>
      <c r="T24" s="4">
        <v>270.04554187706901</v>
      </c>
      <c r="U24" s="4"/>
      <c r="V24" s="4">
        <v>430200.42955739098</v>
      </c>
      <c r="W24" s="4">
        <v>13.6721</v>
      </c>
      <c r="X24" s="4">
        <v>432380.73402430501</v>
      </c>
      <c r="Y24" s="1" t="s">
        <v>383</v>
      </c>
      <c r="Z24" s="4">
        <v>0.99906402414279805</v>
      </c>
      <c r="AA24" s="4">
        <v>9.5710166666666705</v>
      </c>
      <c r="AB24" s="4">
        <v>0</v>
      </c>
      <c r="AC24" s="4">
        <v>0</v>
      </c>
      <c r="AD24" s="4">
        <v>0</v>
      </c>
      <c r="AE24" s="4">
        <v>13.6721</v>
      </c>
      <c r="AF24" s="4">
        <v>432380.73402430501</v>
      </c>
      <c r="AG24" s="1" t="s">
        <v>695</v>
      </c>
      <c r="AH24" s="4">
        <v>0.99955375765101395</v>
      </c>
      <c r="AI24" s="4">
        <v>10.686666666666699</v>
      </c>
      <c r="AJ24" s="4">
        <v>195.589504759362</v>
      </c>
      <c r="AK24" s="4"/>
      <c r="AL24" s="4">
        <v>912536.04237670195</v>
      </c>
      <c r="AM24" s="4">
        <v>10.680766666666701</v>
      </c>
      <c r="AN24" s="4">
        <v>149263.045848637</v>
      </c>
      <c r="AO24" s="1" t="s">
        <v>381</v>
      </c>
      <c r="AP24" s="4">
        <v>0.99597805324617195</v>
      </c>
      <c r="AQ24" s="4">
        <v>11.2419833333333</v>
      </c>
      <c r="AR24" s="4">
        <v>0</v>
      </c>
      <c r="AS24" s="4">
        <v>0</v>
      </c>
      <c r="AT24" s="4">
        <v>0</v>
      </c>
      <c r="AU24" s="4">
        <v>13.6721</v>
      </c>
      <c r="AV24" s="4">
        <v>432380.73402430501</v>
      </c>
      <c r="AW24" s="1" t="s">
        <v>380</v>
      </c>
      <c r="AX24" s="4">
        <v>0.99495350851247299</v>
      </c>
      <c r="AY24" s="4" t="s">
        <v>114</v>
      </c>
      <c r="AZ24" s="4" t="s">
        <v>114</v>
      </c>
      <c r="BA24" s="4" t="s">
        <v>114</v>
      </c>
      <c r="BB24" s="4" t="s">
        <v>114</v>
      </c>
      <c r="BC24" s="4">
        <v>13.6721</v>
      </c>
      <c r="BD24" s="4">
        <v>432380.73402430501</v>
      </c>
    </row>
    <row r="25" spans="1:56">
      <c r="A25" s="1"/>
      <c r="B25" s="1"/>
      <c r="C25" s="1" t="s">
        <v>285</v>
      </c>
      <c r="D25" s="1"/>
      <c r="E25" s="1" t="s">
        <v>512</v>
      </c>
      <c r="F25" s="1" t="s">
        <v>11</v>
      </c>
      <c r="G25" s="1" t="s">
        <v>114</v>
      </c>
      <c r="H25" s="3">
        <v>43770.848969907398</v>
      </c>
      <c r="I25" s="1" t="s">
        <v>385</v>
      </c>
      <c r="J25" s="4">
        <v>0.99826091527740901</v>
      </c>
      <c r="K25" s="4">
        <v>9.0958833333333295</v>
      </c>
      <c r="L25" s="4">
        <v>0</v>
      </c>
      <c r="M25" s="4">
        <v>0</v>
      </c>
      <c r="N25" s="4">
        <v>0</v>
      </c>
      <c r="O25" s="4">
        <v>13.680583333333299</v>
      </c>
      <c r="P25" s="4">
        <v>0</v>
      </c>
      <c r="Q25" s="1" t="s">
        <v>384</v>
      </c>
      <c r="R25" s="4">
        <v>0.99679217206035797</v>
      </c>
      <c r="S25" s="4">
        <v>9.2434499999999993</v>
      </c>
      <c r="T25" s="4">
        <v>0</v>
      </c>
      <c r="U25" s="4">
        <v>0</v>
      </c>
      <c r="V25" s="4">
        <v>0</v>
      </c>
      <c r="W25" s="4">
        <v>13.680583333333299</v>
      </c>
      <c r="X25" s="4">
        <v>0</v>
      </c>
      <c r="Y25" s="1" t="s">
        <v>383</v>
      </c>
      <c r="Z25" s="4">
        <v>0.99906402414279805</v>
      </c>
      <c r="AA25" s="4">
        <v>9.5600500000000004</v>
      </c>
      <c r="AB25" s="4">
        <v>0</v>
      </c>
      <c r="AC25" s="4">
        <v>0</v>
      </c>
      <c r="AD25" s="4">
        <v>0</v>
      </c>
      <c r="AE25" s="4">
        <v>13.680583333333299</v>
      </c>
      <c r="AF25" s="4">
        <v>0</v>
      </c>
      <c r="AG25" s="1" t="s">
        <v>695</v>
      </c>
      <c r="AH25" s="4">
        <v>0.99955375765101395</v>
      </c>
      <c r="AI25" s="4">
        <v>10.5909833333333</v>
      </c>
      <c r="AJ25" s="4">
        <v>0</v>
      </c>
      <c r="AK25" s="4">
        <v>0</v>
      </c>
      <c r="AL25" s="4">
        <v>0</v>
      </c>
      <c r="AM25" s="4">
        <v>10.786516666666699</v>
      </c>
      <c r="AN25" s="4">
        <v>244.99843748039601</v>
      </c>
      <c r="AO25" s="1" t="s">
        <v>381</v>
      </c>
      <c r="AP25" s="4">
        <v>0.99597805324617195</v>
      </c>
      <c r="AQ25" s="4" t="s">
        <v>114</v>
      </c>
      <c r="AR25" s="4" t="s">
        <v>114</v>
      </c>
      <c r="AS25" s="4" t="s">
        <v>114</v>
      </c>
      <c r="AT25" s="4" t="s">
        <v>114</v>
      </c>
      <c r="AU25" s="4">
        <v>13.680583333333299</v>
      </c>
      <c r="AV25" s="4">
        <v>0</v>
      </c>
      <c r="AW25" s="1" t="s">
        <v>380</v>
      </c>
      <c r="AX25" s="4">
        <v>0.99495350851247299</v>
      </c>
      <c r="AY25" s="4">
        <v>23.369250000000001</v>
      </c>
      <c r="AZ25" s="4">
        <v>0</v>
      </c>
      <c r="BA25" s="4">
        <v>0</v>
      </c>
      <c r="BB25" s="4">
        <v>0</v>
      </c>
      <c r="BC25" s="4">
        <v>13.680583333333299</v>
      </c>
      <c r="BD25" s="4">
        <v>0</v>
      </c>
    </row>
    <row r="26" spans="1:56">
      <c r="A26" s="1"/>
      <c r="B26" s="1"/>
      <c r="C26" s="1" t="s">
        <v>511</v>
      </c>
      <c r="D26" s="1"/>
      <c r="E26" s="1" t="s">
        <v>510</v>
      </c>
      <c r="F26" s="1" t="s">
        <v>25</v>
      </c>
      <c r="G26" s="1" t="s">
        <v>114</v>
      </c>
      <c r="H26" s="3">
        <v>43770.869826388902</v>
      </c>
      <c r="I26" s="1" t="s">
        <v>385</v>
      </c>
      <c r="J26" s="4">
        <v>0.99826091527740901</v>
      </c>
      <c r="K26" s="4">
        <v>9.1232500000000005</v>
      </c>
      <c r="L26" s="4">
        <v>275.52095211187702</v>
      </c>
      <c r="M26" s="4"/>
      <c r="N26" s="4">
        <v>489321.364322746</v>
      </c>
      <c r="O26" s="4">
        <v>13.672083333333299</v>
      </c>
      <c r="P26" s="4">
        <v>452974.30846436799</v>
      </c>
      <c r="Q26" s="1" t="s">
        <v>384</v>
      </c>
      <c r="R26" s="4">
        <v>0.99679217206035797</v>
      </c>
      <c r="S26" s="4">
        <v>9.1995666666666693</v>
      </c>
      <c r="T26" s="4">
        <v>270.51727054587701</v>
      </c>
      <c r="U26" s="4"/>
      <c r="V26" s="4">
        <v>451477.447187212</v>
      </c>
      <c r="W26" s="4">
        <v>13.672083333333299</v>
      </c>
      <c r="X26" s="4">
        <v>452974.30846436799</v>
      </c>
      <c r="Y26" s="1" t="s">
        <v>383</v>
      </c>
      <c r="Z26" s="4">
        <v>0.99906402414279805</v>
      </c>
      <c r="AA26" s="4">
        <v>9.6367499999999993</v>
      </c>
      <c r="AB26" s="4">
        <v>0</v>
      </c>
      <c r="AC26" s="4">
        <v>0</v>
      </c>
      <c r="AD26" s="4">
        <v>0</v>
      </c>
      <c r="AE26" s="4">
        <v>13.672083333333299</v>
      </c>
      <c r="AF26" s="4">
        <v>452974.30846436799</v>
      </c>
      <c r="AG26" s="1" t="s">
        <v>695</v>
      </c>
      <c r="AH26" s="4">
        <v>0.99955375765101395</v>
      </c>
      <c r="AI26" s="4">
        <v>10.686633333333299</v>
      </c>
      <c r="AJ26" s="4">
        <v>194.99734983499101</v>
      </c>
      <c r="AK26" s="4"/>
      <c r="AL26" s="4">
        <v>935461.79015179898</v>
      </c>
      <c r="AM26" s="4">
        <v>10.680733333333301</v>
      </c>
      <c r="AN26" s="4">
        <v>153456.62734107801</v>
      </c>
      <c r="AO26" s="1" t="s">
        <v>381</v>
      </c>
      <c r="AP26" s="4">
        <v>0.99597805324617195</v>
      </c>
      <c r="AQ26" s="4">
        <v>11.5645666666667</v>
      </c>
      <c r="AR26" s="4">
        <v>0</v>
      </c>
      <c r="AS26" s="4">
        <v>0</v>
      </c>
      <c r="AT26" s="4">
        <v>0</v>
      </c>
      <c r="AU26" s="4">
        <v>13.672083333333299</v>
      </c>
      <c r="AV26" s="4">
        <v>452974.30846436799</v>
      </c>
      <c r="AW26" s="1" t="s">
        <v>380</v>
      </c>
      <c r="AX26" s="4">
        <v>0.99495350851247299</v>
      </c>
      <c r="AY26" s="4">
        <v>23.454066666666701</v>
      </c>
      <c r="AZ26" s="4">
        <v>0</v>
      </c>
      <c r="BA26" s="4">
        <v>0</v>
      </c>
      <c r="BB26" s="4">
        <v>0</v>
      </c>
      <c r="BC26" s="4">
        <v>13.672083333333299</v>
      </c>
      <c r="BD26" s="4">
        <v>452974.30846436799</v>
      </c>
    </row>
    <row r="27" spans="1:56">
      <c r="A27" s="1"/>
      <c r="B27" s="1"/>
      <c r="C27" s="1" t="s">
        <v>509</v>
      </c>
      <c r="D27" s="1"/>
      <c r="E27" s="1" t="s">
        <v>508</v>
      </c>
      <c r="F27" s="1" t="s">
        <v>25</v>
      </c>
      <c r="G27" s="1" t="s">
        <v>114</v>
      </c>
      <c r="H27" s="3">
        <v>43770.890856481499</v>
      </c>
      <c r="I27" s="1" t="s">
        <v>385</v>
      </c>
      <c r="J27" s="4">
        <v>0.99826091527740901</v>
      </c>
      <c r="K27" s="4">
        <v>9.1232666666666695</v>
      </c>
      <c r="L27" s="4">
        <v>759.02301552812696</v>
      </c>
      <c r="M27" s="4"/>
      <c r="N27" s="4">
        <v>2267924.5944042001</v>
      </c>
      <c r="O27" s="4">
        <v>13.672083333333299</v>
      </c>
      <c r="P27" s="4">
        <v>762092.50234202296</v>
      </c>
      <c r="Q27" s="1" t="s">
        <v>384</v>
      </c>
      <c r="R27" s="4">
        <v>0.99679217206035797</v>
      </c>
      <c r="S27" s="4">
        <v>9.1995666666666693</v>
      </c>
      <c r="T27" s="4">
        <v>252.78206247773701</v>
      </c>
      <c r="U27" s="4"/>
      <c r="V27" s="4">
        <v>709776.20414582395</v>
      </c>
      <c r="W27" s="4">
        <v>13.672083333333299</v>
      </c>
      <c r="X27" s="4">
        <v>762092.50234202296</v>
      </c>
      <c r="Y27" s="1" t="s">
        <v>383</v>
      </c>
      <c r="Z27" s="4">
        <v>0.99906402414279805</v>
      </c>
      <c r="AA27" s="4">
        <v>9.5819500000000009</v>
      </c>
      <c r="AB27" s="4">
        <v>0</v>
      </c>
      <c r="AC27" s="4">
        <v>0</v>
      </c>
      <c r="AD27" s="4">
        <v>0</v>
      </c>
      <c r="AE27" s="4">
        <v>13.672083333333299</v>
      </c>
      <c r="AF27" s="4">
        <v>762092.50234202296</v>
      </c>
      <c r="AG27" s="1" t="s">
        <v>695</v>
      </c>
      <c r="AH27" s="4">
        <v>0.99955375765101395</v>
      </c>
      <c r="AI27" s="4">
        <v>10.68665</v>
      </c>
      <c r="AJ27" s="4">
        <v>50.638571082274503</v>
      </c>
      <c r="AK27" s="4"/>
      <c r="AL27" s="4">
        <v>495449.93325307098</v>
      </c>
      <c r="AM27" s="4">
        <v>10.68075</v>
      </c>
      <c r="AN27" s="4">
        <v>277205.65440607403</v>
      </c>
      <c r="AO27" s="1" t="s">
        <v>381</v>
      </c>
      <c r="AP27" s="4">
        <v>0.99597805324617195</v>
      </c>
      <c r="AQ27" s="4" t="s">
        <v>114</v>
      </c>
      <c r="AR27" s="4" t="s">
        <v>114</v>
      </c>
      <c r="AS27" s="4" t="s">
        <v>114</v>
      </c>
      <c r="AT27" s="4" t="s">
        <v>114</v>
      </c>
      <c r="AU27" s="4">
        <v>13.672083333333299</v>
      </c>
      <c r="AV27" s="4">
        <v>762092.50234202296</v>
      </c>
      <c r="AW27" s="1" t="s">
        <v>380</v>
      </c>
      <c r="AX27" s="4">
        <v>0.99495350851247299</v>
      </c>
      <c r="AY27" s="4">
        <v>23.5729333333333</v>
      </c>
      <c r="AZ27" s="4">
        <v>0</v>
      </c>
      <c r="BA27" s="4">
        <v>0</v>
      </c>
      <c r="BB27" s="4">
        <v>0</v>
      </c>
      <c r="BC27" s="4">
        <v>13.672083333333299</v>
      </c>
      <c r="BD27" s="4">
        <v>762092.50234202296</v>
      </c>
    </row>
    <row r="28" spans="1:56">
      <c r="A28" s="1"/>
      <c r="B28" s="1"/>
      <c r="C28" s="1" t="s">
        <v>507</v>
      </c>
      <c r="D28" s="1"/>
      <c r="E28" s="1" t="s">
        <v>506</v>
      </c>
      <c r="F28" s="1" t="s">
        <v>25</v>
      </c>
      <c r="G28" s="1" t="s">
        <v>114</v>
      </c>
      <c r="H28" s="3">
        <v>43770.911712963003</v>
      </c>
      <c r="I28" s="1" t="s">
        <v>385</v>
      </c>
      <c r="J28" s="4">
        <v>0.99826091527740901</v>
      </c>
      <c r="K28" s="4">
        <v>9.1232833333333296</v>
      </c>
      <c r="L28" s="4">
        <v>643.117995092976</v>
      </c>
      <c r="M28" s="4"/>
      <c r="N28" s="4">
        <v>1464793.9511802101</v>
      </c>
      <c r="O28" s="4">
        <v>13.672083333333299</v>
      </c>
      <c r="P28" s="4">
        <v>580924.776246069</v>
      </c>
      <c r="Q28" s="1" t="s">
        <v>384</v>
      </c>
      <c r="R28" s="4">
        <v>0.99679217206035797</v>
      </c>
      <c r="S28" s="4">
        <v>9.1995833333333294</v>
      </c>
      <c r="T28" s="4">
        <v>207.58862625725999</v>
      </c>
      <c r="U28" s="4"/>
      <c r="V28" s="4">
        <v>444314.97169144999</v>
      </c>
      <c r="W28" s="4">
        <v>13.672083333333299</v>
      </c>
      <c r="X28" s="4">
        <v>580924.776246069</v>
      </c>
      <c r="Y28" s="1" t="s">
        <v>383</v>
      </c>
      <c r="Z28" s="4">
        <v>0.99906402414279805</v>
      </c>
      <c r="AA28" s="4">
        <v>9.5764833333333304</v>
      </c>
      <c r="AB28" s="4">
        <v>0</v>
      </c>
      <c r="AC28" s="4">
        <v>0</v>
      </c>
      <c r="AD28" s="4">
        <v>0</v>
      </c>
      <c r="AE28" s="4">
        <v>13.672083333333299</v>
      </c>
      <c r="AF28" s="4">
        <v>580924.776246069</v>
      </c>
      <c r="AG28" s="1" t="s">
        <v>695</v>
      </c>
      <c r="AH28" s="4">
        <v>0.99955375765101395</v>
      </c>
      <c r="AI28" s="4">
        <v>10.68665</v>
      </c>
      <c r="AJ28" s="4">
        <v>56.148995706247902</v>
      </c>
      <c r="AK28" s="4"/>
      <c r="AL28" s="4">
        <v>397409.01474422601</v>
      </c>
      <c r="AM28" s="4">
        <v>10.680766666666701</v>
      </c>
      <c r="AN28" s="4">
        <v>203614.77660514499</v>
      </c>
      <c r="AO28" s="1" t="s">
        <v>381</v>
      </c>
      <c r="AP28" s="4">
        <v>0.99597805324617195</v>
      </c>
      <c r="AQ28" s="4">
        <v>12.023</v>
      </c>
      <c r="AR28" s="4">
        <v>0</v>
      </c>
      <c r="AS28" s="4">
        <v>0</v>
      </c>
      <c r="AT28" s="4">
        <v>0</v>
      </c>
      <c r="AU28" s="4">
        <v>13.672083333333299</v>
      </c>
      <c r="AV28" s="4">
        <v>580924.776246069</v>
      </c>
      <c r="AW28" s="1" t="s">
        <v>380</v>
      </c>
      <c r="AX28" s="4">
        <v>0.99495350851247299</v>
      </c>
      <c r="AY28" s="4">
        <v>23.547433333333299</v>
      </c>
      <c r="AZ28" s="4">
        <v>0</v>
      </c>
      <c r="BA28" s="4">
        <v>0</v>
      </c>
      <c r="BB28" s="4">
        <v>0</v>
      </c>
      <c r="BC28" s="4">
        <v>13.672083333333299</v>
      </c>
      <c r="BD28" s="4">
        <v>580924.776246069</v>
      </c>
    </row>
    <row r="29" spans="1:56">
      <c r="A29" s="1"/>
      <c r="B29" s="1"/>
      <c r="C29" s="1" t="s">
        <v>505</v>
      </c>
      <c r="D29" s="1"/>
      <c r="E29" s="1" t="s">
        <v>504</v>
      </c>
      <c r="F29" s="1" t="s">
        <v>25</v>
      </c>
      <c r="G29" s="1" t="s">
        <v>114</v>
      </c>
      <c r="H29" s="3">
        <v>43770.932627314804</v>
      </c>
      <c r="I29" s="1" t="s">
        <v>385</v>
      </c>
      <c r="J29" s="4">
        <v>0.99826091527740901</v>
      </c>
      <c r="K29" s="4">
        <v>9.1232666666666695</v>
      </c>
      <c r="L29" s="4">
        <v>732.55991000229096</v>
      </c>
      <c r="M29" s="4"/>
      <c r="N29" s="4">
        <v>1208506.79489633</v>
      </c>
      <c r="O29" s="4">
        <v>13.6720666666667</v>
      </c>
      <c r="P29" s="4">
        <v>420765.35341132199</v>
      </c>
      <c r="Q29" s="1" t="s">
        <v>384</v>
      </c>
      <c r="R29" s="4">
        <v>0.99679217206035797</v>
      </c>
      <c r="S29" s="4">
        <v>9.1995666666666693</v>
      </c>
      <c r="T29" s="4">
        <v>241.832759074976</v>
      </c>
      <c r="U29" s="4"/>
      <c r="V29" s="4">
        <v>374906.17704439402</v>
      </c>
      <c r="W29" s="4">
        <v>13.6720666666667</v>
      </c>
      <c r="X29" s="4">
        <v>420765.35341132199</v>
      </c>
      <c r="Y29" s="1" t="s">
        <v>383</v>
      </c>
      <c r="Z29" s="4">
        <v>0.99906402414279805</v>
      </c>
      <c r="AA29" s="4">
        <v>9.5764666666666702</v>
      </c>
      <c r="AB29" s="4">
        <v>0</v>
      </c>
      <c r="AC29" s="4">
        <v>0</v>
      </c>
      <c r="AD29" s="4">
        <v>0</v>
      </c>
      <c r="AE29" s="4">
        <v>13.6720666666667</v>
      </c>
      <c r="AF29" s="4">
        <v>420765.35341132199</v>
      </c>
      <c r="AG29" s="1" t="s">
        <v>695</v>
      </c>
      <c r="AH29" s="4">
        <v>0.99955375765101395</v>
      </c>
      <c r="AI29" s="4">
        <v>10.686633333333299</v>
      </c>
      <c r="AJ29" s="4">
        <v>52.951096004999897</v>
      </c>
      <c r="AK29" s="4"/>
      <c r="AL29" s="4">
        <v>277680.13473572198</v>
      </c>
      <c r="AM29" s="4">
        <v>10.680733333333301</v>
      </c>
      <c r="AN29" s="4">
        <v>149586.17091348799</v>
      </c>
      <c r="AO29" s="1" t="s">
        <v>381</v>
      </c>
      <c r="AP29" s="4">
        <v>0.99597805324617195</v>
      </c>
      <c r="AQ29" s="4">
        <v>11.57305</v>
      </c>
      <c r="AR29" s="4">
        <v>0</v>
      </c>
      <c r="AS29" s="4">
        <v>0</v>
      </c>
      <c r="AT29" s="4">
        <v>0</v>
      </c>
      <c r="AU29" s="4">
        <v>13.6720666666667</v>
      </c>
      <c r="AV29" s="4">
        <v>420765.35341132199</v>
      </c>
      <c r="AW29" s="1" t="s">
        <v>380</v>
      </c>
      <c r="AX29" s="4">
        <v>0.99495350851247299</v>
      </c>
      <c r="AY29" s="4">
        <v>23.420100000000001</v>
      </c>
      <c r="AZ29" s="4">
        <v>0</v>
      </c>
      <c r="BA29" s="4">
        <v>0</v>
      </c>
      <c r="BB29" s="4">
        <v>0</v>
      </c>
      <c r="BC29" s="4">
        <v>13.6720666666667</v>
      </c>
      <c r="BD29" s="4">
        <v>420765.35341132199</v>
      </c>
    </row>
    <row r="30" spans="1:56">
      <c r="A30" s="1"/>
      <c r="B30" s="1"/>
      <c r="C30" s="1" t="s">
        <v>503</v>
      </c>
      <c r="D30" s="1"/>
      <c r="E30" s="1" t="s">
        <v>502</v>
      </c>
      <c r="F30" s="1" t="s">
        <v>25</v>
      </c>
      <c r="G30" s="1" t="s">
        <v>114</v>
      </c>
      <c r="H30" s="3">
        <v>43770.9536226852</v>
      </c>
      <c r="I30" s="1" t="s">
        <v>385</v>
      </c>
      <c r="J30" s="4">
        <v>0.99826091527740901</v>
      </c>
      <c r="K30" s="4">
        <v>9.1232666666666695</v>
      </c>
      <c r="L30" s="4">
        <v>210.94237062808</v>
      </c>
      <c r="M30" s="4"/>
      <c r="N30" s="4">
        <v>395535.11322452303</v>
      </c>
      <c r="O30" s="4">
        <v>13.67205</v>
      </c>
      <c r="P30" s="4">
        <v>478250.29260977701</v>
      </c>
      <c r="Q30" s="1" t="s">
        <v>384</v>
      </c>
      <c r="R30" s="4">
        <v>0.99679217206035797</v>
      </c>
      <c r="S30" s="4">
        <v>9.1995666666666693</v>
      </c>
      <c r="T30" s="4">
        <v>209.95872539919799</v>
      </c>
      <c r="U30" s="4"/>
      <c r="V30" s="4">
        <v>369961.61385572201</v>
      </c>
      <c r="W30" s="4">
        <v>13.67205</v>
      </c>
      <c r="X30" s="4">
        <v>478250.29260977701</v>
      </c>
      <c r="Y30" s="1" t="s">
        <v>383</v>
      </c>
      <c r="Z30" s="4">
        <v>0.99906402414279805</v>
      </c>
      <c r="AA30" s="4">
        <v>9.6806000000000001</v>
      </c>
      <c r="AB30" s="4">
        <v>0</v>
      </c>
      <c r="AC30" s="4">
        <v>0</v>
      </c>
      <c r="AD30" s="4">
        <v>0</v>
      </c>
      <c r="AE30" s="4">
        <v>13.67205</v>
      </c>
      <c r="AF30" s="4">
        <v>478250.29260977701</v>
      </c>
      <c r="AG30" s="1" t="s">
        <v>695</v>
      </c>
      <c r="AH30" s="4">
        <v>0.99955375765101395</v>
      </c>
      <c r="AI30" s="4">
        <v>10.686633333333299</v>
      </c>
      <c r="AJ30" s="4">
        <v>162.44260919092</v>
      </c>
      <c r="AK30" s="4"/>
      <c r="AL30" s="4">
        <v>770511.52178980503</v>
      </c>
      <c r="AM30" s="4">
        <v>10.680733333333301</v>
      </c>
      <c r="AN30" s="4">
        <v>150364.7169848</v>
      </c>
      <c r="AO30" s="1" t="s">
        <v>381</v>
      </c>
      <c r="AP30" s="4">
        <v>0.99597805324617195</v>
      </c>
      <c r="AQ30" s="4">
        <v>12.6087333333333</v>
      </c>
      <c r="AR30" s="4">
        <v>0</v>
      </c>
      <c r="AS30" s="4">
        <v>0</v>
      </c>
      <c r="AT30" s="4">
        <v>0</v>
      </c>
      <c r="AU30" s="4">
        <v>13.67205</v>
      </c>
      <c r="AV30" s="4">
        <v>478250.29260977701</v>
      </c>
      <c r="AW30" s="1" t="s">
        <v>380</v>
      </c>
      <c r="AX30" s="4">
        <v>0.99495350851247299</v>
      </c>
      <c r="AY30" s="4">
        <v>23.47955</v>
      </c>
      <c r="AZ30" s="4">
        <v>0</v>
      </c>
      <c r="BA30" s="4">
        <v>0</v>
      </c>
      <c r="BB30" s="4">
        <v>0</v>
      </c>
      <c r="BC30" s="4">
        <v>13.67205</v>
      </c>
      <c r="BD30" s="4">
        <v>478250.29260977701</v>
      </c>
    </row>
    <row r="31" spans="1:56">
      <c r="A31" s="1"/>
      <c r="B31" s="1"/>
      <c r="C31" s="1" t="s">
        <v>501</v>
      </c>
      <c r="D31" s="1"/>
      <c r="E31" s="1" t="s">
        <v>500</v>
      </c>
      <c r="F31" s="1" t="s">
        <v>25</v>
      </c>
      <c r="G31" s="1" t="s">
        <v>114</v>
      </c>
      <c r="H31" s="3">
        <v>43770.974537037</v>
      </c>
      <c r="I31" s="1" t="s">
        <v>385</v>
      </c>
      <c r="J31" s="4">
        <v>0.99826091527740901</v>
      </c>
      <c r="K31" s="4">
        <v>9.1232666666666695</v>
      </c>
      <c r="L31" s="4">
        <v>231.816663103428</v>
      </c>
      <c r="M31" s="4"/>
      <c r="N31" s="4">
        <v>385517.11950079899</v>
      </c>
      <c r="O31" s="4">
        <v>13.6720666666667</v>
      </c>
      <c r="P31" s="4">
        <v>424163.25342175399</v>
      </c>
      <c r="Q31" s="1" t="s">
        <v>384</v>
      </c>
      <c r="R31" s="4">
        <v>0.99679217206035797</v>
      </c>
      <c r="S31" s="4">
        <v>9.1995666666666693</v>
      </c>
      <c r="T31" s="4">
        <v>240.01735709665101</v>
      </c>
      <c r="U31" s="4"/>
      <c r="V31" s="4">
        <v>375096.64877427899</v>
      </c>
      <c r="W31" s="4">
        <v>13.6720666666667</v>
      </c>
      <c r="X31" s="4">
        <v>424163.25342175399</v>
      </c>
      <c r="Y31" s="1" t="s">
        <v>383</v>
      </c>
      <c r="Z31" s="4">
        <v>0.99906402414279805</v>
      </c>
      <c r="AA31" s="4">
        <v>9.5709833333333307</v>
      </c>
      <c r="AB31" s="4">
        <v>0</v>
      </c>
      <c r="AC31" s="4">
        <v>0</v>
      </c>
      <c r="AD31" s="4">
        <v>0</v>
      </c>
      <c r="AE31" s="4">
        <v>13.6720666666667</v>
      </c>
      <c r="AF31" s="4">
        <v>424163.25342175399</v>
      </c>
      <c r="AG31" s="1" t="s">
        <v>695</v>
      </c>
      <c r="AH31" s="4">
        <v>0.99955375765101395</v>
      </c>
      <c r="AI31" s="4">
        <v>10.686633333333299</v>
      </c>
      <c r="AJ31" s="4">
        <v>154.090858236391</v>
      </c>
      <c r="AK31" s="4"/>
      <c r="AL31" s="4">
        <v>718306.25184023404</v>
      </c>
      <c r="AM31" s="4">
        <v>10.680733333333301</v>
      </c>
      <c r="AN31" s="4">
        <v>147344.517400585</v>
      </c>
      <c r="AO31" s="1" t="s">
        <v>381</v>
      </c>
      <c r="AP31" s="4">
        <v>0.99597805324617195</v>
      </c>
      <c r="AQ31" s="4">
        <v>11.8786666666667</v>
      </c>
      <c r="AR31" s="4">
        <v>0</v>
      </c>
      <c r="AS31" s="4">
        <v>0</v>
      </c>
      <c r="AT31" s="4">
        <v>0</v>
      </c>
      <c r="AU31" s="4">
        <v>13.6720666666667</v>
      </c>
      <c r="AV31" s="4">
        <v>424163.25342175399</v>
      </c>
      <c r="AW31" s="1" t="s">
        <v>380</v>
      </c>
      <c r="AX31" s="4">
        <v>0.99495350851247299</v>
      </c>
      <c r="AY31" s="4">
        <v>23.428599999999999</v>
      </c>
      <c r="AZ31" s="4">
        <v>0</v>
      </c>
      <c r="BA31" s="4">
        <v>0</v>
      </c>
      <c r="BB31" s="4">
        <v>0</v>
      </c>
      <c r="BC31" s="4">
        <v>13.6720666666667</v>
      </c>
      <c r="BD31" s="4">
        <v>424163.25342175399</v>
      </c>
    </row>
    <row r="32" spans="1:56">
      <c r="A32" s="1"/>
      <c r="B32" s="1"/>
      <c r="C32" s="1" t="s">
        <v>499</v>
      </c>
      <c r="D32" s="1"/>
      <c r="E32" s="1" t="s">
        <v>498</v>
      </c>
      <c r="F32" s="1" t="s">
        <v>27</v>
      </c>
      <c r="G32" s="1" t="s">
        <v>40</v>
      </c>
      <c r="H32" s="3">
        <v>43770.995405092603</v>
      </c>
      <c r="I32" s="1" t="s">
        <v>385</v>
      </c>
      <c r="J32" s="4">
        <v>0.99826091527740901</v>
      </c>
      <c r="K32" s="4">
        <v>9.1232833333333296</v>
      </c>
      <c r="L32" s="4">
        <v>123.45163954015599</v>
      </c>
      <c r="M32" s="4">
        <v>98.761311632124901</v>
      </c>
      <c r="N32" s="4">
        <v>264896.49173747899</v>
      </c>
      <c r="O32" s="4">
        <v>13.6721</v>
      </c>
      <c r="P32" s="4">
        <v>547284.77641824505</v>
      </c>
      <c r="Q32" s="1" t="s">
        <v>384</v>
      </c>
      <c r="R32" s="4">
        <v>0.99679217206035797</v>
      </c>
      <c r="S32" s="4">
        <v>9.1996000000000002</v>
      </c>
      <c r="T32" s="4">
        <v>117.201703793951</v>
      </c>
      <c r="U32" s="4">
        <v>93.761363035160699</v>
      </c>
      <c r="V32" s="4">
        <v>236327.78588031299</v>
      </c>
      <c r="W32" s="4">
        <v>13.6721</v>
      </c>
      <c r="X32" s="4">
        <v>547284.77641824505</v>
      </c>
      <c r="Y32" s="1" t="s">
        <v>383</v>
      </c>
      <c r="Z32" s="4">
        <v>0.99906402414279805</v>
      </c>
      <c r="AA32" s="4">
        <v>9.5764999999999993</v>
      </c>
      <c r="AB32" s="4">
        <v>103.016549705537</v>
      </c>
      <c r="AC32" s="4">
        <v>82.413239764429406</v>
      </c>
      <c r="AD32" s="4">
        <v>75006.181133333695</v>
      </c>
      <c r="AE32" s="4">
        <v>13.6721</v>
      </c>
      <c r="AF32" s="4">
        <v>547284.77641824505</v>
      </c>
      <c r="AG32" s="1" t="s">
        <v>695</v>
      </c>
      <c r="AH32" s="4">
        <v>0.99955375765101395</v>
      </c>
      <c r="AI32" s="4">
        <v>10.681616666666701</v>
      </c>
      <c r="AJ32" s="4">
        <v>129.008718825063</v>
      </c>
      <c r="AK32" s="4">
        <v>103.20697506005099</v>
      </c>
      <c r="AL32" s="4">
        <v>554073.663423714</v>
      </c>
      <c r="AM32" s="4">
        <v>10.680766666666701</v>
      </c>
      <c r="AN32" s="4">
        <v>134275.566136268</v>
      </c>
      <c r="AO32" s="1" t="s">
        <v>381</v>
      </c>
      <c r="AP32" s="4">
        <v>0.99597805324617195</v>
      </c>
      <c r="AQ32" s="4">
        <v>11.819266666666699</v>
      </c>
      <c r="AR32" s="4">
        <v>124.873878668638</v>
      </c>
      <c r="AS32" s="4">
        <v>99.899102934910502</v>
      </c>
      <c r="AT32" s="4">
        <v>217509.29123266999</v>
      </c>
      <c r="AU32" s="4">
        <v>13.6721</v>
      </c>
      <c r="AV32" s="4">
        <v>547284.77641824505</v>
      </c>
      <c r="AW32" s="1" t="s">
        <v>380</v>
      </c>
      <c r="AX32" s="4">
        <v>0.99495350851247299</v>
      </c>
      <c r="AY32" s="4">
        <v>23.4455833333333</v>
      </c>
      <c r="AZ32" s="4">
        <v>140.98354958833099</v>
      </c>
      <c r="BA32" s="4">
        <v>112.786839670665</v>
      </c>
      <c r="BB32" s="4">
        <v>37046.617240931897</v>
      </c>
      <c r="BC32" s="4">
        <v>13.6721</v>
      </c>
      <c r="BD32" s="4">
        <v>547284.77641824505</v>
      </c>
    </row>
    <row r="33" spans="1:56">
      <c r="A33" s="1"/>
      <c r="B33" s="1"/>
      <c r="C33" s="1" t="s">
        <v>497</v>
      </c>
      <c r="D33" s="1"/>
      <c r="E33" s="1" t="s">
        <v>496</v>
      </c>
      <c r="F33" s="1" t="s">
        <v>27</v>
      </c>
      <c r="G33" s="1" t="s">
        <v>94</v>
      </c>
      <c r="H33" s="3">
        <v>43771.016307870399</v>
      </c>
      <c r="I33" s="1" t="s">
        <v>385</v>
      </c>
      <c r="J33" s="4">
        <v>0.99826091527740901</v>
      </c>
      <c r="K33" s="4">
        <v>9.1178000000000008</v>
      </c>
      <c r="L33" s="4">
        <v>167.13723745453601</v>
      </c>
      <c r="M33" s="4">
        <v>83.568618727268003</v>
      </c>
      <c r="N33" s="4">
        <v>392118.81323587202</v>
      </c>
      <c r="O33" s="4">
        <v>13.6721</v>
      </c>
      <c r="P33" s="4">
        <v>598381.94792481104</v>
      </c>
      <c r="Q33" s="1" t="s">
        <v>384</v>
      </c>
      <c r="R33" s="4">
        <v>0.99679217206035797</v>
      </c>
      <c r="S33" s="4">
        <v>9.1995833333333294</v>
      </c>
      <c r="T33" s="4">
        <v>161.20656892153701</v>
      </c>
      <c r="U33" s="4">
        <v>80.603284460768407</v>
      </c>
      <c r="V33" s="4">
        <v>355409.237217204</v>
      </c>
      <c r="W33" s="4">
        <v>13.6721</v>
      </c>
      <c r="X33" s="4">
        <v>598381.94792481104</v>
      </c>
      <c r="Y33" s="1" t="s">
        <v>383</v>
      </c>
      <c r="Z33" s="4">
        <v>0.99906402414279805</v>
      </c>
      <c r="AA33" s="4">
        <v>9.5765166666666701</v>
      </c>
      <c r="AB33" s="4">
        <v>148.36745395513199</v>
      </c>
      <c r="AC33" s="4">
        <v>74.183726977565897</v>
      </c>
      <c r="AD33" s="4">
        <v>117646.93973103599</v>
      </c>
      <c r="AE33" s="4">
        <v>13.6721</v>
      </c>
      <c r="AF33" s="4">
        <v>598381.94792481104</v>
      </c>
      <c r="AG33" s="1" t="s">
        <v>695</v>
      </c>
      <c r="AH33" s="4">
        <v>0.99955375765101395</v>
      </c>
      <c r="AI33" s="4">
        <v>10.686683333333299</v>
      </c>
      <c r="AJ33" s="4">
        <v>165.08644672212</v>
      </c>
      <c r="AK33" s="4">
        <v>82.543223361059901</v>
      </c>
      <c r="AL33" s="4">
        <v>997886.00552879402</v>
      </c>
      <c r="AM33" s="4">
        <v>10.6807833333333</v>
      </c>
      <c r="AN33" s="4">
        <v>191783.35872946499</v>
      </c>
      <c r="AO33" s="1" t="s">
        <v>381</v>
      </c>
      <c r="AP33" s="4">
        <v>0.99597805324617195</v>
      </c>
      <c r="AQ33" s="4">
        <v>11.819266666666699</v>
      </c>
      <c r="AR33" s="4">
        <v>172.640334972913</v>
      </c>
      <c r="AS33" s="4">
        <v>86.320167486456597</v>
      </c>
      <c r="AT33" s="4">
        <v>328786.21247103001</v>
      </c>
      <c r="AU33" s="4">
        <v>13.6721</v>
      </c>
      <c r="AV33" s="4">
        <v>598381.94792481104</v>
      </c>
      <c r="AW33" s="1" t="s">
        <v>380</v>
      </c>
      <c r="AX33" s="4">
        <v>0.99495350851247299</v>
      </c>
      <c r="AY33" s="4">
        <v>23.445616666666702</v>
      </c>
      <c r="AZ33" s="4">
        <v>185.21075026676701</v>
      </c>
      <c r="BA33" s="4">
        <v>92.605375133383603</v>
      </c>
      <c r="BB33" s="4">
        <v>53212.225648412903</v>
      </c>
      <c r="BC33" s="4">
        <v>13.6721</v>
      </c>
      <c r="BD33" s="4">
        <v>598381.94792481104</v>
      </c>
    </row>
    <row r="34" spans="1:56">
      <c r="A34" s="1"/>
      <c r="B34" s="1"/>
      <c r="C34" s="1" t="s">
        <v>495</v>
      </c>
      <c r="D34" s="1"/>
      <c r="E34" s="1" t="s">
        <v>494</v>
      </c>
      <c r="F34" s="1" t="s">
        <v>25</v>
      </c>
      <c r="G34" s="1" t="s">
        <v>114</v>
      </c>
      <c r="H34" s="3">
        <v>43771.037187499998</v>
      </c>
      <c r="I34" s="1" t="s">
        <v>385</v>
      </c>
      <c r="J34" s="4">
        <v>0.99826091527740901</v>
      </c>
      <c r="K34" s="4">
        <v>9.1232500000000005</v>
      </c>
      <c r="L34" s="4">
        <v>271.02888745822702</v>
      </c>
      <c r="M34" s="4"/>
      <c r="N34" s="4">
        <v>449995.136549638</v>
      </c>
      <c r="O34" s="4">
        <v>13.67205</v>
      </c>
      <c r="P34" s="4">
        <v>423473.521988519</v>
      </c>
      <c r="Q34" s="1" t="s">
        <v>384</v>
      </c>
      <c r="R34" s="4">
        <v>0.99679217206035797</v>
      </c>
      <c r="S34" s="4">
        <v>9.1995500000000003</v>
      </c>
      <c r="T34" s="4">
        <v>269.958075625498</v>
      </c>
      <c r="U34" s="4"/>
      <c r="V34" s="4">
        <v>421201.66356372699</v>
      </c>
      <c r="W34" s="4">
        <v>13.67205</v>
      </c>
      <c r="X34" s="4">
        <v>423473.521988519</v>
      </c>
      <c r="Y34" s="1" t="s">
        <v>383</v>
      </c>
      <c r="Z34" s="4">
        <v>0.99906402414279805</v>
      </c>
      <c r="AA34" s="4">
        <v>9.6093333333333302</v>
      </c>
      <c r="AB34" s="4">
        <v>0</v>
      </c>
      <c r="AC34" s="4">
        <v>0</v>
      </c>
      <c r="AD34" s="4">
        <v>0</v>
      </c>
      <c r="AE34" s="4">
        <v>13.67205</v>
      </c>
      <c r="AF34" s="4">
        <v>423473.521988519</v>
      </c>
      <c r="AG34" s="1" t="s">
        <v>695</v>
      </c>
      <c r="AH34" s="4">
        <v>0.99955375765101395</v>
      </c>
      <c r="AI34" s="4">
        <v>10.6815833333333</v>
      </c>
      <c r="AJ34" s="4">
        <v>172.37608719022899</v>
      </c>
      <c r="AK34" s="4"/>
      <c r="AL34" s="4">
        <v>889123.12176660495</v>
      </c>
      <c r="AM34" s="4">
        <v>10.680716666666701</v>
      </c>
      <c r="AN34" s="4">
        <v>164021.68373661701</v>
      </c>
      <c r="AO34" s="1" t="s">
        <v>381</v>
      </c>
      <c r="AP34" s="4">
        <v>0.99597805324617195</v>
      </c>
      <c r="AQ34" s="4">
        <v>11.1146166666667</v>
      </c>
      <c r="AR34" s="4">
        <v>0</v>
      </c>
      <c r="AS34" s="4">
        <v>0</v>
      </c>
      <c r="AT34" s="4">
        <v>0</v>
      </c>
      <c r="AU34" s="4">
        <v>13.67205</v>
      </c>
      <c r="AV34" s="4">
        <v>423473.521988519</v>
      </c>
      <c r="AW34" s="1" t="s">
        <v>380</v>
      </c>
      <c r="AX34" s="4">
        <v>0.99495350851247299</v>
      </c>
      <c r="AY34" s="4">
        <v>23.428516666666699</v>
      </c>
      <c r="AZ34" s="4">
        <v>0</v>
      </c>
      <c r="BA34" s="4">
        <v>0</v>
      </c>
      <c r="BB34" s="4">
        <v>0</v>
      </c>
      <c r="BC34" s="4">
        <v>13.67205</v>
      </c>
      <c r="BD34" s="4">
        <v>423473.521988519</v>
      </c>
    </row>
    <row r="35" spans="1:56">
      <c r="A35" s="1"/>
      <c r="B35" s="1"/>
      <c r="C35" s="1" t="s">
        <v>493</v>
      </c>
      <c r="D35" s="1"/>
      <c r="E35" s="1" t="s">
        <v>492</v>
      </c>
      <c r="F35" s="1" t="s">
        <v>25</v>
      </c>
      <c r="G35" s="1" t="s">
        <v>114</v>
      </c>
      <c r="H35" s="3">
        <v>43771.058090277802</v>
      </c>
      <c r="I35" s="1" t="s">
        <v>385</v>
      </c>
      <c r="J35" s="4">
        <v>0.99826091527740901</v>
      </c>
      <c r="K35" s="4">
        <v>9.11778333333333</v>
      </c>
      <c r="L35" s="4">
        <v>6.4609942611601197</v>
      </c>
      <c r="M35" s="4"/>
      <c r="N35" s="4">
        <v>8688.3588681248493</v>
      </c>
      <c r="O35" s="4">
        <v>13.6720666666667</v>
      </c>
      <c r="P35" s="4">
        <v>342982.861138131</v>
      </c>
      <c r="Q35" s="1" t="s">
        <v>384</v>
      </c>
      <c r="R35" s="4">
        <v>0.99679217206035797</v>
      </c>
      <c r="S35" s="4">
        <v>9.1940833333333298</v>
      </c>
      <c r="T35" s="4">
        <v>5.2395918589487396</v>
      </c>
      <c r="U35" s="4"/>
      <c r="V35" s="4">
        <v>6621.2101294919603</v>
      </c>
      <c r="W35" s="4">
        <v>13.6720666666667</v>
      </c>
      <c r="X35" s="4">
        <v>342982.861138131</v>
      </c>
      <c r="Y35" s="1" t="s">
        <v>383</v>
      </c>
      <c r="Z35" s="4">
        <v>0.99906402414279805</v>
      </c>
      <c r="AA35" s="4">
        <v>9.5709833333333307</v>
      </c>
      <c r="AB35" s="4">
        <v>1.1559392592181901</v>
      </c>
      <c r="AC35" s="4"/>
      <c r="AD35" s="4">
        <v>532.11751458869003</v>
      </c>
      <c r="AE35" s="4">
        <v>13.6720666666667</v>
      </c>
      <c r="AF35" s="4">
        <v>342982.861138131</v>
      </c>
      <c r="AG35" s="1" t="s">
        <v>695</v>
      </c>
      <c r="AH35" s="4">
        <v>0.99955375765101395</v>
      </c>
      <c r="AI35" s="4">
        <v>10.6816</v>
      </c>
      <c r="AJ35" s="4">
        <v>44.558741047822103</v>
      </c>
      <c r="AK35" s="4"/>
      <c r="AL35" s="4">
        <v>242562.15051910299</v>
      </c>
      <c r="AM35" s="4">
        <v>10.680733333333301</v>
      </c>
      <c r="AN35" s="4">
        <v>151050.19791086001</v>
      </c>
      <c r="AO35" s="1" t="s">
        <v>381</v>
      </c>
      <c r="AP35" s="4">
        <v>0.99597805324617195</v>
      </c>
      <c r="AQ35" s="4">
        <v>11.819233333333299</v>
      </c>
      <c r="AR35" s="4">
        <v>430.50084856625801</v>
      </c>
      <c r="AS35" s="4"/>
      <c r="AT35" s="4">
        <v>469936.60471920198</v>
      </c>
      <c r="AU35" s="4">
        <v>13.6720666666667</v>
      </c>
      <c r="AV35" s="4">
        <v>342982.861138131</v>
      </c>
      <c r="AW35" s="1" t="s">
        <v>380</v>
      </c>
      <c r="AX35" s="4">
        <v>0.99495350851247299</v>
      </c>
      <c r="AY35" s="4">
        <v>23.4455666666667</v>
      </c>
      <c r="AZ35" s="4">
        <v>686.36623403445401</v>
      </c>
      <c r="BA35" s="4"/>
      <c r="BB35" s="4">
        <v>113030.351680646</v>
      </c>
      <c r="BC35" s="4">
        <v>13.6720666666667</v>
      </c>
      <c r="BD35" s="4">
        <v>342982.861138131</v>
      </c>
    </row>
    <row r="36" spans="1:56">
      <c r="A36" s="1"/>
      <c r="B36" s="1"/>
      <c r="C36" s="1" t="s">
        <v>491</v>
      </c>
      <c r="D36" s="1"/>
      <c r="E36" s="1" t="s">
        <v>490</v>
      </c>
      <c r="F36" s="1" t="s">
        <v>25</v>
      </c>
      <c r="G36" s="1" t="s">
        <v>114</v>
      </c>
      <c r="H36" s="3">
        <v>43771.078900462999</v>
      </c>
      <c r="I36" s="1" t="s">
        <v>385</v>
      </c>
      <c r="J36" s="4">
        <v>0.99826091527740901</v>
      </c>
      <c r="K36" s="4">
        <v>9.1176333333333304</v>
      </c>
      <c r="L36" s="4">
        <v>8.7247475887797297</v>
      </c>
      <c r="M36" s="4"/>
      <c r="N36" s="4">
        <v>12346.9906784209</v>
      </c>
      <c r="O36" s="4">
        <v>13.6719333333333</v>
      </c>
      <c r="P36" s="4">
        <v>360946.03218201501</v>
      </c>
      <c r="Q36" s="1" t="s">
        <v>384</v>
      </c>
      <c r="R36" s="4">
        <v>0.99679217206035797</v>
      </c>
      <c r="S36" s="4">
        <v>9.1939499999999992</v>
      </c>
      <c r="T36" s="4">
        <v>6.4108171858531202</v>
      </c>
      <c r="U36" s="4"/>
      <c r="V36" s="4">
        <v>8525.5647627075305</v>
      </c>
      <c r="W36" s="4">
        <v>13.6719333333333</v>
      </c>
      <c r="X36" s="4">
        <v>360946.03218201501</v>
      </c>
      <c r="Y36" s="1" t="s">
        <v>383</v>
      </c>
      <c r="Z36" s="4">
        <v>0.99906402414279805</v>
      </c>
      <c r="AA36" s="4">
        <v>9.5763166666666706</v>
      </c>
      <c r="AB36" s="4">
        <v>1.39307743993098</v>
      </c>
      <c r="AC36" s="4"/>
      <c r="AD36" s="4">
        <v>674.85238963147503</v>
      </c>
      <c r="AE36" s="4">
        <v>13.6719333333333</v>
      </c>
      <c r="AF36" s="4">
        <v>360946.03218201501</v>
      </c>
      <c r="AG36" s="1" t="s">
        <v>695</v>
      </c>
      <c r="AH36" s="4">
        <v>0.99955375765101395</v>
      </c>
      <c r="AI36" s="4">
        <v>10.681466666666701</v>
      </c>
      <c r="AJ36" s="4">
        <v>30.8072102778785</v>
      </c>
      <c r="AK36" s="4"/>
      <c r="AL36" s="4">
        <v>180442.18185572099</v>
      </c>
      <c r="AM36" s="4">
        <v>10.6806</v>
      </c>
      <c r="AN36" s="4">
        <v>150947.113003223</v>
      </c>
      <c r="AO36" s="1" t="s">
        <v>381</v>
      </c>
      <c r="AP36" s="4">
        <v>0.99597805324617195</v>
      </c>
      <c r="AQ36" s="4">
        <v>11.819100000000001</v>
      </c>
      <c r="AR36" s="4">
        <v>393.323590041616</v>
      </c>
      <c r="AS36" s="4"/>
      <c r="AT36" s="4">
        <v>451840.45320133498</v>
      </c>
      <c r="AU36" s="4">
        <v>13.6719333333333</v>
      </c>
      <c r="AV36" s="4">
        <v>360946.03218201501</v>
      </c>
      <c r="AW36" s="1" t="s">
        <v>380</v>
      </c>
      <c r="AX36" s="4">
        <v>0.99495350851247299</v>
      </c>
      <c r="AY36" s="4">
        <v>23.43695</v>
      </c>
      <c r="AZ36" s="4">
        <v>582.08569732108595</v>
      </c>
      <c r="BA36" s="4"/>
      <c r="BB36" s="4">
        <v>100877.88077396801</v>
      </c>
      <c r="BC36" s="4">
        <v>13.6719333333333</v>
      </c>
      <c r="BD36" s="4">
        <v>360946.03218201501</v>
      </c>
    </row>
    <row r="37" spans="1:56">
      <c r="A37" s="1"/>
      <c r="B37" s="1"/>
      <c r="C37" s="1" t="s">
        <v>489</v>
      </c>
      <c r="D37" s="1"/>
      <c r="E37" s="1" t="s">
        <v>488</v>
      </c>
      <c r="F37" s="1" t="s">
        <v>25</v>
      </c>
      <c r="G37" s="1" t="s">
        <v>114</v>
      </c>
      <c r="H37" s="3">
        <v>43771.099791666697</v>
      </c>
      <c r="I37" s="1" t="s">
        <v>385</v>
      </c>
      <c r="J37" s="4">
        <v>0.99826091527740901</v>
      </c>
      <c r="K37" s="4">
        <v>9.1176999999999992</v>
      </c>
      <c r="L37" s="4">
        <v>5.9203693565737296</v>
      </c>
      <c r="M37" s="4"/>
      <c r="N37" s="4">
        <v>12399.618066130901</v>
      </c>
      <c r="O37" s="4">
        <v>13.6719833333333</v>
      </c>
      <c r="P37" s="4">
        <v>534187.263913139</v>
      </c>
      <c r="Q37" s="1" t="s">
        <v>384</v>
      </c>
      <c r="R37" s="4">
        <v>0.99679217206035797</v>
      </c>
      <c r="S37" s="4">
        <v>9.1940000000000008</v>
      </c>
      <c r="T37" s="4">
        <v>3.5444234715389902</v>
      </c>
      <c r="U37" s="4"/>
      <c r="V37" s="4">
        <v>6976.0024818166503</v>
      </c>
      <c r="W37" s="4">
        <v>13.6719833333333</v>
      </c>
      <c r="X37" s="4">
        <v>534187.263913139</v>
      </c>
      <c r="Y37" s="1" t="s">
        <v>383</v>
      </c>
      <c r="Z37" s="4">
        <v>0.99906402414279805</v>
      </c>
      <c r="AA37" s="4">
        <v>9.5763833333333306</v>
      </c>
      <c r="AB37" s="4">
        <v>0.93306598262729601</v>
      </c>
      <c r="AC37" s="4"/>
      <c r="AD37" s="4">
        <v>668.98185093391999</v>
      </c>
      <c r="AE37" s="4">
        <v>13.6719833333333</v>
      </c>
      <c r="AF37" s="4">
        <v>534187.263913139</v>
      </c>
      <c r="AG37" s="1" t="s">
        <v>695</v>
      </c>
      <c r="AH37" s="4">
        <v>0.99955375765101395</v>
      </c>
      <c r="AI37" s="4">
        <v>10.681516666666701</v>
      </c>
      <c r="AJ37" s="4">
        <v>79.654625145443703</v>
      </c>
      <c r="AK37" s="4"/>
      <c r="AL37" s="4">
        <v>519311.63062503299</v>
      </c>
      <c r="AM37" s="4">
        <v>10.68065</v>
      </c>
      <c r="AN37" s="4">
        <v>195720.354450988</v>
      </c>
      <c r="AO37" s="1" t="s">
        <v>381</v>
      </c>
      <c r="AP37" s="4">
        <v>0.99597805324617195</v>
      </c>
      <c r="AQ37" s="4">
        <v>11.81915</v>
      </c>
      <c r="AR37" s="4">
        <v>1035.5055143812899</v>
      </c>
      <c r="AS37" s="4"/>
      <c r="AT37" s="4">
        <v>1760511.1883401901</v>
      </c>
      <c r="AU37" s="4">
        <v>13.6719833333333</v>
      </c>
      <c r="AV37" s="4">
        <v>534187.263913139</v>
      </c>
      <c r="AW37" s="1" t="s">
        <v>380</v>
      </c>
      <c r="AX37" s="4">
        <v>0.99495350851247299</v>
      </c>
      <c r="AY37" s="4">
        <v>23.437000000000001</v>
      </c>
      <c r="AZ37" s="4">
        <v>1498.97902388439</v>
      </c>
      <c r="BA37" s="4"/>
      <c r="BB37" s="4">
        <v>384464.13693535601</v>
      </c>
      <c r="BC37" s="4">
        <v>13.6719833333333</v>
      </c>
      <c r="BD37" s="4">
        <v>534187.263913139</v>
      </c>
    </row>
    <row r="38" spans="1:56">
      <c r="A38" s="1"/>
      <c r="B38" s="1"/>
      <c r="C38" s="1" t="s">
        <v>487</v>
      </c>
      <c r="D38" s="1"/>
      <c r="E38" s="1" t="s">
        <v>486</v>
      </c>
      <c r="F38" s="1" t="s">
        <v>25</v>
      </c>
      <c r="G38" s="1" t="s">
        <v>114</v>
      </c>
      <c r="H38" s="3">
        <v>43771.120636574102</v>
      </c>
      <c r="I38" s="1" t="s">
        <v>385</v>
      </c>
      <c r="J38" s="4">
        <v>0.99826091527740901</v>
      </c>
      <c r="K38" s="4">
        <v>9.0902999999999992</v>
      </c>
      <c r="L38" s="4">
        <v>0</v>
      </c>
      <c r="M38" s="4">
        <v>0</v>
      </c>
      <c r="N38" s="4">
        <v>0</v>
      </c>
      <c r="O38" s="4">
        <v>13.6719833333333</v>
      </c>
      <c r="P38" s="4">
        <v>408263.74179129698</v>
      </c>
      <c r="Q38" s="1" t="s">
        <v>384</v>
      </c>
      <c r="R38" s="4">
        <v>0.99679217206035797</v>
      </c>
      <c r="S38" s="4">
        <v>9.1885333333333303</v>
      </c>
      <c r="T38" s="4">
        <v>0</v>
      </c>
      <c r="U38" s="4">
        <v>0</v>
      </c>
      <c r="V38" s="4">
        <v>0</v>
      </c>
      <c r="W38" s="4">
        <v>13.6719833333333</v>
      </c>
      <c r="X38" s="4">
        <v>408263.74179129698</v>
      </c>
      <c r="Y38" s="1" t="s">
        <v>383</v>
      </c>
      <c r="Z38" s="4">
        <v>0.99906402414279805</v>
      </c>
      <c r="AA38" s="4">
        <v>9.5709166666666707</v>
      </c>
      <c r="AB38" s="4">
        <v>0</v>
      </c>
      <c r="AC38" s="4">
        <v>0</v>
      </c>
      <c r="AD38" s="4">
        <v>0</v>
      </c>
      <c r="AE38" s="4">
        <v>13.6719833333333</v>
      </c>
      <c r="AF38" s="4">
        <v>408263.74179129698</v>
      </c>
      <c r="AG38" s="1" t="s">
        <v>695</v>
      </c>
      <c r="AH38" s="4">
        <v>0.99955375765101395</v>
      </c>
      <c r="AI38" s="4">
        <v>10.681516666666701</v>
      </c>
      <c r="AJ38" s="4">
        <v>101.712815376573</v>
      </c>
      <c r="AK38" s="4"/>
      <c r="AL38" s="4">
        <v>497130.82257798302</v>
      </c>
      <c r="AM38" s="4">
        <v>10.680666666666699</v>
      </c>
      <c r="AN38" s="4">
        <v>150113.51502515801</v>
      </c>
      <c r="AO38" s="1" t="s">
        <v>381</v>
      </c>
      <c r="AP38" s="4">
        <v>0.99597805324617195</v>
      </c>
      <c r="AQ38" s="4">
        <v>11.81915</v>
      </c>
      <c r="AR38" s="4">
        <v>129.68630581327901</v>
      </c>
      <c r="AS38" s="4"/>
      <c r="AT38" s="4">
        <v>168510.813426651</v>
      </c>
      <c r="AU38" s="4">
        <v>13.6719833333333</v>
      </c>
      <c r="AV38" s="4">
        <v>408263.74179129698</v>
      </c>
      <c r="AW38" s="1" t="s">
        <v>380</v>
      </c>
      <c r="AX38" s="4">
        <v>0.99495350851247299</v>
      </c>
      <c r="AY38" s="4">
        <v>23.437000000000001</v>
      </c>
      <c r="AZ38" s="4">
        <v>146.09654068792199</v>
      </c>
      <c r="BA38" s="4"/>
      <c r="BB38" s="4">
        <v>28638.3171424018</v>
      </c>
      <c r="BC38" s="4">
        <v>13.6719833333333</v>
      </c>
      <c r="BD38" s="4">
        <v>408263.74179129698</v>
      </c>
    </row>
    <row r="39" spans="1:56">
      <c r="A39" s="1"/>
      <c r="B39" s="1"/>
      <c r="C39" s="1" t="s">
        <v>285</v>
      </c>
      <c r="D39" s="1"/>
      <c r="E39" s="1" t="s">
        <v>485</v>
      </c>
      <c r="F39" s="1" t="s">
        <v>11</v>
      </c>
      <c r="G39" s="1" t="s">
        <v>114</v>
      </c>
      <c r="H39" s="3">
        <v>43771.141562500001</v>
      </c>
      <c r="I39" s="1" t="s">
        <v>385</v>
      </c>
      <c r="J39" s="4">
        <v>0.99826091527740901</v>
      </c>
      <c r="K39" s="4">
        <v>9.1012500000000003</v>
      </c>
      <c r="L39" s="4">
        <v>0</v>
      </c>
      <c r="M39" s="4">
        <v>0</v>
      </c>
      <c r="N39" s="4">
        <v>0</v>
      </c>
      <c r="O39" s="4">
        <v>13.6804666666667</v>
      </c>
      <c r="P39" s="4">
        <v>0</v>
      </c>
      <c r="Q39" s="1" t="s">
        <v>384</v>
      </c>
      <c r="R39" s="4">
        <v>0.99679217206035797</v>
      </c>
      <c r="S39" s="4">
        <v>9.1227499999999999</v>
      </c>
      <c r="T39" s="4">
        <v>0</v>
      </c>
      <c r="U39" s="4">
        <v>0</v>
      </c>
      <c r="V39" s="4">
        <v>0</v>
      </c>
      <c r="W39" s="4">
        <v>13.6804666666667</v>
      </c>
      <c r="X39" s="4">
        <v>0</v>
      </c>
      <c r="Y39" s="1" t="s">
        <v>383</v>
      </c>
      <c r="Z39" s="4">
        <v>0.99906402414279805</v>
      </c>
      <c r="AA39" s="4">
        <v>9.5818666666666701</v>
      </c>
      <c r="AB39" s="4">
        <v>0</v>
      </c>
      <c r="AC39" s="4">
        <v>0</v>
      </c>
      <c r="AD39" s="4">
        <v>0</v>
      </c>
      <c r="AE39" s="4">
        <v>13.6804666666667</v>
      </c>
      <c r="AF39" s="4">
        <v>0</v>
      </c>
      <c r="AG39" s="1" t="s">
        <v>695</v>
      </c>
      <c r="AH39" s="4">
        <v>0.99955375765101395</v>
      </c>
      <c r="AI39" s="4">
        <v>10.7268333333333</v>
      </c>
      <c r="AJ39" s="4">
        <v>0</v>
      </c>
      <c r="AK39" s="4">
        <v>0</v>
      </c>
      <c r="AL39" s="4">
        <v>0</v>
      </c>
      <c r="AM39" s="4">
        <v>10.7864</v>
      </c>
      <c r="AN39" s="4">
        <v>443.071634753083</v>
      </c>
      <c r="AO39" s="1" t="s">
        <v>381</v>
      </c>
      <c r="AP39" s="4">
        <v>0.99597805324617195</v>
      </c>
      <c r="AQ39" s="4">
        <v>11.6918166666667</v>
      </c>
      <c r="AR39" s="4">
        <v>0</v>
      </c>
      <c r="AS39" s="4">
        <v>0</v>
      </c>
      <c r="AT39" s="4">
        <v>0</v>
      </c>
      <c r="AU39" s="4">
        <v>13.6804666666667</v>
      </c>
      <c r="AV39" s="4">
        <v>0</v>
      </c>
      <c r="AW39" s="1" t="s">
        <v>380</v>
      </c>
      <c r="AX39" s="4">
        <v>0.99495350851247299</v>
      </c>
      <c r="AY39" s="4">
        <v>23.4964166666667</v>
      </c>
      <c r="AZ39" s="4">
        <v>0</v>
      </c>
      <c r="BA39" s="4">
        <v>0</v>
      </c>
      <c r="BB39" s="4">
        <v>0</v>
      </c>
      <c r="BC39" s="4">
        <v>13.6804666666667</v>
      </c>
      <c r="BD39" s="4">
        <v>0</v>
      </c>
    </row>
    <row r="40" spans="1:56">
      <c r="A40" s="1"/>
      <c r="B40" s="1"/>
      <c r="C40" s="1" t="s">
        <v>484</v>
      </c>
      <c r="D40" s="1"/>
      <c r="E40" s="1" t="s">
        <v>483</v>
      </c>
      <c r="F40" s="1" t="s">
        <v>25</v>
      </c>
      <c r="G40" s="1" t="s">
        <v>114</v>
      </c>
      <c r="H40" s="3">
        <v>43771.1623958333</v>
      </c>
      <c r="I40" s="1" t="s">
        <v>385</v>
      </c>
      <c r="J40" s="4">
        <v>0.99826091527740901</v>
      </c>
      <c r="K40" s="4">
        <v>9.0957500000000007</v>
      </c>
      <c r="L40" s="4">
        <v>0</v>
      </c>
      <c r="M40" s="4">
        <v>0</v>
      </c>
      <c r="N40" s="4">
        <v>0</v>
      </c>
      <c r="O40" s="4">
        <v>13.671950000000001</v>
      </c>
      <c r="P40" s="4">
        <v>369058.96584772703</v>
      </c>
      <c r="Q40" s="1" t="s">
        <v>384</v>
      </c>
      <c r="R40" s="4">
        <v>0.99679217206035797</v>
      </c>
      <c r="S40" s="4">
        <v>9.1939833333333301</v>
      </c>
      <c r="T40" s="4">
        <v>0</v>
      </c>
      <c r="U40" s="4">
        <v>0</v>
      </c>
      <c r="V40" s="4">
        <v>0</v>
      </c>
      <c r="W40" s="4">
        <v>13.671950000000001</v>
      </c>
      <c r="X40" s="4">
        <v>369058.96584772703</v>
      </c>
      <c r="Y40" s="1" t="s">
        <v>383</v>
      </c>
      <c r="Z40" s="4">
        <v>0.99906402414279805</v>
      </c>
      <c r="AA40" s="4">
        <v>9.5708666666666709</v>
      </c>
      <c r="AB40" s="4">
        <v>0</v>
      </c>
      <c r="AC40" s="4">
        <v>0</v>
      </c>
      <c r="AD40" s="4">
        <v>0</v>
      </c>
      <c r="AE40" s="4">
        <v>13.671950000000001</v>
      </c>
      <c r="AF40" s="4">
        <v>369058.96584772703</v>
      </c>
      <c r="AG40" s="1" t="s">
        <v>695</v>
      </c>
      <c r="AH40" s="4">
        <v>0.99955375765101395</v>
      </c>
      <c r="AI40" s="4">
        <v>10.681483333333301</v>
      </c>
      <c r="AJ40" s="4">
        <v>98.6321136508232</v>
      </c>
      <c r="AK40" s="4"/>
      <c r="AL40" s="4">
        <v>486340.41024977801</v>
      </c>
      <c r="AM40" s="4">
        <v>10.680633333333301</v>
      </c>
      <c r="AN40" s="4">
        <v>151049.099483386</v>
      </c>
      <c r="AO40" s="1" t="s">
        <v>381</v>
      </c>
      <c r="AP40" s="4">
        <v>0.99597805324617195</v>
      </c>
      <c r="AQ40" s="4">
        <v>11.8191166666667</v>
      </c>
      <c r="AR40" s="4">
        <v>137.078363752059</v>
      </c>
      <c r="AS40" s="4"/>
      <c r="AT40" s="4">
        <v>161011.72999872599</v>
      </c>
      <c r="AU40" s="4">
        <v>13.671950000000001</v>
      </c>
      <c r="AV40" s="4">
        <v>369058.96584772703</v>
      </c>
      <c r="AW40" s="1" t="s">
        <v>380</v>
      </c>
      <c r="AX40" s="4">
        <v>0.99495350851247299</v>
      </c>
      <c r="AY40" s="4">
        <v>23.4369333333333</v>
      </c>
      <c r="AZ40" s="4">
        <v>136.20611383335199</v>
      </c>
      <c r="BA40" s="4"/>
      <c r="BB40" s="4">
        <v>24135.656279040501</v>
      </c>
      <c r="BC40" s="4">
        <v>13.671950000000001</v>
      </c>
      <c r="BD40" s="4">
        <v>369058.96584772703</v>
      </c>
    </row>
    <row r="41" spans="1:56">
      <c r="A41" s="1"/>
      <c r="B41" s="1"/>
      <c r="C41" s="1" t="s">
        <v>482</v>
      </c>
      <c r="D41" s="1"/>
      <c r="E41" s="1" t="s">
        <v>481</v>
      </c>
      <c r="F41" s="1" t="s">
        <v>25</v>
      </c>
      <c r="G41" s="1" t="s">
        <v>114</v>
      </c>
      <c r="H41" s="3">
        <v>43771.183298611097</v>
      </c>
      <c r="I41" s="1" t="s">
        <v>385</v>
      </c>
      <c r="J41" s="4">
        <v>0.99826091527740901</v>
      </c>
      <c r="K41" s="4">
        <v>9.09026666666667</v>
      </c>
      <c r="L41" s="4">
        <v>0</v>
      </c>
      <c r="M41" s="4">
        <v>0</v>
      </c>
      <c r="N41" s="4">
        <v>0</v>
      </c>
      <c r="O41" s="4">
        <v>13.6719666666667</v>
      </c>
      <c r="P41" s="4">
        <v>363600.90645534499</v>
      </c>
      <c r="Q41" s="1" t="s">
        <v>384</v>
      </c>
      <c r="R41" s="4">
        <v>0.99679217206035797</v>
      </c>
      <c r="S41" s="4">
        <v>9.1939833333333301</v>
      </c>
      <c r="T41" s="4">
        <v>0</v>
      </c>
      <c r="U41" s="4">
        <v>0</v>
      </c>
      <c r="V41" s="4">
        <v>0</v>
      </c>
      <c r="W41" s="4">
        <v>13.6719666666667</v>
      </c>
      <c r="X41" s="4">
        <v>363600.90645534499</v>
      </c>
      <c r="Y41" s="1" t="s">
        <v>383</v>
      </c>
      <c r="Z41" s="4">
        <v>0.99906402414279805</v>
      </c>
      <c r="AA41" s="4">
        <v>9.5708833333333292</v>
      </c>
      <c r="AB41" s="4">
        <v>0</v>
      </c>
      <c r="AC41" s="4">
        <v>0</v>
      </c>
      <c r="AD41" s="4">
        <v>0</v>
      </c>
      <c r="AE41" s="4">
        <v>13.6719666666667</v>
      </c>
      <c r="AF41" s="4">
        <v>363600.90645534499</v>
      </c>
      <c r="AG41" s="1" t="s">
        <v>695</v>
      </c>
      <c r="AH41" s="4">
        <v>0.99955375765101395</v>
      </c>
      <c r="AI41" s="4">
        <v>10.6815</v>
      </c>
      <c r="AJ41" s="4">
        <v>96.981414579542204</v>
      </c>
      <c r="AK41" s="4"/>
      <c r="AL41" s="4">
        <v>478385.63950046198</v>
      </c>
      <c r="AM41" s="4">
        <v>10.680633333333301</v>
      </c>
      <c r="AN41" s="4">
        <v>150887.32838518699</v>
      </c>
      <c r="AO41" s="1" t="s">
        <v>381</v>
      </c>
      <c r="AP41" s="4">
        <v>0.99597805324617195</v>
      </c>
      <c r="AQ41" s="4">
        <v>11.81915</v>
      </c>
      <c r="AR41" s="4">
        <v>152.33376317631101</v>
      </c>
      <c r="AS41" s="4"/>
      <c r="AT41" s="4">
        <v>176284.43665901601</v>
      </c>
      <c r="AU41" s="4">
        <v>13.6719666666667</v>
      </c>
      <c r="AV41" s="4">
        <v>363600.90645534499</v>
      </c>
      <c r="AW41" s="1" t="s">
        <v>380</v>
      </c>
      <c r="AX41" s="4">
        <v>0.99495350851247299</v>
      </c>
      <c r="AY41" s="4">
        <v>23.428516666666699</v>
      </c>
      <c r="AZ41" s="4">
        <v>125.933715406963</v>
      </c>
      <c r="BA41" s="4"/>
      <c r="BB41" s="4">
        <v>21985.367198195301</v>
      </c>
      <c r="BC41" s="4">
        <v>13.6719666666667</v>
      </c>
      <c r="BD41" s="4">
        <v>363600.90645534499</v>
      </c>
    </row>
    <row r="42" spans="1:56">
      <c r="A42" s="1"/>
      <c r="B42" s="1"/>
      <c r="C42" s="1" t="s">
        <v>480</v>
      </c>
      <c r="D42" s="1"/>
      <c r="E42" s="1" t="s">
        <v>479</v>
      </c>
      <c r="F42" s="1" t="s">
        <v>25</v>
      </c>
      <c r="G42" s="1" t="s">
        <v>114</v>
      </c>
      <c r="H42" s="3">
        <v>43771.204155092601</v>
      </c>
      <c r="I42" s="1" t="s">
        <v>385</v>
      </c>
      <c r="J42" s="4">
        <v>0.99826091527740901</v>
      </c>
      <c r="K42" s="4">
        <v>9.1121999999999996</v>
      </c>
      <c r="L42" s="4">
        <v>0</v>
      </c>
      <c r="M42" s="4">
        <v>0</v>
      </c>
      <c r="N42" s="4">
        <v>0</v>
      </c>
      <c r="O42" s="4">
        <v>13.6634666666667</v>
      </c>
      <c r="P42" s="4">
        <v>614730.47972555901</v>
      </c>
      <c r="Q42" s="1" t="s">
        <v>384</v>
      </c>
      <c r="R42" s="4">
        <v>0.99679217206035797</v>
      </c>
      <c r="S42" s="4">
        <v>9.1720500000000005</v>
      </c>
      <c r="T42" s="4">
        <v>0</v>
      </c>
      <c r="U42" s="4">
        <v>0</v>
      </c>
      <c r="V42" s="4">
        <v>0</v>
      </c>
      <c r="W42" s="4">
        <v>13.6634666666667</v>
      </c>
      <c r="X42" s="4">
        <v>614730.47972555901</v>
      </c>
      <c r="Y42" s="1" t="s">
        <v>383</v>
      </c>
      <c r="Z42" s="4">
        <v>0.99906402414279805</v>
      </c>
      <c r="AA42" s="4">
        <v>9.6202000000000005</v>
      </c>
      <c r="AB42" s="4">
        <v>0</v>
      </c>
      <c r="AC42" s="4">
        <v>0</v>
      </c>
      <c r="AD42" s="4">
        <v>0</v>
      </c>
      <c r="AE42" s="4">
        <v>13.6634666666667</v>
      </c>
      <c r="AF42" s="4">
        <v>614730.47972555901</v>
      </c>
      <c r="AG42" s="1" t="s">
        <v>695</v>
      </c>
      <c r="AH42" s="4">
        <v>0.99955375765101395</v>
      </c>
      <c r="AI42" s="4">
        <v>10.681483333333301</v>
      </c>
      <c r="AJ42" s="4">
        <v>98.895961992178201</v>
      </c>
      <c r="AK42" s="4"/>
      <c r="AL42" s="4">
        <v>706413.69288864103</v>
      </c>
      <c r="AM42" s="4">
        <v>10.6755833333333</v>
      </c>
      <c r="AN42" s="4">
        <v>218864.826927096</v>
      </c>
      <c r="AO42" s="1" t="s">
        <v>381</v>
      </c>
      <c r="AP42" s="4">
        <v>0.99597805324617195</v>
      </c>
      <c r="AQ42" s="4">
        <v>11.8106333333333</v>
      </c>
      <c r="AR42" s="4">
        <v>128.75438153412199</v>
      </c>
      <c r="AS42" s="4"/>
      <c r="AT42" s="4">
        <v>251906.63588817199</v>
      </c>
      <c r="AU42" s="4">
        <v>13.6634666666667</v>
      </c>
      <c r="AV42" s="4">
        <v>614730.47972555901</v>
      </c>
      <c r="AW42" s="1" t="s">
        <v>380</v>
      </c>
      <c r="AX42" s="4">
        <v>0.99495350851247299</v>
      </c>
      <c r="AY42" s="4">
        <v>23.428466666666701</v>
      </c>
      <c r="AZ42" s="4">
        <v>126.504929186604</v>
      </c>
      <c r="BA42" s="4"/>
      <c r="BB42" s="4">
        <v>37338.678623278203</v>
      </c>
      <c r="BC42" s="4">
        <v>13.6634666666667</v>
      </c>
      <c r="BD42" s="4">
        <v>614730.47972555901</v>
      </c>
    </row>
    <row r="43" spans="1:56">
      <c r="A43" s="1"/>
      <c r="B43" s="1"/>
      <c r="C43" s="1" t="s">
        <v>478</v>
      </c>
      <c r="D43" s="1"/>
      <c r="E43" s="1" t="s">
        <v>477</v>
      </c>
      <c r="F43" s="1" t="s">
        <v>25</v>
      </c>
      <c r="G43" s="1" t="s">
        <v>114</v>
      </c>
      <c r="H43" s="3">
        <v>43771.2250347222</v>
      </c>
      <c r="I43" s="1" t="s">
        <v>385</v>
      </c>
      <c r="J43" s="4">
        <v>0.99826091527740901</v>
      </c>
      <c r="K43" s="4">
        <v>9.0518999999999998</v>
      </c>
      <c r="L43" s="4">
        <v>0</v>
      </c>
      <c r="M43" s="4">
        <v>0</v>
      </c>
      <c r="N43" s="4">
        <v>0</v>
      </c>
      <c r="O43" s="4">
        <v>13.671950000000001</v>
      </c>
      <c r="P43" s="4">
        <v>564324.06776885095</v>
      </c>
      <c r="Q43" s="1" t="s">
        <v>384</v>
      </c>
      <c r="R43" s="4">
        <v>0.99679217206035797</v>
      </c>
      <c r="S43" s="4">
        <v>9.19396666666667</v>
      </c>
      <c r="T43" s="4">
        <v>0</v>
      </c>
      <c r="U43" s="4">
        <v>0</v>
      </c>
      <c r="V43" s="4">
        <v>0</v>
      </c>
      <c r="W43" s="4">
        <v>13.671950000000001</v>
      </c>
      <c r="X43" s="4">
        <v>564324.06776885095</v>
      </c>
      <c r="Y43" s="1" t="s">
        <v>383</v>
      </c>
      <c r="Z43" s="4">
        <v>0.99906402414279805</v>
      </c>
      <c r="AA43" s="4">
        <v>9.6092333333333304</v>
      </c>
      <c r="AB43" s="4">
        <v>0</v>
      </c>
      <c r="AC43" s="4">
        <v>0</v>
      </c>
      <c r="AD43" s="4">
        <v>0</v>
      </c>
      <c r="AE43" s="4">
        <v>13.671950000000001</v>
      </c>
      <c r="AF43" s="4">
        <v>564324.06776885095</v>
      </c>
      <c r="AG43" s="1" t="s">
        <v>695</v>
      </c>
      <c r="AH43" s="4">
        <v>0.99955375765101395</v>
      </c>
      <c r="AI43" s="4">
        <v>10.681483333333301</v>
      </c>
      <c r="AJ43" s="4">
        <v>110.787642970343</v>
      </c>
      <c r="AK43" s="4"/>
      <c r="AL43" s="4">
        <v>671439.82805934304</v>
      </c>
      <c r="AM43" s="4">
        <v>10.675599999999999</v>
      </c>
      <c r="AN43" s="4">
        <v>187419.36638279899</v>
      </c>
      <c r="AO43" s="1" t="s">
        <v>381</v>
      </c>
      <c r="AP43" s="4">
        <v>0.99597805324617195</v>
      </c>
      <c r="AQ43" s="4">
        <v>11.8106333333333</v>
      </c>
      <c r="AR43" s="4">
        <v>123.68854844014101</v>
      </c>
      <c r="AS43" s="4"/>
      <c r="AT43" s="4">
        <v>222152.34899409401</v>
      </c>
      <c r="AU43" s="4">
        <v>13.671950000000001</v>
      </c>
      <c r="AV43" s="4">
        <v>564324.06776885095</v>
      </c>
      <c r="AW43" s="1" t="s">
        <v>380</v>
      </c>
      <c r="AX43" s="4">
        <v>0.99495350851247299</v>
      </c>
      <c r="AY43" s="4">
        <v>23.437000000000001</v>
      </c>
      <c r="AZ43" s="4">
        <v>102.051086969721</v>
      </c>
      <c r="BA43" s="4"/>
      <c r="BB43" s="4">
        <v>27651.1346791795</v>
      </c>
      <c r="BC43" s="4">
        <v>13.671950000000001</v>
      </c>
      <c r="BD43" s="4">
        <v>564324.06776885095</v>
      </c>
    </row>
    <row r="44" spans="1:56">
      <c r="A44" s="1"/>
      <c r="B44" s="1"/>
      <c r="C44" s="1" t="s">
        <v>476</v>
      </c>
      <c r="D44" s="1"/>
      <c r="E44" s="1" t="s">
        <v>475</v>
      </c>
      <c r="F44" s="1" t="s">
        <v>25</v>
      </c>
      <c r="G44" s="1" t="s">
        <v>114</v>
      </c>
      <c r="H44" s="3">
        <v>43771.245868055601</v>
      </c>
      <c r="I44" s="1" t="s">
        <v>385</v>
      </c>
      <c r="J44" s="4">
        <v>0.99826091527740901</v>
      </c>
      <c r="K44" s="4">
        <v>9.0902999999999992</v>
      </c>
      <c r="L44" s="4">
        <v>0</v>
      </c>
      <c r="M44" s="4">
        <v>0</v>
      </c>
      <c r="N44" s="4">
        <v>0</v>
      </c>
      <c r="O44" s="4">
        <v>13.672000000000001</v>
      </c>
      <c r="P44" s="4">
        <v>366161.16093463602</v>
      </c>
      <c r="Q44" s="1" t="s">
        <v>384</v>
      </c>
      <c r="R44" s="4">
        <v>0.99679217206035797</v>
      </c>
      <c r="S44" s="4">
        <v>9.1885333333333303</v>
      </c>
      <c r="T44" s="4">
        <v>0</v>
      </c>
      <c r="U44" s="4">
        <v>0</v>
      </c>
      <c r="V44" s="4">
        <v>0</v>
      </c>
      <c r="W44" s="4">
        <v>13.672000000000001</v>
      </c>
      <c r="X44" s="4">
        <v>366161.16093463602</v>
      </c>
      <c r="Y44" s="1" t="s">
        <v>383</v>
      </c>
      <c r="Z44" s="4">
        <v>0.99906402414279805</v>
      </c>
      <c r="AA44" s="4">
        <v>9.5763999999999996</v>
      </c>
      <c r="AB44" s="4">
        <v>0</v>
      </c>
      <c r="AC44" s="4">
        <v>0</v>
      </c>
      <c r="AD44" s="4">
        <v>0</v>
      </c>
      <c r="AE44" s="4">
        <v>13.672000000000001</v>
      </c>
      <c r="AF44" s="4">
        <v>366161.16093463602</v>
      </c>
      <c r="AG44" s="1" t="s">
        <v>695</v>
      </c>
      <c r="AH44" s="4">
        <v>0.99955375765101395</v>
      </c>
      <c r="AI44" s="4">
        <v>10.6815333333333</v>
      </c>
      <c r="AJ44" s="4">
        <v>119.938074586149</v>
      </c>
      <c r="AK44" s="4"/>
      <c r="AL44" s="4">
        <v>571204.14210002206</v>
      </c>
      <c r="AM44" s="4">
        <v>10.6756333333333</v>
      </c>
      <c r="AN44" s="4">
        <v>148146.78679030199</v>
      </c>
      <c r="AO44" s="1" t="s">
        <v>381</v>
      </c>
      <c r="AP44" s="4">
        <v>0.99597805324617195</v>
      </c>
      <c r="AQ44" s="4">
        <v>11.8106833333333</v>
      </c>
      <c r="AR44" s="4">
        <v>148.61993590404799</v>
      </c>
      <c r="AS44" s="4"/>
      <c r="AT44" s="4">
        <v>173197.72778506699</v>
      </c>
      <c r="AU44" s="4">
        <v>13.672000000000001</v>
      </c>
      <c r="AV44" s="4">
        <v>366161.16093463602</v>
      </c>
      <c r="AW44" s="1" t="s">
        <v>380</v>
      </c>
      <c r="AX44" s="4">
        <v>0.99495350851247299</v>
      </c>
      <c r="AY44" s="4">
        <v>23.428566666666701</v>
      </c>
      <c r="AZ44" s="4">
        <v>126.22211265561199</v>
      </c>
      <c r="BA44" s="4"/>
      <c r="BB44" s="4">
        <v>22190.877253228002</v>
      </c>
      <c r="BC44" s="4">
        <v>13.672000000000001</v>
      </c>
      <c r="BD44" s="4">
        <v>366161.16093463602</v>
      </c>
    </row>
    <row r="45" spans="1:56">
      <c r="A45" s="1"/>
      <c r="B45" s="1"/>
      <c r="C45" s="1" t="s">
        <v>474</v>
      </c>
      <c r="D45" s="1"/>
      <c r="E45" s="1" t="s">
        <v>473</v>
      </c>
      <c r="F45" s="1" t="s">
        <v>27</v>
      </c>
      <c r="G45" s="1" t="s">
        <v>123</v>
      </c>
      <c r="H45" s="3">
        <v>43771.2667939815</v>
      </c>
      <c r="I45" s="1" t="s">
        <v>385</v>
      </c>
      <c r="J45" s="4">
        <v>0.99826091527740901</v>
      </c>
      <c r="K45" s="4">
        <v>9.11771666666667</v>
      </c>
      <c r="L45" s="4">
        <v>17.515122745995701</v>
      </c>
      <c r="M45" s="4">
        <v>87.575613729978699</v>
      </c>
      <c r="N45" s="4">
        <v>39552.531486163702</v>
      </c>
      <c r="O45" s="4">
        <v>13.6720166666667</v>
      </c>
      <c r="P45" s="4">
        <v>575963.71328457596</v>
      </c>
      <c r="Q45" s="1" t="s">
        <v>384</v>
      </c>
      <c r="R45" s="4">
        <v>0.99679217206035797</v>
      </c>
      <c r="S45" s="4">
        <v>9.1940166666666698</v>
      </c>
      <c r="T45" s="4">
        <v>15.166795779523399</v>
      </c>
      <c r="U45" s="4">
        <v>75.833978897617101</v>
      </c>
      <c r="V45" s="4">
        <v>32185.218012572801</v>
      </c>
      <c r="W45" s="4">
        <v>13.6720166666667</v>
      </c>
      <c r="X45" s="4">
        <v>575963.71328457596</v>
      </c>
      <c r="Y45" s="1" t="s">
        <v>383</v>
      </c>
      <c r="Z45" s="4">
        <v>0.99906402414279805</v>
      </c>
      <c r="AA45" s="4">
        <v>9.5709166666666707</v>
      </c>
      <c r="AB45" s="4">
        <v>16.3331662655245</v>
      </c>
      <c r="AC45" s="4">
        <v>81.665831327622399</v>
      </c>
      <c r="AD45" s="4">
        <v>12609.5057833541</v>
      </c>
      <c r="AE45" s="4">
        <v>13.6720166666667</v>
      </c>
      <c r="AF45" s="4">
        <v>575963.71328457596</v>
      </c>
      <c r="AG45" s="1" t="s">
        <v>695</v>
      </c>
      <c r="AH45" s="4">
        <v>0.99955375765101395</v>
      </c>
      <c r="AI45" s="4">
        <v>10.6815333333333</v>
      </c>
      <c r="AJ45" s="4">
        <v>23.882283711595701</v>
      </c>
      <c r="AK45" s="4">
        <v>119.411418557978</v>
      </c>
      <c r="AL45" s="4">
        <v>131142.185027167</v>
      </c>
      <c r="AM45" s="4">
        <v>10.6756333333333</v>
      </c>
      <c r="AN45" s="4">
        <v>132639.18796892499</v>
      </c>
      <c r="AO45" s="1" t="s">
        <v>381</v>
      </c>
      <c r="AP45" s="4">
        <v>0.99597805324617195</v>
      </c>
      <c r="AQ45" s="4">
        <v>11.8106833333333</v>
      </c>
      <c r="AR45" s="4">
        <v>16.5150579533205</v>
      </c>
      <c r="AS45" s="4">
        <v>82.575289766602296</v>
      </c>
      <c r="AT45" s="4">
        <v>30273.878880826702</v>
      </c>
      <c r="AU45" s="4">
        <v>13.6720166666667</v>
      </c>
      <c r="AV45" s="4">
        <v>575963.71328457596</v>
      </c>
      <c r="AW45" s="1" t="s">
        <v>380</v>
      </c>
      <c r="AX45" s="4">
        <v>0.99495350851247299</v>
      </c>
      <c r="AY45" s="4">
        <v>23.403083333333299</v>
      </c>
      <c r="AZ45" s="4">
        <v>17.404049193421301</v>
      </c>
      <c r="BA45" s="4">
        <v>87.020245967106504</v>
      </c>
      <c r="BB45" s="4">
        <v>4812.9591431438603</v>
      </c>
      <c r="BC45" s="4">
        <v>13.6720166666667</v>
      </c>
      <c r="BD45" s="4">
        <v>575963.71328457596</v>
      </c>
    </row>
    <row r="46" spans="1:56">
      <c r="A46" s="1"/>
      <c r="B46" s="1"/>
      <c r="C46" s="1" t="s">
        <v>472</v>
      </c>
      <c r="D46" s="1"/>
      <c r="E46" s="1" t="s">
        <v>471</v>
      </c>
      <c r="F46" s="1" t="s">
        <v>25</v>
      </c>
      <c r="G46" s="1" t="s">
        <v>114</v>
      </c>
      <c r="H46" s="3">
        <v>43771.287638888898</v>
      </c>
      <c r="I46" s="1" t="s">
        <v>385</v>
      </c>
      <c r="J46" s="4">
        <v>0.99826091527740901</v>
      </c>
      <c r="K46" s="4">
        <v>9.09026666666667</v>
      </c>
      <c r="L46" s="4">
        <v>0</v>
      </c>
      <c r="M46" s="4">
        <v>0</v>
      </c>
      <c r="N46" s="4">
        <v>0</v>
      </c>
      <c r="O46" s="4">
        <v>13.6634833333333</v>
      </c>
      <c r="P46" s="4">
        <v>360011.24224624701</v>
      </c>
      <c r="Q46" s="1" t="s">
        <v>384</v>
      </c>
      <c r="R46" s="4">
        <v>0.99679217206035797</v>
      </c>
      <c r="S46" s="4">
        <v>9.1884833333333304</v>
      </c>
      <c r="T46" s="4">
        <v>0</v>
      </c>
      <c r="U46" s="4">
        <v>0</v>
      </c>
      <c r="V46" s="4">
        <v>0</v>
      </c>
      <c r="W46" s="4">
        <v>13.6634833333333</v>
      </c>
      <c r="X46" s="4">
        <v>360011.24224624701</v>
      </c>
      <c r="Y46" s="1" t="s">
        <v>383</v>
      </c>
      <c r="Z46" s="4">
        <v>0.99906402414279805</v>
      </c>
      <c r="AA46" s="4">
        <v>9.5653833333333296</v>
      </c>
      <c r="AB46" s="4">
        <v>0</v>
      </c>
      <c r="AC46" s="4">
        <v>0</v>
      </c>
      <c r="AD46" s="4">
        <v>0</v>
      </c>
      <c r="AE46" s="4">
        <v>13.6634833333333</v>
      </c>
      <c r="AF46" s="4">
        <v>360011.24224624701</v>
      </c>
      <c r="AG46" s="1" t="s">
        <v>695</v>
      </c>
      <c r="AH46" s="4">
        <v>0.99955375765101395</v>
      </c>
      <c r="AI46" s="4">
        <v>10.6815</v>
      </c>
      <c r="AJ46" s="4">
        <v>120.81095220430601</v>
      </c>
      <c r="AK46" s="4"/>
      <c r="AL46" s="4">
        <v>559393.29526370903</v>
      </c>
      <c r="AM46" s="4">
        <v>10.675599999999999</v>
      </c>
      <c r="AN46" s="4">
        <v>144109.79760666299</v>
      </c>
      <c r="AO46" s="1" t="s">
        <v>381</v>
      </c>
      <c r="AP46" s="4">
        <v>0.99597805324617195</v>
      </c>
      <c r="AQ46" s="4">
        <v>11.810650000000001</v>
      </c>
      <c r="AR46" s="4">
        <v>142.41991256008299</v>
      </c>
      <c r="AS46" s="4"/>
      <c r="AT46" s="4">
        <v>163184.769278641</v>
      </c>
      <c r="AU46" s="4">
        <v>13.6634833333333</v>
      </c>
      <c r="AV46" s="4">
        <v>360011.24224624701</v>
      </c>
      <c r="AW46" s="1" t="s">
        <v>380</v>
      </c>
      <c r="AX46" s="4">
        <v>0.99495350851247299</v>
      </c>
      <c r="AY46" s="4">
        <v>23.436983333333298</v>
      </c>
      <c r="AZ46" s="4">
        <v>123.53261170673601</v>
      </c>
      <c r="BA46" s="4"/>
      <c r="BB46" s="4">
        <v>21353.272190286902</v>
      </c>
      <c r="BC46" s="4">
        <v>13.6634833333333</v>
      </c>
      <c r="BD46" s="4">
        <v>360011.24224624701</v>
      </c>
    </row>
    <row r="47" spans="1:56">
      <c r="A47" s="1"/>
      <c r="B47" s="1"/>
      <c r="C47" s="1" t="s">
        <v>470</v>
      </c>
      <c r="D47" s="1"/>
      <c r="E47" s="1" t="s">
        <v>469</v>
      </c>
      <c r="F47" s="1" t="s">
        <v>25</v>
      </c>
      <c r="G47" s="1" t="s">
        <v>114</v>
      </c>
      <c r="H47" s="3">
        <v>43771.308518518497</v>
      </c>
      <c r="I47" s="1" t="s">
        <v>385</v>
      </c>
      <c r="J47" s="4">
        <v>0.99826091527740901</v>
      </c>
      <c r="K47" s="4">
        <v>9.5671166666666707</v>
      </c>
      <c r="L47" s="4">
        <v>0</v>
      </c>
      <c r="M47" s="4">
        <v>0</v>
      </c>
      <c r="N47" s="4">
        <v>0</v>
      </c>
      <c r="O47" s="4">
        <v>13.6634833333333</v>
      </c>
      <c r="P47" s="4">
        <v>527030.04092171194</v>
      </c>
      <c r="Q47" s="1" t="s">
        <v>384</v>
      </c>
      <c r="R47" s="4">
        <v>0.99679217206035797</v>
      </c>
      <c r="S47" s="4">
        <v>9.5721666666666696</v>
      </c>
      <c r="T47" s="4">
        <v>0</v>
      </c>
      <c r="U47" s="4">
        <v>0</v>
      </c>
      <c r="V47" s="4">
        <v>0</v>
      </c>
      <c r="W47" s="4">
        <v>13.6634833333333</v>
      </c>
      <c r="X47" s="4">
        <v>527030.04092171194</v>
      </c>
      <c r="Y47" s="1" t="s">
        <v>383</v>
      </c>
      <c r="Z47" s="4">
        <v>0.99906402414279805</v>
      </c>
      <c r="AA47" s="4">
        <v>9.5708666666666709</v>
      </c>
      <c r="AB47" s="4">
        <v>257.00937272659399</v>
      </c>
      <c r="AC47" s="4"/>
      <c r="AD47" s="4">
        <v>177793.581001857</v>
      </c>
      <c r="AE47" s="4">
        <v>13.6634833333333</v>
      </c>
      <c r="AF47" s="4">
        <v>527030.04092171194</v>
      </c>
      <c r="AG47" s="1" t="s">
        <v>695</v>
      </c>
      <c r="AH47" s="4">
        <v>0.99955375765101395</v>
      </c>
      <c r="AI47" s="4">
        <v>10.6815</v>
      </c>
      <c r="AJ47" s="4">
        <v>201.05272105285701</v>
      </c>
      <c r="AK47" s="4"/>
      <c r="AL47" s="4">
        <v>1177350.1612720599</v>
      </c>
      <c r="AM47" s="4">
        <v>10.675599999999999</v>
      </c>
      <c r="AN47" s="4">
        <v>187575.63300967601</v>
      </c>
      <c r="AO47" s="1" t="s">
        <v>381</v>
      </c>
      <c r="AP47" s="4">
        <v>0.99597805324617195</v>
      </c>
      <c r="AQ47" s="4">
        <v>11.233366666666701</v>
      </c>
      <c r="AR47" s="4">
        <v>0</v>
      </c>
      <c r="AS47" s="4">
        <v>0</v>
      </c>
      <c r="AT47" s="4">
        <v>0</v>
      </c>
      <c r="AU47" s="4">
        <v>13.6634833333333</v>
      </c>
      <c r="AV47" s="4">
        <v>527030.04092171194</v>
      </c>
      <c r="AW47" s="1" t="s">
        <v>380</v>
      </c>
      <c r="AX47" s="4">
        <v>0.99495350851247299</v>
      </c>
      <c r="AY47" s="4">
        <v>23.9972666666667</v>
      </c>
      <c r="AZ47" s="4">
        <v>0</v>
      </c>
      <c r="BA47" s="4">
        <v>0</v>
      </c>
      <c r="BB47" s="4">
        <v>0</v>
      </c>
      <c r="BC47" s="4">
        <v>13.6634833333333</v>
      </c>
      <c r="BD47" s="4">
        <v>527030.04092171194</v>
      </c>
    </row>
    <row r="48" spans="1:56">
      <c r="A48" s="1"/>
      <c r="B48" s="1"/>
      <c r="C48" s="1" t="s">
        <v>468</v>
      </c>
      <c r="D48" s="1"/>
      <c r="E48" s="1" t="s">
        <v>467</v>
      </c>
      <c r="F48" s="1" t="s">
        <v>25</v>
      </c>
      <c r="G48" s="1" t="s">
        <v>114</v>
      </c>
      <c r="H48" s="3">
        <v>43771.329351851899</v>
      </c>
      <c r="I48" s="1" t="s">
        <v>385</v>
      </c>
      <c r="J48" s="4">
        <v>0.99826091527740901</v>
      </c>
      <c r="K48" s="4">
        <v>9.5726499999999994</v>
      </c>
      <c r="L48" s="4">
        <v>0</v>
      </c>
      <c r="M48" s="4">
        <v>0</v>
      </c>
      <c r="N48" s="4">
        <v>0</v>
      </c>
      <c r="O48" s="4">
        <v>13.6635166666667</v>
      </c>
      <c r="P48" s="4">
        <v>441925.414555419</v>
      </c>
      <c r="Q48" s="1" t="s">
        <v>384</v>
      </c>
      <c r="R48" s="4">
        <v>0.99679217206035797</v>
      </c>
      <c r="S48" s="4">
        <v>9.5722166666666695</v>
      </c>
      <c r="T48" s="4">
        <v>0</v>
      </c>
      <c r="U48" s="4">
        <v>0</v>
      </c>
      <c r="V48" s="4">
        <v>0</v>
      </c>
      <c r="W48" s="4">
        <v>13.6635166666667</v>
      </c>
      <c r="X48" s="4">
        <v>441925.414555419</v>
      </c>
      <c r="Y48" s="1" t="s">
        <v>383</v>
      </c>
      <c r="Z48" s="4">
        <v>0.99906402414279805</v>
      </c>
      <c r="AA48" s="4">
        <v>9.5709166666666707</v>
      </c>
      <c r="AB48" s="4">
        <v>167.913097782633</v>
      </c>
      <c r="AC48" s="4"/>
      <c r="AD48" s="4">
        <v>98164.986790636205</v>
      </c>
      <c r="AE48" s="4">
        <v>13.6635166666667</v>
      </c>
      <c r="AF48" s="4">
        <v>441925.414555419</v>
      </c>
      <c r="AG48" s="1" t="s">
        <v>695</v>
      </c>
      <c r="AH48" s="4">
        <v>0.99955375765101395</v>
      </c>
      <c r="AI48" s="4">
        <v>10.6815333333333</v>
      </c>
      <c r="AJ48" s="4">
        <v>183.857342257895</v>
      </c>
      <c r="AK48" s="4"/>
      <c r="AL48" s="4">
        <v>766588.85863330204</v>
      </c>
      <c r="AM48" s="4">
        <v>10.6756333333333</v>
      </c>
      <c r="AN48" s="4">
        <v>133008.827834147</v>
      </c>
      <c r="AO48" s="1" t="s">
        <v>381</v>
      </c>
      <c r="AP48" s="4">
        <v>0.99597805324617195</v>
      </c>
      <c r="AQ48" s="4">
        <v>11.233416666666701</v>
      </c>
      <c r="AR48" s="4">
        <v>0</v>
      </c>
      <c r="AS48" s="4">
        <v>0</v>
      </c>
      <c r="AT48" s="4">
        <v>0</v>
      </c>
      <c r="AU48" s="4">
        <v>13.6635166666667</v>
      </c>
      <c r="AV48" s="4">
        <v>441925.414555419</v>
      </c>
      <c r="AW48" s="1" t="s">
        <v>380</v>
      </c>
      <c r="AX48" s="4">
        <v>0.99495350851247299</v>
      </c>
      <c r="AY48" s="4">
        <v>23.810549999999999</v>
      </c>
      <c r="AZ48" s="4">
        <v>0</v>
      </c>
      <c r="BA48" s="4">
        <v>0</v>
      </c>
      <c r="BB48" s="4">
        <v>0</v>
      </c>
      <c r="BC48" s="4">
        <v>13.6635166666667</v>
      </c>
      <c r="BD48" s="4">
        <v>441925.414555419</v>
      </c>
    </row>
    <row r="49" spans="1:56">
      <c r="A49" s="1"/>
      <c r="B49" s="1"/>
      <c r="C49" s="1" t="s">
        <v>466</v>
      </c>
      <c r="D49" s="1"/>
      <c r="E49" s="1" t="s">
        <v>465</v>
      </c>
      <c r="F49" s="1" t="s">
        <v>25</v>
      </c>
      <c r="G49" s="1" t="s">
        <v>114</v>
      </c>
      <c r="H49" s="3">
        <v>43771.350219907399</v>
      </c>
      <c r="I49" s="1" t="s">
        <v>385</v>
      </c>
      <c r="J49" s="4">
        <v>0.99826091527740901</v>
      </c>
      <c r="K49" s="4">
        <v>9.5726333333333304</v>
      </c>
      <c r="L49" s="4">
        <v>0</v>
      </c>
      <c r="M49" s="4">
        <v>0</v>
      </c>
      <c r="N49" s="4">
        <v>0</v>
      </c>
      <c r="O49" s="4">
        <v>13.663500000000001</v>
      </c>
      <c r="P49" s="4">
        <v>439771.67300471599</v>
      </c>
      <c r="Q49" s="1" t="s">
        <v>384</v>
      </c>
      <c r="R49" s="4">
        <v>0.99679217206035797</v>
      </c>
      <c r="S49" s="4">
        <v>9.5722000000000005</v>
      </c>
      <c r="T49" s="4">
        <v>0</v>
      </c>
      <c r="U49" s="4">
        <v>0</v>
      </c>
      <c r="V49" s="4">
        <v>0</v>
      </c>
      <c r="W49" s="4">
        <v>13.663500000000001</v>
      </c>
      <c r="X49" s="4">
        <v>439771.67300471599</v>
      </c>
      <c r="Y49" s="1" t="s">
        <v>383</v>
      </c>
      <c r="Z49" s="4">
        <v>0.99906402414279805</v>
      </c>
      <c r="AA49" s="4">
        <v>9.5709</v>
      </c>
      <c r="AB49" s="4">
        <v>170.73135904460401</v>
      </c>
      <c r="AC49" s="4"/>
      <c r="AD49" s="4">
        <v>99301.713253145994</v>
      </c>
      <c r="AE49" s="4">
        <v>13.663500000000001</v>
      </c>
      <c r="AF49" s="4">
        <v>439771.67300471599</v>
      </c>
      <c r="AG49" s="1" t="s">
        <v>695</v>
      </c>
      <c r="AH49" s="4">
        <v>0.99955375765101395</v>
      </c>
      <c r="AI49" s="4">
        <v>10.681516666666701</v>
      </c>
      <c r="AJ49" s="4">
        <v>184.17302161315999</v>
      </c>
      <c r="AK49" s="4"/>
      <c r="AL49" s="4">
        <v>838277.28705425805</v>
      </c>
      <c r="AM49" s="4">
        <v>10.6756166666667</v>
      </c>
      <c r="AN49" s="4">
        <v>145209.91255117999</v>
      </c>
      <c r="AO49" s="1" t="s">
        <v>381</v>
      </c>
      <c r="AP49" s="4">
        <v>0.99597805324617195</v>
      </c>
      <c r="AQ49" s="4">
        <v>11.5559833333333</v>
      </c>
      <c r="AR49" s="4">
        <v>0</v>
      </c>
      <c r="AS49" s="4">
        <v>0</v>
      </c>
      <c r="AT49" s="4">
        <v>0</v>
      </c>
      <c r="AU49" s="4">
        <v>13.663500000000001</v>
      </c>
      <c r="AV49" s="4">
        <v>439771.67300471599</v>
      </c>
      <c r="AW49" s="1" t="s">
        <v>380</v>
      </c>
      <c r="AX49" s="4">
        <v>0.99495350851247299</v>
      </c>
      <c r="AY49" s="4">
        <v>23.513400000000001</v>
      </c>
      <c r="AZ49" s="4">
        <v>0</v>
      </c>
      <c r="BA49" s="4">
        <v>0</v>
      </c>
      <c r="BB49" s="4">
        <v>0</v>
      </c>
      <c r="BC49" s="4">
        <v>13.663500000000001</v>
      </c>
      <c r="BD49" s="4">
        <v>439771.67300471599</v>
      </c>
    </row>
    <row r="50" spans="1:56">
      <c r="A50" s="1"/>
      <c r="B50" s="1"/>
      <c r="C50" s="1" t="s">
        <v>464</v>
      </c>
      <c r="D50" s="1"/>
      <c r="E50" s="1" t="s">
        <v>463</v>
      </c>
      <c r="F50" s="1" t="s">
        <v>25</v>
      </c>
      <c r="G50" s="1" t="s">
        <v>114</v>
      </c>
      <c r="H50" s="3">
        <v>43771.371076388903</v>
      </c>
      <c r="I50" s="1" t="s">
        <v>385</v>
      </c>
      <c r="J50" s="4">
        <v>0.99826091527740901</v>
      </c>
      <c r="K50" s="4">
        <v>9.5671666666666706</v>
      </c>
      <c r="L50" s="4">
        <v>0</v>
      </c>
      <c r="M50" s="4">
        <v>0</v>
      </c>
      <c r="N50" s="4">
        <v>0</v>
      </c>
      <c r="O50" s="4">
        <v>13.663500000000001</v>
      </c>
      <c r="P50" s="4">
        <v>620126.58417563897</v>
      </c>
      <c r="Q50" s="1" t="s">
        <v>384</v>
      </c>
      <c r="R50" s="4">
        <v>0.99679217206035797</v>
      </c>
      <c r="S50" s="4">
        <v>9.56673333333333</v>
      </c>
      <c r="T50" s="4">
        <v>0</v>
      </c>
      <c r="U50" s="4">
        <v>0</v>
      </c>
      <c r="V50" s="4">
        <v>0</v>
      </c>
      <c r="W50" s="4">
        <v>13.663500000000001</v>
      </c>
      <c r="X50" s="4">
        <v>620126.58417563897</v>
      </c>
      <c r="Y50" s="1" t="s">
        <v>383</v>
      </c>
      <c r="Z50" s="4">
        <v>0.99906402414279805</v>
      </c>
      <c r="AA50" s="4">
        <v>9.5654333333333295</v>
      </c>
      <c r="AB50" s="4">
        <v>203.94516380497501</v>
      </c>
      <c r="AC50" s="4"/>
      <c r="AD50" s="4">
        <v>166781.74083353</v>
      </c>
      <c r="AE50" s="4">
        <v>13.663500000000001</v>
      </c>
      <c r="AF50" s="4">
        <v>620126.58417563897</v>
      </c>
      <c r="AG50" s="1" t="s">
        <v>695</v>
      </c>
      <c r="AH50" s="4">
        <v>0.99955375765101395</v>
      </c>
      <c r="AI50" s="4">
        <v>10.681516666666701</v>
      </c>
      <c r="AJ50" s="4">
        <v>155.65285670692001</v>
      </c>
      <c r="AK50" s="4"/>
      <c r="AL50" s="4">
        <v>933862.611576244</v>
      </c>
      <c r="AM50" s="4">
        <v>10.6756166666667</v>
      </c>
      <c r="AN50" s="4">
        <v>189746.52361033301</v>
      </c>
      <c r="AO50" s="1" t="s">
        <v>381</v>
      </c>
      <c r="AP50" s="4">
        <v>0.99597805324617195</v>
      </c>
      <c r="AQ50" s="4">
        <v>11.2333833333333</v>
      </c>
      <c r="AR50" s="4">
        <v>0</v>
      </c>
      <c r="AS50" s="4">
        <v>0</v>
      </c>
      <c r="AT50" s="4">
        <v>0</v>
      </c>
      <c r="AU50" s="4">
        <v>13.663500000000001</v>
      </c>
      <c r="AV50" s="4">
        <v>620126.58417563897</v>
      </c>
      <c r="AW50" s="1" t="s">
        <v>380</v>
      </c>
      <c r="AX50" s="4">
        <v>0.99495350851247299</v>
      </c>
      <c r="AY50" s="4">
        <v>23.538816666666701</v>
      </c>
      <c r="AZ50" s="4">
        <v>0</v>
      </c>
      <c r="BA50" s="4">
        <v>0</v>
      </c>
      <c r="BB50" s="4">
        <v>0</v>
      </c>
      <c r="BC50" s="4">
        <v>13.663500000000001</v>
      </c>
      <c r="BD50" s="4">
        <v>620126.58417563897</v>
      </c>
    </row>
    <row r="51" spans="1:56">
      <c r="A51" s="1"/>
      <c r="B51" s="1"/>
      <c r="C51" s="1" t="s">
        <v>462</v>
      </c>
      <c r="D51" s="1"/>
      <c r="E51" s="1" t="s">
        <v>461</v>
      </c>
      <c r="F51" s="1" t="s">
        <v>27</v>
      </c>
      <c r="G51" s="1" t="s">
        <v>60</v>
      </c>
      <c r="H51" s="3">
        <v>43771.392060185201</v>
      </c>
      <c r="I51" s="1" t="s">
        <v>385</v>
      </c>
      <c r="J51" s="4">
        <v>0.99826091527740901</v>
      </c>
      <c r="K51" s="4">
        <v>9.1176999999999992</v>
      </c>
      <c r="L51" s="4">
        <v>39.239138926107401</v>
      </c>
      <c r="M51" s="4">
        <v>78.478277852214802</v>
      </c>
      <c r="N51" s="4">
        <v>108541.29682280299</v>
      </c>
      <c r="O51" s="4">
        <v>13.6719833333333</v>
      </c>
      <c r="P51" s="4">
        <v>705520.37562005105</v>
      </c>
      <c r="Q51" s="1" t="s">
        <v>384</v>
      </c>
      <c r="R51" s="4">
        <v>0.99679217206035797</v>
      </c>
      <c r="S51" s="4">
        <v>9.1940166666666698</v>
      </c>
      <c r="T51" s="4">
        <v>37.5046840502092</v>
      </c>
      <c r="U51" s="4">
        <v>75.0093681004183</v>
      </c>
      <c r="V51" s="4">
        <v>97490.560043248493</v>
      </c>
      <c r="W51" s="4">
        <v>13.6719833333333</v>
      </c>
      <c r="X51" s="4">
        <v>705520.37562005105</v>
      </c>
      <c r="Y51" s="1" t="s">
        <v>383</v>
      </c>
      <c r="Z51" s="4">
        <v>0.99906402414279805</v>
      </c>
      <c r="AA51" s="4">
        <v>9.5709166666666707</v>
      </c>
      <c r="AB51" s="4">
        <v>33.647269112991403</v>
      </c>
      <c r="AC51" s="4">
        <v>67.294538225982805</v>
      </c>
      <c r="AD51" s="4">
        <v>31771.927502258099</v>
      </c>
      <c r="AE51" s="4">
        <v>13.6719833333333</v>
      </c>
      <c r="AF51" s="4">
        <v>705520.37562005105</v>
      </c>
      <c r="AG51" s="1" t="s">
        <v>695</v>
      </c>
      <c r="AH51" s="4">
        <v>0.99955375765101395</v>
      </c>
      <c r="AI51" s="4">
        <v>10.6815333333333</v>
      </c>
      <c r="AJ51" s="4">
        <v>57.122044892575197</v>
      </c>
      <c r="AK51" s="4">
        <v>114.24408978515</v>
      </c>
      <c r="AL51" s="4">
        <v>419062.25392509601</v>
      </c>
      <c r="AM51" s="4">
        <v>10.6756333333333</v>
      </c>
      <c r="AN51" s="4">
        <v>211560.91122083401</v>
      </c>
      <c r="AO51" s="1" t="s">
        <v>381</v>
      </c>
      <c r="AP51" s="4">
        <v>0.99597805324617195</v>
      </c>
      <c r="AQ51" s="4">
        <v>11.8106666666667</v>
      </c>
      <c r="AR51" s="4">
        <v>38.139060296380997</v>
      </c>
      <c r="AS51" s="4">
        <v>76.278120592761994</v>
      </c>
      <c r="AT51" s="4">
        <v>85639.158892163294</v>
      </c>
      <c r="AU51" s="4">
        <v>13.6719833333333</v>
      </c>
      <c r="AV51" s="4">
        <v>705520.37562005105</v>
      </c>
      <c r="AW51" s="1" t="s">
        <v>380</v>
      </c>
      <c r="AX51" s="4">
        <v>0.99495350851247299</v>
      </c>
      <c r="AY51" s="4">
        <v>23.4285</v>
      </c>
      <c r="AZ51" s="4">
        <v>38.5289390581245</v>
      </c>
      <c r="BA51" s="4">
        <v>77.0578781162491</v>
      </c>
      <c r="BB51" s="4">
        <v>13051.5881520727</v>
      </c>
      <c r="BC51" s="4">
        <v>13.6719833333333</v>
      </c>
      <c r="BD51" s="4">
        <v>705520.37562005105</v>
      </c>
    </row>
    <row r="52" spans="1:56">
      <c r="A52" s="1"/>
      <c r="B52" s="1"/>
      <c r="C52" s="1" t="s">
        <v>285</v>
      </c>
      <c r="D52" s="1"/>
      <c r="E52" s="1" t="s">
        <v>460</v>
      </c>
      <c r="F52" s="1" t="s">
        <v>11</v>
      </c>
      <c r="G52" s="1" t="s">
        <v>114</v>
      </c>
      <c r="H52" s="3">
        <v>43771.4129398148</v>
      </c>
      <c r="I52" s="1" t="s">
        <v>385</v>
      </c>
      <c r="J52" s="4">
        <v>0.99826091527740901</v>
      </c>
      <c r="K52" s="4">
        <v>9.0957500000000007</v>
      </c>
      <c r="L52" s="4">
        <v>0</v>
      </c>
      <c r="M52" s="4">
        <v>0</v>
      </c>
      <c r="N52" s="4">
        <v>0</v>
      </c>
      <c r="O52" s="4">
        <v>13.68045</v>
      </c>
      <c r="P52" s="4">
        <v>0</v>
      </c>
      <c r="Q52" s="1" t="s">
        <v>384</v>
      </c>
      <c r="R52" s="4">
        <v>0.99679217206035797</v>
      </c>
      <c r="S52" s="4">
        <v>9.2761999999999993</v>
      </c>
      <c r="T52" s="4">
        <v>0</v>
      </c>
      <c r="U52" s="4">
        <v>0</v>
      </c>
      <c r="V52" s="4">
        <v>0</v>
      </c>
      <c r="W52" s="4">
        <v>13.68045</v>
      </c>
      <c r="X52" s="4">
        <v>0</v>
      </c>
      <c r="Y52" s="1" t="s">
        <v>383</v>
      </c>
      <c r="Z52" s="4">
        <v>0.99906402414279805</v>
      </c>
      <c r="AA52" s="4">
        <v>9.5928000000000004</v>
      </c>
      <c r="AB52" s="4">
        <v>0</v>
      </c>
      <c r="AC52" s="4">
        <v>0</v>
      </c>
      <c r="AD52" s="4">
        <v>0</v>
      </c>
      <c r="AE52" s="4">
        <v>13.68045</v>
      </c>
      <c r="AF52" s="4">
        <v>0</v>
      </c>
      <c r="AG52" s="1" t="s">
        <v>695</v>
      </c>
      <c r="AH52" s="4">
        <v>0.99955375765101395</v>
      </c>
      <c r="AI52" s="4">
        <v>10.676450000000001</v>
      </c>
      <c r="AJ52" s="4">
        <v>0</v>
      </c>
      <c r="AK52" s="4">
        <v>0</v>
      </c>
      <c r="AL52" s="4">
        <v>0</v>
      </c>
      <c r="AM52" s="4">
        <v>10.5446666666667</v>
      </c>
      <c r="AN52" s="4">
        <v>0</v>
      </c>
      <c r="AO52" s="1" t="s">
        <v>381</v>
      </c>
      <c r="AP52" s="4">
        <v>0.99597805324617195</v>
      </c>
      <c r="AQ52" s="4">
        <v>11.88705</v>
      </c>
      <c r="AR52" s="4">
        <v>0</v>
      </c>
      <c r="AS52" s="4">
        <v>0</v>
      </c>
      <c r="AT52" s="4">
        <v>0</v>
      </c>
      <c r="AU52" s="4">
        <v>13.68045</v>
      </c>
      <c r="AV52" s="4">
        <v>0</v>
      </c>
      <c r="AW52" s="1" t="s">
        <v>380</v>
      </c>
      <c r="AX52" s="4">
        <v>0.99495350851247299</v>
      </c>
      <c r="AY52" s="4">
        <v>23.513383333333302</v>
      </c>
      <c r="AZ52" s="4">
        <v>0</v>
      </c>
      <c r="BA52" s="4">
        <v>0</v>
      </c>
      <c r="BB52" s="4">
        <v>0</v>
      </c>
      <c r="BC52" s="4">
        <v>13.68045</v>
      </c>
      <c r="BD52" s="4">
        <v>0</v>
      </c>
    </row>
    <row r="53" spans="1:56">
      <c r="A53" s="1"/>
      <c r="B53" s="1"/>
      <c r="C53" s="1" t="s">
        <v>459</v>
      </c>
      <c r="D53" s="1"/>
      <c r="E53" s="1" t="s">
        <v>458</v>
      </c>
      <c r="F53" s="1" t="s">
        <v>25</v>
      </c>
      <c r="G53" s="1" t="s">
        <v>114</v>
      </c>
      <c r="H53" s="3">
        <v>43771.433807870402</v>
      </c>
      <c r="I53" s="1" t="s">
        <v>385</v>
      </c>
      <c r="J53" s="4">
        <v>0.99826091527740901</v>
      </c>
      <c r="K53" s="4">
        <v>9.5671333333333308</v>
      </c>
      <c r="L53" s="4">
        <v>0</v>
      </c>
      <c r="M53" s="4">
        <v>0</v>
      </c>
      <c r="N53" s="4">
        <v>0</v>
      </c>
      <c r="O53" s="4">
        <v>13.6634833333333</v>
      </c>
      <c r="P53" s="4">
        <v>651865.68947952206</v>
      </c>
      <c r="Q53" s="1" t="s">
        <v>384</v>
      </c>
      <c r="R53" s="4">
        <v>0.99679217206035797</v>
      </c>
      <c r="S53" s="4">
        <v>9.5667000000000009</v>
      </c>
      <c r="T53" s="4">
        <v>0</v>
      </c>
      <c r="U53" s="4">
        <v>0</v>
      </c>
      <c r="V53" s="4">
        <v>0</v>
      </c>
      <c r="W53" s="4">
        <v>13.6634833333333</v>
      </c>
      <c r="X53" s="4">
        <v>651865.68947952206</v>
      </c>
      <c r="Y53" s="1" t="s">
        <v>383</v>
      </c>
      <c r="Z53" s="4">
        <v>0.99906402414279805</v>
      </c>
      <c r="AA53" s="4">
        <v>9.5708833333333292</v>
      </c>
      <c r="AB53" s="4">
        <v>208.55376257771999</v>
      </c>
      <c r="AC53" s="4"/>
      <c r="AD53" s="4">
        <v>179207.248201771</v>
      </c>
      <c r="AE53" s="4">
        <v>13.6634833333333</v>
      </c>
      <c r="AF53" s="4">
        <v>651865.68947952206</v>
      </c>
      <c r="AG53" s="1" t="s">
        <v>695</v>
      </c>
      <c r="AH53" s="4">
        <v>0.99955375765101395</v>
      </c>
      <c r="AI53" s="4">
        <v>10.6764666666667</v>
      </c>
      <c r="AJ53" s="4">
        <v>163.75224421342301</v>
      </c>
      <c r="AK53" s="4"/>
      <c r="AL53" s="4">
        <v>1029595.95901384</v>
      </c>
      <c r="AM53" s="4">
        <v>10.675599999999999</v>
      </c>
      <c r="AN53" s="4">
        <v>199403.778736582</v>
      </c>
      <c r="AO53" s="1" t="s">
        <v>381</v>
      </c>
      <c r="AP53" s="4">
        <v>0.99597805324617195</v>
      </c>
      <c r="AQ53" s="4">
        <v>11.233366666666701</v>
      </c>
      <c r="AR53" s="4">
        <v>0</v>
      </c>
      <c r="AS53" s="4">
        <v>0</v>
      </c>
      <c r="AT53" s="4">
        <v>0</v>
      </c>
      <c r="AU53" s="4">
        <v>13.6634833333333</v>
      </c>
      <c r="AV53" s="4">
        <v>651865.68947952206</v>
      </c>
      <c r="AW53" s="1" t="s">
        <v>380</v>
      </c>
      <c r="AX53" s="4">
        <v>0.99495350851247299</v>
      </c>
      <c r="AY53" s="4">
        <v>23.5728166666667</v>
      </c>
      <c r="AZ53" s="4">
        <v>0</v>
      </c>
      <c r="BA53" s="4">
        <v>0</v>
      </c>
      <c r="BB53" s="4">
        <v>0</v>
      </c>
      <c r="BC53" s="4">
        <v>13.6634833333333</v>
      </c>
      <c r="BD53" s="4">
        <v>651865.68947952206</v>
      </c>
    </row>
    <row r="54" spans="1:56">
      <c r="A54" s="1"/>
      <c r="B54" s="1"/>
      <c r="C54" s="1" t="s">
        <v>457</v>
      </c>
      <c r="D54" s="1"/>
      <c r="E54" s="1" t="s">
        <v>456</v>
      </c>
      <c r="F54" s="1" t="s">
        <v>25</v>
      </c>
      <c r="G54" s="1" t="s">
        <v>114</v>
      </c>
      <c r="H54" s="3">
        <v>43771.4546527778</v>
      </c>
      <c r="I54" s="1" t="s">
        <v>385</v>
      </c>
      <c r="J54" s="4">
        <v>0.99826091527740901</v>
      </c>
      <c r="K54" s="4">
        <v>9.5671499999999998</v>
      </c>
      <c r="L54" s="4">
        <v>0</v>
      </c>
      <c r="M54" s="4">
        <v>0</v>
      </c>
      <c r="N54" s="4">
        <v>0</v>
      </c>
      <c r="O54" s="4">
        <v>13.6634833333333</v>
      </c>
      <c r="P54" s="4">
        <v>468168.95325868198</v>
      </c>
      <c r="Q54" s="1" t="s">
        <v>384</v>
      </c>
      <c r="R54" s="4">
        <v>0.99679217206035797</v>
      </c>
      <c r="S54" s="4">
        <v>9.5721833333333297</v>
      </c>
      <c r="T54" s="4">
        <v>0</v>
      </c>
      <c r="U54" s="4">
        <v>0</v>
      </c>
      <c r="V54" s="4">
        <v>0</v>
      </c>
      <c r="W54" s="4">
        <v>13.6634833333333</v>
      </c>
      <c r="X54" s="4">
        <v>468168.95325868198</v>
      </c>
      <c r="Y54" s="1" t="s">
        <v>383</v>
      </c>
      <c r="Z54" s="4">
        <v>0.99906402414279805</v>
      </c>
      <c r="AA54" s="4">
        <v>9.5708833333333292</v>
      </c>
      <c r="AB54" s="4">
        <v>223.11033593727001</v>
      </c>
      <c r="AC54" s="4"/>
      <c r="AD54" s="4">
        <v>137514.18010696801</v>
      </c>
      <c r="AE54" s="4">
        <v>13.6634833333333</v>
      </c>
      <c r="AF54" s="4">
        <v>468168.95325868198</v>
      </c>
      <c r="AG54" s="1" t="s">
        <v>695</v>
      </c>
      <c r="AH54" s="4">
        <v>0.99955375765101395</v>
      </c>
      <c r="AI54" s="4">
        <v>10.6764833333333</v>
      </c>
      <c r="AJ54" s="4">
        <v>181.178490626723</v>
      </c>
      <c r="AK54" s="4"/>
      <c r="AL54" s="4">
        <v>887007.03825172398</v>
      </c>
      <c r="AM54" s="4">
        <v>10.6756166666667</v>
      </c>
      <c r="AN54" s="4">
        <v>156067.35755235501</v>
      </c>
      <c r="AO54" s="1" t="s">
        <v>381</v>
      </c>
      <c r="AP54" s="4">
        <v>0.99597805324617195</v>
      </c>
      <c r="AQ54" s="4">
        <v>11.81915</v>
      </c>
      <c r="AR54" s="4">
        <v>0</v>
      </c>
      <c r="AS54" s="4">
        <v>0</v>
      </c>
      <c r="AT54" s="4">
        <v>0</v>
      </c>
      <c r="AU54" s="4">
        <v>13.6634833333333</v>
      </c>
      <c r="AV54" s="4">
        <v>468168.95325868198</v>
      </c>
      <c r="AW54" s="1" t="s">
        <v>380</v>
      </c>
      <c r="AX54" s="4">
        <v>0.99495350851247299</v>
      </c>
      <c r="AY54" s="4">
        <v>23.572849999999999</v>
      </c>
      <c r="AZ54" s="4">
        <v>0</v>
      </c>
      <c r="BA54" s="4">
        <v>0</v>
      </c>
      <c r="BB54" s="4">
        <v>0</v>
      </c>
      <c r="BC54" s="4">
        <v>13.6634833333333</v>
      </c>
      <c r="BD54" s="4">
        <v>468168.95325868198</v>
      </c>
    </row>
    <row r="55" spans="1:56">
      <c r="A55" s="1"/>
      <c r="B55" s="1"/>
      <c r="C55" s="1" t="s">
        <v>455</v>
      </c>
      <c r="D55" s="1"/>
      <c r="E55" s="1" t="s">
        <v>454</v>
      </c>
      <c r="F55" s="1" t="s">
        <v>25</v>
      </c>
      <c r="G55" s="1" t="s">
        <v>114</v>
      </c>
      <c r="H55" s="3">
        <v>43771.475555555597</v>
      </c>
      <c r="I55" s="1" t="s">
        <v>385</v>
      </c>
      <c r="J55" s="4">
        <v>0.99826091527740901</v>
      </c>
      <c r="K55" s="4">
        <v>9.1122166666666704</v>
      </c>
      <c r="L55" s="4">
        <v>3.2006702479923499</v>
      </c>
      <c r="M55" s="4"/>
      <c r="N55" s="4">
        <v>8863.6327718850007</v>
      </c>
      <c r="O55" s="4">
        <v>13.6634833333333</v>
      </c>
      <c r="P55" s="4">
        <v>706325.43390547601</v>
      </c>
      <c r="Q55" s="1" t="s">
        <v>384</v>
      </c>
      <c r="R55" s="4">
        <v>0.99679217206035797</v>
      </c>
      <c r="S55" s="4">
        <v>9.5667166666666699</v>
      </c>
      <c r="T55" s="4">
        <v>0</v>
      </c>
      <c r="U55" s="4">
        <v>0</v>
      </c>
      <c r="V55" s="4">
        <v>0</v>
      </c>
      <c r="W55" s="4">
        <v>13.6634833333333</v>
      </c>
      <c r="X55" s="4">
        <v>706325.43390547601</v>
      </c>
      <c r="Y55" s="1" t="s">
        <v>383</v>
      </c>
      <c r="Z55" s="4">
        <v>0.99906402414279805</v>
      </c>
      <c r="AA55" s="4">
        <v>9.5654166666666693</v>
      </c>
      <c r="AB55" s="4">
        <v>16.698589107890001</v>
      </c>
      <c r="AC55" s="4"/>
      <c r="AD55" s="4">
        <v>15808.967555221599</v>
      </c>
      <c r="AE55" s="4">
        <v>13.6634833333333</v>
      </c>
      <c r="AF55" s="4">
        <v>706325.43390547601</v>
      </c>
      <c r="AG55" s="1" t="s">
        <v>695</v>
      </c>
      <c r="AH55" s="4">
        <v>0.99955375765101395</v>
      </c>
      <c r="AI55" s="4">
        <v>10.6764833333333</v>
      </c>
      <c r="AJ55" s="4">
        <v>58.887273435350401</v>
      </c>
      <c r="AK55" s="4"/>
      <c r="AL55" s="4">
        <v>427192.01141931</v>
      </c>
      <c r="AM55" s="4">
        <v>10.6756166666667</v>
      </c>
      <c r="AN55" s="4">
        <v>210077.45833439101</v>
      </c>
      <c r="AO55" s="1" t="s">
        <v>381</v>
      </c>
      <c r="AP55" s="4">
        <v>0.99597805324617195</v>
      </c>
      <c r="AQ55" s="4">
        <v>11.2249</v>
      </c>
      <c r="AR55" s="4">
        <v>0</v>
      </c>
      <c r="AS55" s="4">
        <v>0</v>
      </c>
      <c r="AT55" s="4">
        <v>0</v>
      </c>
      <c r="AU55" s="4">
        <v>13.6634833333333</v>
      </c>
      <c r="AV55" s="4">
        <v>706325.43390547601</v>
      </c>
      <c r="AW55" s="1" t="s">
        <v>380</v>
      </c>
      <c r="AX55" s="4">
        <v>0.99495350851247299</v>
      </c>
      <c r="AY55" s="4">
        <v>23.564299999999999</v>
      </c>
      <c r="AZ55" s="4">
        <v>0</v>
      </c>
      <c r="BA55" s="4">
        <v>0</v>
      </c>
      <c r="BB55" s="4">
        <v>0</v>
      </c>
      <c r="BC55" s="4">
        <v>13.6634833333333</v>
      </c>
      <c r="BD55" s="4">
        <v>706325.43390547601</v>
      </c>
    </row>
    <row r="56" spans="1:56">
      <c r="A56" s="1"/>
      <c r="B56" s="1"/>
      <c r="C56" s="1" t="s">
        <v>453</v>
      </c>
      <c r="D56" s="1"/>
      <c r="E56" s="1" t="s">
        <v>452</v>
      </c>
      <c r="F56" s="1" t="s">
        <v>25</v>
      </c>
      <c r="G56" s="1" t="s">
        <v>114</v>
      </c>
      <c r="H56" s="3">
        <v>43771.496400463002</v>
      </c>
      <c r="I56" s="1" t="s">
        <v>385</v>
      </c>
      <c r="J56" s="4">
        <v>0.99826091527740901</v>
      </c>
      <c r="K56" s="4">
        <v>9.1121999999999996</v>
      </c>
      <c r="L56" s="4">
        <v>4.5012052200923502</v>
      </c>
      <c r="M56" s="4"/>
      <c r="N56" s="4">
        <v>11278.0211302973</v>
      </c>
      <c r="O56" s="4">
        <v>13.6634833333333</v>
      </c>
      <c r="P56" s="4">
        <v>639054.81781767402</v>
      </c>
      <c r="Q56" s="1" t="s">
        <v>384</v>
      </c>
      <c r="R56" s="4">
        <v>0.99679217206035797</v>
      </c>
      <c r="S56" s="4">
        <v>9.5667000000000009</v>
      </c>
      <c r="T56" s="4">
        <v>0</v>
      </c>
      <c r="U56" s="4">
        <v>0</v>
      </c>
      <c r="V56" s="4">
        <v>0</v>
      </c>
      <c r="W56" s="4">
        <v>13.6634833333333</v>
      </c>
      <c r="X56" s="4">
        <v>639054.81781767402</v>
      </c>
      <c r="Y56" s="1" t="s">
        <v>383</v>
      </c>
      <c r="Z56" s="4">
        <v>0.99906402414279805</v>
      </c>
      <c r="AA56" s="4">
        <v>9.5654000000000003</v>
      </c>
      <c r="AB56" s="4">
        <v>18.258286808998001</v>
      </c>
      <c r="AC56" s="4"/>
      <c r="AD56" s="4">
        <v>15637.1878446391</v>
      </c>
      <c r="AE56" s="4">
        <v>13.6634833333333</v>
      </c>
      <c r="AF56" s="4">
        <v>639054.81781767402</v>
      </c>
      <c r="AG56" s="1" t="s">
        <v>695</v>
      </c>
      <c r="AH56" s="4">
        <v>0.99955375765101395</v>
      </c>
      <c r="AI56" s="4">
        <v>10.676450000000001</v>
      </c>
      <c r="AJ56" s="4">
        <v>56.879391315488398</v>
      </c>
      <c r="AK56" s="4"/>
      <c r="AL56" s="4">
        <v>377330.525046225</v>
      </c>
      <c r="AM56" s="4">
        <v>10.675599999999999</v>
      </c>
      <c r="AN56" s="4">
        <v>191191.96596365701</v>
      </c>
      <c r="AO56" s="1" t="s">
        <v>381</v>
      </c>
      <c r="AP56" s="4">
        <v>0.99597805324617195</v>
      </c>
      <c r="AQ56" s="4" t="s">
        <v>114</v>
      </c>
      <c r="AR56" s="4" t="s">
        <v>114</v>
      </c>
      <c r="AS56" s="4" t="s">
        <v>114</v>
      </c>
      <c r="AT56" s="4" t="s">
        <v>114</v>
      </c>
      <c r="AU56" s="4">
        <v>13.6634833333333</v>
      </c>
      <c r="AV56" s="4">
        <v>639054.81781767402</v>
      </c>
      <c r="AW56" s="1" t="s">
        <v>380</v>
      </c>
      <c r="AX56" s="4">
        <v>0.99495350851247299</v>
      </c>
      <c r="AY56" s="4">
        <v>23.4454666666667</v>
      </c>
      <c r="AZ56" s="4">
        <v>0</v>
      </c>
      <c r="BA56" s="4">
        <v>0</v>
      </c>
      <c r="BB56" s="4">
        <v>0</v>
      </c>
      <c r="BC56" s="4">
        <v>13.6634833333333</v>
      </c>
      <c r="BD56" s="4">
        <v>639054.81781767402</v>
      </c>
    </row>
    <row r="57" spans="1:56">
      <c r="A57" s="1"/>
      <c r="B57" s="1"/>
      <c r="C57" s="1" t="s">
        <v>451</v>
      </c>
      <c r="D57" s="1"/>
      <c r="E57" s="1" t="s">
        <v>450</v>
      </c>
      <c r="F57" s="1" t="s">
        <v>25</v>
      </c>
      <c r="G57" s="1" t="s">
        <v>114</v>
      </c>
      <c r="H57" s="3">
        <v>43771.517326388901</v>
      </c>
      <c r="I57" s="1" t="s">
        <v>385</v>
      </c>
      <c r="J57" s="4">
        <v>0.99826091527740901</v>
      </c>
      <c r="K57" s="4">
        <v>9.1176833333333303</v>
      </c>
      <c r="L57" s="4">
        <v>5.0556194159044097</v>
      </c>
      <c r="M57" s="4"/>
      <c r="N57" s="4">
        <v>8417.0068241706103</v>
      </c>
      <c r="O57" s="4">
        <v>13.663500000000001</v>
      </c>
      <c r="P57" s="4">
        <v>424636.50769142102</v>
      </c>
      <c r="Q57" s="1" t="s">
        <v>384</v>
      </c>
      <c r="R57" s="4">
        <v>0.99679217206035797</v>
      </c>
      <c r="S57" s="4">
        <v>9.5667166666666699</v>
      </c>
      <c r="T57" s="4">
        <v>0</v>
      </c>
      <c r="U57" s="4">
        <v>0</v>
      </c>
      <c r="V57" s="4">
        <v>0</v>
      </c>
      <c r="W57" s="4">
        <v>13.663500000000001</v>
      </c>
      <c r="X57" s="4">
        <v>424636.50769142102</v>
      </c>
      <c r="Y57" s="1" t="s">
        <v>383</v>
      </c>
      <c r="Z57" s="4">
        <v>0.99906402414279805</v>
      </c>
      <c r="AA57" s="4">
        <v>9.5654166666666693</v>
      </c>
      <c r="AB57" s="4">
        <v>19.098388062974301</v>
      </c>
      <c r="AC57" s="4"/>
      <c r="AD57" s="4">
        <v>10867.8369748886</v>
      </c>
      <c r="AE57" s="4">
        <v>13.663500000000001</v>
      </c>
      <c r="AF57" s="4">
        <v>424636.50769142102</v>
      </c>
      <c r="AG57" s="1" t="s">
        <v>695</v>
      </c>
      <c r="AH57" s="4">
        <v>0.99955375765101395</v>
      </c>
      <c r="AI57" s="4">
        <v>10.6764833333333</v>
      </c>
      <c r="AJ57" s="4">
        <v>54.915335633109997</v>
      </c>
      <c r="AK57" s="4"/>
      <c r="AL57" s="4">
        <v>282648.98648467701</v>
      </c>
      <c r="AM57" s="4">
        <v>10.6756166666667</v>
      </c>
      <c r="AN57" s="4">
        <v>147601.36452612499</v>
      </c>
      <c r="AO57" s="1" t="s">
        <v>381</v>
      </c>
      <c r="AP57" s="4">
        <v>0.99597805324617195</v>
      </c>
      <c r="AQ57" s="4">
        <v>11.7767</v>
      </c>
      <c r="AR57" s="4">
        <v>0</v>
      </c>
      <c r="AS57" s="4">
        <v>0</v>
      </c>
      <c r="AT57" s="4">
        <v>0</v>
      </c>
      <c r="AU57" s="4">
        <v>13.663500000000001</v>
      </c>
      <c r="AV57" s="4">
        <v>424636.50769142102</v>
      </c>
      <c r="AW57" s="1" t="s">
        <v>380</v>
      </c>
      <c r="AX57" s="4">
        <v>0.99495350851247299</v>
      </c>
      <c r="AY57" s="4">
        <v>23.538883333333299</v>
      </c>
      <c r="AZ57" s="4">
        <v>0</v>
      </c>
      <c r="BA57" s="4">
        <v>0</v>
      </c>
      <c r="BB57" s="4">
        <v>0</v>
      </c>
      <c r="BC57" s="4">
        <v>13.663500000000001</v>
      </c>
      <c r="BD57" s="4">
        <v>424636.50769142102</v>
      </c>
    </row>
    <row r="58" spans="1:56">
      <c r="A58" s="1"/>
      <c r="B58" s="1"/>
      <c r="C58" s="1" t="s">
        <v>449</v>
      </c>
      <c r="D58" s="1"/>
      <c r="E58" s="1" t="s">
        <v>448</v>
      </c>
      <c r="F58" s="1" t="s">
        <v>27</v>
      </c>
      <c r="G58" s="1" t="s">
        <v>94</v>
      </c>
      <c r="H58" s="3">
        <v>43771.538171296299</v>
      </c>
      <c r="I58" s="1" t="s">
        <v>385</v>
      </c>
      <c r="J58" s="4">
        <v>0.99826091527740901</v>
      </c>
      <c r="K58" s="4">
        <v>9.1121999999999996</v>
      </c>
      <c r="L58" s="4">
        <v>195.031367160652</v>
      </c>
      <c r="M58" s="4">
        <v>97.515683580325998</v>
      </c>
      <c r="N58" s="4">
        <v>424859.429289589</v>
      </c>
      <c r="O58" s="4">
        <v>13.6719666666667</v>
      </c>
      <c r="P58" s="4">
        <v>555616.09711757</v>
      </c>
      <c r="Q58" s="1" t="s">
        <v>384</v>
      </c>
      <c r="R58" s="4">
        <v>0.99679217206035797</v>
      </c>
      <c r="S58" s="4">
        <v>9.1884999999999994</v>
      </c>
      <c r="T58" s="4">
        <v>185.02927238888699</v>
      </c>
      <c r="U58" s="4">
        <v>92.514636194443497</v>
      </c>
      <c r="V58" s="4">
        <v>378776.26188460202</v>
      </c>
      <c r="W58" s="4">
        <v>13.6719666666667</v>
      </c>
      <c r="X58" s="4">
        <v>555616.09711757</v>
      </c>
      <c r="Y58" s="1" t="s">
        <v>383</v>
      </c>
      <c r="Z58" s="4">
        <v>0.99906402414279805</v>
      </c>
      <c r="AA58" s="4">
        <v>9.5654000000000003</v>
      </c>
      <c r="AB58" s="4">
        <v>152.11213790391901</v>
      </c>
      <c r="AC58" s="4">
        <v>76.056068951959404</v>
      </c>
      <c r="AD58" s="4">
        <v>111959.36720856201</v>
      </c>
      <c r="AE58" s="4">
        <v>13.6719666666667</v>
      </c>
      <c r="AF58" s="4">
        <v>555616.09711757</v>
      </c>
      <c r="AG58" s="1" t="s">
        <v>695</v>
      </c>
      <c r="AH58" s="4">
        <v>0.99955375765101395</v>
      </c>
      <c r="AI58" s="4">
        <v>10.676450000000001</v>
      </c>
      <c r="AJ58" s="4">
        <v>205.393386092209</v>
      </c>
      <c r="AK58" s="4">
        <v>102.696693046104</v>
      </c>
      <c r="AL58" s="4">
        <v>901407.53822894394</v>
      </c>
      <c r="AM58" s="4">
        <v>10.675599999999999</v>
      </c>
      <c r="AN58" s="4">
        <v>140708.09828233899</v>
      </c>
      <c r="AO58" s="1" t="s">
        <v>381</v>
      </c>
      <c r="AP58" s="4">
        <v>0.99597805324617195</v>
      </c>
      <c r="AQ58" s="4">
        <v>11.810650000000001</v>
      </c>
      <c r="AR58" s="4">
        <v>209.516780582716</v>
      </c>
      <c r="AS58" s="4">
        <v>104.758390291358</v>
      </c>
      <c r="AT58" s="4">
        <v>370498.51847568701</v>
      </c>
      <c r="AU58" s="4">
        <v>13.6719666666667</v>
      </c>
      <c r="AV58" s="4">
        <v>555616.09711757</v>
      </c>
      <c r="AW58" s="1" t="s">
        <v>380</v>
      </c>
      <c r="AX58" s="4">
        <v>0.99495350851247299</v>
      </c>
      <c r="AY58" s="4">
        <v>23.411533333333299</v>
      </c>
      <c r="AZ58" s="4">
        <v>174.15375929682199</v>
      </c>
      <c r="BA58" s="4">
        <v>87.076879648411193</v>
      </c>
      <c r="BB58" s="4">
        <v>46459.488376576999</v>
      </c>
      <c r="BC58" s="4">
        <v>13.6719666666667</v>
      </c>
      <c r="BD58" s="4">
        <v>555616.09711757</v>
      </c>
    </row>
    <row r="59" spans="1:56">
      <c r="A59" s="1"/>
      <c r="B59" s="1"/>
      <c r="C59" s="1" t="s">
        <v>447</v>
      </c>
      <c r="D59" s="1"/>
      <c r="E59" s="1" t="s">
        <v>446</v>
      </c>
      <c r="F59" s="1" t="s">
        <v>25</v>
      </c>
      <c r="G59" s="1" t="s">
        <v>114</v>
      </c>
      <c r="H59" s="3">
        <v>43771.559074074103</v>
      </c>
      <c r="I59" s="1" t="s">
        <v>385</v>
      </c>
      <c r="J59" s="4">
        <v>0.99826091527740901</v>
      </c>
      <c r="K59" s="4">
        <v>9.1121999999999996</v>
      </c>
      <c r="L59" s="4">
        <v>5.2491730605133498</v>
      </c>
      <c r="M59" s="4"/>
      <c r="N59" s="4">
        <v>12932.5659590755</v>
      </c>
      <c r="O59" s="4">
        <v>13.6634666666667</v>
      </c>
      <c r="P59" s="4">
        <v>628387.92921799701</v>
      </c>
      <c r="Q59" s="1" t="s">
        <v>384</v>
      </c>
      <c r="R59" s="4">
        <v>0.99679217206035797</v>
      </c>
      <c r="S59" s="4">
        <v>9.5667000000000009</v>
      </c>
      <c r="T59" s="4">
        <v>0</v>
      </c>
      <c r="U59" s="4">
        <v>0</v>
      </c>
      <c r="V59" s="4">
        <v>0</v>
      </c>
      <c r="W59" s="4">
        <v>13.6634666666667</v>
      </c>
      <c r="X59" s="4">
        <v>628387.92921799701</v>
      </c>
      <c r="Y59" s="1" t="s">
        <v>383</v>
      </c>
      <c r="Z59" s="4">
        <v>0.99906402414279805</v>
      </c>
      <c r="AA59" s="4">
        <v>9.5654000000000003</v>
      </c>
      <c r="AB59" s="4">
        <v>19.240470268691499</v>
      </c>
      <c r="AC59" s="4"/>
      <c r="AD59" s="4">
        <v>16201.9493713477</v>
      </c>
      <c r="AE59" s="4">
        <v>13.6634666666667</v>
      </c>
      <c r="AF59" s="4">
        <v>628387.92921799701</v>
      </c>
      <c r="AG59" s="1" t="s">
        <v>695</v>
      </c>
      <c r="AH59" s="4">
        <v>0.99955375765101395</v>
      </c>
      <c r="AI59" s="4">
        <v>10.676450000000001</v>
      </c>
      <c r="AJ59" s="4">
        <v>57.674100309923297</v>
      </c>
      <c r="AK59" s="4"/>
      <c r="AL59" s="4">
        <v>385361.95717990899</v>
      </c>
      <c r="AM59" s="4">
        <v>10.67055</v>
      </c>
      <c r="AN59" s="4">
        <v>192942.57121351999</v>
      </c>
      <c r="AO59" s="1" t="s">
        <v>381</v>
      </c>
      <c r="AP59" s="4">
        <v>0.99597805324617195</v>
      </c>
      <c r="AQ59" s="4">
        <v>11.114516666666701</v>
      </c>
      <c r="AR59" s="4">
        <v>0</v>
      </c>
      <c r="AS59" s="4">
        <v>0</v>
      </c>
      <c r="AT59" s="4">
        <v>0</v>
      </c>
      <c r="AU59" s="4">
        <v>13.6634666666667</v>
      </c>
      <c r="AV59" s="4">
        <v>628387.92921799701</v>
      </c>
      <c r="AW59" s="1" t="s">
        <v>380</v>
      </c>
      <c r="AX59" s="4">
        <v>0.99495350851247299</v>
      </c>
      <c r="AY59" s="4">
        <v>23.419983333333299</v>
      </c>
      <c r="AZ59" s="4">
        <v>0</v>
      </c>
      <c r="BA59" s="4">
        <v>0</v>
      </c>
      <c r="BB59" s="4">
        <v>0</v>
      </c>
      <c r="BC59" s="4">
        <v>13.6634666666667</v>
      </c>
      <c r="BD59" s="4">
        <v>628387.92921799701</v>
      </c>
    </row>
    <row r="60" spans="1:56">
      <c r="A60" s="1"/>
      <c r="B60" s="1"/>
      <c r="C60" s="1" t="s">
        <v>445</v>
      </c>
      <c r="D60" s="1"/>
      <c r="E60" s="1" t="s">
        <v>444</v>
      </c>
      <c r="F60" s="1" t="s">
        <v>25</v>
      </c>
      <c r="G60" s="1" t="s">
        <v>114</v>
      </c>
      <c r="H60" s="3">
        <v>43771.579918981501</v>
      </c>
      <c r="I60" s="1" t="s">
        <v>385</v>
      </c>
      <c r="J60" s="4">
        <v>0.99826091527740901</v>
      </c>
      <c r="K60" s="4">
        <v>9.1121833333333306</v>
      </c>
      <c r="L60" s="4">
        <v>973.93465348924803</v>
      </c>
      <c r="M60" s="4"/>
      <c r="N60" s="4">
        <v>1230182.7026024801</v>
      </c>
      <c r="O60" s="4">
        <v>13.6634666666667</v>
      </c>
      <c r="P60" s="4">
        <v>322161.63502769201</v>
      </c>
      <c r="Q60" s="1" t="s">
        <v>384</v>
      </c>
      <c r="R60" s="4">
        <v>0.99679217206035797</v>
      </c>
      <c r="S60" s="4">
        <v>9.1884999999999994</v>
      </c>
      <c r="T60" s="4">
        <v>401.21315579786</v>
      </c>
      <c r="U60" s="4"/>
      <c r="V60" s="4">
        <v>476229.70268081903</v>
      </c>
      <c r="W60" s="4">
        <v>13.6634666666667</v>
      </c>
      <c r="X60" s="4">
        <v>322161.63502769201</v>
      </c>
      <c r="Y60" s="1" t="s">
        <v>383</v>
      </c>
      <c r="Z60" s="4">
        <v>0.99906402414279805</v>
      </c>
      <c r="AA60" s="4">
        <v>9.5708666666666709</v>
      </c>
      <c r="AB60" s="4">
        <v>0.71744088537833095</v>
      </c>
      <c r="AC60" s="4"/>
      <c r="AD60" s="4">
        <v>310.22475571457801</v>
      </c>
      <c r="AE60" s="4">
        <v>13.6634666666667</v>
      </c>
      <c r="AF60" s="4">
        <v>322161.63502769201</v>
      </c>
      <c r="AG60" s="1" t="s">
        <v>695</v>
      </c>
      <c r="AH60" s="4">
        <v>0.99955375765101395</v>
      </c>
      <c r="AI60" s="4">
        <v>10.676450000000001</v>
      </c>
      <c r="AJ60" s="4">
        <v>17.279639485081901</v>
      </c>
      <c r="AK60" s="4"/>
      <c r="AL60" s="4">
        <v>110571.896173819</v>
      </c>
      <c r="AM60" s="4">
        <v>10.6755833333333</v>
      </c>
      <c r="AN60" s="4">
        <v>139673.32333489801</v>
      </c>
      <c r="AO60" s="1" t="s">
        <v>381</v>
      </c>
      <c r="AP60" s="4">
        <v>0.99597805324617195</v>
      </c>
      <c r="AQ60" s="4">
        <v>11.8106333333333</v>
      </c>
      <c r="AR60" s="4">
        <v>0</v>
      </c>
      <c r="AS60" s="4">
        <v>0</v>
      </c>
      <c r="AT60" s="4">
        <v>0</v>
      </c>
      <c r="AU60" s="4">
        <v>13.6634666666667</v>
      </c>
      <c r="AV60" s="4">
        <v>322161.63502769201</v>
      </c>
      <c r="AW60" s="1" t="s">
        <v>380</v>
      </c>
      <c r="AX60" s="4">
        <v>0.99495350851247299</v>
      </c>
      <c r="AY60" s="4">
        <v>23.623733333333298</v>
      </c>
      <c r="AZ60" s="4">
        <v>0</v>
      </c>
      <c r="BA60" s="4">
        <v>0</v>
      </c>
      <c r="BB60" s="4">
        <v>0</v>
      </c>
      <c r="BC60" s="4">
        <v>13.6634666666667</v>
      </c>
      <c r="BD60" s="4">
        <v>322161.63502769201</v>
      </c>
    </row>
    <row r="61" spans="1:56">
      <c r="A61" s="1"/>
      <c r="B61" s="1"/>
      <c r="C61" s="1" t="s">
        <v>443</v>
      </c>
      <c r="D61" s="1"/>
      <c r="E61" s="1" t="s">
        <v>442</v>
      </c>
      <c r="F61" s="1" t="s">
        <v>25</v>
      </c>
      <c r="G61" s="1" t="s">
        <v>114</v>
      </c>
      <c r="H61" s="3">
        <v>43771.6008449074</v>
      </c>
      <c r="I61" s="1" t="s">
        <v>385</v>
      </c>
      <c r="J61" s="4">
        <v>0.99826091527740901</v>
      </c>
      <c r="K61" s="4">
        <v>9.1121833333333306</v>
      </c>
      <c r="L61" s="4">
        <v>824.12000931986802</v>
      </c>
      <c r="M61" s="4"/>
      <c r="N61" s="4">
        <v>1034935.45008093</v>
      </c>
      <c r="O61" s="4">
        <v>13.663449999999999</v>
      </c>
      <c r="P61" s="4">
        <v>320299.91819554497</v>
      </c>
      <c r="Q61" s="1" t="s">
        <v>384</v>
      </c>
      <c r="R61" s="4">
        <v>0.99679217206035797</v>
      </c>
      <c r="S61" s="4">
        <v>9.1884833333333304</v>
      </c>
      <c r="T61" s="4">
        <v>305.30233823130999</v>
      </c>
      <c r="U61" s="4"/>
      <c r="V61" s="4">
        <v>360291.86093513703</v>
      </c>
      <c r="W61" s="4">
        <v>13.663449999999999</v>
      </c>
      <c r="X61" s="4">
        <v>320299.91819554497</v>
      </c>
      <c r="Y61" s="1" t="s">
        <v>383</v>
      </c>
      <c r="Z61" s="4">
        <v>0.99906402414279805</v>
      </c>
      <c r="AA61" s="4">
        <v>9.5653833333333296</v>
      </c>
      <c r="AB61" s="4">
        <v>3.2220345450250401</v>
      </c>
      <c r="AC61" s="4"/>
      <c r="AD61" s="4">
        <v>1384.87291618425</v>
      </c>
      <c r="AE61" s="4">
        <v>13.663449999999999</v>
      </c>
      <c r="AF61" s="4">
        <v>320299.91819554497</v>
      </c>
      <c r="AG61" s="1" t="s">
        <v>695</v>
      </c>
      <c r="AH61" s="4">
        <v>0.99955375765101395</v>
      </c>
      <c r="AI61" s="4">
        <v>10.6764333333333</v>
      </c>
      <c r="AJ61" s="4">
        <v>4.6223451059484804</v>
      </c>
      <c r="AK61" s="4"/>
      <c r="AL61" s="4">
        <v>61118.672614461102</v>
      </c>
      <c r="AM61" s="4">
        <v>10.67055</v>
      </c>
      <c r="AN61" s="4">
        <v>147676.782419392</v>
      </c>
      <c r="AO61" s="1" t="s">
        <v>381</v>
      </c>
      <c r="AP61" s="4">
        <v>0.99597805324617195</v>
      </c>
      <c r="AQ61" s="4">
        <v>11.8106166666667</v>
      </c>
      <c r="AR61" s="4">
        <v>0</v>
      </c>
      <c r="AS61" s="4">
        <v>0</v>
      </c>
      <c r="AT61" s="4">
        <v>0</v>
      </c>
      <c r="AU61" s="4">
        <v>13.663449999999999</v>
      </c>
      <c r="AV61" s="4">
        <v>320299.91819554497</v>
      </c>
      <c r="AW61" s="1" t="s">
        <v>380</v>
      </c>
      <c r="AX61" s="4">
        <v>0.99495350851247299</v>
      </c>
      <c r="AY61" s="4">
        <v>23.233233333333299</v>
      </c>
      <c r="AZ61" s="4">
        <v>0</v>
      </c>
      <c r="BA61" s="4">
        <v>0</v>
      </c>
      <c r="BB61" s="4">
        <v>0</v>
      </c>
      <c r="BC61" s="4">
        <v>13.663449999999999</v>
      </c>
      <c r="BD61" s="4">
        <v>320299.91819554497</v>
      </c>
    </row>
    <row r="62" spans="1:56">
      <c r="A62" s="1"/>
      <c r="B62" s="1"/>
      <c r="C62" s="1" t="s">
        <v>441</v>
      </c>
      <c r="D62" s="1"/>
      <c r="E62" s="1" t="s">
        <v>440</v>
      </c>
      <c r="F62" s="1" t="s">
        <v>25</v>
      </c>
      <c r="G62" s="1" t="s">
        <v>114</v>
      </c>
      <c r="H62" s="3">
        <v>43771.621701388904</v>
      </c>
      <c r="I62" s="1" t="s">
        <v>385</v>
      </c>
      <c r="J62" s="4">
        <v>0.99826091527740901</v>
      </c>
      <c r="K62" s="4">
        <v>9.1121833333333306</v>
      </c>
      <c r="L62" s="4">
        <v>771.63104134361595</v>
      </c>
      <c r="M62" s="4"/>
      <c r="N62" s="4">
        <v>1613130.7681452299</v>
      </c>
      <c r="O62" s="4">
        <v>13.6634666666667</v>
      </c>
      <c r="P62" s="4">
        <v>533204.62503677804</v>
      </c>
      <c r="Q62" s="1" t="s">
        <v>384</v>
      </c>
      <c r="R62" s="4">
        <v>0.99679217206035797</v>
      </c>
      <c r="S62" s="4">
        <v>9.1884833333333304</v>
      </c>
      <c r="T62" s="4">
        <v>283.36743266415198</v>
      </c>
      <c r="U62" s="4"/>
      <c r="V62" s="4">
        <v>556687.32933383796</v>
      </c>
      <c r="W62" s="4">
        <v>13.6634666666667</v>
      </c>
      <c r="X62" s="4">
        <v>533204.62503677804</v>
      </c>
      <c r="Y62" s="1" t="s">
        <v>383</v>
      </c>
      <c r="Z62" s="4">
        <v>0.99906402414279805</v>
      </c>
      <c r="AA62" s="4">
        <v>9.5653833333333296</v>
      </c>
      <c r="AB62" s="4">
        <v>0.69998503756685204</v>
      </c>
      <c r="AC62" s="4"/>
      <c r="AD62" s="4">
        <v>500.95627973086903</v>
      </c>
      <c r="AE62" s="4">
        <v>13.6634666666667</v>
      </c>
      <c r="AF62" s="4">
        <v>533204.62503677804</v>
      </c>
      <c r="AG62" s="1" t="s">
        <v>695</v>
      </c>
      <c r="AH62" s="4">
        <v>0.99955375765101395</v>
      </c>
      <c r="AI62" s="4">
        <v>10.676450000000001</v>
      </c>
      <c r="AJ62" s="4">
        <v>1.16698265074598</v>
      </c>
      <c r="AK62" s="4"/>
      <c r="AL62" s="4">
        <v>59772.847122637198</v>
      </c>
      <c r="AM62" s="4">
        <v>10.67055</v>
      </c>
      <c r="AN62" s="4">
        <v>192358.543565322</v>
      </c>
      <c r="AO62" s="1" t="s">
        <v>381</v>
      </c>
      <c r="AP62" s="4">
        <v>0.99597805324617195</v>
      </c>
      <c r="AQ62" s="4" t="s">
        <v>114</v>
      </c>
      <c r="AR62" s="4" t="s">
        <v>114</v>
      </c>
      <c r="AS62" s="4" t="s">
        <v>114</v>
      </c>
      <c r="AT62" s="4" t="s">
        <v>114</v>
      </c>
      <c r="AU62" s="4">
        <v>13.6634666666667</v>
      </c>
      <c r="AV62" s="4">
        <v>533204.62503677804</v>
      </c>
      <c r="AW62" s="1" t="s">
        <v>380</v>
      </c>
      <c r="AX62" s="4">
        <v>0.99495350851247299</v>
      </c>
      <c r="AY62" s="4">
        <v>23.581299999999999</v>
      </c>
      <c r="AZ62" s="4">
        <v>0</v>
      </c>
      <c r="BA62" s="4">
        <v>0</v>
      </c>
      <c r="BB62" s="4">
        <v>0</v>
      </c>
      <c r="BC62" s="4">
        <v>13.6634666666667</v>
      </c>
      <c r="BD62" s="4">
        <v>533204.62503677804</v>
      </c>
    </row>
    <row r="63" spans="1:56">
      <c r="A63" s="1"/>
      <c r="B63" s="1"/>
      <c r="C63" s="1" t="s">
        <v>439</v>
      </c>
      <c r="D63" s="1"/>
      <c r="E63" s="1" t="s">
        <v>438</v>
      </c>
      <c r="F63" s="1" t="s">
        <v>25</v>
      </c>
      <c r="G63" s="1" t="s">
        <v>114</v>
      </c>
      <c r="H63" s="3">
        <v>43771.642673611103</v>
      </c>
      <c r="I63" s="1" t="s">
        <v>385</v>
      </c>
      <c r="J63" s="4">
        <v>0.99826091527740901</v>
      </c>
      <c r="K63" s="4">
        <v>9.0847833333333305</v>
      </c>
      <c r="L63" s="4">
        <v>0</v>
      </c>
      <c r="M63" s="4">
        <v>0</v>
      </c>
      <c r="N63" s="4">
        <v>0</v>
      </c>
      <c r="O63" s="4">
        <v>13.6634666666667</v>
      </c>
      <c r="P63" s="4">
        <v>494367.94877539697</v>
      </c>
      <c r="Q63" s="1" t="s">
        <v>384</v>
      </c>
      <c r="R63" s="4">
        <v>0.99679217206035797</v>
      </c>
      <c r="S63" s="4">
        <v>9.2158999999999995</v>
      </c>
      <c r="T63" s="4">
        <v>0</v>
      </c>
      <c r="U63" s="4">
        <v>0</v>
      </c>
      <c r="V63" s="4">
        <v>0</v>
      </c>
      <c r="W63" s="4">
        <v>13.6634666666667</v>
      </c>
      <c r="X63" s="4">
        <v>494367.94877539697</v>
      </c>
      <c r="Y63" s="1" t="s">
        <v>383</v>
      </c>
      <c r="Z63" s="4">
        <v>0.99906402414279805</v>
      </c>
      <c r="AA63" s="4">
        <v>9.5215333333333305</v>
      </c>
      <c r="AB63" s="4">
        <v>0</v>
      </c>
      <c r="AC63" s="4">
        <v>0</v>
      </c>
      <c r="AD63" s="4">
        <v>0</v>
      </c>
      <c r="AE63" s="4">
        <v>13.6634666666667</v>
      </c>
      <c r="AF63" s="4">
        <v>494367.94877539697</v>
      </c>
      <c r="AG63" s="1" t="s">
        <v>695</v>
      </c>
      <c r="AH63" s="4">
        <v>0.99955375765101395</v>
      </c>
      <c r="AI63" s="4">
        <v>10.676450000000001</v>
      </c>
      <c r="AJ63" s="4">
        <v>5.2858967028785804</v>
      </c>
      <c r="AK63" s="4"/>
      <c r="AL63" s="4">
        <v>81984.800649120807</v>
      </c>
      <c r="AM63" s="4">
        <v>10.67055</v>
      </c>
      <c r="AN63" s="4">
        <v>189047.646690369</v>
      </c>
      <c r="AO63" s="1" t="s">
        <v>381</v>
      </c>
      <c r="AP63" s="4">
        <v>0.99597805324617195</v>
      </c>
      <c r="AQ63" s="4">
        <v>11.8106333333333</v>
      </c>
      <c r="AR63" s="4">
        <v>287.74693436723402</v>
      </c>
      <c r="AS63" s="4"/>
      <c r="AT63" s="4">
        <v>452745.20139386301</v>
      </c>
      <c r="AU63" s="4">
        <v>13.6634666666667</v>
      </c>
      <c r="AV63" s="4">
        <v>494367.94877539697</v>
      </c>
      <c r="AW63" s="1" t="s">
        <v>380</v>
      </c>
      <c r="AX63" s="4">
        <v>0.99495350851247299</v>
      </c>
      <c r="AY63" s="4">
        <v>23.3945166666667</v>
      </c>
      <c r="AZ63" s="4">
        <v>221.500156020547</v>
      </c>
      <c r="BA63" s="4"/>
      <c r="BB63" s="4">
        <v>52576.429894744797</v>
      </c>
      <c r="BC63" s="4">
        <v>13.6634666666667</v>
      </c>
      <c r="BD63" s="4">
        <v>494367.94877539697</v>
      </c>
    </row>
    <row r="64" spans="1:56">
      <c r="A64" s="1"/>
      <c r="B64" s="1"/>
      <c r="C64" s="1" t="s">
        <v>285</v>
      </c>
      <c r="D64" s="1"/>
      <c r="E64" s="1" t="s">
        <v>437</v>
      </c>
      <c r="F64" s="1" t="s">
        <v>11</v>
      </c>
      <c r="G64" s="1" t="s">
        <v>114</v>
      </c>
      <c r="H64" s="3">
        <v>43771.6635185185</v>
      </c>
      <c r="I64" s="1" t="s">
        <v>385</v>
      </c>
      <c r="J64" s="4">
        <v>0.99826091527740901</v>
      </c>
      <c r="K64" s="4">
        <v>9.1231500000000008</v>
      </c>
      <c r="L64" s="4">
        <v>0</v>
      </c>
      <c r="M64" s="4">
        <v>0</v>
      </c>
      <c r="N64" s="4">
        <v>0</v>
      </c>
      <c r="O64" s="4">
        <v>13.6719833333333</v>
      </c>
      <c r="P64" s="4">
        <v>0</v>
      </c>
      <c r="Q64" s="1" t="s">
        <v>384</v>
      </c>
      <c r="R64" s="4">
        <v>0.99679217206035797</v>
      </c>
      <c r="S64" s="4">
        <v>9.0953166666666707</v>
      </c>
      <c r="T64" s="4">
        <v>0</v>
      </c>
      <c r="U64" s="4">
        <v>0</v>
      </c>
      <c r="V64" s="4">
        <v>0</v>
      </c>
      <c r="W64" s="4">
        <v>13.6719833333333</v>
      </c>
      <c r="X64" s="4">
        <v>0</v>
      </c>
      <c r="Y64" s="1" t="s">
        <v>383</v>
      </c>
      <c r="Z64" s="4">
        <v>0.99906402414279805</v>
      </c>
      <c r="AA64" s="4">
        <v>9.5051166666666695</v>
      </c>
      <c r="AB64" s="4">
        <v>0</v>
      </c>
      <c r="AC64" s="4">
        <v>0</v>
      </c>
      <c r="AD64" s="4">
        <v>0</v>
      </c>
      <c r="AE64" s="4">
        <v>13.6719833333333</v>
      </c>
      <c r="AF64" s="4">
        <v>0</v>
      </c>
      <c r="AG64" s="1" t="s">
        <v>695</v>
      </c>
      <c r="AH64" s="4">
        <v>0.99955375765101395</v>
      </c>
      <c r="AI64" s="4">
        <v>10.842650000000001</v>
      </c>
      <c r="AJ64" s="4">
        <v>0</v>
      </c>
      <c r="AK64" s="4">
        <v>0</v>
      </c>
      <c r="AL64" s="4">
        <v>0</v>
      </c>
      <c r="AM64" s="4">
        <v>10.7713</v>
      </c>
      <c r="AN64" s="4">
        <v>0</v>
      </c>
      <c r="AO64" s="1" t="s">
        <v>381</v>
      </c>
      <c r="AP64" s="4">
        <v>0.99597805324617195</v>
      </c>
      <c r="AQ64" s="4" t="s">
        <v>114</v>
      </c>
      <c r="AR64" s="4" t="s">
        <v>114</v>
      </c>
      <c r="AS64" s="4" t="s">
        <v>114</v>
      </c>
      <c r="AT64" s="4" t="s">
        <v>114</v>
      </c>
      <c r="AU64" s="4">
        <v>13.6719833333333</v>
      </c>
      <c r="AV64" s="4">
        <v>0</v>
      </c>
      <c r="AW64" s="1" t="s">
        <v>380</v>
      </c>
      <c r="AX64" s="4">
        <v>0.99495350851247299</v>
      </c>
      <c r="AY64" s="4">
        <v>23.555866666666699</v>
      </c>
      <c r="AZ64" s="4">
        <v>0</v>
      </c>
      <c r="BA64" s="4">
        <v>0</v>
      </c>
      <c r="BB64" s="4">
        <v>0</v>
      </c>
      <c r="BC64" s="4">
        <v>13.6719833333333</v>
      </c>
      <c r="BD64" s="4">
        <v>0</v>
      </c>
    </row>
    <row r="65" spans="1:56">
      <c r="A65" s="1"/>
      <c r="B65" s="1"/>
      <c r="C65" s="1" t="s">
        <v>436</v>
      </c>
      <c r="D65" s="1"/>
      <c r="E65" s="1" t="s">
        <v>435</v>
      </c>
      <c r="F65" s="1" t="s">
        <v>25</v>
      </c>
      <c r="G65" s="1" t="s">
        <v>114</v>
      </c>
      <c r="H65" s="3">
        <v>43771.684432870403</v>
      </c>
      <c r="I65" s="1" t="s">
        <v>385</v>
      </c>
      <c r="J65" s="4">
        <v>0.99826091527740901</v>
      </c>
      <c r="K65" s="4">
        <v>9.09026666666667</v>
      </c>
      <c r="L65" s="4">
        <v>0</v>
      </c>
      <c r="M65" s="4">
        <v>0</v>
      </c>
      <c r="N65" s="4">
        <v>0</v>
      </c>
      <c r="O65" s="4">
        <v>13.6634833333333</v>
      </c>
      <c r="P65" s="4">
        <v>370641.30094341899</v>
      </c>
      <c r="Q65" s="1" t="s">
        <v>384</v>
      </c>
      <c r="R65" s="4">
        <v>0.99679217206035797</v>
      </c>
      <c r="S65" s="4">
        <v>9.30908333333333</v>
      </c>
      <c r="T65" s="4">
        <v>0</v>
      </c>
      <c r="U65" s="4">
        <v>0</v>
      </c>
      <c r="V65" s="4">
        <v>0</v>
      </c>
      <c r="W65" s="4">
        <v>13.6634833333333</v>
      </c>
      <c r="X65" s="4">
        <v>370641.30094341899</v>
      </c>
      <c r="Y65" s="1" t="s">
        <v>383</v>
      </c>
      <c r="Z65" s="4">
        <v>0.99906402414279805</v>
      </c>
      <c r="AA65" s="4">
        <v>9.5708666666666709</v>
      </c>
      <c r="AB65" s="4">
        <v>0</v>
      </c>
      <c r="AC65" s="4">
        <v>0</v>
      </c>
      <c r="AD65" s="4">
        <v>0</v>
      </c>
      <c r="AE65" s="4">
        <v>13.6634833333333</v>
      </c>
      <c r="AF65" s="4">
        <v>370641.30094341899</v>
      </c>
      <c r="AG65" s="1" t="s">
        <v>695</v>
      </c>
      <c r="AH65" s="4">
        <v>0.99955375765101395</v>
      </c>
      <c r="AI65" s="4">
        <v>10.6764833333333</v>
      </c>
      <c r="AJ65" s="4">
        <v>0</v>
      </c>
      <c r="AK65" s="4"/>
      <c r="AL65" s="4">
        <v>30288.204294823801</v>
      </c>
      <c r="AM65" s="4">
        <v>10.670583333333299</v>
      </c>
      <c r="AN65" s="4">
        <v>144791.08314609001</v>
      </c>
      <c r="AO65" s="1" t="s">
        <v>381</v>
      </c>
      <c r="AP65" s="4">
        <v>0.99597805324617195</v>
      </c>
      <c r="AQ65" s="4">
        <v>11.8106666666667</v>
      </c>
      <c r="AR65" s="4">
        <v>286.47162753562299</v>
      </c>
      <c r="AS65" s="4"/>
      <c r="AT65" s="4">
        <v>337931.18487561098</v>
      </c>
      <c r="AU65" s="4">
        <v>13.6634833333333</v>
      </c>
      <c r="AV65" s="4">
        <v>370641.30094341899</v>
      </c>
      <c r="AW65" s="1" t="s">
        <v>380</v>
      </c>
      <c r="AX65" s="4">
        <v>0.99495350851247299</v>
      </c>
      <c r="AY65" s="4">
        <v>23.403083333333299</v>
      </c>
      <c r="AZ65" s="4">
        <v>216.24935741399199</v>
      </c>
      <c r="BA65" s="4"/>
      <c r="BB65" s="4">
        <v>38483.572983247897</v>
      </c>
      <c r="BC65" s="4">
        <v>13.6634833333333</v>
      </c>
      <c r="BD65" s="4">
        <v>370641.30094341899</v>
      </c>
    </row>
    <row r="66" spans="1:56">
      <c r="A66" s="1"/>
      <c r="B66" s="1"/>
      <c r="C66" s="1" t="s">
        <v>434</v>
      </c>
      <c r="D66" s="1"/>
      <c r="E66" s="1" t="s">
        <v>433</v>
      </c>
      <c r="F66" s="1" t="s">
        <v>25</v>
      </c>
      <c r="G66" s="1" t="s">
        <v>114</v>
      </c>
      <c r="H66" s="3">
        <v>43771.705266203702</v>
      </c>
      <c r="I66" s="1" t="s">
        <v>385</v>
      </c>
      <c r="J66" s="4">
        <v>0.99826091527740901</v>
      </c>
      <c r="K66" s="4">
        <v>8.7559000000000005</v>
      </c>
      <c r="L66" s="4">
        <v>0</v>
      </c>
      <c r="M66" s="4">
        <v>0</v>
      </c>
      <c r="N66" s="4">
        <v>0</v>
      </c>
      <c r="O66" s="4">
        <v>13.6634666666667</v>
      </c>
      <c r="P66" s="4">
        <v>580453.68190927897</v>
      </c>
      <c r="Q66" s="1" t="s">
        <v>384</v>
      </c>
      <c r="R66" s="4">
        <v>0.99679217206035797</v>
      </c>
      <c r="S66" s="4">
        <v>9.1994500000000006</v>
      </c>
      <c r="T66" s="4">
        <v>0</v>
      </c>
      <c r="U66" s="4">
        <v>0</v>
      </c>
      <c r="V66" s="4">
        <v>0</v>
      </c>
      <c r="W66" s="4">
        <v>13.6634666666667</v>
      </c>
      <c r="X66" s="4">
        <v>580453.68190927897</v>
      </c>
      <c r="Y66" s="1" t="s">
        <v>383</v>
      </c>
      <c r="Z66" s="4">
        <v>0.99906402414279805</v>
      </c>
      <c r="AA66" s="4">
        <v>9.8559000000000001</v>
      </c>
      <c r="AB66" s="4">
        <v>0</v>
      </c>
      <c r="AC66" s="4">
        <v>0</v>
      </c>
      <c r="AD66" s="4">
        <v>0</v>
      </c>
      <c r="AE66" s="4">
        <v>13.6634666666667</v>
      </c>
      <c r="AF66" s="4">
        <v>580453.68190927897</v>
      </c>
      <c r="AG66" s="1" t="s">
        <v>695</v>
      </c>
      <c r="AH66" s="4">
        <v>0.99955375765101395</v>
      </c>
      <c r="AI66" s="4">
        <v>10.6764666666667</v>
      </c>
      <c r="AJ66" s="4">
        <v>0</v>
      </c>
      <c r="AK66" s="4"/>
      <c r="AL66" s="4">
        <v>46192.739939707797</v>
      </c>
      <c r="AM66" s="4">
        <v>10.6705666666667</v>
      </c>
      <c r="AN66" s="4">
        <v>203064.85230379901</v>
      </c>
      <c r="AO66" s="1" t="s">
        <v>381</v>
      </c>
      <c r="AP66" s="4">
        <v>0.99597805324617195</v>
      </c>
      <c r="AQ66" s="4">
        <v>11.8106333333333</v>
      </c>
      <c r="AR66" s="4">
        <v>278.52893940317199</v>
      </c>
      <c r="AS66" s="4"/>
      <c r="AT66" s="4">
        <v>514553.74078496802</v>
      </c>
      <c r="AU66" s="4">
        <v>13.6634666666667</v>
      </c>
      <c r="AV66" s="4">
        <v>580453.68190927897</v>
      </c>
      <c r="AW66" s="1" t="s">
        <v>380</v>
      </c>
      <c r="AX66" s="4">
        <v>0.99495350851247299</v>
      </c>
      <c r="AY66" s="4">
        <v>23.3945333333333</v>
      </c>
      <c r="AZ66" s="4">
        <v>229.678934011092</v>
      </c>
      <c r="BA66" s="4"/>
      <c r="BB66" s="4">
        <v>64011.128537903103</v>
      </c>
      <c r="BC66" s="4">
        <v>13.6634666666667</v>
      </c>
      <c r="BD66" s="4">
        <v>580453.68190927897</v>
      </c>
    </row>
    <row r="67" spans="1:56">
      <c r="A67" s="1"/>
      <c r="B67" s="1"/>
      <c r="C67" s="1" t="s">
        <v>432</v>
      </c>
      <c r="D67" s="1"/>
      <c r="E67" s="1" t="s">
        <v>431</v>
      </c>
      <c r="F67" s="1" t="s">
        <v>25</v>
      </c>
      <c r="G67" s="1" t="s">
        <v>114</v>
      </c>
      <c r="H67" s="3">
        <v>43771.726168981499</v>
      </c>
      <c r="I67" s="1" t="s">
        <v>385</v>
      </c>
      <c r="J67" s="4">
        <v>0.99826091527740901</v>
      </c>
      <c r="K67" s="4">
        <v>9.1122166666666704</v>
      </c>
      <c r="L67" s="4">
        <v>233.647413968553</v>
      </c>
      <c r="M67" s="4"/>
      <c r="N67" s="4">
        <v>530287.97398795502</v>
      </c>
      <c r="O67" s="4">
        <v>13.6634833333333</v>
      </c>
      <c r="P67" s="4">
        <v>578875.03845719504</v>
      </c>
      <c r="Q67" s="1" t="s">
        <v>384</v>
      </c>
      <c r="R67" s="4">
        <v>0.99679217206035797</v>
      </c>
      <c r="S67" s="4">
        <v>9.1885166666666702</v>
      </c>
      <c r="T67" s="4">
        <v>231.449802794937</v>
      </c>
      <c r="U67" s="4"/>
      <c r="V67" s="4">
        <v>493638.62184275599</v>
      </c>
      <c r="W67" s="4">
        <v>13.6634833333333</v>
      </c>
      <c r="X67" s="4">
        <v>578875.03845719504</v>
      </c>
      <c r="Y67" s="1" t="s">
        <v>383</v>
      </c>
      <c r="Z67" s="4">
        <v>0.99906402414279805</v>
      </c>
      <c r="AA67" s="4">
        <v>9.47223333333333</v>
      </c>
      <c r="AB67" s="4">
        <v>0</v>
      </c>
      <c r="AC67" s="4">
        <v>0</v>
      </c>
      <c r="AD67" s="4">
        <v>0</v>
      </c>
      <c r="AE67" s="4">
        <v>13.6634833333333</v>
      </c>
      <c r="AF67" s="4">
        <v>578875.03845719504</v>
      </c>
      <c r="AG67" s="1" t="s">
        <v>695</v>
      </c>
      <c r="AH67" s="4">
        <v>0.99955375765101395</v>
      </c>
      <c r="AI67" s="4">
        <v>10.6764666666667</v>
      </c>
      <c r="AJ67" s="4">
        <v>2.7018957709395202</v>
      </c>
      <c r="AK67" s="4"/>
      <c r="AL67" s="4">
        <v>72463.157223308706</v>
      </c>
      <c r="AM67" s="4">
        <v>10.6705666666667</v>
      </c>
      <c r="AN67" s="4">
        <v>203234.92143231901</v>
      </c>
      <c r="AO67" s="1" t="s">
        <v>381</v>
      </c>
      <c r="AP67" s="4">
        <v>0.99597805324617195</v>
      </c>
      <c r="AQ67" s="4">
        <v>11.6408666666667</v>
      </c>
      <c r="AR67" s="4">
        <v>0</v>
      </c>
      <c r="AS67" s="4">
        <v>0</v>
      </c>
      <c r="AT67" s="4">
        <v>0</v>
      </c>
      <c r="AU67" s="4">
        <v>13.6634833333333</v>
      </c>
      <c r="AV67" s="4">
        <v>578875.03845719504</v>
      </c>
      <c r="AW67" s="1" t="s">
        <v>380</v>
      </c>
      <c r="AX67" s="4">
        <v>0.99495350851247299</v>
      </c>
      <c r="AY67" s="4">
        <v>23.742599999999999</v>
      </c>
      <c r="AZ67" s="4">
        <v>0</v>
      </c>
      <c r="BA67" s="4">
        <v>0</v>
      </c>
      <c r="BB67" s="4">
        <v>0</v>
      </c>
      <c r="BC67" s="4">
        <v>13.6634833333333</v>
      </c>
      <c r="BD67" s="4">
        <v>578875.03845719504</v>
      </c>
    </row>
    <row r="68" spans="1:56">
      <c r="A68" s="1"/>
      <c r="B68" s="1"/>
      <c r="C68" s="1" t="s">
        <v>430</v>
      </c>
      <c r="D68" s="1"/>
      <c r="E68" s="1" t="s">
        <v>429</v>
      </c>
      <c r="F68" s="1" t="s">
        <v>25</v>
      </c>
      <c r="G68" s="1" t="s">
        <v>114</v>
      </c>
      <c r="H68" s="3">
        <v>43771.747025463003</v>
      </c>
      <c r="I68" s="1" t="s">
        <v>385</v>
      </c>
      <c r="J68" s="4">
        <v>0.99826091527740901</v>
      </c>
      <c r="K68" s="4">
        <v>9.0848333333333304</v>
      </c>
      <c r="L68" s="4">
        <v>0</v>
      </c>
      <c r="M68" s="4">
        <v>0</v>
      </c>
      <c r="N68" s="4">
        <v>0</v>
      </c>
      <c r="O68" s="4">
        <v>13.6635166666667</v>
      </c>
      <c r="P68" s="4">
        <v>401228.06519382203</v>
      </c>
      <c r="Q68" s="1" t="s">
        <v>384</v>
      </c>
      <c r="R68" s="4">
        <v>0.99679217206035797</v>
      </c>
      <c r="S68" s="4">
        <v>9.1830666666666705</v>
      </c>
      <c r="T68" s="4">
        <v>0</v>
      </c>
      <c r="U68" s="4">
        <v>0</v>
      </c>
      <c r="V68" s="4">
        <v>0</v>
      </c>
      <c r="W68" s="4">
        <v>13.6635166666667</v>
      </c>
      <c r="X68" s="4">
        <v>401228.06519382203</v>
      </c>
      <c r="Y68" s="1" t="s">
        <v>383</v>
      </c>
      <c r="Z68" s="4">
        <v>0.99906402414279805</v>
      </c>
      <c r="AA68" s="4">
        <v>9.5599666666666696</v>
      </c>
      <c r="AB68" s="4">
        <v>0</v>
      </c>
      <c r="AC68" s="4">
        <v>0</v>
      </c>
      <c r="AD68" s="4">
        <v>0</v>
      </c>
      <c r="AE68" s="4">
        <v>13.6635166666667</v>
      </c>
      <c r="AF68" s="4">
        <v>401228.06519382203</v>
      </c>
      <c r="AG68" s="1" t="s">
        <v>695</v>
      </c>
      <c r="AH68" s="4">
        <v>0.99955375765101395</v>
      </c>
      <c r="AI68" s="4">
        <v>10.6765166666667</v>
      </c>
      <c r="AJ68" s="4">
        <v>10.564296625245101</v>
      </c>
      <c r="AK68" s="4"/>
      <c r="AL68" s="4">
        <v>84303.189184385905</v>
      </c>
      <c r="AM68" s="4">
        <v>10.6706166666667</v>
      </c>
      <c r="AN68" s="4">
        <v>142592.977317079</v>
      </c>
      <c r="AO68" s="1" t="s">
        <v>381</v>
      </c>
      <c r="AP68" s="4">
        <v>0.99597805324617195</v>
      </c>
      <c r="AQ68" s="4">
        <v>11.8106833333333</v>
      </c>
      <c r="AR68" s="4">
        <v>263.03890357605201</v>
      </c>
      <c r="AS68" s="4"/>
      <c r="AT68" s="4">
        <v>335895.45946388401</v>
      </c>
      <c r="AU68" s="4">
        <v>13.6635166666667</v>
      </c>
      <c r="AV68" s="4">
        <v>401228.06519382203</v>
      </c>
      <c r="AW68" s="1" t="s">
        <v>380</v>
      </c>
      <c r="AX68" s="4">
        <v>0.99495350851247299</v>
      </c>
      <c r="AY68" s="4">
        <v>23.394566666666702</v>
      </c>
      <c r="AZ68" s="4">
        <v>229.63561456026599</v>
      </c>
      <c r="BA68" s="4"/>
      <c r="BB68" s="4">
        <v>44238.184725169303</v>
      </c>
      <c r="BC68" s="4">
        <v>13.6635166666667</v>
      </c>
      <c r="BD68" s="4">
        <v>401228.06519382203</v>
      </c>
    </row>
    <row r="69" spans="1:56">
      <c r="A69" s="1"/>
      <c r="B69" s="1"/>
      <c r="C69" s="1" t="s">
        <v>428</v>
      </c>
      <c r="D69" s="1"/>
      <c r="E69" s="1" t="s">
        <v>427</v>
      </c>
      <c r="F69" s="1" t="s">
        <v>27</v>
      </c>
      <c r="G69" s="1" t="s">
        <v>131</v>
      </c>
      <c r="H69" s="3">
        <v>43771.767928240697</v>
      </c>
      <c r="I69" s="1" t="s">
        <v>385</v>
      </c>
      <c r="J69" s="4">
        <v>0.99826091527740901</v>
      </c>
      <c r="K69" s="4">
        <v>9.1122166666666704</v>
      </c>
      <c r="L69" s="4">
        <v>14.6709173509095</v>
      </c>
      <c r="M69" s="4">
        <v>117.367338807276</v>
      </c>
      <c r="N69" s="4">
        <v>33331.358803100797</v>
      </c>
      <c r="O69" s="4">
        <v>13.663500000000001</v>
      </c>
      <c r="P69" s="4">
        <v>579468.41837345797</v>
      </c>
      <c r="Q69" s="1" t="s">
        <v>384</v>
      </c>
      <c r="R69" s="4">
        <v>0.99679217206035797</v>
      </c>
      <c r="S69" s="4">
        <v>9.1885166666666702</v>
      </c>
      <c r="T69" s="4">
        <v>11.7252314058219</v>
      </c>
      <c r="U69" s="4">
        <v>93.801851246575495</v>
      </c>
      <c r="V69" s="4">
        <v>25033.3336201487</v>
      </c>
      <c r="W69" s="4">
        <v>13.663500000000001</v>
      </c>
      <c r="X69" s="4">
        <v>579468.41837345797</v>
      </c>
      <c r="Y69" s="1" t="s">
        <v>383</v>
      </c>
      <c r="Z69" s="4">
        <v>0.99906402414279805</v>
      </c>
      <c r="AA69" s="4">
        <v>9.5654166666666693</v>
      </c>
      <c r="AB69" s="4">
        <v>10.4799400356601</v>
      </c>
      <c r="AC69" s="4">
        <v>83.839520285280898</v>
      </c>
      <c r="AD69" s="4">
        <v>8144.0438102021199</v>
      </c>
      <c r="AE69" s="4">
        <v>13.663500000000001</v>
      </c>
      <c r="AF69" s="4">
        <v>579468.41837345797</v>
      </c>
      <c r="AG69" s="1" t="s">
        <v>695</v>
      </c>
      <c r="AH69" s="4">
        <v>0.99955375765101395</v>
      </c>
      <c r="AI69" s="4">
        <v>10.6764833333333</v>
      </c>
      <c r="AJ69" s="4">
        <v>11.674474635925799</v>
      </c>
      <c r="AK69" s="4">
        <v>93.395797087406606</v>
      </c>
      <c r="AL69" s="4">
        <v>86723.343945718196</v>
      </c>
      <c r="AM69" s="4">
        <v>10.670583333333299</v>
      </c>
      <c r="AN69" s="4">
        <v>138901.64339213399</v>
      </c>
      <c r="AO69" s="1" t="s">
        <v>381</v>
      </c>
      <c r="AP69" s="4">
        <v>0.99597805324617195</v>
      </c>
      <c r="AQ69" s="4">
        <v>11.8106666666667</v>
      </c>
      <c r="AR69" s="4">
        <v>12.041130261072899</v>
      </c>
      <c r="AS69" s="4">
        <v>96.329042088583407</v>
      </c>
      <c r="AT69" s="4">
        <v>22206.998853601301</v>
      </c>
      <c r="AU69" s="4">
        <v>13.663500000000001</v>
      </c>
      <c r="AV69" s="4">
        <v>579468.41837345797</v>
      </c>
      <c r="AW69" s="1" t="s">
        <v>380</v>
      </c>
      <c r="AX69" s="4">
        <v>0.99495350851247299</v>
      </c>
      <c r="AY69" s="4">
        <v>23.377583333333298</v>
      </c>
      <c r="AZ69" s="4">
        <v>11.5567145600328</v>
      </c>
      <c r="BA69" s="4">
        <v>92.453716480262102</v>
      </c>
      <c r="BB69" s="4">
        <v>3215.36964934863</v>
      </c>
      <c r="BC69" s="4">
        <v>13.663500000000001</v>
      </c>
      <c r="BD69" s="4">
        <v>579468.41837345797</v>
      </c>
    </row>
    <row r="70" spans="1:56">
      <c r="A70" s="1"/>
      <c r="B70" s="1"/>
      <c r="C70" s="1" t="s">
        <v>426</v>
      </c>
      <c r="D70" s="1"/>
      <c r="E70" s="1" t="s">
        <v>425</v>
      </c>
      <c r="F70" s="1" t="s">
        <v>25</v>
      </c>
      <c r="G70" s="1" t="s">
        <v>114</v>
      </c>
      <c r="H70" s="3">
        <v>43771.788773148102</v>
      </c>
      <c r="I70" s="1" t="s">
        <v>385</v>
      </c>
      <c r="J70" s="4">
        <v>0.99826091527740901</v>
      </c>
      <c r="K70" s="4">
        <v>9.5616500000000002</v>
      </c>
      <c r="L70" s="4">
        <v>0</v>
      </c>
      <c r="M70" s="4">
        <v>0</v>
      </c>
      <c r="N70" s="4">
        <v>0</v>
      </c>
      <c r="O70" s="4">
        <v>13.6634666666667</v>
      </c>
      <c r="P70" s="4">
        <v>490105.99678655301</v>
      </c>
      <c r="Q70" s="1" t="s">
        <v>384</v>
      </c>
      <c r="R70" s="4">
        <v>0.99679217206035797</v>
      </c>
      <c r="S70" s="4">
        <v>9.5612166666666702</v>
      </c>
      <c r="T70" s="4">
        <v>0</v>
      </c>
      <c r="U70" s="4">
        <v>0</v>
      </c>
      <c r="V70" s="4">
        <v>0</v>
      </c>
      <c r="W70" s="4">
        <v>13.6634666666667</v>
      </c>
      <c r="X70" s="4">
        <v>490105.99678655301</v>
      </c>
      <c r="Y70" s="1" t="s">
        <v>383</v>
      </c>
      <c r="Z70" s="4">
        <v>0.99906402414279805</v>
      </c>
      <c r="AA70" s="4">
        <v>9.5653833333333296</v>
      </c>
      <c r="AB70" s="4">
        <v>254.79207811360601</v>
      </c>
      <c r="AC70" s="4"/>
      <c r="AD70" s="4">
        <v>163942.82042371199</v>
      </c>
      <c r="AE70" s="4">
        <v>13.6634666666667</v>
      </c>
      <c r="AF70" s="4">
        <v>490105.99678655301</v>
      </c>
      <c r="AG70" s="1" t="s">
        <v>695</v>
      </c>
      <c r="AH70" s="4">
        <v>0.99955375765101395</v>
      </c>
      <c r="AI70" s="4">
        <v>10.676450000000001</v>
      </c>
      <c r="AJ70" s="4">
        <v>10.744074652891101</v>
      </c>
      <c r="AK70" s="4"/>
      <c r="AL70" s="4">
        <v>121908.18346926299</v>
      </c>
      <c r="AM70" s="4">
        <v>10.6705666666667</v>
      </c>
      <c r="AN70" s="4">
        <v>204344.60718683799</v>
      </c>
      <c r="AO70" s="1" t="s">
        <v>381</v>
      </c>
      <c r="AP70" s="4">
        <v>0.99597805324617195</v>
      </c>
      <c r="AQ70" s="4">
        <v>11.233366666666701</v>
      </c>
      <c r="AR70" s="4">
        <v>0</v>
      </c>
      <c r="AS70" s="4">
        <v>0</v>
      </c>
      <c r="AT70" s="4">
        <v>0</v>
      </c>
      <c r="AU70" s="4">
        <v>13.6634666666667</v>
      </c>
      <c r="AV70" s="4">
        <v>490105.99678655301</v>
      </c>
      <c r="AW70" s="1" t="s">
        <v>380</v>
      </c>
      <c r="AX70" s="4">
        <v>0.99495350851247299</v>
      </c>
      <c r="AY70" s="4">
        <v>23.742533333333299</v>
      </c>
      <c r="AZ70" s="4">
        <v>0</v>
      </c>
      <c r="BA70" s="4">
        <v>0</v>
      </c>
      <c r="BB70" s="4">
        <v>0</v>
      </c>
      <c r="BC70" s="4">
        <v>13.6634666666667</v>
      </c>
      <c r="BD70" s="4">
        <v>490105.99678655301</v>
      </c>
    </row>
    <row r="71" spans="1:56">
      <c r="A71" s="1"/>
      <c r="B71" s="1"/>
      <c r="C71" s="1" t="s">
        <v>424</v>
      </c>
      <c r="D71" s="1"/>
      <c r="E71" s="1" t="s">
        <v>423</v>
      </c>
      <c r="F71" s="1" t="s">
        <v>25</v>
      </c>
      <c r="G71" s="1" t="s">
        <v>114</v>
      </c>
      <c r="H71" s="3">
        <v>43771.809675925899</v>
      </c>
      <c r="I71" s="1" t="s">
        <v>385</v>
      </c>
      <c r="J71" s="4">
        <v>0.99826091527740901</v>
      </c>
      <c r="K71" s="4">
        <v>9.5616500000000002</v>
      </c>
      <c r="L71" s="4">
        <v>0</v>
      </c>
      <c r="M71" s="4">
        <v>0</v>
      </c>
      <c r="N71" s="4">
        <v>0</v>
      </c>
      <c r="O71" s="4">
        <v>13.6634666666667</v>
      </c>
      <c r="P71" s="4">
        <v>504000.865213215</v>
      </c>
      <c r="Q71" s="1" t="s">
        <v>384</v>
      </c>
      <c r="R71" s="4">
        <v>0.99679217206035797</v>
      </c>
      <c r="S71" s="4">
        <v>9.5612166666666702</v>
      </c>
      <c r="T71" s="4">
        <v>0</v>
      </c>
      <c r="U71" s="4">
        <v>0</v>
      </c>
      <c r="V71" s="4">
        <v>0</v>
      </c>
      <c r="W71" s="4">
        <v>13.6634666666667</v>
      </c>
      <c r="X71" s="4">
        <v>504000.865213215</v>
      </c>
      <c r="Y71" s="1" t="s">
        <v>383</v>
      </c>
      <c r="Z71" s="4">
        <v>0.99906402414279805</v>
      </c>
      <c r="AA71" s="4">
        <v>9.5654000000000003</v>
      </c>
      <c r="AB71" s="4">
        <v>205.758638485391</v>
      </c>
      <c r="AC71" s="4"/>
      <c r="AD71" s="4">
        <v>136733.55976757701</v>
      </c>
      <c r="AE71" s="4">
        <v>13.6634666666667</v>
      </c>
      <c r="AF71" s="4">
        <v>504000.865213215</v>
      </c>
      <c r="AG71" s="1" t="s">
        <v>695</v>
      </c>
      <c r="AH71" s="4">
        <v>0.99955375765101395</v>
      </c>
      <c r="AI71" s="4">
        <v>10.676450000000001</v>
      </c>
      <c r="AJ71" s="4">
        <v>0</v>
      </c>
      <c r="AK71" s="4"/>
      <c r="AL71" s="4">
        <v>51087.160380127003</v>
      </c>
      <c r="AM71" s="4">
        <v>10.6705666666667</v>
      </c>
      <c r="AN71" s="4">
        <v>190248.180916382</v>
      </c>
      <c r="AO71" s="1" t="s">
        <v>381</v>
      </c>
      <c r="AP71" s="4">
        <v>0.99597805324617195</v>
      </c>
      <c r="AQ71" s="4">
        <v>11.233366666666701</v>
      </c>
      <c r="AR71" s="4">
        <v>0</v>
      </c>
      <c r="AS71" s="4">
        <v>0</v>
      </c>
      <c r="AT71" s="4">
        <v>0</v>
      </c>
      <c r="AU71" s="4">
        <v>13.6634666666667</v>
      </c>
      <c r="AV71" s="4">
        <v>504000.865213215</v>
      </c>
      <c r="AW71" s="1" t="s">
        <v>380</v>
      </c>
      <c r="AX71" s="4">
        <v>0.99495350851247299</v>
      </c>
      <c r="AY71" s="4">
        <v>23.428433333333299</v>
      </c>
      <c r="AZ71" s="4">
        <v>0</v>
      </c>
      <c r="BA71" s="4">
        <v>0</v>
      </c>
      <c r="BB71" s="4">
        <v>0</v>
      </c>
      <c r="BC71" s="4">
        <v>13.6634666666667</v>
      </c>
      <c r="BD71" s="4">
        <v>504000.865213215</v>
      </c>
    </row>
    <row r="72" spans="1:56">
      <c r="A72" s="1"/>
      <c r="B72" s="1"/>
      <c r="C72" s="1" t="s">
        <v>285</v>
      </c>
      <c r="D72" s="1"/>
      <c r="E72" s="1" t="s">
        <v>422</v>
      </c>
      <c r="F72" s="1" t="s">
        <v>11</v>
      </c>
      <c r="G72" s="1" t="s">
        <v>114</v>
      </c>
      <c r="H72" s="3">
        <v>43771.830532407403</v>
      </c>
      <c r="I72" s="1" t="s">
        <v>385</v>
      </c>
      <c r="J72" s="4">
        <v>0.99826091527740901</v>
      </c>
      <c r="K72" s="4">
        <v>9.0519166666666706</v>
      </c>
      <c r="L72" s="4">
        <v>0</v>
      </c>
      <c r="M72" s="4">
        <v>0</v>
      </c>
      <c r="N72" s="4">
        <v>0</v>
      </c>
      <c r="O72" s="4">
        <v>13.6719666666667</v>
      </c>
      <c r="P72" s="4">
        <v>0</v>
      </c>
      <c r="Q72" s="1" t="s">
        <v>384</v>
      </c>
      <c r="R72" s="4">
        <v>0.99679217206035797</v>
      </c>
      <c r="S72" s="4">
        <v>9.4351500000000001</v>
      </c>
      <c r="T72" s="4">
        <v>0</v>
      </c>
      <c r="U72" s="4">
        <v>0</v>
      </c>
      <c r="V72" s="4">
        <v>0</v>
      </c>
      <c r="W72" s="4">
        <v>13.6719666666667</v>
      </c>
      <c r="X72" s="4">
        <v>0</v>
      </c>
      <c r="Y72" s="1" t="s">
        <v>383</v>
      </c>
      <c r="Z72" s="4">
        <v>0.99906402414279805</v>
      </c>
      <c r="AA72" s="4">
        <v>9.5654000000000003</v>
      </c>
      <c r="AB72" s="4">
        <v>0</v>
      </c>
      <c r="AC72" s="4">
        <v>0</v>
      </c>
      <c r="AD72" s="4">
        <v>0</v>
      </c>
      <c r="AE72" s="4">
        <v>13.6719666666667</v>
      </c>
      <c r="AF72" s="4">
        <v>0</v>
      </c>
      <c r="AG72" s="1" t="s">
        <v>695</v>
      </c>
      <c r="AH72" s="4">
        <v>0.99955375765101395</v>
      </c>
      <c r="AI72" s="4">
        <v>10.721783333333301</v>
      </c>
      <c r="AJ72" s="4">
        <v>0</v>
      </c>
      <c r="AK72" s="4">
        <v>0</v>
      </c>
      <c r="AL72" s="4">
        <v>0</v>
      </c>
      <c r="AM72" s="4">
        <v>10.756183333333301</v>
      </c>
      <c r="AN72" s="4">
        <v>0</v>
      </c>
      <c r="AO72" s="1" t="s">
        <v>381</v>
      </c>
      <c r="AP72" s="4">
        <v>0.99597805324617195</v>
      </c>
      <c r="AQ72" s="4" t="s">
        <v>114</v>
      </c>
      <c r="AR72" s="4" t="s">
        <v>114</v>
      </c>
      <c r="AS72" s="4" t="s">
        <v>114</v>
      </c>
      <c r="AT72" s="4" t="s">
        <v>114</v>
      </c>
      <c r="AU72" s="4">
        <v>13.6719666666667</v>
      </c>
      <c r="AV72" s="4">
        <v>0</v>
      </c>
      <c r="AW72" s="1" t="s">
        <v>380</v>
      </c>
      <c r="AX72" s="4">
        <v>0.99495350851247299</v>
      </c>
      <c r="AY72" s="4">
        <v>22.791799999999999</v>
      </c>
      <c r="AZ72" s="4">
        <v>0</v>
      </c>
      <c r="BA72" s="4">
        <v>0</v>
      </c>
      <c r="BB72" s="4">
        <v>0</v>
      </c>
      <c r="BC72" s="4">
        <v>13.6719666666667</v>
      </c>
      <c r="BD72" s="4">
        <v>0</v>
      </c>
    </row>
    <row r="73" spans="1:56">
      <c r="A73" s="1"/>
      <c r="B73" s="1"/>
      <c r="C73" s="1" t="s">
        <v>421</v>
      </c>
      <c r="D73" s="1"/>
      <c r="E73" s="1" t="s">
        <v>420</v>
      </c>
      <c r="F73" s="1" t="s">
        <v>27</v>
      </c>
      <c r="G73" s="1" t="s">
        <v>120</v>
      </c>
      <c r="H73" s="3">
        <v>43771.851446759298</v>
      </c>
      <c r="I73" s="1" t="s">
        <v>385</v>
      </c>
      <c r="J73" s="4">
        <v>0.99826091527740901</v>
      </c>
      <c r="K73" s="4">
        <v>9.1121999999999996</v>
      </c>
      <c r="L73" s="4">
        <v>6.3184629308602096</v>
      </c>
      <c r="M73" s="4">
        <v>84.246172411469402</v>
      </c>
      <c r="N73" s="4">
        <v>20710.188347448198</v>
      </c>
      <c r="O73" s="4">
        <v>13.6634666666667</v>
      </c>
      <c r="P73" s="4">
        <v>836000.67847904796</v>
      </c>
      <c r="Q73" s="1" t="s">
        <v>384</v>
      </c>
      <c r="R73" s="4">
        <v>0.99679217206035797</v>
      </c>
      <c r="S73" s="4">
        <v>9.1884999999999994</v>
      </c>
      <c r="T73" s="4">
        <v>5.6775260715606901</v>
      </c>
      <c r="U73" s="4">
        <v>75.700347620809197</v>
      </c>
      <c r="V73" s="4">
        <v>17487.7227891332</v>
      </c>
      <c r="W73" s="4">
        <v>13.6634666666667</v>
      </c>
      <c r="X73" s="4">
        <v>836000.67847904796</v>
      </c>
      <c r="Y73" s="1" t="s">
        <v>383</v>
      </c>
      <c r="Z73" s="4">
        <v>0.99906402414279805</v>
      </c>
      <c r="AA73" s="4">
        <v>9.5599166666666697</v>
      </c>
      <c r="AB73" s="4">
        <v>5.54288327207707</v>
      </c>
      <c r="AC73" s="4">
        <v>73.905110294360995</v>
      </c>
      <c r="AD73" s="4">
        <v>6216.9662184382996</v>
      </c>
      <c r="AE73" s="4">
        <v>13.6634666666667</v>
      </c>
      <c r="AF73" s="4">
        <v>836000.67847904796</v>
      </c>
      <c r="AG73" s="1" t="s">
        <v>695</v>
      </c>
      <c r="AH73" s="4">
        <v>0.99955375765101395</v>
      </c>
      <c r="AI73" s="4">
        <v>10.686533333333299</v>
      </c>
      <c r="AJ73" s="4">
        <v>29.958333932146601</v>
      </c>
      <c r="AK73" s="4">
        <v>399.44445242862201</v>
      </c>
      <c r="AL73" s="4">
        <v>295570.32742550102</v>
      </c>
      <c r="AM73" s="4">
        <v>10.6705666666667</v>
      </c>
      <c r="AN73" s="4">
        <v>252610.42572279001</v>
      </c>
      <c r="AO73" s="1" t="s">
        <v>381</v>
      </c>
      <c r="AP73" s="4">
        <v>0.99597805324617195</v>
      </c>
      <c r="AQ73" s="4">
        <v>11.802149999999999</v>
      </c>
      <c r="AR73" s="4">
        <v>6.6959923179569998</v>
      </c>
      <c r="AS73" s="4">
        <v>89.279897572760007</v>
      </c>
      <c r="AT73" s="4">
        <v>17816.172981577001</v>
      </c>
      <c r="AU73" s="4">
        <v>13.6634666666667</v>
      </c>
      <c r="AV73" s="4">
        <v>836000.67847904796</v>
      </c>
      <c r="AW73" s="1" t="s">
        <v>380</v>
      </c>
      <c r="AX73" s="4">
        <v>0.99495350851247299</v>
      </c>
      <c r="AY73" s="4">
        <v>23.377466666666699</v>
      </c>
      <c r="AZ73" s="4">
        <v>5.3551732634698004</v>
      </c>
      <c r="BA73" s="4">
        <v>71.402310179597293</v>
      </c>
      <c r="BB73" s="4">
        <v>2149.54680719832</v>
      </c>
      <c r="BC73" s="4">
        <v>13.6634666666667</v>
      </c>
      <c r="BD73" s="4">
        <v>836000.67847904796</v>
      </c>
    </row>
    <row r="74" spans="1:56">
      <c r="A74" s="1"/>
      <c r="B74" s="1"/>
      <c r="C74" s="1" t="s">
        <v>419</v>
      </c>
      <c r="D74" s="1"/>
      <c r="E74" s="1" t="s">
        <v>418</v>
      </c>
      <c r="F74" s="1" t="s">
        <v>25</v>
      </c>
      <c r="G74" s="1" t="s">
        <v>114</v>
      </c>
      <c r="H74" s="3">
        <v>43771.8723032407</v>
      </c>
      <c r="I74" s="1" t="s">
        <v>385</v>
      </c>
      <c r="J74" s="4">
        <v>0.99826091527740901</v>
      </c>
      <c r="K74" s="4">
        <v>9.5616500000000002</v>
      </c>
      <c r="L74" s="4">
        <v>0</v>
      </c>
      <c r="M74" s="4">
        <v>0</v>
      </c>
      <c r="N74" s="4">
        <v>0</v>
      </c>
      <c r="O74" s="4">
        <v>13.6634666666667</v>
      </c>
      <c r="P74" s="4">
        <v>526940.94926437596</v>
      </c>
      <c r="Q74" s="1" t="s">
        <v>384</v>
      </c>
      <c r="R74" s="4">
        <v>0.99679217206035797</v>
      </c>
      <c r="S74" s="4">
        <v>9.5612166666666702</v>
      </c>
      <c r="T74" s="4">
        <v>0</v>
      </c>
      <c r="U74" s="4">
        <v>0</v>
      </c>
      <c r="V74" s="4">
        <v>0</v>
      </c>
      <c r="W74" s="4">
        <v>13.6634666666667</v>
      </c>
      <c r="X74" s="4">
        <v>526940.94926437596</v>
      </c>
      <c r="Y74" s="1" t="s">
        <v>383</v>
      </c>
      <c r="Z74" s="4">
        <v>0.99906402414279805</v>
      </c>
      <c r="AA74" s="4">
        <v>9.5653833333333296</v>
      </c>
      <c r="AB74" s="4">
        <v>239.01901241165999</v>
      </c>
      <c r="AC74" s="4"/>
      <c r="AD74" s="4">
        <v>165581.97370430399</v>
      </c>
      <c r="AE74" s="4">
        <v>13.6634666666667</v>
      </c>
      <c r="AF74" s="4">
        <v>526940.94926437596</v>
      </c>
      <c r="AG74" s="1" t="s">
        <v>695</v>
      </c>
      <c r="AH74" s="4">
        <v>0.99955375765101395</v>
      </c>
      <c r="AI74" s="4">
        <v>10.671416666666699</v>
      </c>
      <c r="AJ74" s="4">
        <v>0</v>
      </c>
      <c r="AK74" s="4"/>
      <c r="AL74" s="4">
        <v>51814.9939097522</v>
      </c>
      <c r="AM74" s="4">
        <v>10.67055</v>
      </c>
      <c r="AN74" s="4">
        <v>198905.13102836601</v>
      </c>
      <c r="AO74" s="1" t="s">
        <v>381</v>
      </c>
      <c r="AP74" s="4">
        <v>0.99597805324617195</v>
      </c>
      <c r="AQ74" s="4">
        <v>11.224866666666699</v>
      </c>
      <c r="AR74" s="4">
        <v>0</v>
      </c>
      <c r="AS74" s="4">
        <v>0</v>
      </c>
      <c r="AT74" s="4">
        <v>0</v>
      </c>
      <c r="AU74" s="4">
        <v>13.6634666666667</v>
      </c>
      <c r="AV74" s="4">
        <v>526940.94926437596</v>
      </c>
      <c r="AW74" s="1" t="s">
        <v>380</v>
      </c>
      <c r="AX74" s="4">
        <v>0.99495350851247299</v>
      </c>
      <c r="AY74" s="4">
        <v>23.5727333333333</v>
      </c>
      <c r="AZ74" s="4">
        <v>0</v>
      </c>
      <c r="BA74" s="4">
        <v>0</v>
      </c>
      <c r="BB74" s="4">
        <v>0</v>
      </c>
      <c r="BC74" s="4">
        <v>13.6634666666667</v>
      </c>
      <c r="BD74" s="4">
        <v>526940.94926437596</v>
      </c>
    </row>
    <row r="75" spans="1:56">
      <c r="A75" s="1"/>
      <c r="B75" s="1"/>
      <c r="C75" s="1" t="s">
        <v>417</v>
      </c>
      <c r="D75" s="1"/>
      <c r="E75" s="1" t="s">
        <v>416</v>
      </c>
      <c r="F75" s="1" t="s">
        <v>25</v>
      </c>
      <c r="G75" s="1" t="s">
        <v>114</v>
      </c>
      <c r="H75" s="3">
        <v>43771.893287036997</v>
      </c>
      <c r="I75" s="1" t="s">
        <v>385</v>
      </c>
      <c r="J75" s="4">
        <v>0.99826091527740901</v>
      </c>
      <c r="K75" s="4">
        <v>9.1067166666666708</v>
      </c>
      <c r="L75" s="4">
        <v>8.9619769852786302</v>
      </c>
      <c r="M75" s="4"/>
      <c r="N75" s="4">
        <v>21776.218413307801</v>
      </c>
      <c r="O75" s="4">
        <v>13.6634666666667</v>
      </c>
      <c r="P75" s="4">
        <v>619744.47361097299</v>
      </c>
      <c r="Q75" s="1" t="s">
        <v>384</v>
      </c>
      <c r="R75" s="4">
        <v>0.99679217206035797</v>
      </c>
      <c r="S75" s="4">
        <v>9.1830166666666706</v>
      </c>
      <c r="T75" s="4">
        <v>7.0327909549890304</v>
      </c>
      <c r="U75" s="4"/>
      <c r="V75" s="4">
        <v>16058.6068032492</v>
      </c>
      <c r="W75" s="4">
        <v>13.6634666666667</v>
      </c>
      <c r="X75" s="4">
        <v>619744.47361097299</v>
      </c>
      <c r="Y75" s="1" t="s">
        <v>383</v>
      </c>
      <c r="Z75" s="4">
        <v>0.99906402414279805</v>
      </c>
      <c r="AA75" s="4">
        <v>9.5599166666666697</v>
      </c>
      <c r="AB75" s="4">
        <v>0.68388832616297501</v>
      </c>
      <c r="AC75" s="4"/>
      <c r="AD75" s="4">
        <v>568.87338434933599</v>
      </c>
      <c r="AE75" s="4">
        <v>13.6634666666667</v>
      </c>
      <c r="AF75" s="4">
        <v>619744.47361097299</v>
      </c>
      <c r="AG75" s="1" t="s">
        <v>695</v>
      </c>
      <c r="AH75" s="4">
        <v>0.99955375765101395</v>
      </c>
      <c r="AI75" s="4">
        <v>10.671416666666699</v>
      </c>
      <c r="AJ75" s="4">
        <v>22.273551962661799</v>
      </c>
      <c r="AK75" s="4"/>
      <c r="AL75" s="4">
        <v>212837.93626333799</v>
      </c>
      <c r="AM75" s="4">
        <v>10.67055</v>
      </c>
      <c r="AN75" s="4">
        <v>226255.24205337101</v>
      </c>
      <c r="AO75" s="1" t="s">
        <v>381</v>
      </c>
      <c r="AP75" s="4">
        <v>0.99597805324617195</v>
      </c>
      <c r="AQ75" s="4">
        <v>11.802149999999999</v>
      </c>
      <c r="AR75" s="4">
        <v>730.729220009149</v>
      </c>
      <c r="AS75" s="4"/>
      <c r="AT75" s="4">
        <v>1441325.2033374</v>
      </c>
      <c r="AU75" s="4">
        <v>13.6634666666667</v>
      </c>
      <c r="AV75" s="4">
        <v>619744.47361097299</v>
      </c>
      <c r="AW75" s="1" t="s">
        <v>380</v>
      </c>
      <c r="AX75" s="4">
        <v>0.99495350851247299</v>
      </c>
      <c r="AY75" s="4">
        <v>23.377483333333299</v>
      </c>
      <c r="AZ75" s="4">
        <v>907.14225217942897</v>
      </c>
      <c r="BA75" s="4"/>
      <c r="BB75" s="4">
        <v>269932.27083405101</v>
      </c>
      <c r="BC75" s="4">
        <v>13.6634666666667</v>
      </c>
      <c r="BD75" s="4">
        <v>619744.47361097299</v>
      </c>
    </row>
    <row r="76" spans="1:56">
      <c r="A76" s="1"/>
      <c r="B76" s="1"/>
      <c r="C76" s="1" t="s">
        <v>415</v>
      </c>
      <c r="D76" s="1"/>
      <c r="E76" s="1" t="s">
        <v>414</v>
      </c>
      <c r="F76" s="1" t="s">
        <v>25</v>
      </c>
      <c r="G76" s="1" t="s">
        <v>114</v>
      </c>
      <c r="H76" s="3">
        <v>43771.914212962998</v>
      </c>
      <c r="I76" s="1" t="s">
        <v>385</v>
      </c>
      <c r="J76" s="4">
        <v>0.99826091527740901</v>
      </c>
      <c r="K76" s="4">
        <v>9.1067333333333291</v>
      </c>
      <c r="L76" s="4">
        <v>9.2071611459218499</v>
      </c>
      <c r="M76" s="4"/>
      <c r="N76" s="4">
        <v>22174.120477123499</v>
      </c>
      <c r="O76" s="4">
        <v>13.6634833333333</v>
      </c>
      <c r="P76" s="4">
        <v>614263.46003211895</v>
      </c>
      <c r="Q76" s="1" t="s">
        <v>384</v>
      </c>
      <c r="R76" s="4">
        <v>0.99679217206035797</v>
      </c>
      <c r="S76" s="4">
        <v>9.1830333333333307</v>
      </c>
      <c r="T76" s="4">
        <v>6.5637005563468396</v>
      </c>
      <c r="U76" s="4"/>
      <c r="V76" s="4">
        <v>14854.941120695699</v>
      </c>
      <c r="W76" s="4">
        <v>13.6634833333333</v>
      </c>
      <c r="X76" s="4">
        <v>614263.46003211895</v>
      </c>
      <c r="Y76" s="1" t="s">
        <v>383</v>
      </c>
      <c r="Z76" s="4">
        <v>0.99906402414279805</v>
      </c>
      <c r="AA76" s="4">
        <v>9.5599333333333298</v>
      </c>
      <c r="AB76" s="4">
        <v>0.52404420884162395</v>
      </c>
      <c r="AC76" s="4"/>
      <c r="AD76" s="4">
        <v>432.06226981319003</v>
      </c>
      <c r="AE76" s="4">
        <v>13.6634833333333</v>
      </c>
      <c r="AF76" s="4">
        <v>614263.46003211895</v>
      </c>
      <c r="AG76" s="1" t="s">
        <v>695</v>
      </c>
      <c r="AH76" s="4">
        <v>0.99955375765101395</v>
      </c>
      <c r="AI76" s="4">
        <v>10.671433333333299</v>
      </c>
      <c r="AJ76" s="4">
        <v>0</v>
      </c>
      <c r="AK76" s="4"/>
      <c r="AL76" s="4">
        <v>40617.2232794179</v>
      </c>
      <c r="AM76" s="4">
        <v>10.6655333333333</v>
      </c>
      <c r="AN76" s="4">
        <v>222691.69459075501</v>
      </c>
      <c r="AO76" s="1" t="s">
        <v>381</v>
      </c>
      <c r="AP76" s="4">
        <v>0.99597805324617195</v>
      </c>
      <c r="AQ76" s="4">
        <v>11.8021666666667</v>
      </c>
      <c r="AR76" s="4">
        <v>718.23861120435902</v>
      </c>
      <c r="AS76" s="4"/>
      <c r="AT76" s="4">
        <v>1404158.9552875699</v>
      </c>
      <c r="AU76" s="4">
        <v>13.6634833333333</v>
      </c>
      <c r="AV76" s="4">
        <v>614263.46003211895</v>
      </c>
      <c r="AW76" s="1" t="s">
        <v>380</v>
      </c>
      <c r="AX76" s="4">
        <v>0.99495350851247299</v>
      </c>
      <c r="AY76" s="4">
        <v>23.377466666666699</v>
      </c>
      <c r="AZ76" s="4">
        <v>980.03439953165798</v>
      </c>
      <c r="BA76" s="4"/>
      <c r="BB76" s="4">
        <v>289043.196500536</v>
      </c>
      <c r="BC76" s="4">
        <v>13.6634833333333</v>
      </c>
      <c r="BD76" s="4">
        <v>614263.46003211895</v>
      </c>
    </row>
    <row r="77" spans="1:56">
      <c r="A77" s="1"/>
      <c r="B77" s="1"/>
      <c r="C77" s="1" t="s">
        <v>413</v>
      </c>
      <c r="D77" s="1"/>
      <c r="E77" s="1" t="s">
        <v>412</v>
      </c>
      <c r="F77" s="1" t="s">
        <v>25</v>
      </c>
      <c r="G77" s="1" t="s">
        <v>114</v>
      </c>
      <c r="H77" s="3">
        <v>43771.9351157407</v>
      </c>
      <c r="I77" s="1" t="s">
        <v>385</v>
      </c>
      <c r="J77" s="4">
        <v>0.99826091527740901</v>
      </c>
      <c r="K77" s="4">
        <v>9.1067333333333291</v>
      </c>
      <c r="L77" s="4">
        <v>9.6813543476555708</v>
      </c>
      <c r="M77" s="4"/>
      <c r="N77" s="4">
        <v>22673.013154656601</v>
      </c>
      <c r="O77" s="4">
        <v>13.6634666666667</v>
      </c>
      <c r="P77" s="4">
        <v>597320.12484692503</v>
      </c>
      <c r="Q77" s="1" t="s">
        <v>384</v>
      </c>
      <c r="R77" s="4">
        <v>0.99679217206035797</v>
      </c>
      <c r="S77" s="4">
        <v>9.1830333333333307</v>
      </c>
      <c r="T77" s="4">
        <v>6.4334964551857503</v>
      </c>
      <c r="U77" s="4"/>
      <c r="V77" s="4">
        <v>14158.6454437063</v>
      </c>
      <c r="W77" s="4">
        <v>13.6634666666667</v>
      </c>
      <c r="X77" s="4">
        <v>597320.12484692503</v>
      </c>
      <c r="Y77" s="1" t="s">
        <v>383</v>
      </c>
      <c r="Z77" s="4">
        <v>0.99906402414279805</v>
      </c>
      <c r="AA77" s="4">
        <v>9.5599333333333298</v>
      </c>
      <c r="AB77" s="4">
        <v>0.83592660227340598</v>
      </c>
      <c r="AC77" s="4"/>
      <c r="AD77" s="4">
        <v>670.17368937193396</v>
      </c>
      <c r="AE77" s="4">
        <v>13.6634666666667</v>
      </c>
      <c r="AF77" s="4">
        <v>597320.12484692503</v>
      </c>
      <c r="AG77" s="1" t="s">
        <v>695</v>
      </c>
      <c r="AH77" s="4">
        <v>0.99955375765101395</v>
      </c>
      <c r="AI77" s="4">
        <v>10.671433333333299</v>
      </c>
      <c r="AJ77" s="4">
        <v>1.3363942649482701</v>
      </c>
      <c r="AK77" s="4"/>
      <c r="AL77" s="4">
        <v>70303.404211735397</v>
      </c>
      <c r="AM77" s="4">
        <v>10.6655333333333</v>
      </c>
      <c r="AN77" s="4">
        <v>222624.94804870299</v>
      </c>
      <c r="AO77" s="1" t="s">
        <v>381</v>
      </c>
      <c r="AP77" s="4">
        <v>0.99597805324617195</v>
      </c>
      <c r="AQ77" s="4">
        <v>11.802149999999999</v>
      </c>
      <c r="AR77" s="4">
        <v>650.64623799210403</v>
      </c>
      <c r="AS77" s="4"/>
      <c r="AT77" s="4">
        <v>1236929.4061129999</v>
      </c>
      <c r="AU77" s="4">
        <v>13.6634666666667</v>
      </c>
      <c r="AV77" s="4">
        <v>597320.12484692503</v>
      </c>
      <c r="AW77" s="1" t="s">
        <v>380</v>
      </c>
      <c r="AX77" s="4">
        <v>0.99495350851247299</v>
      </c>
      <c r="AY77" s="4">
        <v>23.37745</v>
      </c>
      <c r="AZ77" s="4">
        <v>873.04129145177797</v>
      </c>
      <c r="BA77" s="4"/>
      <c r="BB77" s="4">
        <v>250385.21559682899</v>
      </c>
      <c r="BC77" s="4">
        <v>13.6634666666667</v>
      </c>
      <c r="BD77" s="4">
        <v>597320.12484692503</v>
      </c>
    </row>
    <row r="78" spans="1:56">
      <c r="A78" s="1"/>
      <c r="B78" s="1"/>
      <c r="C78" s="1" t="s">
        <v>411</v>
      </c>
      <c r="D78" s="1"/>
      <c r="E78" s="1" t="s">
        <v>410</v>
      </c>
      <c r="F78" s="1" t="s">
        <v>25</v>
      </c>
      <c r="G78" s="1" t="s">
        <v>114</v>
      </c>
      <c r="H78" s="3">
        <v>43771.955937500003</v>
      </c>
      <c r="I78" s="1" t="s">
        <v>385</v>
      </c>
      <c r="J78" s="4">
        <v>0.99826091527740901</v>
      </c>
      <c r="K78" s="4">
        <v>9.5616666666666692</v>
      </c>
      <c r="L78" s="4">
        <v>0</v>
      </c>
      <c r="M78" s="4">
        <v>0</v>
      </c>
      <c r="N78" s="4">
        <v>0</v>
      </c>
      <c r="O78" s="4">
        <v>13.6634666666667</v>
      </c>
      <c r="P78" s="4">
        <v>499480.27233572898</v>
      </c>
      <c r="Q78" s="1" t="s">
        <v>384</v>
      </c>
      <c r="R78" s="4">
        <v>0.99679217206035797</v>
      </c>
      <c r="S78" s="4">
        <v>9.5612333333333304</v>
      </c>
      <c r="T78" s="4">
        <v>0</v>
      </c>
      <c r="U78" s="4">
        <v>0</v>
      </c>
      <c r="V78" s="4">
        <v>0</v>
      </c>
      <c r="W78" s="4">
        <v>13.6634666666667</v>
      </c>
      <c r="X78" s="4">
        <v>499480.27233572898</v>
      </c>
      <c r="Y78" s="1" t="s">
        <v>383</v>
      </c>
      <c r="Z78" s="4">
        <v>0.99906402414279805</v>
      </c>
      <c r="AA78" s="4">
        <v>9.5599333333333298</v>
      </c>
      <c r="AB78" s="4">
        <v>246.361231851855</v>
      </c>
      <c r="AC78" s="4"/>
      <c r="AD78" s="4">
        <v>161669.89385494601</v>
      </c>
      <c r="AE78" s="4">
        <v>13.6634666666667</v>
      </c>
      <c r="AF78" s="4">
        <v>499480.27233572898</v>
      </c>
      <c r="AG78" s="1" t="s">
        <v>695</v>
      </c>
      <c r="AH78" s="4">
        <v>0.99955375765101395</v>
      </c>
      <c r="AI78" s="4">
        <v>10.671433333333299</v>
      </c>
      <c r="AJ78" s="4">
        <v>11.868709037701301</v>
      </c>
      <c r="AK78" s="4"/>
      <c r="AL78" s="4">
        <v>110410.659260902</v>
      </c>
      <c r="AM78" s="4">
        <v>10.6655333333333</v>
      </c>
      <c r="AN78" s="4">
        <v>175213.853542959</v>
      </c>
      <c r="AO78" s="1" t="s">
        <v>381</v>
      </c>
      <c r="AP78" s="4">
        <v>0.99597805324617195</v>
      </c>
      <c r="AQ78" s="4">
        <v>11.802149999999999</v>
      </c>
      <c r="AR78" s="4">
        <v>0</v>
      </c>
      <c r="AS78" s="4">
        <v>0</v>
      </c>
      <c r="AT78" s="4">
        <v>0</v>
      </c>
      <c r="AU78" s="4">
        <v>13.6634666666667</v>
      </c>
      <c r="AV78" s="4">
        <v>499480.27233572898</v>
      </c>
      <c r="AW78" s="1" t="s">
        <v>380</v>
      </c>
      <c r="AX78" s="4">
        <v>0.99495350851247299</v>
      </c>
      <c r="AY78" s="4">
        <v>23.352</v>
      </c>
      <c r="AZ78" s="4">
        <v>8.2755403545880792</v>
      </c>
      <c r="BA78" s="4"/>
      <c r="BB78" s="4">
        <v>1984.6386759496199</v>
      </c>
      <c r="BC78" s="4">
        <v>13.6634666666667</v>
      </c>
      <c r="BD78" s="4">
        <v>499480.27233572898</v>
      </c>
    </row>
    <row r="79" spans="1:56">
      <c r="A79" s="1"/>
      <c r="B79" s="1"/>
      <c r="C79" s="1" t="s">
        <v>409</v>
      </c>
      <c r="D79" s="1"/>
      <c r="E79" s="1" t="s">
        <v>408</v>
      </c>
      <c r="F79" s="1" t="s">
        <v>27</v>
      </c>
      <c r="G79" s="1" t="s">
        <v>95</v>
      </c>
      <c r="H79" s="3">
        <v>43771.976840277799</v>
      </c>
      <c r="I79" s="1" t="s">
        <v>385</v>
      </c>
      <c r="J79" s="4">
        <v>0.99826091527740901</v>
      </c>
      <c r="K79" s="4">
        <v>9.1068166666666706</v>
      </c>
      <c r="L79" s="4">
        <v>79.061009139021294</v>
      </c>
      <c r="M79" s="4">
        <v>90.355439016024405</v>
      </c>
      <c r="N79" s="4">
        <v>228213.419744015</v>
      </c>
      <c r="O79" s="4">
        <v>13.6635833333333</v>
      </c>
      <c r="P79" s="4">
        <v>736228.87867888401</v>
      </c>
      <c r="Q79" s="1" t="s">
        <v>384</v>
      </c>
      <c r="R79" s="4">
        <v>0.99679217206035797</v>
      </c>
      <c r="S79" s="4">
        <v>9.1831333333333305</v>
      </c>
      <c r="T79" s="4">
        <v>74.2708808500266</v>
      </c>
      <c r="U79" s="4">
        <v>84.881006685744694</v>
      </c>
      <c r="V79" s="4">
        <v>201464.67919198499</v>
      </c>
      <c r="W79" s="4">
        <v>13.6635833333333</v>
      </c>
      <c r="X79" s="4">
        <v>736228.87867888401</v>
      </c>
      <c r="Y79" s="1" t="s">
        <v>383</v>
      </c>
      <c r="Z79" s="4">
        <v>0.99906402414279805</v>
      </c>
      <c r="AA79" s="4">
        <v>9.5600166666666695</v>
      </c>
      <c r="AB79" s="4">
        <v>76.697408691980897</v>
      </c>
      <c r="AC79" s="4">
        <v>87.654181362263898</v>
      </c>
      <c r="AD79" s="4">
        <v>75294.173392391604</v>
      </c>
      <c r="AE79" s="4">
        <v>13.6635833333333</v>
      </c>
      <c r="AF79" s="4">
        <v>736228.87867888401</v>
      </c>
      <c r="AG79" s="1" t="s">
        <v>695</v>
      </c>
      <c r="AH79" s="4">
        <v>0.99955375765101395</v>
      </c>
      <c r="AI79" s="4">
        <v>10.671533333333301</v>
      </c>
      <c r="AJ79" s="4">
        <v>90.070304686019696</v>
      </c>
      <c r="AK79" s="4">
        <v>102.93749106973701</v>
      </c>
      <c r="AL79" s="4">
        <v>499857.22165022301</v>
      </c>
      <c r="AM79" s="4">
        <v>10.6656333333333</v>
      </c>
      <c r="AN79" s="4">
        <v>168630.91837659801</v>
      </c>
      <c r="AO79" s="1" t="s">
        <v>381</v>
      </c>
      <c r="AP79" s="4">
        <v>0.99597805324617195</v>
      </c>
      <c r="AQ79" s="4">
        <v>11.8022666666667</v>
      </c>
      <c r="AR79" s="4">
        <v>90.951784694755702</v>
      </c>
      <c r="AS79" s="4">
        <v>103.94489679400699</v>
      </c>
      <c r="AT79" s="4">
        <v>213116.422968442</v>
      </c>
      <c r="AU79" s="4">
        <v>13.6635833333333</v>
      </c>
      <c r="AV79" s="4">
        <v>736228.87867888401</v>
      </c>
      <c r="AW79" s="1" t="s">
        <v>380</v>
      </c>
      <c r="AX79" s="4">
        <v>0.99495350851247299</v>
      </c>
      <c r="AY79" s="4">
        <v>23.3690833333333</v>
      </c>
      <c r="AZ79" s="4">
        <v>112.111390776535</v>
      </c>
      <c r="BA79" s="4">
        <v>128.127303744611</v>
      </c>
      <c r="BB79" s="4">
        <v>39630.4805672976</v>
      </c>
      <c r="BC79" s="4">
        <v>13.6635833333333</v>
      </c>
      <c r="BD79" s="4">
        <v>736228.87867888401</v>
      </c>
    </row>
    <row r="80" spans="1:56">
      <c r="A80" s="1"/>
      <c r="B80" s="1"/>
      <c r="C80" s="1" t="s">
        <v>407</v>
      </c>
      <c r="D80" s="1"/>
      <c r="E80" s="1" t="s">
        <v>406</v>
      </c>
      <c r="F80" s="1" t="s">
        <v>25</v>
      </c>
      <c r="G80" s="1" t="s">
        <v>114</v>
      </c>
      <c r="H80" s="3">
        <v>43771.997662037</v>
      </c>
      <c r="I80" s="1" t="s">
        <v>385</v>
      </c>
      <c r="J80" s="4">
        <v>0.99826091527740901</v>
      </c>
      <c r="K80" s="4">
        <v>9.1068333333333307</v>
      </c>
      <c r="L80" s="4">
        <v>244.02867324435499</v>
      </c>
      <c r="M80" s="4"/>
      <c r="N80" s="4">
        <v>426539.910873877</v>
      </c>
      <c r="O80" s="4">
        <v>13.6635833333333</v>
      </c>
      <c r="P80" s="4">
        <v>445813.11286328902</v>
      </c>
      <c r="Q80" s="1" t="s">
        <v>384</v>
      </c>
      <c r="R80" s="4">
        <v>0.99679217206035797</v>
      </c>
      <c r="S80" s="4">
        <v>9.1831333333333305</v>
      </c>
      <c r="T80" s="4">
        <v>259.75979751399302</v>
      </c>
      <c r="U80" s="4"/>
      <c r="V80" s="4">
        <v>426670.15803845198</v>
      </c>
      <c r="W80" s="4">
        <v>13.6635833333333</v>
      </c>
      <c r="X80" s="4">
        <v>445813.11286328902</v>
      </c>
      <c r="Y80" s="1" t="s">
        <v>383</v>
      </c>
      <c r="Z80" s="4">
        <v>0.99906402414279805</v>
      </c>
      <c r="AA80" s="4">
        <v>9.6257999999999999</v>
      </c>
      <c r="AB80" s="4">
        <v>0</v>
      </c>
      <c r="AC80" s="4">
        <v>0</v>
      </c>
      <c r="AD80" s="4">
        <v>0</v>
      </c>
      <c r="AE80" s="4">
        <v>13.6635833333333</v>
      </c>
      <c r="AF80" s="4">
        <v>445813.11286328902</v>
      </c>
      <c r="AG80" s="1" t="s">
        <v>695</v>
      </c>
      <c r="AH80" s="4">
        <v>0.99955375765101395</v>
      </c>
      <c r="AI80" s="4">
        <v>10.671533333333301</v>
      </c>
      <c r="AJ80" s="4">
        <v>10.900112043987299</v>
      </c>
      <c r="AK80" s="4"/>
      <c r="AL80" s="4">
        <v>112921.447900538</v>
      </c>
      <c r="AM80" s="4">
        <v>10.665649999999999</v>
      </c>
      <c r="AN80" s="4">
        <v>187814.712780439</v>
      </c>
      <c r="AO80" s="1" t="s">
        <v>381</v>
      </c>
      <c r="AP80" s="4">
        <v>0.99597805324617195</v>
      </c>
      <c r="AQ80" s="4">
        <v>11.5560833333333</v>
      </c>
      <c r="AR80" s="4">
        <v>0</v>
      </c>
      <c r="AS80" s="4">
        <v>0</v>
      </c>
      <c r="AT80" s="4">
        <v>0</v>
      </c>
      <c r="AU80" s="4">
        <v>13.6635833333333</v>
      </c>
      <c r="AV80" s="4">
        <v>445813.11286328902</v>
      </c>
      <c r="AW80" s="1" t="s">
        <v>380</v>
      </c>
      <c r="AX80" s="4">
        <v>0.99495350851247299</v>
      </c>
      <c r="AY80" s="4">
        <v>23.054983333333301</v>
      </c>
      <c r="AZ80" s="4">
        <v>0</v>
      </c>
      <c r="BA80" s="4">
        <v>0</v>
      </c>
      <c r="BB80" s="4">
        <v>0</v>
      </c>
      <c r="BC80" s="4">
        <v>13.6635833333333</v>
      </c>
      <c r="BD80" s="4">
        <v>445813.11286328902</v>
      </c>
    </row>
    <row r="81" spans="1:56">
      <c r="A81" s="1"/>
      <c r="B81" s="1"/>
      <c r="C81" s="1" t="s">
        <v>405</v>
      </c>
      <c r="D81" s="1"/>
      <c r="E81" s="1" t="s">
        <v>404</v>
      </c>
      <c r="F81" s="1" t="s">
        <v>25</v>
      </c>
      <c r="G81" s="1" t="s">
        <v>114</v>
      </c>
      <c r="H81" s="3">
        <v>43772.018553240698</v>
      </c>
      <c r="I81" s="1" t="s">
        <v>385</v>
      </c>
      <c r="J81" s="4">
        <v>0.99826091527740901</v>
      </c>
      <c r="K81" s="4">
        <v>9.1068333333333307</v>
      </c>
      <c r="L81" s="4">
        <v>248.30544862124299</v>
      </c>
      <c r="M81" s="4"/>
      <c r="N81" s="4">
        <v>452974.024848125</v>
      </c>
      <c r="O81" s="4">
        <v>13.663600000000001</v>
      </c>
      <c r="P81" s="4">
        <v>465287.164847459</v>
      </c>
      <c r="Q81" s="1" t="s">
        <v>384</v>
      </c>
      <c r="R81" s="4">
        <v>0.99679217206035797</v>
      </c>
      <c r="S81" s="4">
        <v>9.1831499999999995</v>
      </c>
      <c r="T81" s="4">
        <v>280.26473107753998</v>
      </c>
      <c r="U81" s="4"/>
      <c r="V81" s="4">
        <v>480459.75408864103</v>
      </c>
      <c r="W81" s="4">
        <v>13.663600000000001</v>
      </c>
      <c r="X81" s="4">
        <v>465287.164847459</v>
      </c>
      <c r="Y81" s="1" t="s">
        <v>383</v>
      </c>
      <c r="Z81" s="4">
        <v>0.99906402414279805</v>
      </c>
      <c r="AA81" s="4">
        <v>9.5655166666666709</v>
      </c>
      <c r="AB81" s="4">
        <v>0</v>
      </c>
      <c r="AC81" s="4">
        <v>0</v>
      </c>
      <c r="AD81" s="4">
        <v>0</v>
      </c>
      <c r="AE81" s="4">
        <v>13.663600000000001</v>
      </c>
      <c r="AF81" s="4">
        <v>465287.164847459</v>
      </c>
      <c r="AG81" s="1" t="s">
        <v>695</v>
      </c>
      <c r="AH81" s="4">
        <v>0.99955375765101395</v>
      </c>
      <c r="AI81" s="4">
        <v>10.67155</v>
      </c>
      <c r="AJ81" s="4">
        <v>16.494958939729599</v>
      </c>
      <c r="AK81" s="4"/>
      <c r="AL81" s="4">
        <v>149625.90393274801</v>
      </c>
      <c r="AM81" s="4">
        <v>10.665649999999999</v>
      </c>
      <c r="AN81" s="4">
        <v>194767.99126604601</v>
      </c>
      <c r="AO81" s="1" t="s">
        <v>381</v>
      </c>
      <c r="AP81" s="4">
        <v>0.99597805324617195</v>
      </c>
      <c r="AQ81" s="4">
        <v>11.225</v>
      </c>
      <c r="AR81" s="4">
        <v>0</v>
      </c>
      <c r="AS81" s="4">
        <v>0</v>
      </c>
      <c r="AT81" s="4">
        <v>0</v>
      </c>
      <c r="AU81" s="4">
        <v>13.663600000000001</v>
      </c>
      <c r="AV81" s="4">
        <v>465287.164847459</v>
      </c>
      <c r="AW81" s="1" t="s">
        <v>380</v>
      </c>
      <c r="AX81" s="4">
        <v>0.99495350851247299</v>
      </c>
      <c r="AY81" s="4">
        <v>23.445499999999999</v>
      </c>
      <c r="AZ81" s="4">
        <v>0</v>
      </c>
      <c r="BA81" s="4">
        <v>0</v>
      </c>
      <c r="BB81" s="4">
        <v>0</v>
      </c>
      <c r="BC81" s="4">
        <v>13.663600000000001</v>
      </c>
      <c r="BD81" s="4">
        <v>465287.164847459</v>
      </c>
    </row>
    <row r="82" spans="1:56">
      <c r="A82" s="1"/>
      <c r="B82" s="1"/>
      <c r="C82" s="1" t="s">
        <v>403</v>
      </c>
      <c r="D82" s="1"/>
      <c r="E82" s="1" t="s">
        <v>402</v>
      </c>
      <c r="F82" s="1" t="s">
        <v>25</v>
      </c>
      <c r="G82" s="1" t="s">
        <v>114</v>
      </c>
      <c r="H82" s="3">
        <v>43772.039386574099</v>
      </c>
      <c r="I82" s="1" t="s">
        <v>385</v>
      </c>
      <c r="J82" s="4">
        <v>0.99826091527740901</v>
      </c>
      <c r="K82" s="4">
        <v>9.1068333333333307</v>
      </c>
      <c r="L82" s="4">
        <v>237.00786204379801</v>
      </c>
      <c r="M82" s="4"/>
      <c r="N82" s="4">
        <v>363087.931591684</v>
      </c>
      <c r="O82" s="4">
        <v>13.663600000000001</v>
      </c>
      <c r="P82" s="4">
        <v>390735.69250872103</v>
      </c>
      <c r="Q82" s="1" t="s">
        <v>384</v>
      </c>
      <c r="R82" s="4">
        <v>0.99679217206035797</v>
      </c>
      <c r="S82" s="4">
        <v>9.1831499999999995</v>
      </c>
      <c r="T82" s="4">
        <v>265.73722914199499</v>
      </c>
      <c r="U82" s="4"/>
      <c r="V82" s="4">
        <v>382563.01370563201</v>
      </c>
      <c r="W82" s="4">
        <v>13.663600000000001</v>
      </c>
      <c r="X82" s="4">
        <v>390735.69250872103</v>
      </c>
      <c r="Y82" s="1" t="s">
        <v>383</v>
      </c>
      <c r="Z82" s="4">
        <v>0.99906402414279805</v>
      </c>
      <c r="AA82" s="4">
        <v>9.5655166666666709</v>
      </c>
      <c r="AB82" s="4">
        <v>0</v>
      </c>
      <c r="AC82" s="4">
        <v>0</v>
      </c>
      <c r="AD82" s="4">
        <v>0</v>
      </c>
      <c r="AE82" s="4">
        <v>13.663600000000001</v>
      </c>
      <c r="AF82" s="4">
        <v>390735.69250872103</v>
      </c>
      <c r="AG82" s="1" t="s">
        <v>695</v>
      </c>
      <c r="AH82" s="4">
        <v>0.99955375765101395</v>
      </c>
      <c r="AI82" s="4">
        <v>10.6765833333333</v>
      </c>
      <c r="AJ82" s="4">
        <v>0.45186724345590601</v>
      </c>
      <c r="AK82" s="4"/>
      <c r="AL82" s="4">
        <v>41712.867263892404</v>
      </c>
      <c r="AM82" s="4">
        <v>10.665649999999999</v>
      </c>
      <c r="AN82" s="4">
        <v>144139.274446525</v>
      </c>
      <c r="AO82" s="1" t="s">
        <v>381</v>
      </c>
      <c r="AP82" s="4">
        <v>0.99597805324617195</v>
      </c>
      <c r="AQ82" s="4">
        <v>11.5560833333333</v>
      </c>
      <c r="AR82" s="4">
        <v>0</v>
      </c>
      <c r="AS82" s="4">
        <v>0</v>
      </c>
      <c r="AT82" s="4">
        <v>0</v>
      </c>
      <c r="AU82" s="4">
        <v>13.663600000000001</v>
      </c>
      <c r="AV82" s="4">
        <v>390735.69250872103</v>
      </c>
      <c r="AW82" s="1" t="s">
        <v>380</v>
      </c>
      <c r="AX82" s="4">
        <v>0.99495350851247299</v>
      </c>
      <c r="AY82" s="4">
        <v>23.3860666666667</v>
      </c>
      <c r="AZ82" s="4">
        <v>0</v>
      </c>
      <c r="BA82" s="4">
        <v>0</v>
      </c>
      <c r="BB82" s="4">
        <v>0</v>
      </c>
      <c r="BC82" s="4">
        <v>13.663600000000001</v>
      </c>
      <c r="BD82" s="4">
        <v>390735.69250872103</v>
      </c>
    </row>
    <row r="83" spans="1:56">
      <c r="A83" s="1"/>
      <c r="B83" s="1"/>
      <c r="C83" s="1" t="s">
        <v>285</v>
      </c>
      <c r="D83" s="1"/>
      <c r="E83" s="1" t="s">
        <v>401</v>
      </c>
      <c r="F83" s="1" t="s">
        <v>11</v>
      </c>
      <c r="G83" s="1" t="s">
        <v>114</v>
      </c>
      <c r="H83" s="3">
        <v>43772.060289351903</v>
      </c>
      <c r="I83" s="1" t="s">
        <v>385</v>
      </c>
      <c r="J83" s="4">
        <v>0.99826091527740901</v>
      </c>
      <c r="K83" s="4">
        <v>9.0903666666666698</v>
      </c>
      <c r="L83" s="4">
        <v>0</v>
      </c>
      <c r="M83" s="4">
        <v>0</v>
      </c>
      <c r="N83" s="4">
        <v>0</v>
      </c>
      <c r="O83" s="4">
        <v>13.6720666666667</v>
      </c>
      <c r="P83" s="4">
        <v>0</v>
      </c>
      <c r="Q83" s="1" t="s">
        <v>384</v>
      </c>
      <c r="R83" s="4">
        <v>0.99679217206035797</v>
      </c>
      <c r="S83" s="4">
        <v>9.2927333333333308</v>
      </c>
      <c r="T83" s="4">
        <v>0</v>
      </c>
      <c r="U83" s="4">
        <v>0</v>
      </c>
      <c r="V83" s="4">
        <v>0</v>
      </c>
      <c r="W83" s="4">
        <v>13.6720666666667</v>
      </c>
      <c r="X83" s="4">
        <v>0</v>
      </c>
      <c r="Y83" s="1" t="s">
        <v>383</v>
      </c>
      <c r="Z83" s="4">
        <v>0.99906402414279805</v>
      </c>
      <c r="AA83" s="4">
        <v>9.5106833333333292</v>
      </c>
      <c r="AB83" s="4">
        <v>0</v>
      </c>
      <c r="AC83" s="4">
        <v>0</v>
      </c>
      <c r="AD83" s="4">
        <v>0</v>
      </c>
      <c r="AE83" s="4">
        <v>13.6720666666667</v>
      </c>
      <c r="AF83" s="4">
        <v>0</v>
      </c>
      <c r="AG83" s="1" t="s">
        <v>695</v>
      </c>
      <c r="AH83" s="4">
        <v>0.99955375765101395</v>
      </c>
      <c r="AI83" s="4">
        <v>10.837716666666701</v>
      </c>
      <c r="AJ83" s="4">
        <v>0</v>
      </c>
      <c r="AK83" s="4">
        <v>0</v>
      </c>
      <c r="AL83" s="4">
        <v>0</v>
      </c>
      <c r="AM83" s="4">
        <v>10.5598666666667</v>
      </c>
      <c r="AN83" s="4">
        <v>0</v>
      </c>
      <c r="AO83" s="1" t="s">
        <v>381</v>
      </c>
      <c r="AP83" s="4">
        <v>0.99597805324617195</v>
      </c>
      <c r="AQ83" s="4">
        <v>12.7955166666667</v>
      </c>
      <c r="AR83" s="4">
        <v>0</v>
      </c>
      <c r="AS83" s="4">
        <v>0</v>
      </c>
      <c r="AT83" s="4">
        <v>0</v>
      </c>
      <c r="AU83" s="4">
        <v>13.6720666666667</v>
      </c>
      <c r="AV83" s="4">
        <v>0</v>
      </c>
      <c r="AW83" s="1" t="s">
        <v>380</v>
      </c>
      <c r="AX83" s="4">
        <v>0.99495350851247299</v>
      </c>
      <c r="AY83" s="4">
        <v>23.428566666666701</v>
      </c>
      <c r="AZ83" s="4">
        <v>0</v>
      </c>
      <c r="BA83" s="4">
        <v>0</v>
      </c>
      <c r="BB83" s="4">
        <v>0</v>
      </c>
      <c r="BC83" s="4">
        <v>13.6720666666667</v>
      </c>
      <c r="BD83" s="4">
        <v>0</v>
      </c>
    </row>
    <row r="84" spans="1:56">
      <c r="A84" s="1"/>
      <c r="B84" s="1"/>
      <c r="C84" s="1" t="s">
        <v>400</v>
      </c>
      <c r="D84" s="1"/>
      <c r="E84" s="1" t="s">
        <v>399</v>
      </c>
      <c r="F84" s="1" t="s">
        <v>25</v>
      </c>
      <c r="G84" s="1" t="s">
        <v>114</v>
      </c>
      <c r="H84" s="3">
        <v>43772.081099536997</v>
      </c>
      <c r="I84" s="1" t="s">
        <v>385</v>
      </c>
      <c r="J84" s="4">
        <v>0.99826091527740901</v>
      </c>
      <c r="K84" s="4">
        <v>9.1066833333333292</v>
      </c>
      <c r="L84" s="4">
        <v>6.2104050237030899</v>
      </c>
      <c r="M84" s="4"/>
      <c r="N84" s="4">
        <v>13616.160448319801</v>
      </c>
      <c r="O84" s="4">
        <v>13.6634333333333</v>
      </c>
      <c r="P84" s="4">
        <v>559202.05553248897</v>
      </c>
      <c r="Q84" s="1" t="s">
        <v>384</v>
      </c>
      <c r="R84" s="4">
        <v>0.99679217206035797</v>
      </c>
      <c r="S84" s="4">
        <v>9.1829833333333308</v>
      </c>
      <c r="T84" s="4">
        <v>4.1095046322451898</v>
      </c>
      <c r="U84" s="4"/>
      <c r="V84" s="4">
        <v>8466.9252705168492</v>
      </c>
      <c r="W84" s="4">
        <v>13.6634333333333</v>
      </c>
      <c r="X84" s="4">
        <v>559202.05553248897</v>
      </c>
      <c r="Y84" s="1" t="s">
        <v>383</v>
      </c>
      <c r="Z84" s="4">
        <v>0.99906402414279805</v>
      </c>
      <c r="AA84" s="4">
        <v>9.55988333333333</v>
      </c>
      <c r="AB84" s="4">
        <v>48.506574108333098</v>
      </c>
      <c r="AC84" s="4"/>
      <c r="AD84" s="4">
        <v>36257.371611860799</v>
      </c>
      <c r="AE84" s="4">
        <v>13.6634333333333</v>
      </c>
      <c r="AF84" s="4">
        <v>559202.05553248897</v>
      </c>
      <c r="AG84" s="1" t="s">
        <v>695</v>
      </c>
      <c r="AH84" s="4">
        <v>0.99955375765101395</v>
      </c>
      <c r="AI84" s="4">
        <v>10.66635</v>
      </c>
      <c r="AJ84" s="4">
        <v>0.45673297982974398</v>
      </c>
      <c r="AK84" s="4"/>
      <c r="AL84" s="4">
        <v>64958.191865560897</v>
      </c>
      <c r="AM84" s="4">
        <v>10.665483333333301</v>
      </c>
      <c r="AN84" s="4">
        <v>224351.164510595</v>
      </c>
      <c r="AO84" s="1" t="s">
        <v>381</v>
      </c>
      <c r="AP84" s="4">
        <v>0.99597805324617195</v>
      </c>
      <c r="AQ84" s="4">
        <v>11.22485</v>
      </c>
      <c r="AR84" s="4">
        <v>0</v>
      </c>
      <c r="AS84" s="4">
        <v>0</v>
      </c>
      <c r="AT84" s="4">
        <v>0</v>
      </c>
      <c r="AU84" s="4">
        <v>13.6634333333333</v>
      </c>
      <c r="AV84" s="4">
        <v>559202.05553248897</v>
      </c>
      <c r="AW84" s="1" t="s">
        <v>380</v>
      </c>
      <c r="AX84" s="4">
        <v>0.99495350851247299</v>
      </c>
      <c r="AY84" s="4">
        <v>23.487766666666701</v>
      </c>
      <c r="AZ84" s="4">
        <v>0</v>
      </c>
      <c r="BA84" s="4">
        <v>0</v>
      </c>
      <c r="BB84" s="4">
        <v>0</v>
      </c>
      <c r="BC84" s="4">
        <v>13.6634333333333</v>
      </c>
      <c r="BD84" s="4">
        <v>559202.05553248897</v>
      </c>
    </row>
    <row r="85" spans="1:56">
      <c r="A85" s="1"/>
      <c r="B85" s="1"/>
      <c r="C85" s="1" t="s">
        <v>398</v>
      </c>
      <c r="D85" s="1"/>
      <c r="E85" s="1" t="s">
        <v>397</v>
      </c>
      <c r="F85" s="1" t="s">
        <v>25</v>
      </c>
      <c r="G85" s="1" t="s">
        <v>114</v>
      </c>
      <c r="H85" s="3">
        <v>43772.0848148148</v>
      </c>
      <c r="I85" s="1" t="s">
        <v>385</v>
      </c>
      <c r="J85" s="4">
        <v>0.99826091527740901</v>
      </c>
      <c r="K85" s="4">
        <v>9.1068333333333307</v>
      </c>
      <c r="L85" s="4">
        <v>7.8558420688340398</v>
      </c>
      <c r="M85" s="4"/>
      <c r="N85" s="4">
        <v>17257.860549353802</v>
      </c>
      <c r="O85" s="4">
        <v>13.663600000000001</v>
      </c>
      <c r="P85" s="4">
        <v>560309.82088672905</v>
      </c>
      <c r="Q85" s="1" t="s">
        <v>384</v>
      </c>
      <c r="R85" s="4">
        <v>0.99679217206035797</v>
      </c>
      <c r="S85" s="4">
        <v>9.1831333333333305</v>
      </c>
      <c r="T85" s="4">
        <v>4.7326029733127903</v>
      </c>
      <c r="U85" s="4"/>
      <c r="V85" s="4">
        <v>9770.0278149897895</v>
      </c>
      <c r="W85" s="4">
        <v>13.663600000000001</v>
      </c>
      <c r="X85" s="4">
        <v>560309.82088672905</v>
      </c>
      <c r="Y85" s="1" t="s">
        <v>383</v>
      </c>
      <c r="Z85" s="4">
        <v>0.99906402414279805</v>
      </c>
      <c r="AA85" s="4">
        <v>9.5655166666666709</v>
      </c>
      <c r="AB85" s="4">
        <v>18.0145781717247</v>
      </c>
      <c r="AC85" s="4"/>
      <c r="AD85" s="4">
        <v>13527.6378402097</v>
      </c>
      <c r="AE85" s="4">
        <v>13.663600000000001</v>
      </c>
      <c r="AF85" s="4">
        <v>560309.82088672905</v>
      </c>
      <c r="AG85" s="1" t="s">
        <v>695</v>
      </c>
      <c r="AH85" s="4">
        <v>0.99955375765101395</v>
      </c>
      <c r="AI85" s="4">
        <v>10.67155</v>
      </c>
      <c r="AJ85" s="4">
        <v>16.165188803038198</v>
      </c>
      <c r="AK85" s="4"/>
      <c r="AL85" s="4">
        <v>167414.337143968</v>
      </c>
      <c r="AM85" s="4">
        <v>10.665649999999999</v>
      </c>
      <c r="AN85" s="4">
        <v>220751.46802202801</v>
      </c>
      <c r="AO85" s="1" t="s">
        <v>381</v>
      </c>
      <c r="AP85" s="4">
        <v>0.99597805324617195</v>
      </c>
      <c r="AQ85" s="4">
        <v>11.233499999999999</v>
      </c>
      <c r="AR85" s="4">
        <v>0</v>
      </c>
      <c r="AS85" s="4">
        <v>0</v>
      </c>
      <c r="AT85" s="4">
        <v>0</v>
      </c>
      <c r="AU85" s="4">
        <v>13.663600000000001</v>
      </c>
      <c r="AV85" s="4">
        <v>560309.82088672905</v>
      </c>
      <c r="AW85" s="1" t="s">
        <v>380</v>
      </c>
      <c r="AX85" s="4">
        <v>0.99495350851247299</v>
      </c>
      <c r="AY85" s="4">
        <v>23.5559166666667</v>
      </c>
      <c r="AZ85" s="4">
        <v>0</v>
      </c>
      <c r="BA85" s="4">
        <v>0</v>
      </c>
      <c r="BB85" s="4">
        <v>0</v>
      </c>
      <c r="BC85" s="4">
        <v>13.663600000000001</v>
      </c>
      <c r="BD85" s="4">
        <v>560309.82088672905</v>
      </c>
    </row>
    <row r="86" spans="1:56">
      <c r="A86" s="1"/>
      <c r="B86" s="1"/>
      <c r="C86" s="1" t="s">
        <v>396</v>
      </c>
      <c r="D86" s="1"/>
      <c r="E86" s="1" t="s">
        <v>395</v>
      </c>
      <c r="F86" s="1" t="s">
        <v>25</v>
      </c>
      <c r="G86" s="1" t="s">
        <v>114</v>
      </c>
      <c r="H86" s="3">
        <v>43772.105659722198</v>
      </c>
      <c r="I86" s="1" t="s">
        <v>385</v>
      </c>
      <c r="J86" s="4">
        <v>0.99826091527740901</v>
      </c>
      <c r="K86" s="4">
        <v>9.1068166666666706</v>
      </c>
      <c r="L86" s="4">
        <v>8.0625407370750093</v>
      </c>
      <c r="M86" s="4"/>
      <c r="N86" s="4">
        <v>16040.1911877365</v>
      </c>
      <c r="O86" s="4">
        <v>13.6635666666667</v>
      </c>
      <c r="P86" s="4">
        <v>507424.74451397301</v>
      </c>
      <c r="Q86" s="1" t="s">
        <v>384</v>
      </c>
      <c r="R86" s="4">
        <v>0.99679217206035797</v>
      </c>
      <c r="S86" s="4">
        <v>9.1831166666666704</v>
      </c>
      <c r="T86" s="4">
        <v>5.6185972713797003</v>
      </c>
      <c r="U86" s="4"/>
      <c r="V86" s="4">
        <v>10504.2981208122</v>
      </c>
      <c r="W86" s="4">
        <v>13.6635666666667</v>
      </c>
      <c r="X86" s="4">
        <v>507424.74451397301</v>
      </c>
      <c r="Y86" s="1" t="s">
        <v>383</v>
      </c>
      <c r="Z86" s="4">
        <v>0.99906402414279805</v>
      </c>
      <c r="AA86" s="4">
        <v>9.5600166666666695</v>
      </c>
      <c r="AB86" s="4">
        <v>30.330511642556399</v>
      </c>
      <c r="AC86" s="4"/>
      <c r="AD86" s="4">
        <v>20604.393696412601</v>
      </c>
      <c r="AE86" s="4">
        <v>13.6635666666667</v>
      </c>
      <c r="AF86" s="4">
        <v>507424.74451397301</v>
      </c>
      <c r="AG86" s="1" t="s">
        <v>695</v>
      </c>
      <c r="AH86" s="4">
        <v>0.99955375765101395</v>
      </c>
      <c r="AI86" s="4">
        <v>10.6664833333333</v>
      </c>
      <c r="AJ86" s="4">
        <v>8.8436713967739493</v>
      </c>
      <c r="AK86" s="4"/>
      <c r="AL86" s="4">
        <v>113727.878425257</v>
      </c>
      <c r="AM86" s="4">
        <v>10.6656166666667</v>
      </c>
      <c r="AN86" s="4">
        <v>210661.57682341099</v>
      </c>
      <c r="AO86" s="1" t="s">
        <v>381</v>
      </c>
      <c r="AP86" s="4">
        <v>0.99597805324617195</v>
      </c>
      <c r="AQ86" s="4">
        <v>11.224966666666701</v>
      </c>
      <c r="AR86" s="4">
        <v>0</v>
      </c>
      <c r="AS86" s="4">
        <v>0</v>
      </c>
      <c r="AT86" s="4">
        <v>0</v>
      </c>
      <c r="AU86" s="4">
        <v>13.6635666666667</v>
      </c>
      <c r="AV86" s="4">
        <v>507424.74451397301</v>
      </c>
      <c r="AW86" s="1" t="s">
        <v>380</v>
      </c>
      <c r="AX86" s="4">
        <v>0.99495350851247299</v>
      </c>
      <c r="AY86" s="4">
        <v>23.649183333333301</v>
      </c>
      <c r="AZ86" s="4">
        <v>0</v>
      </c>
      <c r="BA86" s="4">
        <v>0</v>
      </c>
      <c r="BB86" s="4">
        <v>0</v>
      </c>
      <c r="BC86" s="4">
        <v>13.6635666666667</v>
      </c>
      <c r="BD86" s="4">
        <v>507424.74451397301</v>
      </c>
    </row>
    <row r="87" spans="1:56">
      <c r="A87" s="1"/>
      <c r="B87" s="1"/>
      <c r="C87" s="1" t="s">
        <v>394</v>
      </c>
      <c r="D87" s="1"/>
      <c r="E87" s="1" t="s">
        <v>393</v>
      </c>
      <c r="F87" s="1" t="s">
        <v>25</v>
      </c>
      <c r="G87" s="1" t="s">
        <v>114</v>
      </c>
      <c r="H87" s="3">
        <v>43772.126539351899</v>
      </c>
      <c r="I87" s="1" t="s">
        <v>385</v>
      </c>
      <c r="J87" s="4">
        <v>0.99826091527740901</v>
      </c>
      <c r="K87" s="4">
        <v>9.1012833333333294</v>
      </c>
      <c r="L87" s="4">
        <v>204.861854544312</v>
      </c>
      <c r="M87" s="4"/>
      <c r="N87" s="4">
        <v>2160616.3234891999</v>
      </c>
      <c r="O87" s="4">
        <v>13.6549666666667</v>
      </c>
      <c r="P87" s="4">
        <v>2689989.4467178602</v>
      </c>
      <c r="Q87" s="1" t="s">
        <v>384</v>
      </c>
      <c r="R87" s="4">
        <v>0.99679217206035797</v>
      </c>
      <c r="S87" s="4">
        <v>9.1830666666666705</v>
      </c>
      <c r="T87" s="4">
        <v>184.05707195485101</v>
      </c>
      <c r="U87" s="4"/>
      <c r="V87" s="4">
        <v>1824192.1321616999</v>
      </c>
      <c r="W87" s="4">
        <v>13.6549666666667</v>
      </c>
      <c r="X87" s="4">
        <v>2689989.4467178602</v>
      </c>
      <c r="Y87" s="1" t="s">
        <v>383</v>
      </c>
      <c r="Z87" s="4">
        <v>0.99906402414279805</v>
      </c>
      <c r="AA87" s="4">
        <v>9.5489833333333305</v>
      </c>
      <c r="AB87" s="4">
        <v>0</v>
      </c>
      <c r="AC87" s="4">
        <v>0</v>
      </c>
      <c r="AD87" s="4">
        <v>0</v>
      </c>
      <c r="AE87" s="4">
        <v>13.6549666666667</v>
      </c>
      <c r="AF87" s="4">
        <v>2689989.4467178602</v>
      </c>
      <c r="AG87" s="1" t="s">
        <v>695</v>
      </c>
      <c r="AH87" s="4">
        <v>0.99955375765101395</v>
      </c>
      <c r="AI87" s="4">
        <v>10.6664166666667</v>
      </c>
      <c r="AJ87" s="4">
        <v>151.58481086462299</v>
      </c>
      <c r="AK87" s="4"/>
      <c r="AL87" s="4">
        <v>3322700.1886734599</v>
      </c>
      <c r="AM87" s="4">
        <v>10.66555</v>
      </c>
      <c r="AN87" s="4">
        <v>692198.27913252497</v>
      </c>
      <c r="AO87" s="1" t="s">
        <v>381</v>
      </c>
      <c r="AP87" s="4">
        <v>0.99597805324617195</v>
      </c>
      <c r="AQ87" s="4">
        <v>11.2249</v>
      </c>
      <c r="AR87" s="4">
        <v>0</v>
      </c>
      <c r="AS87" s="4">
        <v>0</v>
      </c>
      <c r="AT87" s="4">
        <v>0</v>
      </c>
      <c r="AU87" s="4">
        <v>13.6549666666667</v>
      </c>
      <c r="AV87" s="4">
        <v>2689989.4467178602</v>
      </c>
      <c r="AW87" s="1" t="s">
        <v>380</v>
      </c>
      <c r="AX87" s="4">
        <v>0.99495350851247299</v>
      </c>
      <c r="AY87" s="4">
        <v>23.436866666666699</v>
      </c>
      <c r="AZ87" s="4">
        <v>0</v>
      </c>
      <c r="BA87" s="4">
        <v>0</v>
      </c>
      <c r="BB87" s="4">
        <v>0</v>
      </c>
      <c r="BC87" s="4">
        <v>13.6549666666667</v>
      </c>
      <c r="BD87" s="4">
        <v>2689989.4467178602</v>
      </c>
    </row>
    <row r="88" spans="1:56">
      <c r="A88" s="1"/>
      <c r="B88" s="1"/>
      <c r="C88" s="1" t="s">
        <v>392</v>
      </c>
      <c r="D88" s="1"/>
      <c r="E88" s="1" t="s">
        <v>391</v>
      </c>
      <c r="F88" s="1" t="s">
        <v>25</v>
      </c>
      <c r="G88" s="1" t="s">
        <v>114</v>
      </c>
      <c r="H88" s="3">
        <v>43772.147418981498</v>
      </c>
      <c r="I88" s="1" t="s">
        <v>385</v>
      </c>
      <c r="J88" s="4">
        <v>0.99826091527740901</v>
      </c>
      <c r="K88" s="4">
        <v>9.1068166666666706</v>
      </c>
      <c r="L88" s="4">
        <v>6.9597470339576297</v>
      </c>
      <c r="M88" s="4"/>
      <c r="N88" s="4">
        <v>18141.592410680802</v>
      </c>
      <c r="O88" s="4">
        <v>13.663550000000001</v>
      </c>
      <c r="P88" s="4">
        <v>664838.21380914201</v>
      </c>
      <c r="Q88" s="1" t="s">
        <v>384</v>
      </c>
      <c r="R88" s="4">
        <v>0.99679217206035797</v>
      </c>
      <c r="S88" s="4">
        <v>9.1831333333333305</v>
      </c>
      <c r="T88" s="4">
        <v>4.66411887895097</v>
      </c>
      <c r="U88" s="4"/>
      <c r="V88" s="4">
        <v>11424.917651235</v>
      </c>
      <c r="W88" s="4">
        <v>13.663550000000001</v>
      </c>
      <c r="X88" s="4">
        <v>664838.21380914201</v>
      </c>
      <c r="Y88" s="1" t="s">
        <v>383</v>
      </c>
      <c r="Z88" s="4">
        <v>0.99906402414279805</v>
      </c>
      <c r="AA88" s="4">
        <v>9.55453333333333</v>
      </c>
      <c r="AB88" s="4">
        <v>0.95825315512755804</v>
      </c>
      <c r="AC88" s="4"/>
      <c r="AD88" s="4">
        <v>855.07407784502698</v>
      </c>
      <c r="AE88" s="4">
        <v>13.663550000000001</v>
      </c>
      <c r="AF88" s="4">
        <v>664838.21380914201</v>
      </c>
      <c r="AG88" s="1" t="s">
        <v>695</v>
      </c>
      <c r="AH88" s="4">
        <v>0.99955375765101395</v>
      </c>
      <c r="AI88" s="4">
        <v>10.6664833333333</v>
      </c>
      <c r="AJ88" s="4">
        <v>86.891225415906504</v>
      </c>
      <c r="AK88" s="4"/>
      <c r="AL88" s="4">
        <v>744769.26792792697</v>
      </c>
      <c r="AM88" s="4">
        <v>10.6656333333333</v>
      </c>
      <c r="AN88" s="4">
        <v>259562.66512701</v>
      </c>
      <c r="AO88" s="1" t="s">
        <v>381</v>
      </c>
      <c r="AP88" s="4">
        <v>0.99597805324617195</v>
      </c>
      <c r="AQ88" s="4">
        <v>11.802250000000001</v>
      </c>
      <c r="AR88" s="4">
        <v>1192.20752626797</v>
      </c>
      <c r="AS88" s="4"/>
      <c r="AT88" s="4">
        <v>2522671.3634582502</v>
      </c>
      <c r="AU88" s="4">
        <v>13.663550000000001</v>
      </c>
      <c r="AV88" s="4">
        <v>664838.21380914201</v>
      </c>
      <c r="AW88" s="1" t="s">
        <v>380</v>
      </c>
      <c r="AX88" s="4">
        <v>0.99495350851247299</v>
      </c>
      <c r="AY88" s="4">
        <v>23.352066666666701</v>
      </c>
      <c r="AZ88" s="4">
        <v>1795.03413605425</v>
      </c>
      <c r="BA88" s="4"/>
      <c r="BB88" s="4">
        <v>573001.07377721998</v>
      </c>
      <c r="BC88" s="4">
        <v>13.663550000000001</v>
      </c>
      <c r="BD88" s="4">
        <v>664838.21380914201</v>
      </c>
    </row>
    <row r="89" spans="1:56">
      <c r="A89" s="1"/>
      <c r="B89" s="1"/>
      <c r="C89" s="1" t="s">
        <v>390</v>
      </c>
      <c r="D89" s="1"/>
      <c r="E89" s="1" t="s">
        <v>389</v>
      </c>
      <c r="F89" s="1" t="s">
        <v>25</v>
      </c>
      <c r="G89" s="1" t="s">
        <v>114</v>
      </c>
      <c r="H89" s="3">
        <v>43772.168298611097</v>
      </c>
      <c r="I89" s="1" t="s">
        <v>385</v>
      </c>
      <c r="J89" s="4">
        <v>0.99826091527740901</v>
      </c>
      <c r="K89" s="4">
        <v>9.5562666666666694</v>
      </c>
      <c r="L89" s="4">
        <v>0</v>
      </c>
      <c r="M89" s="4">
        <v>0</v>
      </c>
      <c r="N89" s="4">
        <v>0</v>
      </c>
      <c r="O89" s="4">
        <v>13.6635666666667</v>
      </c>
      <c r="P89" s="4">
        <v>624626.34820376802</v>
      </c>
      <c r="Q89" s="1" t="s">
        <v>384</v>
      </c>
      <c r="R89" s="4">
        <v>0.99679217206035797</v>
      </c>
      <c r="S89" s="4">
        <v>9.5558333333333305</v>
      </c>
      <c r="T89" s="4">
        <v>0</v>
      </c>
      <c r="U89" s="4">
        <v>0</v>
      </c>
      <c r="V89" s="4">
        <v>0</v>
      </c>
      <c r="W89" s="4">
        <v>13.6635666666667</v>
      </c>
      <c r="X89" s="4">
        <v>624626.34820376802</v>
      </c>
      <c r="Y89" s="1" t="s">
        <v>383</v>
      </c>
      <c r="Z89" s="4">
        <v>0.99906402414279805</v>
      </c>
      <c r="AA89" s="4">
        <v>9.55453333333333</v>
      </c>
      <c r="AB89" s="4">
        <v>275.01523318232</v>
      </c>
      <c r="AC89" s="4"/>
      <c r="AD89" s="4">
        <v>225123.17246053301</v>
      </c>
      <c r="AE89" s="4">
        <v>13.6635666666667</v>
      </c>
      <c r="AF89" s="4">
        <v>624626.34820376802</v>
      </c>
      <c r="AG89" s="1" t="s">
        <v>695</v>
      </c>
      <c r="AH89" s="4">
        <v>0.99955375765101395</v>
      </c>
      <c r="AI89" s="4">
        <v>10.6664833333333</v>
      </c>
      <c r="AJ89" s="4">
        <v>207.913176577592</v>
      </c>
      <c r="AK89" s="4"/>
      <c r="AL89" s="4">
        <v>1520491.73945873</v>
      </c>
      <c r="AM89" s="4">
        <v>10.6656166666667</v>
      </c>
      <c r="AN89" s="4">
        <v>234591.97932077001</v>
      </c>
      <c r="AO89" s="1" t="s">
        <v>381</v>
      </c>
      <c r="AP89" s="4">
        <v>0.99597805324617195</v>
      </c>
      <c r="AQ89" s="4">
        <v>11.556050000000001</v>
      </c>
      <c r="AR89" s="4">
        <v>0</v>
      </c>
      <c r="AS89" s="4">
        <v>0</v>
      </c>
      <c r="AT89" s="4">
        <v>0</v>
      </c>
      <c r="AU89" s="4">
        <v>13.6635666666667</v>
      </c>
      <c r="AV89" s="4">
        <v>624626.34820376802</v>
      </c>
      <c r="AW89" s="1" t="s">
        <v>380</v>
      </c>
      <c r="AX89" s="4">
        <v>0.99495350851247299</v>
      </c>
      <c r="AY89" s="4">
        <v>23.352066666666701</v>
      </c>
      <c r="AZ89" s="4">
        <v>9.5153744565391705</v>
      </c>
      <c r="BA89" s="4"/>
      <c r="BB89" s="4">
        <v>2853.7303451800399</v>
      </c>
      <c r="BC89" s="4">
        <v>13.6635666666667</v>
      </c>
      <c r="BD89" s="4">
        <v>624626.34820376802</v>
      </c>
    </row>
    <row r="90" spans="1:56">
      <c r="A90" s="1"/>
      <c r="B90" s="1"/>
      <c r="C90" s="1" t="s">
        <v>388</v>
      </c>
      <c r="D90" s="1"/>
      <c r="E90" s="1" t="s">
        <v>387</v>
      </c>
      <c r="F90" s="1" t="s">
        <v>27</v>
      </c>
      <c r="G90" s="1" t="s">
        <v>120</v>
      </c>
      <c r="H90" s="3">
        <v>43772.189131944397</v>
      </c>
      <c r="I90" s="1" t="s">
        <v>385</v>
      </c>
      <c r="J90" s="4">
        <v>0.99826091527740901</v>
      </c>
      <c r="K90" s="4">
        <v>9.1068166666666706</v>
      </c>
      <c r="L90" s="4">
        <v>8.2957009611706702</v>
      </c>
      <c r="M90" s="4">
        <v>110.609346148942</v>
      </c>
      <c r="N90" s="4">
        <v>18445.3914852991</v>
      </c>
      <c r="O90" s="4">
        <v>13.6635666666667</v>
      </c>
      <c r="P90" s="4">
        <v>567111.96727187105</v>
      </c>
      <c r="Q90" s="1" t="s">
        <v>384</v>
      </c>
      <c r="R90" s="4">
        <v>0.99679217206035797</v>
      </c>
      <c r="S90" s="4">
        <v>9.1831166666666704</v>
      </c>
      <c r="T90" s="4">
        <v>7.3682004086292299</v>
      </c>
      <c r="U90" s="4">
        <v>98.242672115056394</v>
      </c>
      <c r="V90" s="4">
        <v>15395.639560597099</v>
      </c>
      <c r="W90" s="4">
        <v>13.6635666666667</v>
      </c>
      <c r="X90" s="4">
        <v>567111.96727187105</v>
      </c>
      <c r="Y90" s="1" t="s">
        <v>383</v>
      </c>
      <c r="Z90" s="4">
        <v>0.99906402414279805</v>
      </c>
      <c r="AA90" s="4">
        <v>9.5600166666666695</v>
      </c>
      <c r="AB90" s="4">
        <v>6.5073011382566897</v>
      </c>
      <c r="AC90" s="4">
        <v>86.764015176755905</v>
      </c>
      <c r="AD90" s="4">
        <v>4950.7364233484204</v>
      </c>
      <c r="AE90" s="4">
        <v>13.6635666666667</v>
      </c>
      <c r="AF90" s="4">
        <v>567111.96727187105</v>
      </c>
      <c r="AG90" s="1" t="s">
        <v>695</v>
      </c>
      <c r="AH90" s="4">
        <v>0.99955375765101395</v>
      </c>
      <c r="AI90" s="4">
        <v>10.671516666666699</v>
      </c>
      <c r="AJ90" s="4">
        <v>7.0434392154207197</v>
      </c>
      <c r="AK90" s="4">
        <v>93.912522872276298</v>
      </c>
      <c r="AL90" s="4">
        <v>72150.056644452998</v>
      </c>
      <c r="AM90" s="4">
        <v>10.6656166666667</v>
      </c>
      <c r="AN90" s="4">
        <v>148417.34294081101</v>
      </c>
      <c r="AO90" s="1" t="s">
        <v>381</v>
      </c>
      <c r="AP90" s="4">
        <v>0.99597805324617195</v>
      </c>
      <c r="AQ90" s="4">
        <v>11.802250000000001</v>
      </c>
      <c r="AR90" s="4">
        <v>8.2614614842019805</v>
      </c>
      <c r="AS90" s="4">
        <v>110.15281978936</v>
      </c>
      <c r="AT90" s="4">
        <v>14911.4040553703</v>
      </c>
      <c r="AU90" s="4">
        <v>13.6635666666667</v>
      </c>
      <c r="AV90" s="4">
        <v>567111.96727187105</v>
      </c>
      <c r="AW90" s="1" t="s">
        <v>380</v>
      </c>
      <c r="AX90" s="4">
        <v>0.99495350851247299</v>
      </c>
      <c r="AY90" s="4">
        <v>23.530349999999999</v>
      </c>
      <c r="AZ90" s="4">
        <v>2.0878441116786801</v>
      </c>
      <c r="BA90" s="4">
        <v>27.837921489049101</v>
      </c>
      <c r="BB90" s="4">
        <v>568.50413887606499</v>
      </c>
      <c r="BC90" s="4">
        <v>13.6635666666667</v>
      </c>
      <c r="BD90" s="4">
        <v>567111.96727187105</v>
      </c>
    </row>
    <row r="91" spans="1:56">
      <c r="A91" s="1"/>
      <c r="B91" s="1"/>
      <c r="C91" s="1" t="s">
        <v>285</v>
      </c>
      <c r="D91" s="1"/>
      <c r="E91" s="1" t="s">
        <v>386</v>
      </c>
      <c r="F91" s="1" t="s">
        <v>11</v>
      </c>
      <c r="G91" s="1" t="s">
        <v>114</v>
      </c>
      <c r="H91" s="3">
        <v>43772.21</v>
      </c>
      <c r="I91" s="1" t="s">
        <v>385</v>
      </c>
      <c r="J91" s="4">
        <v>0.99826091527740901</v>
      </c>
      <c r="K91" s="4">
        <v>9.0848833333333303</v>
      </c>
      <c r="L91" s="4">
        <v>0</v>
      </c>
      <c r="M91" s="4">
        <v>0</v>
      </c>
      <c r="N91" s="4">
        <v>0</v>
      </c>
      <c r="O91" s="4">
        <v>13.6720666666667</v>
      </c>
      <c r="P91" s="4">
        <v>0</v>
      </c>
      <c r="Q91" s="1" t="s">
        <v>384</v>
      </c>
      <c r="R91" s="4">
        <v>0.99679217206035797</v>
      </c>
      <c r="S91" s="4">
        <v>9.2817666666666696</v>
      </c>
      <c r="T91" s="4">
        <v>0</v>
      </c>
      <c r="U91" s="4">
        <v>0</v>
      </c>
      <c r="V91" s="4">
        <v>0</v>
      </c>
      <c r="W91" s="4">
        <v>13.6720666666667</v>
      </c>
      <c r="X91" s="4">
        <v>0</v>
      </c>
      <c r="Y91" s="1" t="s">
        <v>383</v>
      </c>
      <c r="Z91" s="4">
        <v>0.99906402414279805</v>
      </c>
      <c r="AA91" s="4">
        <v>9.6477000000000004</v>
      </c>
      <c r="AB91" s="4">
        <v>0</v>
      </c>
      <c r="AC91" s="4">
        <v>0</v>
      </c>
      <c r="AD91" s="4">
        <v>0</v>
      </c>
      <c r="AE91" s="4">
        <v>13.6720666666667</v>
      </c>
      <c r="AF91" s="4">
        <v>0</v>
      </c>
      <c r="AG91" s="1" t="s">
        <v>695</v>
      </c>
      <c r="AH91" s="4">
        <v>0.99955375765101395</v>
      </c>
      <c r="AI91" s="4">
        <v>10.8377</v>
      </c>
      <c r="AJ91" s="4">
        <v>0</v>
      </c>
      <c r="AK91" s="4">
        <v>0</v>
      </c>
      <c r="AL91" s="4">
        <v>0</v>
      </c>
      <c r="AM91" s="4">
        <v>10.67065</v>
      </c>
      <c r="AN91" s="4">
        <v>0</v>
      </c>
      <c r="AO91" s="1" t="s">
        <v>381</v>
      </c>
      <c r="AP91" s="4">
        <v>0.99597805324617195</v>
      </c>
      <c r="AQ91" s="4">
        <v>11.1910166666667</v>
      </c>
      <c r="AR91" s="4">
        <v>0</v>
      </c>
      <c r="AS91" s="4">
        <v>0</v>
      </c>
      <c r="AT91" s="4">
        <v>0</v>
      </c>
      <c r="AU91" s="4">
        <v>13.6720666666667</v>
      </c>
      <c r="AV91" s="4">
        <v>0</v>
      </c>
      <c r="AW91" s="1" t="s">
        <v>380</v>
      </c>
      <c r="AX91" s="4">
        <v>0.99495350851247299</v>
      </c>
      <c r="AY91" s="4">
        <v>23.530383333333301</v>
      </c>
      <c r="AZ91" s="4">
        <v>0</v>
      </c>
      <c r="BA91" s="4">
        <v>0</v>
      </c>
      <c r="BB91" s="4">
        <v>0</v>
      </c>
      <c r="BC91" s="4">
        <v>13.6720666666667</v>
      </c>
      <c r="BD91" s="4">
        <v>0</v>
      </c>
    </row>
  </sheetData>
  <mergeCells count="19">
    <mergeCell ref="AG1:AH1"/>
    <mergeCell ref="AI1:AL1"/>
    <mergeCell ref="BC1:BD1"/>
    <mergeCell ref="AM1:AN1"/>
    <mergeCell ref="AO1:AP1"/>
    <mergeCell ref="AQ1:AT1"/>
    <mergeCell ref="AU1:AV1"/>
    <mergeCell ref="AW1:AX1"/>
    <mergeCell ref="AY1:BB1"/>
    <mergeCell ref="S1:V1"/>
    <mergeCell ref="W1:X1"/>
    <mergeCell ref="Y1:Z1"/>
    <mergeCell ref="AA1:AD1"/>
    <mergeCell ref="AE1:AF1"/>
    <mergeCell ref="A1:H1"/>
    <mergeCell ref="I1:J1"/>
    <mergeCell ref="K1:N1"/>
    <mergeCell ref="O1:P1"/>
    <mergeCell ref="Q1: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614B4E73-104D-4061-AC1D-81625ED6B19D}">
          <x14:formula1>
            <xm:f>'C:\Users\AKreutz\AppData\Local\Microsoft\Windows\INetCache\Content.Outlook\48Y8UW76\[AK1031_110119data.xlsx]ValueList_Helper'!#REF!</xm:f>
          </x14:formula1>
          <xm:sqref>F3:G91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5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:XFD8"/>
    </sheetView>
  </sheetViews>
  <sheetFormatPr defaultColWidth="9.140625" defaultRowHeight="15"/>
  <cols>
    <col min="1" max="2" width="4" customWidth="1"/>
    <col min="3" max="3" width="16.7109375" customWidth="1"/>
    <col min="4" max="4" width="7.85546875" customWidth="1"/>
    <col min="5" max="5" width="11.140625" customWidth="1"/>
    <col min="6" max="6" width="9.7109375" customWidth="1"/>
    <col min="7" max="7" width="6" customWidth="1"/>
    <col min="8" max="8" width="19.42578125" customWidth="1"/>
    <col min="9" max="9" width="26" customWidth="1"/>
    <col min="10" max="10" width="10" customWidth="1"/>
    <col min="11" max="11" width="5.5703125" customWidth="1"/>
    <col min="13" max="13" width="7.5703125" customWidth="1"/>
    <col min="14" max="14" width="7.7109375" customWidth="1"/>
    <col min="15" max="15" width="6.42578125" customWidth="1"/>
    <col min="16" max="16" width="7.7109375" customWidth="1"/>
    <col min="17" max="17" width="22.140625" customWidth="1"/>
    <col min="18" max="18" width="10" customWidth="1"/>
    <col min="19" max="19" width="6.42578125" customWidth="1"/>
    <col min="21" max="21" width="7.5703125" customWidth="1"/>
    <col min="22" max="22" width="7.7109375" customWidth="1"/>
    <col min="23" max="23" width="6.42578125" customWidth="1"/>
    <col min="24" max="24" width="6.85546875" customWidth="1"/>
    <col min="25" max="25" width="21.7109375" customWidth="1"/>
    <col min="26" max="26" width="10" customWidth="1"/>
    <col min="27" max="27" width="6.42578125" customWidth="1"/>
    <col min="29" max="29" width="7.5703125" customWidth="1"/>
    <col min="30" max="30" width="7.7109375" customWidth="1"/>
    <col min="31" max="31" width="6.42578125" customWidth="1"/>
    <col min="32" max="32" width="7.7109375" customWidth="1"/>
    <col min="33" max="33" width="21.7109375" customWidth="1"/>
    <col min="34" max="34" width="10" customWidth="1"/>
    <col min="35" max="35" width="6.42578125" customWidth="1"/>
    <col min="37" max="37" width="7.5703125" customWidth="1"/>
    <col min="38" max="38" width="6.85546875" customWidth="1"/>
    <col min="39" max="39" width="6.42578125" customWidth="1"/>
    <col min="40" max="40" width="7.7109375" customWidth="1"/>
  </cols>
  <sheetData>
    <row r="1" spans="1:40" ht="17.25" customHeight="1">
      <c r="A1" s="289" t="s">
        <v>25</v>
      </c>
      <c r="B1" s="291"/>
      <c r="C1" s="291"/>
      <c r="D1" s="291"/>
      <c r="E1" s="291"/>
      <c r="F1" s="291"/>
      <c r="G1" s="291"/>
      <c r="H1" s="290"/>
      <c r="I1" s="289" t="s">
        <v>83</v>
      </c>
      <c r="J1" s="290"/>
      <c r="K1" s="289" t="s">
        <v>151</v>
      </c>
      <c r="L1" s="291"/>
      <c r="M1" s="291"/>
      <c r="N1" s="290"/>
      <c r="O1" s="289" t="s">
        <v>35</v>
      </c>
      <c r="P1" s="290"/>
      <c r="Q1" s="289" t="s">
        <v>41</v>
      </c>
      <c r="R1" s="290"/>
      <c r="S1" s="289" t="s">
        <v>89</v>
      </c>
      <c r="T1" s="291"/>
      <c r="U1" s="291"/>
      <c r="V1" s="290"/>
      <c r="W1" s="289" t="s">
        <v>18</v>
      </c>
      <c r="X1" s="290"/>
      <c r="Y1" s="289" t="s">
        <v>7</v>
      </c>
      <c r="Z1" s="290"/>
      <c r="AA1" s="289" t="s">
        <v>20</v>
      </c>
      <c r="AB1" s="291"/>
      <c r="AC1" s="291"/>
      <c r="AD1" s="290"/>
      <c r="AE1" s="289" t="s">
        <v>35</v>
      </c>
      <c r="AF1" s="290"/>
      <c r="AG1" s="289" t="s">
        <v>105</v>
      </c>
      <c r="AH1" s="290"/>
      <c r="AI1" s="289" t="s">
        <v>8</v>
      </c>
      <c r="AJ1" s="291"/>
      <c r="AK1" s="291"/>
      <c r="AL1" s="290"/>
      <c r="AM1" s="289" t="s">
        <v>35</v>
      </c>
      <c r="AN1" s="290"/>
    </row>
    <row r="2" spans="1:40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152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153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153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152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</row>
    <row r="3" spans="1:40">
      <c r="A3" s="1"/>
      <c r="B3" s="1"/>
      <c r="C3" s="1" t="s">
        <v>84</v>
      </c>
      <c r="D3" s="1"/>
      <c r="E3" s="1" t="s">
        <v>137</v>
      </c>
      <c r="F3" s="1" t="s">
        <v>130</v>
      </c>
      <c r="G3" s="1" t="s">
        <v>114</v>
      </c>
      <c r="H3" s="3">
        <v>43809.492534722202</v>
      </c>
      <c r="I3" s="1" t="s">
        <v>46</v>
      </c>
      <c r="J3" s="4">
        <v>0.99595739256689098</v>
      </c>
      <c r="K3" s="4">
        <v>9.5974000000000004</v>
      </c>
      <c r="L3" s="4">
        <v>0</v>
      </c>
      <c r="M3" s="4">
        <v>0</v>
      </c>
      <c r="N3" s="4">
        <v>0</v>
      </c>
      <c r="O3" s="4">
        <v>13.6638</v>
      </c>
      <c r="P3" s="4">
        <v>491753.86548191198</v>
      </c>
      <c r="Q3" s="1" t="s">
        <v>696</v>
      </c>
      <c r="R3" s="4">
        <v>0.99910503984916699</v>
      </c>
      <c r="S3" s="4">
        <v>10.676783333333301</v>
      </c>
      <c r="T3" s="4">
        <v>0.48522758959779699</v>
      </c>
      <c r="U3" s="4"/>
      <c r="V3" s="4">
        <v>4563.1815521315302</v>
      </c>
      <c r="W3" s="4">
        <v>10.6557833333333</v>
      </c>
      <c r="X3" s="4">
        <v>117368.64829613001</v>
      </c>
      <c r="Y3" s="1" t="s">
        <v>90</v>
      </c>
      <c r="Z3" s="4">
        <v>0.99884733862590003</v>
      </c>
      <c r="AA3" s="4">
        <v>11.7685166666667</v>
      </c>
      <c r="AB3" s="4">
        <v>0</v>
      </c>
      <c r="AC3" s="4">
        <v>0</v>
      </c>
      <c r="AD3" s="4">
        <v>0</v>
      </c>
      <c r="AE3" s="4">
        <v>13.6638</v>
      </c>
      <c r="AF3" s="4">
        <v>491753.86548191198</v>
      </c>
      <c r="AG3" s="1" t="s">
        <v>93</v>
      </c>
      <c r="AH3" s="4">
        <v>0.99674550195551903</v>
      </c>
      <c r="AI3" s="4">
        <v>23.250583333333299</v>
      </c>
      <c r="AJ3" s="4">
        <v>0</v>
      </c>
      <c r="AK3" s="4">
        <v>0</v>
      </c>
      <c r="AL3" s="4">
        <v>0</v>
      </c>
      <c r="AM3" s="4">
        <v>13.6638</v>
      </c>
      <c r="AN3" s="4">
        <v>491753.86548191198</v>
      </c>
    </row>
    <row r="4" spans="1:40">
      <c r="A4" s="1"/>
      <c r="B4" s="1"/>
      <c r="C4" s="1" t="s">
        <v>112</v>
      </c>
      <c r="D4" s="1" t="s">
        <v>140</v>
      </c>
      <c r="E4" s="1" t="s">
        <v>30</v>
      </c>
      <c r="F4" s="1" t="s">
        <v>44</v>
      </c>
      <c r="G4" s="1" t="s">
        <v>86</v>
      </c>
      <c r="H4" s="3">
        <v>43809.513344907398</v>
      </c>
      <c r="I4" s="1" t="s">
        <v>46</v>
      </c>
      <c r="J4" s="4">
        <v>0.99595739256689098</v>
      </c>
      <c r="K4" s="4">
        <v>9.55988333333333</v>
      </c>
      <c r="L4" s="4">
        <v>2.5570849973628502</v>
      </c>
      <c r="M4" s="4">
        <v>146.119142706449</v>
      </c>
      <c r="N4" s="4">
        <v>1885.76908209525</v>
      </c>
      <c r="O4" s="4">
        <v>13.654949999999999</v>
      </c>
      <c r="P4" s="4">
        <v>979157.42589031602</v>
      </c>
      <c r="Q4" s="1" t="s">
        <v>696</v>
      </c>
      <c r="R4" s="4">
        <v>0.99910503984916699</v>
      </c>
      <c r="S4" s="4">
        <v>10.666366666666701</v>
      </c>
      <c r="T4" s="4">
        <v>1.7488754056987701</v>
      </c>
      <c r="U4" s="4">
        <v>99.935737468501003</v>
      </c>
      <c r="V4" s="4">
        <v>18833.004063705601</v>
      </c>
      <c r="W4" s="4">
        <v>10.655433333333299</v>
      </c>
      <c r="X4" s="4">
        <v>247582.67627265499</v>
      </c>
      <c r="Y4" s="1" t="s">
        <v>90</v>
      </c>
      <c r="Z4" s="4">
        <v>0.99884733862590003</v>
      </c>
      <c r="AA4" s="4">
        <v>11.7936333333333</v>
      </c>
      <c r="AB4" s="4">
        <v>2.71649273562215</v>
      </c>
      <c r="AC4" s="4">
        <v>155.228156321266</v>
      </c>
      <c r="AD4" s="4">
        <v>5483.2549915699001</v>
      </c>
      <c r="AE4" s="4">
        <v>13.654949999999999</v>
      </c>
      <c r="AF4" s="4">
        <v>979157.42589031602</v>
      </c>
      <c r="AG4" s="1" t="s">
        <v>93</v>
      </c>
      <c r="AH4" s="4">
        <v>0.99674550195551903</v>
      </c>
      <c r="AI4" s="7">
        <v>23.326599999999999</v>
      </c>
      <c r="AJ4" s="7">
        <v>0</v>
      </c>
      <c r="AK4" s="7">
        <v>0</v>
      </c>
      <c r="AL4" s="4">
        <v>0</v>
      </c>
      <c r="AM4" s="4">
        <v>13.654949999999999</v>
      </c>
      <c r="AN4" s="4">
        <v>979157.42589031602</v>
      </c>
    </row>
    <row r="5" spans="1:40">
      <c r="A5" s="1"/>
      <c r="B5" s="1"/>
      <c r="C5" s="1" t="s">
        <v>126</v>
      </c>
      <c r="D5" s="1" t="s">
        <v>141</v>
      </c>
      <c r="E5" s="1" t="s">
        <v>87</v>
      </c>
      <c r="F5" s="1" t="s">
        <v>44</v>
      </c>
      <c r="G5" s="1" t="s">
        <v>24</v>
      </c>
      <c r="H5" s="3">
        <v>43809.534212963001</v>
      </c>
      <c r="I5" s="1" t="s">
        <v>46</v>
      </c>
      <c r="J5" s="4">
        <v>0.99595739256689098</v>
      </c>
      <c r="K5" s="4">
        <v>9.5599500000000006</v>
      </c>
      <c r="L5" s="4">
        <v>3.8896002886412999</v>
      </c>
      <c r="M5" s="4">
        <v>129.65334295471001</v>
      </c>
      <c r="N5" s="4">
        <v>3199.0797159324302</v>
      </c>
      <c r="O5" s="4">
        <v>13.6550166666667</v>
      </c>
      <c r="P5" s="4">
        <v>953360.90384562698</v>
      </c>
      <c r="Q5" s="1" t="s">
        <v>696</v>
      </c>
      <c r="R5" s="4">
        <v>0.99910503984916699</v>
      </c>
      <c r="S5" s="4">
        <v>10.65635</v>
      </c>
      <c r="T5" s="4">
        <v>3.4806781307699501</v>
      </c>
      <c r="U5" s="4">
        <v>116.022604358998</v>
      </c>
      <c r="V5" s="4">
        <v>27327.559503575802</v>
      </c>
      <c r="W5" s="4">
        <v>10.650449999999999</v>
      </c>
      <c r="X5" s="4">
        <v>215120.76709213201</v>
      </c>
      <c r="Y5" s="1" t="s">
        <v>90</v>
      </c>
      <c r="Z5" s="4">
        <v>0.99884733862590003</v>
      </c>
      <c r="AA5" s="4">
        <v>11.793699999999999</v>
      </c>
      <c r="AB5" s="4">
        <v>3.00180458760522</v>
      </c>
      <c r="AC5" s="4">
        <v>100.060152920174</v>
      </c>
      <c r="AD5" s="4">
        <v>6068.80626798105</v>
      </c>
      <c r="AE5" s="4">
        <v>13.6550166666667</v>
      </c>
      <c r="AF5" s="4">
        <v>953360.90384562698</v>
      </c>
      <c r="AG5" s="1" t="s">
        <v>93</v>
      </c>
      <c r="AH5" s="4">
        <v>0.99674550195551903</v>
      </c>
      <c r="AI5" s="7">
        <v>23.275766666666701</v>
      </c>
      <c r="AJ5" s="7">
        <v>8.0548653942906103</v>
      </c>
      <c r="AK5" s="7">
        <v>268.49551314301999</v>
      </c>
      <c r="AL5" s="4">
        <v>818.78708223857097</v>
      </c>
      <c r="AM5" s="4">
        <v>13.6550166666667</v>
      </c>
      <c r="AN5" s="4">
        <v>953360.90384562698</v>
      </c>
    </row>
    <row r="6" spans="1:40">
      <c r="A6" s="1"/>
      <c r="B6" s="1"/>
      <c r="C6" s="1" t="s">
        <v>124</v>
      </c>
      <c r="D6" s="1" t="s">
        <v>142</v>
      </c>
      <c r="E6" s="1" t="s">
        <v>34</v>
      </c>
      <c r="F6" s="1" t="s">
        <v>44</v>
      </c>
      <c r="G6" s="1" t="s">
        <v>55</v>
      </c>
      <c r="H6" s="3">
        <v>43809.555069444403</v>
      </c>
      <c r="I6" s="1" t="s">
        <v>46</v>
      </c>
      <c r="J6" s="4">
        <v>0.99595739256689098</v>
      </c>
      <c r="K6" s="4">
        <v>9.5599500000000006</v>
      </c>
      <c r="L6" s="4">
        <v>5.1468414281677504</v>
      </c>
      <c r="M6" s="4">
        <v>102.93682856335499</v>
      </c>
      <c r="N6" s="4">
        <v>3413.9758663323</v>
      </c>
      <c r="O6" s="4">
        <v>13.6550333333333</v>
      </c>
      <c r="P6" s="4">
        <v>725684.66791434295</v>
      </c>
      <c r="Q6" s="1" t="s">
        <v>696</v>
      </c>
      <c r="R6" s="4">
        <v>0.99910503984916699</v>
      </c>
      <c r="S6" s="4">
        <v>10.656366666666701</v>
      </c>
      <c r="T6" s="4">
        <v>3.7487948363835799</v>
      </c>
      <c r="U6" s="4">
        <v>74.975896727671596</v>
      </c>
      <c r="V6" s="4">
        <v>27119.8678284046</v>
      </c>
      <c r="W6" s="4">
        <v>10.6504666666667</v>
      </c>
      <c r="X6" s="4">
        <v>201000.90987247601</v>
      </c>
      <c r="Y6" s="1" t="s">
        <v>90</v>
      </c>
      <c r="Z6" s="4">
        <v>0.99884733862590003</v>
      </c>
      <c r="AA6" s="4">
        <v>11.7937166666667</v>
      </c>
      <c r="AB6" s="4">
        <v>6.2341240960190403</v>
      </c>
      <c r="AC6" s="4">
        <v>124.68248192038099</v>
      </c>
      <c r="AD6" s="4">
        <v>10914.7610616655</v>
      </c>
      <c r="AE6" s="4">
        <v>13.6550333333333</v>
      </c>
      <c r="AF6" s="4">
        <v>725684.66791434295</v>
      </c>
      <c r="AG6" s="1" t="s">
        <v>93</v>
      </c>
      <c r="AH6" s="4">
        <v>0.99674550195551903</v>
      </c>
      <c r="AI6" s="7">
        <v>23.3266833333333</v>
      </c>
      <c r="AJ6" s="7">
        <v>8.9020865082348095</v>
      </c>
      <c r="AK6" s="7">
        <v>178.04173016469599</v>
      </c>
      <c r="AL6" s="4">
        <v>889.82280705261405</v>
      </c>
      <c r="AM6" s="4">
        <v>13.6550333333333</v>
      </c>
      <c r="AN6" s="4">
        <v>725684.66791434295</v>
      </c>
    </row>
    <row r="7" spans="1:40">
      <c r="A7" s="1"/>
      <c r="B7" s="1"/>
      <c r="C7" s="1" t="s">
        <v>65</v>
      </c>
      <c r="D7" s="1" t="s">
        <v>143</v>
      </c>
      <c r="E7" s="1" t="s">
        <v>106</v>
      </c>
      <c r="F7" s="1" t="s">
        <v>44</v>
      </c>
      <c r="G7" s="1" t="s">
        <v>120</v>
      </c>
      <c r="H7" s="3">
        <v>43809.575972222199</v>
      </c>
      <c r="I7" s="1" t="s">
        <v>46</v>
      </c>
      <c r="J7" s="4">
        <v>0.99595739256689098</v>
      </c>
      <c r="K7" s="4">
        <v>9.5599333333333298</v>
      </c>
      <c r="L7" s="4">
        <v>6.5037955241922303</v>
      </c>
      <c r="M7" s="4">
        <v>86.717273655896406</v>
      </c>
      <c r="N7" s="4">
        <v>4084.3981925008802</v>
      </c>
      <c r="O7" s="4">
        <v>13.654999999999999</v>
      </c>
      <c r="P7" s="4">
        <v>663010.635869605</v>
      </c>
      <c r="Q7" s="1" t="s">
        <v>696</v>
      </c>
      <c r="R7" s="4">
        <v>0.99910503984916699</v>
      </c>
      <c r="S7" s="4">
        <v>10.656333333333301</v>
      </c>
      <c r="T7" s="4">
        <v>7.7455301869161097</v>
      </c>
      <c r="U7" s="4">
        <v>103.273735825548</v>
      </c>
      <c r="V7" s="4">
        <v>37729.5151310039</v>
      </c>
      <c r="W7" s="4">
        <v>10.6504333333333</v>
      </c>
      <c r="X7" s="4">
        <v>149396.659717537</v>
      </c>
      <c r="Y7" s="1" t="s">
        <v>90</v>
      </c>
      <c r="Z7" s="4">
        <v>0.99884733862590003</v>
      </c>
      <c r="AA7" s="4">
        <v>11.7936833333333</v>
      </c>
      <c r="AB7" s="4">
        <v>7.81119813145623</v>
      </c>
      <c r="AC7" s="4">
        <v>104.149308419416</v>
      </c>
      <c r="AD7" s="4">
        <v>12778.3440839168</v>
      </c>
      <c r="AE7" s="4">
        <v>13.654999999999999</v>
      </c>
      <c r="AF7" s="4">
        <v>663010.635869605</v>
      </c>
      <c r="AG7" s="1" t="s">
        <v>93</v>
      </c>
      <c r="AH7" s="4">
        <v>0.99674550195551903</v>
      </c>
      <c r="AI7" s="7">
        <v>23.275733333333299</v>
      </c>
      <c r="AJ7" s="7">
        <v>11.170240161483701</v>
      </c>
      <c r="AK7" s="7">
        <v>148.936535486449</v>
      </c>
      <c r="AL7" s="4">
        <v>1465.00013314127</v>
      </c>
      <c r="AM7" s="4">
        <v>13.654999999999999</v>
      </c>
      <c r="AN7" s="4">
        <v>663010.635869605</v>
      </c>
    </row>
    <row r="8" spans="1:40">
      <c r="A8" s="1"/>
      <c r="B8" s="1"/>
      <c r="C8" s="1" t="s">
        <v>54</v>
      </c>
      <c r="D8" s="1"/>
      <c r="E8" s="1" t="s">
        <v>77</v>
      </c>
      <c r="F8" s="1" t="s">
        <v>44</v>
      </c>
      <c r="G8" s="1" t="s">
        <v>131</v>
      </c>
      <c r="H8" s="3">
        <v>43809.596875000003</v>
      </c>
      <c r="I8" s="1" t="s">
        <v>46</v>
      </c>
      <c r="J8" s="4">
        <v>0.99595739256689098</v>
      </c>
      <c r="K8" s="4">
        <v>9.5599333333333298</v>
      </c>
      <c r="L8" s="4">
        <v>12.126899988459</v>
      </c>
      <c r="M8" s="4">
        <v>97.015199907672198</v>
      </c>
      <c r="N8" s="4">
        <v>10962.978993905899</v>
      </c>
      <c r="O8" s="4">
        <v>13.6549833333333</v>
      </c>
      <c r="P8" s="4">
        <v>899085.73357943399</v>
      </c>
      <c r="Q8" s="1" t="s">
        <v>696</v>
      </c>
      <c r="R8" s="4">
        <v>0.99910503984916699</v>
      </c>
      <c r="S8" s="4">
        <v>10.656316666666701</v>
      </c>
      <c r="T8" s="4">
        <v>12.074302850042899</v>
      </c>
      <c r="U8" s="4">
        <v>96.594422800343096</v>
      </c>
      <c r="V8" s="4">
        <v>83410.505795354096</v>
      </c>
      <c r="W8" s="4">
        <v>10.6504333333333</v>
      </c>
      <c r="X8" s="4">
        <v>219536.344751709</v>
      </c>
      <c r="Y8" s="1" t="s">
        <v>90</v>
      </c>
      <c r="Z8" s="4">
        <v>0.99884733862590003</v>
      </c>
      <c r="AA8" s="4">
        <v>11.7936666666667</v>
      </c>
      <c r="AB8" s="4">
        <v>11.6099881527271</v>
      </c>
      <c r="AC8" s="4">
        <v>92.879905221816699</v>
      </c>
      <c r="AD8" s="4">
        <v>26494.6672676936</v>
      </c>
      <c r="AE8" s="4">
        <v>13.6549833333333</v>
      </c>
      <c r="AF8" s="4">
        <v>899085.73357943399</v>
      </c>
      <c r="AG8" s="1" t="s">
        <v>93</v>
      </c>
      <c r="AH8" s="4">
        <v>0.99674550195551903</v>
      </c>
      <c r="AI8" s="4">
        <v>23.292683333333301</v>
      </c>
      <c r="AJ8" s="4">
        <v>14.4892295602071</v>
      </c>
      <c r="AK8" s="4">
        <v>115.913836481657</v>
      </c>
      <c r="AL8" s="4">
        <v>3280.4733535601299</v>
      </c>
      <c r="AM8" s="4">
        <v>13.6549833333333</v>
      </c>
      <c r="AN8" s="4">
        <v>899085.73357943399</v>
      </c>
    </row>
    <row r="9" spans="1:40">
      <c r="A9" s="1"/>
      <c r="B9" s="1"/>
      <c r="C9" s="1" t="s">
        <v>100</v>
      </c>
      <c r="D9" s="1"/>
      <c r="E9" s="1" t="s">
        <v>75</v>
      </c>
      <c r="F9" s="1" t="s">
        <v>44</v>
      </c>
      <c r="G9" s="1" t="s">
        <v>123</v>
      </c>
      <c r="H9" s="3">
        <v>43809.617800925902</v>
      </c>
      <c r="I9" s="1" t="s">
        <v>46</v>
      </c>
      <c r="J9" s="4">
        <v>0.99595739256689098</v>
      </c>
      <c r="K9" s="4">
        <v>9.5599500000000006</v>
      </c>
      <c r="L9" s="4">
        <v>19.569142942832801</v>
      </c>
      <c r="M9" s="4">
        <v>97.845714714164004</v>
      </c>
      <c r="N9" s="4">
        <v>17467.302875904199</v>
      </c>
      <c r="O9" s="4">
        <v>13.6550166666667</v>
      </c>
      <c r="P9" s="4">
        <v>865646.06701646396</v>
      </c>
      <c r="Q9" s="1" t="s">
        <v>696</v>
      </c>
      <c r="R9" s="4">
        <v>0.99910503984916699</v>
      </c>
      <c r="S9" s="4">
        <v>10.65635</v>
      </c>
      <c r="T9" s="4">
        <v>20.1497977365078</v>
      </c>
      <c r="U9" s="4">
        <v>100.74898868253899</v>
      </c>
      <c r="V9" s="4">
        <v>131467.216302001</v>
      </c>
      <c r="W9" s="4">
        <v>10.6504666666667</v>
      </c>
      <c r="X9" s="4">
        <v>212868.96037976199</v>
      </c>
      <c r="Y9" s="1" t="s">
        <v>90</v>
      </c>
      <c r="Z9" s="4">
        <v>0.99884733862590003</v>
      </c>
      <c r="AA9" s="4">
        <v>11.793699999999999</v>
      </c>
      <c r="AB9" s="4">
        <v>18.805352349749299</v>
      </c>
      <c r="AC9" s="4">
        <v>94.026761748746694</v>
      </c>
      <c r="AD9" s="4">
        <v>42225.755845268097</v>
      </c>
      <c r="AE9" s="4">
        <v>13.6550166666667</v>
      </c>
      <c r="AF9" s="4">
        <v>865646.06701646396</v>
      </c>
      <c r="AG9" s="1" t="s">
        <v>93</v>
      </c>
      <c r="AH9" s="4">
        <v>0.99674550195551903</v>
      </c>
      <c r="AI9" s="4">
        <v>23.2927</v>
      </c>
      <c r="AJ9" s="4">
        <v>18.317781870445</v>
      </c>
      <c r="AK9" s="4">
        <v>91.588909352224903</v>
      </c>
      <c r="AL9" s="4">
        <v>4595.4328054410398</v>
      </c>
      <c r="AM9" s="4">
        <v>13.6550166666667</v>
      </c>
      <c r="AN9" s="4">
        <v>865646.06701646396</v>
      </c>
    </row>
    <row r="10" spans="1:40">
      <c r="A10" s="1"/>
      <c r="B10" s="1"/>
      <c r="C10" s="1" t="s">
        <v>129</v>
      </c>
      <c r="D10" s="1"/>
      <c r="E10" s="1" t="s">
        <v>10</v>
      </c>
      <c r="F10" s="1" t="s">
        <v>44</v>
      </c>
      <c r="G10" s="1" t="s">
        <v>121</v>
      </c>
      <c r="H10" s="3">
        <v>43809.638657407399</v>
      </c>
      <c r="I10" s="1" t="s">
        <v>46</v>
      </c>
      <c r="J10" s="4">
        <v>0.99595739256689098</v>
      </c>
      <c r="K10" s="4">
        <v>9.5599666666666696</v>
      </c>
      <c r="L10" s="4">
        <v>24.9584914036732</v>
      </c>
      <c r="M10" s="4">
        <v>79.867172491754104</v>
      </c>
      <c r="N10" s="4">
        <v>26536.604451353302</v>
      </c>
      <c r="O10" s="4">
        <v>13.6550333333333</v>
      </c>
      <c r="P10" s="4">
        <v>1022186.20361169</v>
      </c>
      <c r="Q10" s="1" t="s">
        <v>696</v>
      </c>
      <c r="R10" s="4">
        <v>0.99910503984916699</v>
      </c>
      <c r="S10" s="4">
        <v>10.6513333333333</v>
      </c>
      <c r="T10" s="4">
        <v>31.131038900150699</v>
      </c>
      <c r="U10" s="4">
        <v>99.619324480482305</v>
      </c>
      <c r="V10" s="4">
        <v>217947.403822024</v>
      </c>
      <c r="W10" s="4">
        <v>10.6504666666667</v>
      </c>
      <c r="X10" s="4">
        <v>231669.40557189999</v>
      </c>
      <c r="Y10" s="1" t="s">
        <v>90</v>
      </c>
      <c r="Z10" s="4">
        <v>0.99884733862590003</v>
      </c>
      <c r="AA10" s="4">
        <v>11.785216666666701</v>
      </c>
      <c r="AB10" s="4">
        <v>29.679065873990599</v>
      </c>
      <c r="AC10" s="4">
        <v>94.973010796769799</v>
      </c>
      <c r="AD10" s="4">
        <v>79692.178780626302</v>
      </c>
      <c r="AE10" s="4">
        <v>13.6550333333333</v>
      </c>
      <c r="AF10" s="4">
        <v>1022186.20361169</v>
      </c>
      <c r="AG10" s="1" t="s">
        <v>93</v>
      </c>
      <c r="AH10" s="4">
        <v>0.99674550195551903</v>
      </c>
      <c r="AI10" s="4">
        <v>23.292733333333299</v>
      </c>
      <c r="AJ10" s="4">
        <v>29.439723681816201</v>
      </c>
      <c r="AK10" s="4">
        <v>94.207115781811893</v>
      </c>
      <c r="AL10" s="4">
        <v>10355.732212446501</v>
      </c>
      <c r="AM10" s="4">
        <v>13.6550333333333</v>
      </c>
      <c r="AN10" s="4">
        <v>1022186.20361169</v>
      </c>
    </row>
    <row r="11" spans="1:40">
      <c r="A11" s="1"/>
      <c r="B11" s="1"/>
      <c r="C11" s="1" t="s">
        <v>132</v>
      </c>
      <c r="D11" s="1"/>
      <c r="E11" s="1" t="s">
        <v>133</v>
      </c>
      <c r="F11" s="1" t="s">
        <v>44</v>
      </c>
      <c r="G11" s="1" t="s">
        <v>60</v>
      </c>
      <c r="H11" s="3">
        <v>43809.659571759301</v>
      </c>
      <c r="I11" s="1" t="s">
        <v>46</v>
      </c>
      <c r="J11" s="4">
        <v>0.99595739256689098</v>
      </c>
      <c r="K11" s="4">
        <v>9.5599166666666697</v>
      </c>
      <c r="L11" s="4">
        <v>39.0485329420139</v>
      </c>
      <c r="M11" s="4">
        <v>78.097065884027899</v>
      </c>
      <c r="N11" s="4">
        <v>40379.040944827699</v>
      </c>
      <c r="O11" s="4">
        <v>13.6549833333333</v>
      </c>
      <c r="P11" s="4">
        <v>982984.49220360396</v>
      </c>
      <c r="Q11" s="1" t="s">
        <v>696</v>
      </c>
      <c r="R11" s="4">
        <v>0.99910503984916699</v>
      </c>
      <c r="S11" s="4">
        <v>10.6512833333333</v>
      </c>
      <c r="T11" s="4">
        <v>48.973377435632599</v>
      </c>
      <c r="U11" s="4">
        <v>97.946754871265199</v>
      </c>
      <c r="V11" s="4">
        <v>317843.30511358101</v>
      </c>
      <c r="W11" s="4">
        <v>10.6504166666667</v>
      </c>
      <c r="X11" s="4">
        <v>216830.65940812501</v>
      </c>
      <c r="Y11" s="1" t="s">
        <v>90</v>
      </c>
      <c r="Z11" s="4">
        <v>0.99884733862590003</v>
      </c>
      <c r="AA11" s="4">
        <v>11.7936666666667</v>
      </c>
      <c r="AB11" s="4">
        <v>43.9717264589707</v>
      </c>
      <c r="AC11" s="4">
        <v>87.9434529179413</v>
      </c>
      <c r="AD11" s="4">
        <v>114342.05442194</v>
      </c>
      <c r="AE11" s="4">
        <v>13.6549833333333</v>
      </c>
      <c r="AF11" s="4">
        <v>982984.49220360396</v>
      </c>
      <c r="AG11" s="1" t="s">
        <v>93</v>
      </c>
      <c r="AH11" s="4">
        <v>0.99674550195551903</v>
      </c>
      <c r="AI11" s="4">
        <v>23.292683333333301</v>
      </c>
      <c r="AJ11" s="4">
        <v>47.596241425964401</v>
      </c>
      <c r="AK11" s="4">
        <v>95.192482851928801</v>
      </c>
      <c r="AL11" s="4">
        <v>17696.995373724101</v>
      </c>
      <c r="AM11" s="4">
        <v>13.6549833333333</v>
      </c>
      <c r="AN11" s="4">
        <v>982984.49220360396</v>
      </c>
    </row>
    <row r="12" spans="1:40" s="8" customFormat="1">
      <c r="A12" s="5"/>
      <c r="B12" s="5"/>
      <c r="C12" s="5" t="s">
        <v>74</v>
      </c>
      <c r="D12" s="5" t="s">
        <v>138</v>
      </c>
      <c r="E12" s="5" t="s">
        <v>101</v>
      </c>
      <c r="F12" s="5" t="s">
        <v>44</v>
      </c>
      <c r="G12" s="5" t="s">
        <v>95</v>
      </c>
      <c r="H12" s="6">
        <v>43809.680462962999</v>
      </c>
      <c r="I12" s="5" t="s">
        <v>46</v>
      </c>
      <c r="J12" s="7">
        <v>0.99595739256689098</v>
      </c>
      <c r="K12" s="7">
        <v>9.5599666666666696</v>
      </c>
      <c r="L12" s="7">
        <v>50.253044124627301</v>
      </c>
      <c r="M12" s="7">
        <v>57.432050428145502</v>
      </c>
      <c r="N12" s="7">
        <v>50092.230305252102</v>
      </c>
      <c r="O12" s="7">
        <v>13.6550333333333</v>
      </c>
      <c r="P12" s="7">
        <v>943366.22247412498</v>
      </c>
      <c r="Q12" s="1" t="s">
        <v>696</v>
      </c>
      <c r="R12" s="4">
        <v>0.99910503984916699</v>
      </c>
      <c r="S12" s="4">
        <v>10.6513166666667</v>
      </c>
      <c r="T12" s="4">
        <v>49.560410873295702</v>
      </c>
      <c r="U12" s="4">
        <v>56.6404695694808</v>
      </c>
      <c r="V12" s="4">
        <v>305486.24558987201</v>
      </c>
      <c r="W12" s="4">
        <v>10.6504666666667</v>
      </c>
      <c r="X12" s="4">
        <v>205973.22801709501</v>
      </c>
      <c r="Y12" s="5" t="s">
        <v>90</v>
      </c>
      <c r="Z12" s="7">
        <v>0.99884733862590003</v>
      </c>
      <c r="AA12" s="7">
        <v>11.785216666666701</v>
      </c>
      <c r="AB12" s="7">
        <v>46.929765580665602</v>
      </c>
      <c r="AC12" s="7">
        <v>53.634017806474901</v>
      </c>
      <c r="AD12" s="7">
        <v>117222.82426370399</v>
      </c>
      <c r="AE12" s="7">
        <v>13.6550333333333</v>
      </c>
      <c r="AF12" s="7">
        <v>943366.22247412498</v>
      </c>
      <c r="AG12" s="5" t="s">
        <v>93</v>
      </c>
      <c r="AH12" s="7">
        <v>0.99674550195551903</v>
      </c>
      <c r="AI12" s="7">
        <v>23.292733333333299</v>
      </c>
      <c r="AJ12" s="7">
        <v>49.352194053798897</v>
      </c>
      <c r="AK12" s="7">
        <v>56.402507490055903</v>
      </c>
      <c r="AL12" s="7">
        <v>17701.968394404201</v>
      </c>
      <c r="AM12" s="7">
        <v>13.6550333333333</v>
      </c>
      <c r="AN12" s="7">
        <v>943366.22247412498</v>
      </c>
    </row>
    <row r="13" spans="1:40">
      <c r="A13" s="1"/>
      <c r="B13" s="1"/>
      <c r="C13" s="1" t="s">
        <v>2</v>
      </c>
      <c r="D13" s="1"/>
      <c r="E13" s="1" t="s">
        <v>118</v>
      </c>
      <c r="F13" s="1" t="s">
        <v>44</v>
      </c>
      <c r="G13" s="1" t="s">
        <v>40</v>
      </c>
      <c r="H13" s="3">
        <v>43809.701400462996</v>
      </c>
      <c r="I13" s="1" t="s">
        <v>46</v>
      </c>
      <c r="J13" s="4">
        <v>0.99595739256689098</v>
      </c>
      <c r="K13" s="4">
        <v>9.5599333333333298</v>
      </c>
      <c r="L13" s="4">
        <v>103.665489925134</v>
      </c>
      <c r="M13" s="4">
        <v>82.932391940107095</v>
      </c>
      <c r="N13" s="4">
        <v>106195.094472952</v>
      </c>
      <c r="O13" s="4">
        <v>13.654999999999999</v>
      </c>
      <c r="P13" s="4">
        <v>961857.37252132699</v>
      </c>
      <c r="Q13" s="1" t="s">
        <v>696</v>
      </c>
      <c r="R13" s="4">
        <v>0.99910503984916699</v>
      </c>
      <c r="S13" s="4">
        <v>10.651300000000001</v>
      </c>
      <c r="T13" s="4">
        <v>139.46219553808001</v>
      </c>
      <c r="U13" s="4">
        <v>111.569756430464</v>
      </c>
      <c r="V13" s="4">
        <v>847265.84035545995</v>
      </c>
      <c r="W13" s="4">
        <v>10.6504333333333</v>
      </c>
      <c r="X13" s="4">
        <v>205203.889197318</v>
      </c>
      <c r="Y13" s="1" t="s">
        <v>90</v>
      </c>
      <c r="Z13" s="4">
        <v>0.99884733862590003</v>
      </c>
      <c r="AA13" s="4">
        <v>11.7852</v>
      </c>
      <c r="AB13" s="4">
        <v>126.17864305162</v>
      </c>
      <c r="AC13" s="4">
        <v>100.942914441296</v>
      </c>
      <c r="AD13" s="4">
        <v>324097.20950439502</v>
      </c>
      <c r="AE13" s="4">
        <v>13.654999999999999</v>
      </c>
      <c r="AF13" s="4">
        <v>961857.37252132699</v>
      </c>
      <c r="AG13" s="1" t="s">
        <v>93</v>
      </c>
      <c r="AH13" s="4">
        <v>0.99674550195551903</v>
      </c>
      <c r="AI13" s="4">
        <v>23.275749999999999</v>
      </c>
      <c r="AJ13" s="4">
        <v>127.91181381836699</v>
      </c>
      <c r="AK13" s="4">
        <v>102.329451054693</v>
      </c>
      <c r="AL13" s="4">
        <v>50811.884258287202</v>
      </c>
      <c r="AM13" s="4">
        <v>13.654999999999999</v>
      </c>
      <c r="AN13" s="4">
        <v>961857.37252132699</v>
      </c>
    </row>
    <row r="14" spans="1:40">
      <c r="A14" s="1"/>
      <c r="B14" s="1"/>
      <c r="C14" s="1" t="s">
        <v>15</v>
      </c>
      <c r="D14" s="1"/>
      <c r="E14" s="1" t="s">
        <v>42</v>
      </c>
      <c r="F14" s="1" t="s">
        <v>44</v>
      </c>
      <c r="G14" s="1" t="s">
        <v>94</v>
      </c>
      <c r="H14" s="3">
        <v>43809.722280092603</v>
      </c>
      <c r="I14" s="1" t="s">
        <v>46</v>
      </c>
      <c r="J14" s="4">
        <v>0.99595739256689098</v>
      </c>
      <c r="K14" s="4">
        <v>9.5599000000000007</v>
      </c>
      <c r="L14" s="4">
        <v>189.036480498841</v>
      </c>
      <c r="M14" s="4">
        <v>94.518240249420302</v>
      </c>
      <c r="N14" s="4">
        <v>207854.73270986599</v>
      </c>
      <c r="O14" s="4">
        <v>13.646466666666701</v>
      </c>
      <c r="P14" s="4">
        <v>1028974.66958729</v>
      </c>
      <c r="Q14" s="1" t="s">
        <v>696</v>
      </c>
      <c r="R14" s="4">
        <v>0.99910503984916699</v>
      </c>
      <c r="S14" s="4">
        <v>10.6512666666667</v>
      </c>
      <c r="T14" s="4">
        <v>201.41943371569201</v>
      </c>
      <c r="U14" s="4">
        <v>100.709716857846</v>
      </c>
      <c r="V14" s="4">
        <v>1379082.3207122399</v>
      </c>
      <c r="W14" s="4">
        <v>10.650399999999999</v>
      </c>
      <c r="X14" s="4">
        <v>231690.29402847699</v>
      </c>
      <c r="Y14" s="1" t="s">
        <v>90</v>
      </c>
      <c r="Z14" s="4">
        <v>0.99884733862590003</v>
      </c>
      <c r="AA14" s="4">
        <v>11.785166666666701</v>
      </c>
      <c r="AB14" s="4">
        <v>193.53809821238599</v>
      </c>
      <c r="AC14" s="4">
        <v>96.769049106192995</v>
      </c>
      <c r="AD14" s="4">
        <v>532730.591864274</v>
      </c>
      <c r="AE14" s="4">
        <v>13.646466666666701</v>
      </c>
      <c r="AF14" s="4">
        <v>1028974.66958729</v>
      </c>
      <c r="AG14" s="1" t="s">
        <v>93</v>
      </c>
      <c r="AH14" s="4">
        <v>0.99674550195551903</v>
      </c>
      <c r="AI14" s="4">
        <v>23.275700000000001</v>
      </c>
      <c r="AJ14" s="4">
        <v>196.77475007144201</v>
      </c>
      <c r="AK14" s="4">
        <v>98.387375035721206</v>
      </c>
      <c r="AL14" s="4">
        <v>85080.433096721899</v>
      </c>
      <c r="AM14" s="4">
        <v>13.646466666666701</v>
      </c>
      <c r="AN14" s="4">
        <v>1028974.66958729</v>
      </c>
    </row>
    <row r="15" spans="1:40" s="8" customFormat="1">
      <c r="A15" s="5"/>
      <c r="B15" s="5"/>
      <c r="C15" s="5" t="s">
        <v>107</v>
      </c>
      <c r="D15" s="5" t="s">
        <v>138</v>
      </c>
      <c r="E15" s="5" t="s">
        <v>73</v>
      </c>
      <c r="F15" s="5" t="s">
        <v>44</v>
      </c>
      <c r="G15" s="5" t="s">
        <v>136</v>
      </c>
      <c r="H15" s="6">
        <v>43809.743217592601</v>
      </c>
      <c r="I15" s="5" t="s">
        <v>46</v>
      </c>
      <c r="J15" s="7">
        <v>0.99595739256689098</v>
      </c>
      <c r="K15" s="7">
        <v>9.5599166666666697</v>
      </c>
      <c r="L15" s="7">
        <v>42.912623322985098</v>
      </c>
      <c r="M15" s="7">
        <v>11.4433662194627</v>
      </c>
      <c r="N15" s="7">
        <v>2448.6758017420798</v>
      </c>
      <c r="O15" s="7">
        <v>13.6210166666667</v>
      </c>
      <c r="P15" s="7">
        <v>54145.695876562102</v>
      </c>
      <c r="Q15" s="1" t="s">
        <v>696</v>
      </c>
      <c r="R15" s="4">
        <v>0.99910503984916699</v>
      </c>
      <c r="S15" s="4">
        <v>10.6109833333333</v>
      </c>
      <c r="T15" s="4">
        <v>282.85311701878999</v>
      </c>
      <c r="U15" s="4">
        <v>75.427497871677204</v>
      </c>
      <c r="V15" s="4">
        <v>20074.124790039099</v>
      </c>
      <c r="W15" s="4">
        <v>10.6051</v>
      </c>
      <c r="X15" s="4">
        <v>2404.4276217039101</v>
      </c>
      <c r="Y15" s="5" t="s">
        <v>90</v>
      </c>
      <c r="Z15" s="7">
        <v>0.99884733862590003</v>
      </c>
      <c r="AA15" s="7">
        <v>11.785166666666701</v>
      </c>
      <c r="AB15" s="7">
        <v>58.627185338430401</v>
      </c>
      <c r="AC15" s="7">
        <v>15.6339160902481</v>
      </c>
      <c r="AD15" s="7">
        <v>8427.9853349609093</v>
      </c>
      <c r="AE15" s="7">
        <v>13.6210166666667</v>
      </c>
      <c r="AF15" s="7">
        <v>54145.695876562102</v>
      </c>
      <c r="AG15" s="5" t="s">
        <v>93</v>
      </c>
      <c r="AH15" s="7">
        <v>0.99674550195551903</v>
      </c>
      <c r="AI15" s="7">
        <v>23.267216666666702</v>
      </c>
      <c r="AJ15" s="7">
        <v>62.081971209947802</v>
      </c>
      <c r="AK15" s="7">
        <v>16.5551923226528</v>
      </c>
      <c r="AL15" s="7">
        <v>1314.8797481325601</v>
      </c>
      <c r="AM15" s="7">
        <v>13.6210166666667</v>
      </c>
      <c r="AN15" s="7">
        <v>54145.695876562102</v>
      </c>
    </row>
    <row r="16" spans="1:40" s="8" customFormat="1">
      <c r="A16" s="5"/>
      <c r="B16" s="5"/>
      <c r="C16" s="5" t="s">
        <v>67</v>
      </c>
      <c r="D16" s="5" t="s">
        <v>138</v>
      </c>
      <c r="E16" s="5" t="s">
        <v>52</v>
      </c>
      <c r="F16" s="5" t="s">
        <v>44</v>
      </c>
      <c r="G16" s="5" t="s">
        <v>45</v>
      </c>
      <c r="H16" s="6">
        <v>43809.7640972222</v>
      </c>
      <c r="I16" s="5" t="s">
        <v>46</v>
      </c>
      <c r="J16" s="7">
        <v>0.99595739256689098</v>
      </c>
      <c r="K16" s="7">
        <v>9.5599166666666697</v>
      </c>
      <c r="L16" s="7">
        <v>728.95114666832706</v>
      </c>
      <c r="M16" s="7">
        <v>116.63218346693201</v>
      </c>
      <c r="N16" s="7">
        <v>332636.18523531599</v>
      </c>
      <c r="O16" s="7">
        <v>13.6295</v>
      </c>
      <c r="P16" s="7">
        <v>425756.63284114702</v>
      </c>
      <c r="Q16" s="1" t="s">
        <v>696</v>
      </c>
      <c r="R16" s="4">
        <v>0.99910503984916699</v>
      </c>
      <c r="S16" s="4">
        <v>10.6512666666667</v>
      </c>
      <c r="T16" s="4">
        <v>660.04008189925401</v>
      </c>
      <c r="U16" s="4">
        <v>105.606413103881</v>
      </c>
      <c r="V16" s="4">
        <v>3278789.80816792</v>
      </c>
      <c r="W16" s="4">
        <v>10.6504166666667</v>
      </c>
      <c r="X16" s="4">
        <v>168581.99476401199</v>
      </c>
      <c r="Y16" s="5" t="s">
        <v>90</v>
      </c>
      <c r="Z16" s="7">
        <v>0.99884733862590003</v>
      </c>
      <c r="AA16" s="7">
        <v>11.785166666666701</v>
      </c>
      <c r="AB16" s="7">
        <v>713.72809829093001</v>
      </c>
      <c r="AC16" s="7">
        <v>114.196495726549</v>
      </c>
      <c r="AD16" s="7">
        <v>814822.59250539995</v>
      </c>
      <c r="AE16" s="7">
        <v>13.6295</v>
      </c>
      <c r="AF16" s="7">
        <v>425756.63284114702</v>
      </c>
      <c r="AG16" s="5" t="s">
        <v>93</v>
      </c>
      <c r="AH16" s="7">
        <v>0.99674550195551903</v>
      </c>
      <c r="AI16" s="7">
        <v>23.275666666666702</v>
      </c>
      <c r="AJ16" s="7">
        <v>360.97274833966998</v>
      </c>
      <c r="AK16" s="7">
        <v>57.755639734347199</v>
      </c>
      <c r="AL16" s="7">
        <v>65514.671054942897</v>
      </c>
      <c r="AM16" s="7">
        <v>13.6295</v>
      </c>
      <c r="AN16" s="7">
        <v>425756.63284114702</v>
      </c>
    </row>
    <row r="17" spans="1:40">
      <c r="A17" s="1"/>
      <c r="B17" s="1"/>
      <c r="C17" s="1" t="s">
        <v>88</v>
      </c>
      <c r="D17" s="1"/>
      <c r="E17" s="1" t="s">
        <v>63</v>
      </c>
      <c r="F17" s="1" t="s">
        <v>44</v>
      </c>
      <c r="G17" s="1" t="s">
        <v>135</v>
      </c>
      <c r="H17" s="3">
        <v>43809.785011574102</v>
      </c>
      <c r="I17" s="1" t="s">
        <v>46</v>
      </c>
      <c r="J17" s="4">
        <v>0.99595739256689098</v>
      </c>
      <c r="K17" s="4">
        <v>9.5599333333333298</v>
      </c>
      <c r="L17" s="4">
        <v>884.85295872135498</v>
      </c>
      <c r="M17" s="4">
        <v>101.126052425298</v>
      </c>
      <c r="N17" s="4">
        <v>340217.18727068999</v>
      </c>
      <c r="O17" s="4">
        <v>13.638033333333301</v>
      </c>
      <c r="P17" s="4">
        <v>358670.30964992999</v>
      </c>
      <c r="Q17" s="1" t="s">
        <v>696</v>
      </c>
      <c r="R17" s="4">
        <v>0.99910503984916699</v>
      </c>
      <c r="S17" s="4">
        <v>10.6513166666667</v>
      </c>
      <c r="T17" s="4">
        <v>866.76868469365604</v>
      </c>
      <c r="U17" s="4">
        <v>99.059278250703599</v>
      </c>
      <c r="V17" s="4">
        <v>3338181.9287231602</v>
      </c>
      <c r="W17" s="4">
        <v>10.6454166666667</v>
      </c>
      <c r="X17" s="4">
        <v>130739.174522268</v>
      </c>
      <c r="Y17" s="1" t="s">
        <v>90</v>
      </c>
      <c r="Z17" s="4">
        <v>0.99884733862590003</v>
      </c>
      <c r="AA17" s="4">
        <v>11.7852</v>
      </c>
      <c r="AB17" s="4">
        <v>912.45736233113803</v>
      </c>
      <c r="AC17" s="4">
        <v>104.28084140927299</v>
      </c>
      <c r="AD17" s="4">
        <v>877728.90149705403</v>
      </c>
      <c r="AE17" s="4">
        <v>13.638033333333301</v>
      </c>
      <c r="AF17" s="4">
        <v>358670.30964992999</v>
      </c>
      <c r="AG17" s="1" t="s">
        <v>93</v>
      </c>
      <c r="AH17" s="4">
        <v>0.99674550195551903</v>
      </c>
      <c r="AI17" s="4">
        <v>23.275733333333299</v>
      </c>
      <c r="AJ17" s="4">
        <v>934.59311972315504</v>
      </c>
      <c r="AK17" s="4">
        <v>106.81064225407501</v>
      </c>
      <c r="AL17" s="4">
        <v>144397.276440082</v>
      </c>
      <c r="AM17" s="4">
        <v>13.638033333333301</v>
      </c>
      <c r="AN17" s="4">
        <v>358670.30964992999</v>
      </c>
    </row>
    <row r="18" spans="1:40">
      <c r="A18" s="1"/>
      <c r="B18" s="1"/>
      <c r="C18" s="1" t="s">
        <v>9</v>
      </c>
      <c r="D18" s="1"/>
      <c r="E18" s="1" t="s">
        <v>36</v>
      </c>
      <c r="F18" s="1" t="s">
        <v>44</v>
      </c>
      <c r="G18" s="1" t="s">
        <v>134</v>
      </c>
      <c r="H18" s="3">
        <v>43809.805891203701</v>
      </c>
      <c r="I18" s="1" t="s">
        <v>46</v>
      </c>
      <c r="J18" s="4">
        <v>0.99595739256689098</v>
      </c>
      <c r="K18" s="4">
        <v>9.5599500000000006</v>
      </c>
      <c r="L18" s="4">
        <v>1289.64468133933</v>
      </c>
      <c r="M18" s="4">
        <v>103.171574507146</v>
      </c>
      <c r="N18" s="4">
        <v>665791.40707831795</v>
      </c>
      <c r="O18" s="4">
        <v>13.63805</v>
      </c>
      <c r="P18" s="4">
        <v>481460.78159935499</v>
      </c>
      <c r="Q18" s="1" t="s">
        <v>696</v>
      </c>
      <c r="R18" s="4">
        <v>0.99910503984916699</v>
      </c>
      <c r="S18" s="4">
        <v>10.6513166666667</v>
      </c>
      <c r="T18" s="4">
        <v>1244.2972905704701</v>
      </c>
      <c r="U18" s="4">
        <v>99.543783245637499</v>
      </c>
      <c r="V18" s="4">
        <v>5975081.8387285396</v>
      </c>
      <c r="W18" s="4">
        <v>10.6454166666667</v>
      </c>
      <c r="X18" s="4">
        <v>163059.316615555</v>
      </c>
      <c r="Y18" s="1" t="s">
        <v>90</v>
      </c>
      <c r="Z18" s="4">
        <v>0.99884733862590003</v>
      </c>
      <c r="AA18" s="4">
        <v>11.785216666666701</v>
      </c>
      <c r="AB18" s="4">
        <v>1224.9961440187101</v>
      </c>
      <c r="AC18" s="4">
        <v>97.999691521497198</v>
      </c>
      <c r="AD18" s="4">
        <v>1582065.89875363</v>
      </c>
      <c r="AE18" s="4">
        <v>13.63805</v>
      </c>
      <c r="AF18" s="4">
        <v>481460.78159935499</v>
      </c>
      <c r="AG18" s="1" t="s">
        <v>93</v>
      </c>
      <c r="AH18" s="4">
        <v>0.99674550195551903</v>
      </c>
      <c r="AI18" s="4">
        <v>23.2757166666667</v>
      </c>
      <c r="AJ18" s="4">
        <v>1194.6273398486001</v>
      </c>
      <c r="AK18" s="4">
        <v>95.570187187888195</v>
      </c>
      <c r="AL18" s="4">
        <v>248114.601376273</v>
      </c>
      <c r="AM18" s="4">
        <v>13.63805</v>
      </c>
      <c r="AN18" s="4">
        <v>481460.78159935499</v>
      </c>
    </row>
    <row r="19" spans="1:40">
      <c r="A19" s="1"/>
      <c r="B19" s="1"/>
      <c r="C19" s="1" t="s">
        <v>119</v>
      </c>
      <c r="D19" s="1"/>
      <c r="E19" s="1" t="s">
        <v>57</v>
      </c>
      <c r="F19" s="1" t="s">
        <v>27</v>
      </c>
      <c r="G19" s="1" t="s">
        <v>120</v>
      </c>
      <c r="H19" s="3">
        <v>43809.826782407399</v>
      </c>
      <c r="I19" s="1" t="s">
        <v>46</v>
      </c>
      <c r="J19" s="4">
        <v>0.99595739256689098</v>
      </c>
      <c r="K19" s="4">
        <v>9.5599666666666696</v>
      </c>
      <c r="L19" s="4">
        <v>42.590821432246699</v>
      </c>
      <c r="M19" s="4">
        <v>567.87761909662299</v>
      </c>
      <c r="N19" s="4">
        <v>25728.4385333311</v>
      </c>
      <c r="O19" s="4">
        <v>13.629566666666699</v>
      </c>
      <c r="P19" s="4">
        <v>573290.11987729999</v>
      </c>
      <c r="Q19" s="1" t="s">
        <v>696</v>
      </c>
      <c r="R19" s="4">
        <v>0.99910503984916699</v>
      </c>
      <c r="S19" s="4">
        <v>10.6513333333333</v>
      </c>
      <c r="T19" s="4">
        <v>7.2159887210055</v>
      </c>
      <c r="U19" s="4">
        <v>96.213182946740005</v>
      </c>
      <c r="V19" s="4">
        <v>45181.2747051279</v>
      </c>
      <c r="W19" s="4">
        <v>10.645433333333299</v>
      </c>
      <c r="X19" s="4">
        <v>190669.03540211599</v>
      </c>
      <c r="Y19" s="1" t="s">
        <v>90</v>
      </c>
      <c r="Z19" s="4">
        <v>0.99884733862590003</v>
      </c>
      <c r="AA19" s="4">
        <v>11.785216666666701</v>
      </c>
      <c r="AB19" s="4">
        <v>22.418064663562198</v>
      </c>
      <c r="AC19" s="4">
        <v>298.90752884749702</v>
      </c>
      <c r="AD19" s="4">
        <v>33523.320360762402</v>
      </c>
      <c r="AE19" s="4">
        <v>13.629566666666699</v>
      </c>
      <c r="AF19" s="4">
        <v>573290.11987729999</v>
      </c>
      <c r="AG19" s="1" t="s">
        <v>93</v>
      </c>
      <c r="AH19" s="4">
        <v>0.99674550195551903</v>
      </c>
      <c r="AI19" s="4">
        <v>23.258783333333302</v>
      </c>
      <c r="AJ19" s="4">
        <v>33.340890343176902</v>
      </c>
      <c r="AK19" s="4">
        <v>444.54520457569203</v>
      </c>
      <c r="AL19" s="4">
        <v>6777.6915359197501</v>
      </c>
      <c r="AM19" s="4">
        <v>13.629566666666699</v>
      </c>
      <c r="AN19" s="4">
        <v>573290.11987729999</v>
      </c>
    </row>
    <row r="20" spans="1:40">
      <c r="A20" s="1"/>
      <c r="B20" s="1"/>
      <c r="C20" s="1" t="s">
        <v>127</v>
      </c>
      <c r="D20" s="1"/>
      <c r="E20" s="1" t="s">
        <v>69</v>
      </c>
      <c r="F20" s="1" t="s">
        <v>27</v>
      </c>
      <c r="G20" s="1" t="s">
        <v>60</v>
      </c>
      <c r="H20" s="3">
        <v>43809.847662036998</v>
      </c>
      <c r="I20" s="1" t="s">
        <v>46</v>
      </c>
      <c r="J20" s="4">
        <v>0.99595739256689098</v>
      </c>
      <c r="K20" s="4">
        <v>9.5599500000000006</v>
      </c>
      <c r="L20" s="4">
        <v>40.147516799731001</v>
      </c>
      <c r="M20" s="4">
        <v>80.295033599461902</v>
      </c>
      <c r="N20" s="4">
        <v>19140.151841762199</v>
      </c>
      <c r="O20" s="4">
        <v>13.63805</v>
      </c>
      <c r="P20" s="4">
        <v>452945.052709601</v>
      </c>
      <c r="Q20" s="1" t="s">
        <v>696</v>
      </c>
      <c r="R20" s="4">
        <v>0.99910503984916699</v>
      </c>
      <c r="S20" s="4">
        <v>10.6513166666667</v>
      </c>
      <c r="T20" s="4">
        <v>36.742669379319402</v>
      </c>
      <c r="U20" s="4">
        <v>73.485338758638704</v>
      </c>
      <c r="V20" s="4">
        <v>161648.75734235399</v>
      </c>
      <c r="W20" s="4">
        <v>10.6454166666667</v>
      </c>
      <c r="X20" s="4">
        <v>146167.255250724</v>
      </c>
      <c r="Y20" s="1" t="s">
        <v>90</v>
      </c>
      <c r="Z20" s="4">
        <v>0.99884733862590003</v>
      </c>
      <c r="AA20" s="4">
        <v>11.785216666666701</v>
      </c>
      <c r="AB20" s="4">
        <v>35.207137041986698</v>
      </c>
      <c r="AC20" s="4">
        <v>70.414274083973396</v>
      </c>
      <c r="AD20" s="4">
        <v>42032.756672073898</v>
      </c>
      <c r="AE20" s="4">
        <v>13.63805</v>
      </c>
      <c r="AF20" s="4">
        <v>452945.052709601</v>
      </c>
      <c r="AG20" s="1" t="s">
        <v>93</v>
      </c>
      <c r="AH20" s="4">
        <v>0.99674550195551903</v>
      </c>
      <c r="AI20" s="4">
        <v>23.241800000000001</v>
      </c>
      <c r="AJ20" s="4">
        <v>31.190813313736001</v>
      </c>
      <c r="AK20" s="4">
        <v>62.381626627472102</v>
      </c>
      <c r="AL20" s="4">
        <v>4932.6659055319597</v>
      </c>
      <c r="AM20" s="4">
        <v>13.63805</v>
      </c>
      <c r="AN20" s="4">
        <v>452945.052709601</v>
      </c>
    </row>
    <row r="21" spans="1:40">
      <c r="A21" s="1"/>
      <c r="B21" s="1"/>
      <c r="C21" s="1" t="s">
        <v>78</v>
      </c>
      <c r="D21" s="1"/>
      <c r="E21" s="1" t="s">
        <v>28</v>
      </c>
      <c r="F21" s="1" t="s">
        <v>27</v>
      </c>
      <c r="G21" s="1" t="s">
        <v>94</v>
      </c>
      <c r="H21" s="3">
        <v>43809.868587962999</v>
      </c>
      <c r="I21" s="1" t="s">
        <v>46</v>
      </c>
      <c r="J21" s="4">
        <v>0.99595739256689098</v>
      </c>
      <c r="K21" s="4">
        <v>9.5599000000000007</v>
      </c>
      <c r="L21" s="4">
        <v>122.338962411371</v>
      </c>
      <c r="M21" s="4">
        <v>61.169481205685599</v>
      </c>
      <c r="N21" s="4">
        <v>66030.484552464404</v>
      </c>
      <c r="O21" s="4">
        <v>13.637983333333301</v>
      </c>
      <c r="P21" s="4">
        <v>506208.56337690499</v>
      </c>
      <c r="Q21" s="1" t="s">
        <v>696</v>
      </c>
      <c r="R21" s="4">
        <v>0.99910503984916699</v>
      </c>
      <c r="S21" s="4">
        <v>10.6512666666667</v>
      </c>
      <c r="T21" s="4">
        <v>170.443275858334</v>
      </c>
      <c r="U21" s="4">
        <v>85.221637929166903</v>
      </c>
      <c r="V21" s="4">
        <v>794365.84145716799</v>
      </c>
      <c r="W21" s="4">
        <v>10.6453666666667</v>
      </c>
      <c r="X21" s="4">
        <v>157591.809721956</v>
      </c>
      <c r="Y21" s="1" t="s">
        <v>90</v>
      </c>
      <c r="Z21" s="4">
        <v>0.99884733862590003</v>
      </c>
      <c r="AA21" s="4">
        <v>11.78515</v>
      </c>
      <c r="AB21" s="4">
        <v>158.27219757098899</v>
      </c>
      <c r="AC21" s="4">
        <v>79.136098785494497</v>
      </c>
      <c r="AD21" s="4">
        <v>214167.960991901</v>
      </c>
      <c r="AE21" s="4">
        <v>13.637983333333301</v>
      </c>
      <c r="AF21" s="4">
        <v>506208.56337690499</v>
      </c>
      <c r="AG21" s="1" t="s">
        <v>93</v>
      </c>
      <c r="AH21" s="4">
        <v>0.99674550195551903</v>
      </c>
      <c r="AI21" s="4">
        <v>23.258683333333298</v>
      </c>
      <c r="AJ21" s="4">
        <v>163.963277691358</v>
      </c>
      <c r="AK21" s="4">
        <v>81.9816388456792</v>
      </c>
      <c r="AL21" s="4">
        <v>34654.106218462599</v>
      </c>
      <c r="AM21" s="4">
        <v>13.637983333333301</v>
      </c>
      <c r="AN21" s="4">
        <v>506208.56337690499</v>
      </c>
    </row>
    <row r="22" spans="1:40">
      <c r="A22" s="1"/>
      <c r="B22" s="1"/>
      <c r="C22" s="1" t="s">
        <v>72</v>
      </c>
      <c r="D22" s="1"/>
      <c r="E22" s="1" t="s">
        <v>115</v>
      </c>
      <c r="F22" s="1" t="s">
        <v>25</v>
      </c>
      <c r="G22" s="1" t="s">
        <v>114</v>
      </c>
      <c r="H22" s="3">
        <v>43809.889432870397</v>
      </c>
      <c r="I22" s="1" t="s">
        <v>46</v>
      </c>
      <c r="J22" s="4">
        <v>0.99595739256689098</v>
      </c>
      <c r="K22" s="4">
        <v>9.5599166666666697</v>
      </c>
      <c r="L22" s="4">
        <v>136.70769333325401</v>
      </c>
      <c r="M22" s="4"/>
      <c r="N22" s="4">
        <v>153663.387222872</v>
      </c>
      <c r="O22" s="4">
        <v>13.629533333333301</v>
      </c>
      <c r="P22" s="4">
        <v>1053516.2039995301</v>
      </c>
      <c r="Q22" s="1" t="s">
        <v>696</v>
      </c>
      <c r="R22" s="4">
        <v>0.99910503984916699</v>
      </c>
      <c r="S22" s="4">
        <v>10.64625</v>
      </c>
      <c r="T22" s="4">
        <v>258.27014965624301</v>
      </c>
      <c r="U22" s="4"/>
      <c r="V22" s="4">
        <v>1522439.9451403799</v>
      </c>
      <c r="W22" s="4">
        <v>10.645383333333299</v>
      </c>
      <c r="X22" s="4">
        <v>199655.01967506</v>
      </c>
      <c r="Y22" s="1" t="s">
        <v>90</v>
      </c>
      <c r="Z22" s="4">
        <v>0.99884733862590003</v>
      </c>
      <c r="AA22" s="4">
        <v>11.7851833333333</v>
      </c>
      <c r="AB22" s="4">
        <v>175.76622372554201</v>
      </c>
      <c r="AC22" s="4"/>
      <c r="AD22" s="4">
        <v>495187.54505199799</v>
      </c>
      <c r="AE22" s="4">
        <v>13.629533333333301</v>
      </c>
      <c r="AF22" s="4">
        <v>1053516.2039995301</v>
      </c>
      <c r="AG22" s="1" t="s">
        <v>93</v>
      </c>
      <c r="AH22" s="4">
        <v>0.99674550195551903</v>
      </c>
      <c r="AI22" s="4">
        <v>23.267199999999999</v>
      </c>
      <c r="AJ22" s="4">
        <v>198.303386776086</v>
      </c>
      <c r="AK22" s="4"/>
      <c r="AL22" s="4">
        <v>87807.903577182602</v>
      </c>
      <c r="AM22" s="4">
        <v>13.629533333333301</v>
      </c>
      <c r="AN22" s="4">
        <v>1053516.2039995301</v>
      </c>
    </row>
    <row r="23" spans="1:40">
      <c r="A23" s="1"/>
      <c r="B23" s="1"/>
      <c r="C23" s="1" t="s">
        <v>128</v>
      </c>
      <c r="D23" s="1"/>
      <c r="E23" s="1" t="s">
        <v>4</v>
      </c>
      <c r="F23" s="1" t="s">
        <v>25</v>
      </c>
      <c r="G23" s="1" t="s">
        <v>114</v>
      </c>
      <c r="H23" s="3">
        <v>43809.910335648201</v>
      </c>
      <c r="I23" s="1" t="s">
        <v>46</v>
      </c>
      <c r="J23" s="4">
        <v>0.99595739256689098</v>
      </c>
      <c r="K23" s="4">
        <v>9.5599333333333298</v>
      </c>
      <c r="L23" s="4">
        <v>19.449248719261401</v>
      </c>
      <c r="M23" s="4"/>
      <c r="N23" s="4">
        <v>16527.097882556998</v>
      </c>
      <c r="O23" s="4">
        <v>13.629516666666699</v>
      </c>
      <c r="P23" s="4">
        <v>824306.21830900095</v>
      </c>
      <c r="Q23" s="1" t="s">
        <v>696</v>
      </c>
      <c r="R23" s="4">
        <v>0.99910503984916699</v>
      </c>
      <c r="S23" s="4">
        <v>10.64625</v>
      </c>
      <c r="T23" s="4">
        <v>75.843162076831604</v>
      </c>
      <c r="U23" s="4"/>
      <c r="V23" s="4">
        <v>349100.18398007599</v>
      </c>
      <c r="W23" s="4">
        <v>10.6454</v>
      </c>
      <c r="X23" s="4">
        <v>154700.25953353901</v>
      </c>
      <c r="Y23" s="1" t="s">
        <v>90</v>
      </c>
      <c r="Z23" s="4">
        <v>0.99884733862590003</v>
      </c>
      <c r="AA23" s="4">
        <v>11.7851833333333</v>
      </c>
      <c r="AB23" s="4">
        <v>398.71235398410897</v>
      </c>
      <c r="AC23" s="4"/>
      <c r="AD23" s="4">
        <v>880671.42058491299</v>
      </c>
      <c r="AE23" s="4">
        <v>13.629516666666699</v>
      </c>
      <c r="AF23" s="4">
        <v>824306.21830900095</v>
      </c>
      <c r="AG23" s="1" t="s">
        <v>93</v>
      </c>
      <c r="AH23" s="4">
        <v>0.99674550195551903</v>
      </c>
      <c r="AI23" s="4">
        <v>23.2671833333333</v>
      </c>
      <c r="AJ23" s="4">
        <v>469.90162565405598</v>
      </c>
      <c r="AK23" s="4"/>
      <c r="AL23" s="4">
        <v>165774.55882297599</v>
      </c>
      <c r="AM23" s="4">
        <v>13.629516666666699</v>
      </c>
      <c r="AN23" s="4">
        <v>824306.21830900095</v>
      </c>
    </row>
    <row r="24" spans="1:40">
      <c r="A24" s="1"/>
      <c r="B24" s="1"/>
      <c r="C24" s="1" t="s">
        <v>84</v>
      </c>
      <c r="D24" s="1"/>
      <c r="E24" s="1" t="s">
        <v>37</v>
      </c>
      <c r="F24" s="1" t="s">
        <v>130</v>
      </c>
      <c r="G24" s="1" t="s">
        <v>114</v>
      </c>
      <c r="H24" s="3">
        <v>43809.9312152778</v>
      </c>
      <c r="I24" s="1" t="s">
        <v>46</v>
      </c>
      <c r="J24" s="4">
        <v>0.99595739256689098</v>
      </c>
      <c r="K24" s="4">
        <v>9.5544166666666701</v>
      </c>
      <c r="L24" s="4">
        <v>1.43588704624935</v>
      </c>
      <c r="M24" s="4"/>
      <c r="N24" s="4">
        <v>388.92410252539599</v>
      </c>
      <c r="O24" s="4">
        <v>13.637983333333301</v>
      </c>
      <c r="P24" s="4">
        <v>537957.89678564598</v>
      </c>
      <c r="Q24" s="1" t="s">
        <v>696</v>
      </c>
      <c r="R24" s="4">
        <v>0.99910503984916699</v>
      </c>
      <c r="S24" s="4">
        <v>10.661350000000001</v>
      </c>
      <c r="T24" s="4">
        <v>0</v>
      </c>
      <c r="U24" s="4">
        <v>0</v>
      </c>
      <c r="V24" s="4">
        <v>0</v>
      </c>
      <c r="W24" s="4">
        <v>10.645383333333299</v>
      </c>
      <c r="X24" s="4">
        <v>104455.291671447</v>
      </c>
      <c r="Y24" s="1" t="s">
        <v>90</v>
      </c>
      <c r="Z24" s="4">
        <v>0.99884733862590003</v>
      </c>
      <c r="AA24" s="4">
        <v>11.785166666666701</v>
      </c>
      <c r="AB24" s="4">
        <v>3.0836064206810998</v>
      </c>
      <c r="AC24" s="4"/>
      <c r="AD24" s="4">
        <v>3542.5804924315999</v>
      </c>
      <c r="AE24" s="4">
        <v>13.637983333333301</v>
      </c>
      <c r="AF24" s="4">
        <v>537957.89678564598</v>
      </c>
      <c r="AG24" s="1" t="s">
        <v>93</v>
      </c>
      <c r="AH24" s="4">
        <v>0.99674550195551903</v>
      </c>
      <c r="AI24" s="4">
        <v>23.258666666666699</v>
      </c>
      <c r="AJ24" s="4">
        <v>32.115979191364197</v>
      </c>
      <c r="AK24" s="4"/>
      <c r="AL24" s="4">
        <v>6074.2681098481899</v>
      </c>
      <c r="AM24" s="4">
        <v>13.637983333333301</v>
      </c>
      <c r="AN24" s="4">
        <v>537957.89678564598</v>
      </c>
    </row>
    <row r="25" spans="1:40">
      <c r="A25" s="1"/>
      <c r="B25" s="1"/>
      <c r="C25" s="1" t="s">
        <v>23</v>
      </c>
      <c r="D25" s="1"/>
      <c r="E25" s="1" t="s">
        <v>98</v>
      </c>
      <c r="F25" s="1" t="s">
        <v>25</v>
      </c>
      <c r="G25" s="1" t="s">
        <v>114</v>
      </c>
      <c r="H25" s="3">
        <v>43809.972951388903</v>
      </c>
      <c r="I25" s="1" t="s">
        <v>46</v>
      </c>
      <c r="J25" s="4">
        <v>0.99595739256689098</v>
      </c>
      <c r="K25" s="4">
        <v>9.5544333333333302</v>
      </c>
      <c r="L25" s="4">
        <v>15.9634248453334</v>
      </c>
      <c r="M25" s="4"/>
      <c r="N25" s="4">
        <v>15297.046236759201</v>
      </c>
      <c r="O25" s="4">
        <v>13.629516666666699</v>
      </c>
      <c r="P25" s="4">
        <v>937909.44667700795</v>
      </c>
      <c r="Q25" s="1" t="s">
        <v>696</v>
      </c>
      <c r="R25" s="4">
        <v>0.99910503984916699</v>
      </c>
      <c r="S25" s="4">
        <v>10.646233333333299</v>
      </c>
      <c r="T25" s="4">
        <v>69.429486904707204</v>
      </c>
      <c r="U25" s="4"/>
      <c r="V25" s="4">
        <v>365589.96440173802</v>
      </c>
      <c r="W25" s="4">
        <v>10.645383333333299</v>
      </c>
      <c r="X25" s="4">
        <v>176795.25242680701</v>
      </c>
      <c r="Y25" s="1" t="s">
        <v>90</v>
      </c>
      <c r="Z25" s="4">
        <v>0.99884733862590003</v>
      </c>
      <c r="AA25" s="4">
        <v>11.785166666666701</v>
      </c>
      <c r="AB25" s="4">
        <v>376.49204943835701</v>
      </c>
      <c r="AC25" s="4"/>
      <c r="AD25" s="4">
        <v>946110.34863450704</v>
      </c>
      <c r="AE25" s="4">
        <v>13.629516666666699</v>
      </c>
      <c r="AF25" s="4">
        <v>937909.44667700795</v>
      </c>
      <c r="AG25" s="1" t="s">
        <v>93</v>
      </c>
      <c r="AH25" s="4">
        <v>0.99674550195551903</v>
      </c>
      <c r="AI25" s="4">
        <v>23.258666666666699</v>
      </c>
      <c r="AJ25" s="4">
        <v>576.85761425405599</v>
      </c>
      <c r="AK25" s="4"/>
      <c r="AL25" s="4">
        <v>232116.01800097199</v>
      </c>
      <c r="AM25" s="4">
        <v>13.629516666666699</v>
      </c>
      <c r="AN25" s="4">
        <v>937909.44667700795</v>
      </c>
    </row>
    <row r="26" spans="1:40">
      <c r="A26" s="1"/>
      <c r="B26" s="1"/>
      <c r="C26" s="1" t="s">
        <v>129</v>
      </c>
      <c r="D26" s="1"/>
      <c r="E26" s="1" t="s">
        <v>13</v>
      </c>
      <c r="F26" s="1" t="s">
        <v>27</v>
      </c>
      <c r="G26" s="1" t="s">
        <v>121</v>
      </c>
      <c r="H26" s="3">
        <v>43810.0148148148</v>
      </c>
      <c r="I26" s="1" t="s">
        <v>46</v>
      </c>
      <c r="J26" s="4">
        <v>0.99595739256689098</v>
      </c>
      <c r="K26" s="4">
        <v>9.5544333333333302</v>
      </c>
      <c r="L26" s="4">
        <v>25.544256467590099</v>
      </c>
      <c r="M26" s="4">
        <v>81.741620696288294</v>
      </c>
      <c r="N26" s="4">
        <v>24659.884534034602</v>
      </c>
      <c r="O26" s="4">
        <v>13.629516666666699</v>
      </c>
      <c r="P26" s="4">
        <v>927443.00273263699</v>
      </c>
      <c r="Q26" s="1" t="s">
        <v>696</v>
      </c>
      <c r="R26" s="4">
        <v>0.99910503984916699</v>
      </c>
      <c r="S26" s="4">
        <v>10.646233333333299</v>
      </c>
      <c r="T26" s="4">
        <v>30.513766431426401</v>
      </c>
      <c r="U26" s="4">
        <v>97.644052580564505</v>
      </c>
      <c r="V26" s="4">
        <v>199041.444750608</v>
      </c>
      <c r="W26" s="4">
        <v>10.645383333333299</v>
      </c>
      <c r="X26" s="4">
        <v>215738.98730538701</v>
      </c>
      <c r="Y26" s="1" t="s">
        <v>90</v>
      </c>
      <c r="Z26" s="4">
        <v>0.99884733862590003</v>
      </c>
      <c r="AA26" s="4">
        <v>11.785166666666701</v>
      </c>
      <c r="AB26" s="4">
        <v>26.3751720325556</v>
      </c>
      <c r="AC26" s="4">
        <v>84.400550504178</v>
      </c>
      <c r="AD26" s="4">
        <v>64082.0941233337</v>
      </c>
      <c r="AE26" s="4">
        <v>13.629516666666699</v>
      </c>
      <c r="AF26" s="4">
        <v>927443.00273263699</v>
      </c>
      <c r="AG26" s="1" t="s">
        <v>93</v>
      </c>
      <c r="AH26" s="4">
        <v>0.99674550195551903</v>
      </c>
      <c r="AI26" s="4">
        <v>23.267099999999999</v>
      </c>
      <c r="AJ26" s="4">
        <v>39.9428731368562</v>
      </c>
      <c r="AK26" s="4">
        <v>127.81719403794</v>
      </c>
      <c r="AL26" s="4">
        <v>13619.460557569901</v>
      </c>
      <c r="AM26" s="4">
        <v>13.629516666666699</v>
      </c>
      <c r="AN26" s="4">
        <v>927443.00273263699</v>
      </c>
    </row>
    <row r="27" spans="1:40">
      <c r="A27" s="1"/>
      <c r="B27" s="1"/>
      <c r="C27" s="1" t="s">
        <v>22</v>
      </c>
      <c r="D27" s="1"/>
      <c r="E27" s="1" t="s">
        <v>53</v>
      </c>
      <c r="F27" s="1" t="s">
        <v>25</v>
      </c>
      <c r="G27" s="1" t="s">
        <v>114</v>
      </c>
      <c r="H27" s="3">
        <v>43810.035694444399</v>
      </c>
      <c r="I27" s="1" t="s">
        <v>46</v>
      </c>
      <c r="J27" s="4">
        <v>0.99595739256689098</v>
      </c>
      <c r="K27" s="4">
        <v>9.5544499999999992</v>
      </c>
      <c r="L27" s="4">
        <v>171.24075588310501</v>
      </c>
      <c r="M27" s="4"/>
      <c r="N27" s="4">
        <v>169880.421520017</v>
      </c>
      <c r="O27" s="4">
        <v>13.629516666666699</v>
      </c>
      <c r="P27" s="4">
        <v>928772.39681813295</v>
      </c>
      <c r="Q27" s="1" t="s">
        <v>696</v>
      </c>
      <c r="R27" s="4">
        <v>0.99910503984916699</v>
      </c>
      <c r="S27" s="4">
        <v>10.64625</v>
      </c>
      <c r="T27" s="4">
        <v>247.33393549469599</v>
      </c>
      <c r="U27" s="4"/>
      <c r="V27" s="4">
        <v>1301423.3336020501</v>
      </c>
      <c r="W27" s="4">
        <v>10.645383333333299</v>
      </c>
      <c r="X27" s="4">
        <v>178191.595007105</v>
      </c>
      <c r="Y27" s="1" t="s">
        <v>90</v>
      </c>
      <c r="Z27" s="4">
        <v>0.99884733862590003</v>
      </c>
      <c r="AA27" s="4">
        <v>11.785166666666701</v>
      </c>
      <c r="AB27" s="4">
        <v>176.410725127154</v>
      </c>
      <c r="AC27" s="4"/>
      <c r="AD27" s="4">
        <v>438160.33737905498</v>
      </c>
      <c r="AE27" s="4">
        <v>13.629516666666699</v>
      </c>
      <c r="AF27" s="4">
        <v>928772.39681813295</v>
      </c>
      <c r="AG27" s="1" t="s">
        <v>93</v>
      </c>
      <c r="AH27" s="4">
        <v>0.99674550195551903</v>
      </c>
      <c r="AI27" s="4">
        <v>23.2586333333333</v>
      </c>
      <c r="AJ27" s="4">
        <v>188.61314213267099</v>
      </c>
      <c r="AK27" s="4"/>
      <c r="AL27" s="4">
        <v>73508.558315159797</v>
      </c>
      <c r="AM27" s="4">
        <v>13.629516666666699</v>
      </c>
      <c r="AN27" s="4">
        <v>928772.39681813295</v>
      </c>
    </row>
    <row r="28" spans="1:40">
      <c r="A28" s="1"/>
      <c r="B28" s="1"/>
      <c r="C28" s="1" t="s">
        <v>48</v>
      </c>
      <c r="D28" s="1"/>
      <c r="E28" s="1" t="s">
        <v>102</v>
      </c>
      <c r="F28" s="1" t="s">
        <v>25</v>
      </c>
      <c r="G28" s="1" t="s">
        <v>114</v>
      </c>
      <c r="H28" s="3">
        <v>43810.056527777801</v>
      </c>
      <c r="I28" s="1" t="s">
        <v>46</v>
      </c>
      <c r="J28" s="4">
        <v>0.99595739256689098</v>
      </c>
      <c r="K28" s="4">
        <v>9.5544333333333302</v>
      </c>
      <c r="L28" s="4">
        <v>172.19494061799699</v>
      </c>
      <c r="M28" s="4"/>
      <c r="N28" s="4">
        <v>168117.53664750099</v>
      </c>
      <c r="O28" s="4">
        <v>13.629566666666699</v>
      </c>
      <c r="P28" s="4">
        <v>914018.48603391496</v>
      </c>
      <c r="Q28" s="1" t="s">
        <v>696</v>
      </c>
      <c r="R28" s="4">
        <v>0.99910503984916699</v>
      </c>
      <c r="S28" s="4">
        <v>10.646283333333299</v>
      </c>
      <c r="T28" s="4">
        <v>253.496790085573</v>
      </c>
      <c r="U28" s="4"/>
      <c r="V28" s="4">
        <v>1273236.61808798</v>
      </c>
      <c r="W28" s="4">
        <v>10.6403833333333</v>
      </c>
      <c r="X28" s="4">
        <v>170107.92736164099</v>
      </c>
      <c r="Y28" s="1" t="s">
        <v>90</v>
      </c>
      <c r="Z28" s="4">
        <v>0.99884733862590003</v>
      </c>
      <c r="AA28" s="4">
        <v>11.785216666666701</v>
      </c>
      <c r="AB28" s="4">
        <v>184.705548500893</v>
      </c>
      <c r="AC28" s="4"/>
      <c r="AD28" s="4">
        <v>451547.64823053201</v>
      </c>
      <c r="AE28" s="4">
        <v>13.629566666666699</v>
      </c>
      <c r="AF28" s="4">
        <v>914018.48603391496</v>
      </c>
      <c r="AG28" s="1" t="s">
        <v>93</v>
      </c>
      <c r="AH28" s="4">
        <v>0.99674550195551903</v>
      </c>
      <c r="AI28" s="4">
        <v>23.2502</v>
      </c>
      <c r="AJ28" s="4">
        <v>203.564939779225</v>
      </c>
      <c r="AK28" s="4"/>
      <c r="AL28" s="4">
        <v>78266.293620772005</v>
      </c>
      <c r="AM28" s="4">
        <v>13.629566666666699</v>
      </c>
      <c r="AN28" s="4">
        <v>914018.48603391496</v>
      </c>
    </row>
    <row r="29" spans="1:40">
      <c r="A29" s="1"/>
      <c r="B29" s="1"/>
      <c r="C29" s="1" t="s">
        <v>84</v>
      </c>
      <c r="D29" s="1"/>
      <c r="E29" s="1" t="s">
        <v>116</v>
      </c>
      <c r="F29" s="1" t="s">
        <v>130</v>
      </c>
      <c r="G29" s="1" t="s">
        <v>114</v>
      </c>
      <c r="H29" s="3">
        <v>43810.077442129601</v>
      </c>
      <c r="I29" s="1" t="s">
        <v>46</v>
      </c>
      <c r="J29" s="4">
        <v>0.99595739256689098</v>
      </c>
      <c r="K29" s="4">
        <v>9.55446666666667</v>
      </c>
      <c r="L29" s="4">
        <v>0</v>
      </c>
      <c r="M29" s="4">
        <v>0</v>
      </c>
      <c r="N29" s="4">
        <v>0</v>
      </c>
      <c r="O29" s="4">
        <v>13.6465333333333</v>
      </c>
      <c r="P29" s="4">
        <v>382151.903316807</v>
      </c>
      <c r="Q29" s="1" t="s">
        <v>696</v>
      </c>
      <c r="R29" s="4">
        <v>0.99910503984916699</v>
      </c>
      <c r="S29" s="4">
        <v>10.661383333333299</v>
      </c>
      <c r="T29" s="4">
        <v>0</v>
      </c>
      <c r="U29" s="4">
        <v>0</v>
      </c>
      <c r="V29" s="4">
        <v>0</v>
      </c>
      <c r="W29" s="4">
        <v>10.6454166666667</v>
      </c>
      <c r="X29" s="4">
        <v>84732.475172024599</v>
      </c>
      <c r="Y29" s="1" t="s">
        <v>90</v>
      </c>
      <c r="Z29" s="4">
        <v>0.99884733862590003</v>
      </c>
      <c r="AA29" s="4">
        <v>11.539016666666701</v>
      </c>
      <c r="AB29" s="4">
        <v>0</v>
      </c>
      <c r="AC29" s="4">
        <v>0</v>
      </c>
      <c r="AD29" s="4">
        <v>0</v>
      </c>
      <c r="AE29" s="4">
        <v>13.6465333333333</v>
      </c>
      <c r="AF29" s="4">
        <v>382151.903316807</v>
      </c>
      <c r="AG29" s="1" t="s">
        <v>93</v>
      </c>
      <c r="AH29" s="4">
        <v>0.99674550195551903</v>
      </c>
      <c r="AI29" s="4">
        <v>24.192450000000001</v>
      </c>
      <c r="AJ29" s="4">
        <v>0</v>
      </c>
      <c r="AK29" s="4">
        <v>0</v>
      </c>
      <c r="AL29" s="4">
        <v>0</v>
      </c>
      <c r="AM29" s="4">
        <v>13.6465333333333</v>
      </c>
      <c r="AN29" s="4">
        <v>382151.903316807</v>
      </c>
    </row>
    <row r="30" spans="1:40">
      <c r="A30" s="1"/>
      <c r="B30" s="1"/>
      <c r="C30" s="1" t="s">
        <v>82</v>
      </c>
      <c r="D30" s="1"/>
      <c r="E30" s="1" t="s">
        <v>38</v>
      </c>
      <c r="F30" s="1" t="s">
        <v>25</v>
      </c>
      <c r="G30" s="1" t="s">
        <v>114</v>
      </c>
      <c r="H30" s="3">
        <v>43810.140069444402</v>
      </c>
      <c r="I30" s="1" t="s">
        <v>46</v>
      </c>
      <c r="J30" s="4">
        <v>0.99595739256689098</v>
      </c>
      <c r="K30" s="4">
        <v>9.5544166666666701</v>
      </c>
      <c r="L30" s="4">
        <v>19.8436075851974</v>
      </c>
      <c r="M30" s="4"/>
      <c r="N30" s="4">
        <v>19252.637176106698</v>
      </c>
      <c r="O30" s="4">
        <v>13.629483333333299</v>
      </c>
      <c r="P30" s="4">
        <v>940399.91931642697</v>
      </c>
      <c r="Q30" s="1" t="s">
        <v>696</v>
      </c>
      <c r="R30" s="4">
        <v>0.99910503984916699</v>
      </c>
      <c r="S30" s="4">
        <v>10.646233333333299</v>
      </c>
      <c r="T30" s="4">
        <v>63.251300032230603</v>
      </c>
      <c r="U30" s="4"/>
      <c r="V30" s="4">
        <v>345991.04425829602</v>
      </c>
      <c r="W30" s="4">
        <v>10.640333333333301</v>
      </c>
      <c r="X30" s="4">
        <v>183447.31329109499</v>
      </c>
      <c r="Y30" s="1" t="s">
        <v>90</v>
      </c>
      <c r="Z30" s="4">
        <v>0.99884733862590003</v>
      </c>
      <c r="AA30" s="4">
        <v>11.78515</v>
      </c>
      <c r="AB30" s="4">
        <v>361.14131269495698</v>
      </c>
      <c r="AC30" s="4"/>
      <c r="AD30" s="4">
        <v>909879.51962642896</v>
      </c>
      <c r="AE30" s="4">
        <v>13.629483333333299</v>
      </c>
      <c r="AF30" s="4">
        <v>940399.91931642697</v>
      </c>
      <c r="AG30" s="1" t="s">
        <v>93</v>
      </c>
      <c r="AH30" s="4">
        <v>0.99674550195551903</v>
      </c>
      <c r="AI30" s="4">
        <v>23.2501</v>
      </c>
      <c r="AJ30" s="4">
        <v>499.298381676681</v>
      </c>
      <c r="AK30" s="4"/>
      <c r="AL30" s="4">
        <v>201108.21756275199</v>
      </c>
      <c r="AM30" s="4">
        <v>13.629483333333299</v>
      </c>
      <c r="AN30" s="4">
        <v>940399.91931642697</v>
      </c>
    </row>
    <row r="31" spans="1:40">
      <c r="A31" s="1"/>
      <c r="B31" s="1"/>
      <c r="C31" s="1" t="s">
        <v>84</v>
      </c>
      <c r="D31" s="1"/>
      <c r="E31" s="1" t="s">
        <v>56</v>
      </c>
      <c r="F31" s="1" t="s">
        <v>130</v>
      </c>
      <c r="G31" s="1" t="s">
        <v>114</v>
      </c>
      <c r="H31" s="3">
        <v>43810.181840277801</v>
      </c>
      <c r="I31" s="1" t="s">
        <v>46</v>
      </c>
      <c r="J31" s="4">
        <v>0.99595739256689098</v>
      </c>
      <c r="K31" s="4">
        <v>9.3790499999999994</v>
      </c>
      <c r="L31" s="4">
        <v>0</v>
      </c>
      <c r="M31" s="4">
        <v>0</v>
      </c>
      <c r="N31" s="4">
        <v>0</v>
      </c>
      <c r="O31" s="4">
        <v>13.6550166666667</v>
      </c>
      <c r="P31" s="4">
        <v>408624.84854840999</v>
      </c>
      <c r="Q31" s="1" t="s">
        <v>696</v>
      </c>
      <c r="R31" s="4">
        <v>0.99910503984916699</v>
      </c>
      <c r="S31" s="4">
        <v>10.6613666666667</v>
      </c>
      <c r="T31" s="4">
        <v>0</v>
      </c>
      <c r="U31" s="4">
        <v>0</v>
      </c>
      <c r="V31" s="4">
        <v>0</v>
      </c>
      <c r="W31" s="4">
        <v>10.64035</v>
      </c>
      <c r="X31" s="4">
        <v>91753.622032156098</v>
      </c>
      <c r="Y31" s="1" t="s">
        <v>90</v>
      </c>
      <c r="Z31" s="4">
        <v>0.99884733862590003</v>
      </c>
      <c r="AA31" s="4">
        <v>12.7275166666667</v>
      </c>
      <c r="AB31" s="4">
        <v>0</v>
      </c>
      <c r="AC31" s="4">
        <v>0</v>
      </c>
      <c r="AD31" s="4">
        <v>0</v>
      </c>
      <c r="AE31" s="4">
        <v>13.6550166666667</v>
      </c>
      <c r="AF31" s="4">
        <v>408624.84854840999</v>
      </c>
      <c r="AG31" s="1" t="s">
        <v>93</v>
      </c>
      <c r="AH31" s="4">
        <v>0.99674550195551903</v>
      </c>
      <c r="AI31" s="4">
        <v>23.2162333333333</v>
      </c>
      <c r="AJ31" s="4">
        <v>0</v>
      </c>
      <c r="AK31" s="4">
        <v>0</v>
      </c>
      <c r="AL31" s="4">
        <v>0</v>
      </c>
      <c r="AM31" s="4">
        <v>13.6550166666667</v>
      </c>
      <c r="AN31" s="4">
        <v>408624.84854840999</v>
      </c>
    </row>
    <row r="32" spans="1:40" s="8" customFormat="1">
      <c r="A32" s="5"/>
      <c r="B32" s="5"/>
      <c r="C32" s="5" t="s">
        <v>74</v>
      </c>
      <c r="D32" s="5" t="s">
        <v>139</v>
      </c>
      <c r="E32" s="5" t="s">
        <v>96</v>
      </c>
      <c r="F32" s="5" t="s">
        <v>27</v>
      </c>
      <c r="G32" s="5" t="s">
        <v>95</v>
      </c>
      <c r="H32" s="6">
        <v>43810.2444328704</v>
      </c>
      <c r="I32" s="5" t="s">
        <v>46</v>
      </c>
      <c r="J32" s="7">
        <v>0.99595739256689098</v>
      </c>
      <c r="K32" s="7">
        <v>9.5544333333333302</v>
      </c>
      <c r="L32" s="7">
        <v>47.294636770689401</v>
      </c>
      <c r="M32" s="7">
        <v>54.051013452216502</v>
      </c>
      <c r="N32" s="7">
        <v>34169.2703740215</v>
      </c>
      <c r="O32" s="7">
        <v>13.6464833333333</v>
      </c>
      <c r="P32" s="7">
        <v>684407.31458381505</v>
      </c>
      <c r="Q32" s="1" t="s">
        <v>696</v>
      </c>
      <c r="R32" s="4">
        <v>0.99910503984916699</v>
      </c>
      <c r="S32" s="4">
        <v>10.6412</v>
      </c>
      <c r="T32" s="4">
        <v>49.764150855823303</v>
      </c>
      <c r="U32" s="4">
        <v>56.873315263797998</v>
      </c>
      <c r="V32" s="4">
        <v>258122.08815152899</v>
      </c>
      <c r="W32" s="4">
        <v>10.640333333333301</v>
      </c>
      <c r="X32" s="4">
        <v>173337.31927275099</v>
      </c>
      <c r="Y32" s="5" t="s">
        <v>90</v>
      </c>
      <c r="Z32" s="7">
        <v>0.99884733862590003</v>
      </c>
      <c r="AA32" s="7">
        <v>11.776683333333301</v>
      </c>
      <c r="AB32" s="7">
        <v>48.384823218154899</v>
      </c>
      <c r="AC32" s="7">
        <v>55.296940820748397</v>
      </c>
      <c r="AD32" s="7">
        <v>87717.2337921047</v>
      </c>
      <c r="AE32" s="7">
        <v>13.6464833333333</v>
      </c>
      <c r="AF32" s="7">
        <v>684407.31458381505</v>
      </c>
      <c r="AG32" s="5" t="s">
        <v>93</v>
      </c>
      <c r="AH32" s="7">
        <v>0.99674550195551903</v>
      </c>
      <c r="AI32" s="7">
        <v>23.233166666666701</v>
      </c>
      <c r="AJ32" s="7">
        <v>49.739975869361899</v>
      </c>
      <c r="AK32" s="7">
        <v>56.845686707842098</v>
      </c>
      <c r="AL32" s="7">
        <v>12957.7598727154</v>
      </c>
      <c r="AM32" s="7">
        <v>13.6464833333333</v>
      </c>
      <c r="AN32" s="7">
        <v>684407.31458381505</v>
      </c>
    </row>
    <row r="33" spans="1:40">
      <c r="A33" s="1"/>
      <c r="B33" s="1"/>
      <c r="C33" s="1" t="s">
        <v>84</v>
      </c>
      <c r="D33" s="1"/>
      <c r="E33" s="1" t="s">
        <v>91</v>
      </c>
      <c r="F33" s="1" t="s">
        <v>130</v>
      </c>
      <c r="G33" s="1" t="s">
        <v>114</v>
      </c>
      <c r="H33" s="3">
        <v>43810.327835648102</v>
      </c>
      <c r="I33" s="1" t="s">
        <v>46</v>
      </c>
      <c r="J33" s="4">
        <v>0.99595739256689098</v>
      </c>
      <c r="K33" s="4">
        <v>9.5490499999999994</v>
      </c>
      <c r="L33" s="4">
        <v>0</v>
      </c>
      <c r="M33" s="4">
        <v>0</v>
      </c>
      <c r="N33" s="4">
        <v>0</v>
      </c>
      <c r="O33" s="4">
        <v>13.646599999999999</v>
      </c>
      <c r="P33" s="4">
        <v>507966.30402592098</v>
      </c>
      <c r="Q33" s="1" t="s">
        <v>696</v>
      </c>
      <c r="R33" s="4">
        <v>0.99910503984916699</v>
      </c>
      <c r="S33" s="4">
        <v>10.656416666666701</v>
      </c>
      <c r="T33" s="4">
        <v>0</v>
      </c>
      <c r="U33" s="4">
        <v>0</v>
      </c>
      <c r="V33" s="4">
        <v>0</v>
      </c>
      <c r="W33" s="4">
        <v>10.64045</v>
      </c>
      <c r="X33" s="4">
        <v>110631.853032122</v>
      </c>
      <c r="Y33" s="1" t="s">
        <v>90</v>
      </c>
      <c r="Z33" s="4">
        <v>0.99884733862590003</v>
      </c>
      <c r="AA33" s="4" t="s">
        <v>114</v>
      </c>
      <c r="AB33" s="4" t="s">
        <v>114</v>
      </c>
      <c r="AC33" s="4" t="s">
        <v>114</v>
      </c>
      <c r="AD33" s="4" t="s">
        <v>114</v>
      </c>
      <c r="AE33" s="4">
        <v>13.646599999999999</v>
      </c>
      <c r="AF33" s="4">
        <v>507966.30402592098</v>
      </c>
      <c r="AG33" s="1" t="s">
        <v>93</v>
      </c>
      <c r="AH33" s="4">
        <v>0.99674550195551903</v>
      </c>
      <c r="AI33" s="4">
        <v>23.360616666666701</v>
      </c>
      <c r="AJ33" s="4">
        <v>0</v>
      </c>
      <c r="AK33" s="4">
        <v>0</v>
      </c>
      <c r="AL33" s="4">
        <v>0</v>
      </c>
      <c r="AM33" s="4">
        <v>13.646599999999999</v>
      </c>
      <c r="AN33" s="4">
        <v>507966.30402592098</v>
      </c>
    </row>
    <row r="34" spans="1:40">
      <c r="A34" s="1"/>
      <c r="B34" s="1"/>
      <c r="C34" s="1" t="s">
        <v>61</v>
      </c>
      <c r="D34" s="1"/>
      <c r="E34" s="1" t="s">
        <v>81</v>
      </c>
      <c r="F34" s="1" t="s">
        <v>25</v>
      </c>
      <c r="G34" s="1" t="s">
        <v>114</v>
      </c>
      <c r="H34" s="3">
        <v>43810.348668981504</v>
      </c>
      <c r="I34" s="1" t="s">
        <v>46</v>
      </c>
      <c r="J34" s="4">
        <v>0.99595739256689098</v>
      </c>
      <c r="K34" s="4">
        <v>9.5489499999999996</v>
      </c>
      <c r="L34" s="4">
        <v>129.69747103103199</v>
      </c>
      <c r="M34" s="4"/>
      <c r="N34" s="4">
        <v>96476.948946457705</v>
      </c>
      <c r="O34" s="4">
        <v>13.6549666666667</v>
      </c>
      <c r="P34" s="4">
        <v>697408.81167439895</v>
      </c>
      <c r="Q34" s="1" t="s">
        <v>696</v>
      </c>
      <c r="R34" s="4">
        <v>0.99910503984916699</v>
      </c>
      <c r="S34" s="4">
        <v>10.6412</v>
      </c>
      <c r="T34" s="4">
        <v>210.75259197534501</v>
      </c>
      <c r="U34" s="4"/>
      <c r="V34" s="4">
        <v>638209.66129520396</v>
      </c>
      <c r="W34" s="4">
        <v>10.635300000000001</v>
      </c>
      <c r="X34" s="4">
        <v>102491.762294467</v>
      </c>
      <c r="Y34" s="1" t="s">
        <v>90</v>
      </c>
      <c r="Z34" s="4">
        <v>0.99884733862590003</v>
      </c>
      <c r="AA34" s="4">
        <v>11.776666666666699</v>
      </c>
      <c r="AB34" s="4">
        <v>168.78794755520201</v>
      </c>
      <c r="AC34" s="4"/>
      <c r="AD34" s="4">
        <v>314743.919131245</v>
      </c>
      <c r="AE34" s="4">
        <v>13.6549666666667</v>
      </c>
      <c r="AF34" s="4">
        <v>697408.81167439895</v>
      </c>
      <c r="AG34" s="1" t="s">
        <v>93</v>
      </c>
      <c r="AH34" s="4">
        <v>0.99674550195551903</v>
      </c>
      <c r="AI34" s="4">
        <v>23.22475</v>
      </c>
      <c r="AJ34" s="4">
        <v>118.351731029414</v>
      </c>
      <c r="AK34" s="4"/>
      <c r="AL34" s="4">
        <v>33951.077561566701</v>
      </c>
      <c r="AM34" s="4">
        <v>13.6549666666667</v>
      </c>
      <c r="AN34" s="4">
        <v>697408.81167439895</v>
      </c>
    </row>
    <row r="35" spans="1:40">
      <c r="A35" s="1"/>
      <c r="B35" s="1"/>
      <c r="C35" s="1" t="s">
        <v>84</v>
      </c>
      <c r="D35" s="1"/>
      <c r="E35" s="1" t="s">
        <v>29</v>
      </c>
      <c r="F35" s="1" t="s">
        <v>130</v>
      </c>
      <c r="G35" s="1" t="s">
        <v>114</v>
      </c>
      <c r="H35" s="3">
        <v>43810.369537036997</v>
      </c>
      <c r="I35" s="1" t="s">
        <v>46</v>
      </c>
      <c r="J35" s="4">
        <v>0.99595739256689098</v>
      </c>
      <c r="K35" s="4">
        <v>9.6585833333333309</v>
      </c>
      <c r="L35" s="4">
        <v>0</v>
      </c>
      <c r="M35" s="4">
        <v>0</v>
      </c>
      <c r="N35" s="4">
        <v>0</v>
      </c>
      <c r="O35" s="4">
        <v>13.6549666666667</v>
      </c>
      <c r="P35" s="4">
        <v>685191.68560872297</v>
      </c>
      <c r="Q35" s="1" t="s">
        <v>696</v>
      </c>
      <c r="R35" s="4">
        <v>0.99910503984916699</v>
      </c>
      <c r="S35" s="4">
        <v>10.661350000000001</v>
      </c>
      <c r="T35" s="4">
        <v>0</v>
      </c>
      <c r="U35" s="4">
        <v>0</v>
      </c>
      <c r="V35" s="4">
        <v>0</v>
      </c>
      <c r="W35" s="4">
        <v>10.635300000000001</v>
      </c>
      <c r="X35" s="4">
        <v>138055.88946395399</v>
      </c>
      <c r="Y35" s="1" t="s">
        <v>90</v>
      </c>
      <c r="Z35" s="4">
        <v>0.99884733862590003</v>
      </c>
      <c r="AA35" s="4">
        <v>11.1314833333333</v>
      </c>
      <c r="AB35" s="4">
        <v>0</v>
      </c>
      <c r="AC35" s="4">
        <v>0</v>
      </c>
      <c r="AD35" s="4">
        <v>0</v>
      </c>
      <c r="AE35" s="4">
        <v>13.6549666666667</v>
      </c>
      <c r="AF35" s="4">
        <v>685191.68560872297</v>
      </c>
      <c r="AG35" s="1" t="s">
        <v>93</v>
      </c>
      <c r="AH35" s="4">
        <v>0.99674550195551903</v>
      </c>
      <c r="AI35" s="4">
        <v>23.216166666666702</v>
      </c>
      <c r="AJ35" s="4">
        <v>0</v>
      </c>
      <c r="AK35" s="4">
        <v>0</v>
      </c>
      <c r="AL35" s="4">
        <v>0</v>
      </c>
      <c r="AM35" s="4">
        <v>13.6549666666667</v>
      </c>
      <c r="AN35" s="4">
        <v>685191.68560872297</v>
      </c>
    </row>
    <row r="36" spans="1:40">
      <c r="A36" s="1"/>
      <c r="B36" s="1"/>
      <c r="C36" s="1" t="s">
        <v>117</v>
      </c>
      <c r="D36" s="1"/>
      <c r="E36" s="1" t="s">
        <v>92</v>
      </c>
      <c r="F36" s="1" t="s">
        <v>25</v>
      </c>
      <c r="G36" s="1" t="s">
        <v>114</v>
      </c>
      <c r="H36" s="3">
        <v>43810.3903587963</v>
      </c>
      <c r="I36" s="1" t="s">
        <v>46</v>
      </c>
      <c r="J36" s="4">
        <v>0.99595739256689098</v>
      </c>
      <c r="K36" s="4">
        <v>9.5489999999999995</v>
      </c>
      <c r="L36" s="4">
        <v>140.47406706186001</v>
      </c>
      <c r="M36" s="4"/>
      <c r="N36" s="4">
        <v>67388.569942293601</v>
      </c>
      <c r="O36" s="4">
        <v>13.6550166666667</v>
      </c>
      <c r="P36" s="4">
        <v>449560.95919058</v>
      </c>
      <c r="Q36" s="1" t="s">
        <v>696</v>
      </c>
      <c r="R36" s="4">
        <v>0.99910503984916699</v>
      </c>
      <c r="S36" s="4">
        <v>10.641249999999999</v>
      </c>
      <c r="T36" s="4">
        <v>207.49556614560001</v>
      </c>
      <c r="U36" s="4"/>
      <c r="V36" s="4">
        <v>487408.77433962701</v>
      </c>
      <c r="W36" s="4">
        <v>10.635350000000001</v>
      </c>
      <c r="X36" s="4">
        <v>79497.981834128397</v>
      </c>
      <c r="Y36" s="1" t="s">
        <v>90</v>
      </c>
      <c r="Z36" s="4">
        <v>0.99884733862590003</v>
      </c>
      <c r="AA36" s="4">
        <v>11.776733333333301</v>
      </c>
      <c r="AB36" s="4">
        <v>182.85526394035301</v>
      </c>
      <c r="AC36" s="4"/>
      <c r="AD36" s="4">
        <v>219861.75031903401</v>
      </c>
      <c r="AE36" s="4">
        <v>13.6550166666667</v>
      </c>
      <c r="AF36" s="4">
        <v>449560.95919058</v>
      </c>
      <c r="AG36" s="1" t="s">
        <v>93</v>
      </c>
      <c r="AH36" s="4">
        <v>0.99674550195551903</v>
      </c>
      <c r="AI36" s="4">
        <v>23.233250000000002</v>
      </c>
      <c r="AJ36" s="4">
        <v>110.51561303691101</v>
      </c>
      <c r="AK36" s="4"/>
      <c r="AL36" s="4">
        <v>20357.9782475826</v>
      </c>
      <c r="AM36" s="4">
        <v>13.6550166666667</v>
      </c>
      <c r="AN36" s="4">
        <v>449560.95919058</v>
      </c>
    </row>
    <row r="37" spans="1:40">
      <c r="A37" s="1"/>
      <c r="B37" s="1"/>
      <c r="C37" s="1" t="s">
        <v>80</v>
      </c>
      <c r="D37" s="1"/>
      <c r="E37" s="1" t="s">
        <v>16</v>
      </c>
      <c r="F37" s="1" t="s">
        <v>25</v>
      </c>
      <c r="G37" s="1" t="s">
        <v>114</v>
      </c>
      <c r="H37" s="3">
        <v>43810.411203703698</v>
      </c>
      <c r="I37" s="1" t="s">
        <v>46</v>
      </c>
      <c r="J37" s="4">
        <v>0.99595739256689098</v>
      </c>
      <c r="K37" s="4">
        <v>9.5489666666666704</v>
      </c>
      <c r="L37" s="4">
        <v>164.58026895272701</v>
      </c>
      <c r="M37" s="4"/>
      <c r="N37" s="4">
        <v>78251.483889386</v>
      </c>
      <c r="O37" s="4">
        <v>13.654999999999999</v>
      </c>
      <c r="P37" s="4">
        <v>445211.621128242</v>
      </c>
      <c r="Q37" s="1" t="s">
        <v>696</v>
      </c>
      <c r="R37" s="4">
        <v>0.99910503984916699</v>
      </c>
      <c r="S37" s="4">
        <v>10.641216666666701</v>
      </c>
      <c r="T37" s="4">
        <v>209.67491716279301</v>
      </c>
      <c r="U37" s="4"/>
      <c r="V37" s="4">
        <v>489177.10256207502</v>
      </c>
      <c r="W37" s="4">
        <v>10.6353166666667</v>
      </c>
      <c r="X37" s="4">
        <v>78960.398826131102</v>
      </c>
      <c r="Y37" s="1" t="s">
        <v>90</v>
      </c>
      <c r="Z37" s="4">
        <v>0.99884733862590003</v>
      </c>
      <c r="AA37" s="4">
        <v>11.7767</v>
      </c>
      <c r="AB37" s="4">
        <v>186.370363360683</v>
      </c>
      <c r="AC37" s="4"/>
      <c r="AD37" s="4">
        <v>221934.73712143101</v>
      </c>
      <c r="AE37" s="4">
        <v>13.654999999999999</v>
      </c>
      <c r="AF37" s="4">
        <v>445211.621128242</v>
      </c>
      <c r="AG37" s="1" t="s">
        <v>93</v>
      </c>
      <c r="AH37" s="4">
        <v>0.99674550195551903</v>
      </c>
      <c r="AI37" s="4">
        <v>23.233250000000002</v>
      </c>
      <c r="AJ37" s="4">
        <v>140.23314122021901</v>
      </c>
      <c r="AK37" s="4"/>
      <c r="AL37" s="4">
        <v>25897.587369944002</v>
      </c>
      <c r="AM37" s="4">
        <v>13.654999999999999</v>
      </c>
      <c r="AN37" s="4">
        <v>445211.621128242</v>
      </c>
    </row>
    <row r="38" spans="1:40">
      <c r="A38" s="1"/>
      <c r="B38" s="1"/>
      <c r="C38" s="1" t="s">
        <v>122</v>
      </c>
      <c r="D38" s="1"/>
      <c r="E38" s="1" t="s">
        <v>109</v>
      </c>
      <c r="F38" s="1" t="s">
        <v>25</v>
      </c>
      <c r="G38" s="1" t="s">
        <v>114</v>
      </c>
      <c r="H38" s="3">
        <v>43810.431990740697</v>
      </c>
      <c r="I38" s="1" t="s">
        <v>46</v>
      </c>
      <c r="J38" s="4">
        <v>0.99595739256689098</v>
      </c>
      <c r="K38" s="4">
        <v>9.5544499999999992</v>
      </c>
      <c r="L38" s="4">
        <v>159.143979100411</v>
      </c>
      <c r="M38" s="4"/>
      <c r="N38" s="4">
        <v>149200.07191614201</v>
      </c>
      <c r="O38" s="4">
        <v>13.654999999999999</v>
      </c>
      <c r="P38" s="4">
        <v>878010.105440479</v>
      </c>
      <c r="Q38" s="1" t="s">
        <v>696</v>
      </c>
      <c r="R38" s="4">
        <v>0.99910503984916699</v>
      </c>
      <c r="S38" s="4">
        <v>10.6412333333333</v>
      </c>
      <c r="T38" s="4">
        <v>248.69480722173199</v>
      </c>
      <c r="U38" s="4"/>
      <c r="V38" s="4">
        <v>1301043.3492707701</v>
      </c>
      <c r="W38" s="4">
        <v>10.6353333333333</v>
      </c>
      <c r="X38" s="4">
        <v>177168.04308794701</v>
      </c>
      <c r="Y38" s="1" t="s">
        <v>90</v>
      </c>
      <c r="Z38" s="4">
        <v>0.99884733862590003</v>
      </c>
      <c r="AA38" s="4">
        <v>11.7767</v>
      </c>
      <c r="AB38" s="4">
        <v>207.88533170466499</v>
      </c>
      <c r="AC38" s="4"/>
      <c r="AD38" s="4">
        <v>488379.816079212</v>
      </c>
      <c r="AE38" s="4">
        <v>13.654999999999999</v>
      </c>
      <c r="AF38" s="4">
        <v>878010.105440479</v>
      </c>
      <c r="AG38" s="1" t="s">
        <v>93</v>
      </c>
      <c r="AH38" s="4">
        <v>0.99674550195551903</v>
      </c>
      <c r="AI38" s="4">
        <v>23.224783333333299</v>
      </c>
      <c r="AJ38" s="4">
        <v>151.94608272442099</v>
      </c>
      <c r="AK38" s="4"/>
      <c r="AL38" s="4">
        <v>55532.120862417098</v>
      </c>
      <c r="AM38" s="4">
        <v>13.654999999999999</v>
      </c>
      <c r="AN38" s="4">
        <v>878010.105440479</v>
      </c>
    </row>
    <row r="39" spans="1:40">
      <c r="A39" s="1"/>
      <c r="B39" s="1"/>
      <c r="C39" s="1" t="s">
        <v>84</v>
      </c>
      <c r="D39" s="1"/>
      <c r="E39" s="1" t="s">
        <v>6</v>
      </c>
      <c r="F39" s="1" t="s">
        <v>130</v>
      </c>
      <c r="G39" s="1" t="s">
        <v>114</v>
      </c>
      <c r="H39" s="3">
        <v>43810.4528125</v>
      </c>
      <c r="I39" s="1" t="s">
        <v>46</v>
      </c>
      <c r="J39" s="4">
        <v>0.99595739256689098</v>
      </c>
      <c r="K39" s="4">
        <v>9.5819500000000009</v>
      </c>
      <c r="L39" s="4">
        <v>0</v>
      </c>
      <c r="M39" s="4">
        <v>0</v>
      </c>
      <c r="N39" s="4">
        <v>0</v>
      </c>
      <c r="O39" s="4">
        <v>13.655099999999999</v>
      </c>
      <c r="P39" s="4">
        <v>745004.26104141399</v>
      </c>
      <c r="Q39" s="1" t="s">
        <v>696</v>
      </c>
      <c r="R39" s="4">
        <v>0.99910503984916699</v>
      </c>
      <c r="S39" s="4">
        <v>10.656416666666701</v>
      </c>
      <c r="T39" s="4">
        <v>0</v>
      </c>
      <c r="U39" s="4">
        <v>0</v>
      </c>
      <c r="V39" s="4">
        <v>0</v>
      </c>
      <c r="W39" s="4">
        <v>10.6354166666667</v>
      </c>
      <c r="X39" s="4">
        <v>133419.640567875</v>
      </c>
      <c r="Y39" s="1" t="s">
        <v>90</v>
      </c>
      <c r="Z39" s="4">
        <v>0.99884733862590003</v>
      </c>
      <c r="AA39" s="4" t="s">
        <v>114</v>
      </c>
      <c r="AB39" s="4" t="s">
        <v>114</v>
      </c>
      <c r="AC39" s="4" t="s">
        <v>114</v>
      </c>
      <c r="AD39" s="4" t="s">
        <v>114</v>
      </c>
      <c r="AE39" s="4">
        <v>13.655099999999999</v>
      </c>
      <c r="AF39" s="4">
        <v>745004.26104141399</v>
      </c>
      <c r="AG39" s="1" t="s">
        <v>93</v>
      </c>
      <c r="AH39" s="4">
        <v>0.99674550195551903</v>
      </c>
      <c r="AI39" s="4">
        <v>23.2163166666667</v>
      </c>
      <c r="AJ39" s="4">
        <v>0</v>
      </c>
      <c r="AK39" s="4">
        <v>0</v>
      </c>
      <c r="AL39" s="4">
        <v>0</v>
      </c>
      <c r="AM39" s="4">
        <v>13.655099999999999</v>
      </c>
      <c r="AN39" s="4">
        <v>745004.26104141399</v>
      </c>
    </row>
    <row r="40" spans="1:40">
      <c r="A40" s="1"/>
      <c r="B40" s="1"/>
      <c r="C40" s="1" t="s">
        <v>111</v>
      </c>
      <c r="D40" s="1"/>
      <c r="E40" s="1" t="s">
        <v>99</v>
      </c>
      <c r="F40" s="1" t="s">
        <v>25</v>
      </c>
      <c r="G40" s="1" t="s">
        <v>114</v>
      </c>
      <c r="H40" s="3">
        <v>43810.473634259302</v>
      </c>
      <c r="I40" s="1" t="s">
        <v>46</v>
      </c>
      <c r="J40" s="4">
        <v>0.99595739256689098</v>
      </c>
      <c r="K40" s="4">
        <v>9.5489166666666705</v>
      </c>
      <c r="L40" s="4">
        <v>106.923275578196</v>
      </c>
      <c r="M40" s="4"/>
      <c r="N40" s="4">
        <v>80848.825918428003</v>
      </c>
      <c r="O40" s="4">
        <v>13.654949999999999</v>
      </c>
      <c r="P40" s="4">
        <v>709812.93434787705</v>
      </c>
      <c r="Q40" s="1" t="s">
        <v>696</v>
      </c>
      <c r="R40" s="4">
        <v>0.99910503984916699</v>
      </c>
      <c r="S40" s="4">
        <v>10.6361333333333</v>
      </c>
      <c r="T40" s="4">
        <v>213.83139235690899</v>
      </c>
      <c r="U40" s="4"/>
      <c r="V40" s="4">
        <v>603645.87420825998</v>
      </c>
      <c r="W40" s="4">
        <v>10.6352666666667</v>
      </c>
      <c r="X40" s="4">
        <v>95550.725033378301</v>
      </c>
      <c r="Y40" s="1" t="s">
        <v>90</v>
      </c>
      <c r="Z40" s="4">
        <v>0.99884733862590003</v>
      </c>
      <c r="AA40" s="4">
        <v>11.77665</v>
      </c>
      <c r="AB40" s="4">
        <v>156.31345926229699</v>
      </c>
      <c r="AC40" s="4"/>
      <c r="AD40" s="4">
        <v>296577.99066923099</v>
      </c>
      <c r="AE40" s="4">
        <v>13.654949999999999</v>
      </c>
      <c r="AF40" s="4">
        <v>709812.93434787705</v>
      </c>
      <c r="AG40" s="1" t="s">
        <v>93</v>
      </c>
      <c r="AH40" s="4">
        <v>0.99674550195551903</v>
      </c>
      <c r="AI40" s="4">
        <v>23.2331166666667</v>
      </c>
      <c r="AJ40" s="4">
        <v>128.385567013448</v>
      </c>
      <c r="AK40" s="4"/>
      <c r="AL40" s="4">
        <v>37642.977171177197</v>
      </c>
      <c r="AM40" s="4">
        <v>13.654949999999999</v>
      </c>
      <c r="AN40" s="4">
        <v>709812.93434787705</v>
      </c>
    </row>
    <row r="41" spans="1:40">
      <c r="A41" s="1"/>
      <c r="B41" s="1"/>
      <c r="C41" s="1" t="s">
        <v>84</v>
      </c>
      <c r="D41" s="1"/>
      <c r="E41" s="1" t="s">
        <v>97</v>
      </c>
      <c r="F41" s="1" t="s">
        <v>130</v>
      </c>
      <c r="G41" s="1" t="s">
        <v>114</v>
      </c>
      <c r="H41" s="3">
        <v>43810.4945717593</v>
      </c>
      <c r="I41" s="1" t="s">
        <v>46</v>
      </c>
      <c r="J41" s="4">
        <v>0.99595739256689098</v>
      </c>
      <c r="K41" s="4">
        <v>9.5653833333333296</v>
      </c>
      <c r="L41" s="4">
        <v>0</v>
      </c>
      <c r="M41" s="4">
        <v>0</v>
      </c>
      <c r="N41" s="4">
        <v>0</v>
      </c>
      <c r="O41" s="4">
        <v>13.6549666666667</v>
      </c>
      <c r="P41" s="4">
        <v>575556.81970565498</v>
      </c>
      <c r="Q41" s="1" t="s">
        <v>696</v>
      </c>
      <c r="R41" s="4">
        <v>0.99910503984916699</v>
      </c>
      <c r="S41" s="4">
        <v>10.5958666666667</v>
      </c>
      <c r="T41" s="4">
        <v>0</v>
      </c>
      <c r="U41" s="4">
        <v>0</v>
      </c>
      <c r="V41" s="4">
        <v>0</v>
      </c>
      <c r="W41" s="4">
        <v>10.635300000000001</v>
      </c>
      <c r="X41" s="4">
        <v>116301.013007096</v>
      </c>
      <c r="Y41" s="1" t="s">
        <v>90</v>
      </c>
      <c r="Z41" s="4">
        <v>0.99884733862590003</v>
      </c>
      <c r="AA41" s="4">
        <v>11.7596833333333</v>
      </c>
      <c r="AB41" s="4">
        <v>0</v>
      </c>
      <c r="AC41" s="4">
        <v>0</v>
      </c>
      <c r="AD41" s="4">
        <v>0</v>
      </c>
      <c r="AE41" s="4">
        <v>13.6549666666667</v>
      </c>
      <c r="AF41" s="4">
        <v>575556.81970565498</v>
      </c>
      <c r="AG41" s="1" t="s">
        <v>93</v>
      </c>
      <c r="AH41" s="4">
        <v>0.99674550195551903</v>
      </c>
      <c r="AI41" s="4">
        <v>23.233166666666701</v>
      </c>
      <c r="AJ41" s="4">
        <v>0</v>
      </c>
      <c r="AK41" s="4">
        <v>0</v>
      </c>
      <c r="AL41" s="4">
        <v>0</v>
      </c>
      <c r="AM41" s="4">
        <v>13.6549666666667</v>
      </c>
      <c r="AN41" s="4">
        <v>575556.81970565498</v>
      </c>
    </row>
    <row r="42" spans="1:40">
      <c r="A42" s="1"/>
      <c r="B42" s="1"/>
      <c r="C42" s="1" t="s">
        <v>112</v>
      </c>
      <c r="D42" s="1"/>
      <c r="E42" s="1" t="s">
        <v>70</v>
      </c>
      <c r="F42" s="1" t="s">
        <v>110</v>
      </c>
      <c r="G42" s="1" t="s">
        <v>86</v>
      </c>
      <c r="H42" s="3">
        <v>43810.515462962998</v>
      </c>
      <c r="I42" s="1" t="s">
        <v>46</v>
      </c>
      <c r="J42" s="4">
        <v>0.99595739256689098</v>
      </c>
      <c r="K42" s="4">
        <v>9.5489499999999996</v>
      </c>
      <c r="L42" s="4">
        <v>1.9537812210338401</v>
      </c>
      <c r="M42" s="4">
        <v>111.64464120193399</v>
      </c>
      <c r="N42" s="4">
        <v>1210.7023023750301</v>
      </c>
      <c r="O42" s="4">
        <v>13.6465</v>
      </c>
      <c r="P42" s="4">
        <v>946883.18149185099</v>
      </c>
      <c r="Q42" s="1" t="s">
        <v>696</v>
      </c>
      <c r="R42" s="4">
        <v>0.99910503984916699</v>
      </c>
      <c r="S42" s="4">
        <v>10.6512833333333</v>
      </c>
      <c r="T42" s="4">
        <v>1.92801143676561</v>
      </c>
      <c r="U42" s="4">
        <v>110.172082100892</v>
      </c>
      <c r="V42" s="4">
        <v>16370.2822103444</v>
      </c>
      <c r="W42" s="4">
        <v>10.6353166666667</v>
      </c>
      <c r="X42" s="4">
        <v>201258.91462223799</v>
      </c>
      <c r="Y42" s="1" t="s">
        <v>90</v>
      </c>
      <c r="Z42" s="4">
        <v>0.99884733862590003</v>
      </c>
      <c r="AA42" s="4">
        <v>11.776683333333301</v>
      </c>
      <c r="AB42" s="4">
        <v>2.94084683099975</v>
      </c>
      <c r="AC42" s="4">
        <v>168.04839034284299</v>
      </c>
      <c r="AD42" s="4">
        <v>5872.6616817627</v>
      </c>
      <c r="AE42" s="4">
        <v>13.6465</v>
      </c>
      <c r="AF42" s="4">
        <v>946883.18149185099</v>
      </c>
      <c r="AG42" s="1" t="s">
        <v>93</v>
      </c>
      <c r="AH42" s="4">
        <v>0.99674550195551903</v>
      </c>
      <c r="AI42" s="4">
        <v>23.207799999999999</v>
      </c>
      <c r="AJ42" s="4">
        <v>8.2624285245216296</v>
      </c>
      <c r="AK42" s="4">
        <v>472.13877282980701</v>
      </c>
      <c r="AL42" s="4">
        <v>898.43938874171295</v>
      </c>
      <c r="AM42" s="4">
        <v>13.6465</v>
      </c>
      <c r="AN42" s="4">
        <v>946883.18149185099</v>
      </c>
    </row>
    <row r="43" spans="1:40">
      <c r="A43" s="1"/>
      <c r="B43" s="1"/>
      <c r="C43" s="1" t="s">
        <v>126</v>
      </c>
      <c r="D43" s="1"/>
      <c r="E43" s="1" t="s">
        <v>62</v>
      </c>
      <c r="F43" s="1" t="s">
        <v>110</v>
      </c>
      <c r="G43" s="1" t="s">
        <v>24</v>
      </c>
      <c r="H43" s="3">
        <v>43810.536261574103</v>
      </c>
      <c r="I43" s="1" t="s">
        <v>46</v>
      </c>
      <c r="J43" s="4">
        <v>0.99595739256689098</v>
      </c>
      <c r="K43" s="4">
        <v>9.5489666666666704</v>
      </c>
      <c r="L43" s="4">
        <v>3.22964614232421</v>
      </c>
      <c r="M43" s="4">
        <v>107.654871410807</v>
      </c>
      <c r="N43" s="4">
        <v>2358.7416472076402</v>
      </c>
      <c r="O43" s="4">
        <v>13.6465</v>
      </c>
      <c r="P43" s="4">
        <v>890928.79891164997</v>
      </c>
      <c r="Q43" s="1" t="s">
        <v>696</v>
      </c>
      <c r="R43" s="4">
        <v>0.99910503984916699</v>
      </c>
      <c r="S43" s="4">
        <v>10.641216666666701</v>
      </c>
      <c r="T43" s="4">
        <v>3.9651060635782498</v>
      </c>
      <c r="U43" s="4">
        <v>132.17020211927499</v>
      </c>
      <c r="V43" s="4">
        <v>32462.565256578499</v>
      </c>
      <c r="W43" s="4">
        <v>10.6353166666667</v>
      </c>
      <c r="X43" s="4">
        <v>229758.35839019599</v>
      </c>
      <c r="Y43" s="1" t="s">
        <v>90</v>
      </c>
      <c r="Z43" s="4">
        <v>0.99884733862590003</v>
      </c>
      <c r="AA43" s="4">
        <v>11.776683333333301</v>
      </c>
      <c r="AB43" s="4">
        <v>2.8540844871031301</v>
      </c>
      <c r="AC43" s="4">
        <v>95.136149570104493</v>
      </c>
      <c r="AD43" s="4">
        <v>5318.1708732457701</v>
      </c>
      <c r="AE43" s="4">
        <v>13.6465</v>
      </c>
      <c r="AF43" s="4">
        <v>890928.79891164997</v>
      </c>
      <c r="AG43" s="1" t="s">
        <v>93</v>
      </c>
      <c r="AH43" s="4">
        <v>0.99674550195551903</v>
      </c>
      <c r="AI43" s="4">
        <v>23.224766666666699</v>
      </c>
      <c r="AJ43" s="4">
        <v>9.4486654477864693</v>
      </c>
      <c r="AK43" s="4">
        <v>314.95551492621598</v>
      </c>
      <c r="AL43" s="4">
        <v>1303.5815783386099</v>
      </c>
      <c r="AM43" s="4">
        <v>13.6465</v>
      </c>
      <c r="AN43" s="4">
        <v>890928.79891164997</v>
      </c>
    </row>
    <row r="44" spans="1:40">
      <c r="A44" s="1"/>
      <c r="B44" s="1"/>
      <c r="C44" s="1" t="s">
        <v>124</v>
      </c>
      <c r="D44" s="1"/>
      <c r="E44" s="1" t="s">
        <v>32</v>
      </c>
      <c r="F44" s="1" t="s">
        <v>110</v>
      </c>
      <c r="G44" s="1" t="s">
        <v>55</v>
      </c>
      <c r="H44" s="3">
        <v>43810.5570717593</v>
      </c>
      <c r="I44" s="1" t="s">
        <v>46</v>
      </c>
      <c r="J44" s="4">
        <v>0.99595739256689098</v>
      </c>
      <c r="K44" s="4">
        <v>9.5545666666666698</v>
      </c>
      <c r="L44" s="4">
        <v>3.7805874735149998</v>
      </c>
      <c r="M44" s="4">
        <v>75.611749470299898</v>
      </c>
      <c r="N44" s="4">
        <v>2317.8667338380801</v>
      </c>
      <c r="O44" s="4">
        <v>13.6466666666667</v>
      </c>
      <c r="P44" s="4">
        <v>715695.82775716903</v>
      </c>
      <c r="Q44" s="1" t="s">
        <v>696</v>
      </c>
      <c r="R44" s="4">
        <v>0.99910503984916699</v>
      </c>
      <c r="S44" s="4">
        <v>10.6413666666667</v>
      </c>
      <c r="T44" s="4">
        <v>3.8177464392071001</v>
      </c>
      <c r="U44" s="4">
        <v>76.354928784142004</v>
      </c>
      <c r="V44" s="4">
        <v>23038.408513061</v>
      </c>
      <c r="W44" s="4">
        <v>10.6354666666667</v>
      </c>
      <c r="X44" s="4">
        <v>168220.89112940599</v>
      </c>
      <c r="Y44" s="1" t="s">
        <v>90</v>
      </c>
      <c r="Z44" s="4">
        <v>0.99884733862590003</v>
      </c>
      <c r="AA44" s="4">
        <v>11.77685</v>
      </c>
      <c r="AB44" s="4">
        <v>4.5307821913589201</v>
      </c>
      <c r="AC44" s="4">
        <v>90.615643827178403</v>
      </c>
      <c r="AD44" s="4">
        <v>7492.75355757944</v>
      </c>
      <c r="AE44" s="4">
        <v>13.6466666666667</v>
      </c>
      <c r="AF44" s="4">
        <v>715695.82775716903</v>
      </c>
      <c r="AG44" s="1" t="s">
        <v>93</v>
      </c>
      <c r="AH44" s="4">
        <v>0.99674550195551903</v>
      </c>
      <c r="AI44" s="4">
        <v>23.224883333333299</v>
      </c>
      <c r="AJ44" s="4">
        <v>8.9833254397983797</v>
      </c>
      <c r="AK44" s="4">
        <v>179.66650879596801</v>
      </c>
      <c r="AL44" s="4">
        <v>902.78422296049405</v>
      </c>
      <c r="AM44" s="4">
        <v>13.6466666666667</v>
      </c>
      <c r="AN44" s="4">
        <v>715695.82775716903</v>
      </c>
    </row>
    <row r="45" spans="1:40">
      <c r="A45" s="1"/>
      <c r="B45" s="1"/>
      <c r="C45" s="1" t="s">
        <v>65</v>
      </c>
      <c r="D45" s="1"/>
      <c r="E45" s="1" t="s">
        <v>113</v>
      </c>
      <c r="F45" s="1" t="s">
        <v>110</v>
      </c>
      <c r="G45" s="1" t="s">
        <v>120</v>
      </c>
      <c r="H45" s="3">
        <v>43810.577916666698</v>
      </c>
      <c r="I45" s="1" t="s">
        <v>46</v>
      </c>
      <c r="J45" s="4">
        <v>0.99595739256689098</v>
      </c>
      <c r="K45" s="4">
        <v>9.5490499999999994</v>
      </c>
      <c r="L45" s="4">
        <v>6.7117813344328203</v>
      </c>
      <c r="M45" s="4">
        <v>89.490417792437597</v>
      </c>
      <c r="N45" s="4">
        <v>4837.6756287443404</v>
      </c>
      <c r="O45" s="4">
        <v>13.646599999999999</v>
      </c>
      <c r="P45" s="4">
        <v>757836.88875781395</v>
      </c>
      <c r="Q45" s="1" t="s">
        <v>696</v>
      </c>
      <c r="R45" s="4">
        <v>0.99910503984916699</v>
      </c>
      <c r="S45" s="4">
        <v>10.6362666666667</v>
      </c>
      <c r="T45" s="4">
        <v>7.7857622663063601</v>
      </c>
      <c r="U45" s="4">
        <v>103.81016355075199</v>
      </c>
      <c r="V45" s="4">
        <v>42252.094859194302</v>
      </c>
      <c r="W45" s="4">
        <v>10.6354166666667</v>
      </c>
      <c r="X45" s="4">
        <v>166523.89808617299</v>
      </c>
      <c r="Y45" s="1" t="s">
        <v>90</v>
      </c>
      <c r="Z45" s="4">
        <v>0.99884733862590003</v>
      </c>
      <c r="AA45" s="4">
        <v>11.776783333333301</v>
      </c>
      <c r="AB45" s="4">
        <v>8.3592717233775193</v>
      </c>
      <c r="AC45" s="4">
        <v>111.4569563117</v>
      </c>
      <c r="AD45" s="4">
        <v>15720.673412423101</v>
      </c>
      <c r="AE45" s="4">
        <v>13.646599999999999</v>
      </c>
      <c r="AF45" s="4">
        <v>757836.88875781395</v>
      </c>
      <c r="AG45" s="1" t="s">
        <v>93</v>
      </c>
      <c r="AH45" s="4">
        <v>0.99674550195551903</v>
      </c>
      <c r="AI45" s="4">
        <v>23.2163166666667</v>
      </c>
      <c r="AJ45" s="4">
        <v>11.006403507787301</v>
      </c>
      <c r="AK45" s="4">
        <v>146.752046770497</v>
      </c>
      <c r="AL45" s="4">
        <v>1620.6955526617</v>
      </c>
      <c r="AM45" s="4">
        <v>13.646599999999999</v>
      </c>
      <c r="AN45" s="4">
        <v>757836.88875781395</v>
      </c>
    </row>
    <row r="46" spans="1:40">
      <c r="A46" s="1"/>
      <c r="B46" s="1"/>
      <c r="C46" s="1" t="s">
        <v>54</v>
      </c>
      <c r="D46" s="1"/>
      <c r="E46" s="1" t="s">
        <v>17</v>
      </c>
      <c r="F46" s="1" t="s">
        <v>110</v>
      </c>
      <c r="G46" s="1" t="s">
        <v>131</v>
      </c>
      <c r="H46" s="3">
        <v>43810.598761574103</v>
      </c>
      <c r="I46" s="1" t="s">
        <v>46</v>
      </c>
      <c r="J46" s="4">
        <v>0.99595739256689098</v>
      </c>
      <c r="K46" s="4">
        <v>9.5490499999999994</v>
      </c>
      <c r="L46" s="4">
        <v>8.9355262535727</v>
      </c>
      <c r="M46" s="4">
        <v>71.4842100285816</v>
      </c>
      <c r="N46" s="4">
        <v>7520.9531872009102</v>
      </c>
      <c r="O46" s="4">
        <v>13.646599999999999</v>
      </c>
      <c r="P46" s="4">
        <v>857634.73807088402</v>
      </c>
      <c r="Q46" s="1" t="s">
        <v>696</v>
      </c>
      <c r="R46" s="4">
        <v>0.99910503984916699</v>
      </c>
      <c r="S46" s="4">
        <v>10.6362666666667</v>
      </c>
      <c r="T46" s="4">
        <v>12.198366553683099</v>
      </c>
      <c r="U46" s="4">
        <v>97.586932429464596</v>
      </c>
      <c r="V46" s="4">
        <v>73000.869738114707</v>
      </c>
      <c r="W46" s="4">
        <v>10.6354166666667</v>
      </c>
      <c r="X46" s="4">
        <v>190309.36725957299</v>
      </c>
      <c r="Y46" s="1" t="s">
        <v>90</v>
      </c>
      <c r="Z46" s="4">
        <v>0.99884733862590003</v>
      </c>
      <c r="AA46" s="4">
        <v>11.776783333333301</v>
      </c>
      <c r="AB46" s="4">
        <v>9.6940522948908203</v>
      </c>
      <c r="AC46" s="4">
        <v>77.552418359126605</v>
      </c>
      <c r="AD46" s="4">
        <v>20863.200416052001</v>
      </c>
      <c r="AE46" s="4">
        <v>13.646599999999999</v>
      </c>
      <c r="AF46" s="4">
        <v>857634.73807088402</v>
      </c>
      <c r="AG46" s="1" t="s">
        <v>93</v>
      </c>
      <c r="AH46" s="4">
        <v>0.99674550195551903</v>
      </c>
      <c r="AI46" s="4">
        <v>23.190816666666699</v>
      </c>
      <c r="AJ46" s="4">
        <v>14.725819565847701</v>
      </c>
      <c r="AK46" s="4">
        <v>117.806556526782</v>
      </c>
      <c r="AL46" s="4">
        <v>3217.2095421204799</v>
      </c>
      <c r="AM46" s="4">
        <v>13.646599999999999</v>
      </c>
      <c r="AN46" s="4">
        <v>857634.73807088402</v>
      </c>
    </row>
    <row r="47" spans="1:40">
      <c r="A47" s="1"/>
      <c r="B47" s="1"/>
      <c r="C47" s="1" t="s">
        <v>100</v>
      </c>
      <c r="D47" s="1"/>
      <c r="E47" s="1" t="s">
        <v>14</v>
      </c>
      <c r="F47" s="1" t="s">
        <v>110</v>
      </c>
      <c r="G47" s="1" t="s">
        <v>123</v>
      </c>
      <c r="H47" s="3">
        <v>43810.619594907403</v>
      </c>
      <c r="I47" s="1" t="s">
        <v>46</v>
      </c>
      <c r="J47" s="4">
        <v>0.99595739256689098</v>
      </c>
      <c r="K47" s="4">
        <v>9.5490999999999993</v>
      </c>
      <c r="L47" s="4">
        <v>17.4257403216372</v>
      </c>
      <c r="M47" s="4">
        <v>87.128701608185807</v>
      </c>
      <c r="N47" s="4">
        <v>15603.2199007655</v>
      </c>
      <c r="O47" s="4">
        <v>13.6466333333333</v>
      </c>
      <c r="P47" s="4">
        <v>872728.65047542704</v>
      </c>
      <c r="Q47" s="1" t="s">
        <v>696</v>
      </c>
      <c r="R47" s="4">
        <v>0.99910503984916699</v>
      </c>
      <c r="S47" s="4">
        <v>10.6363166666667</v>
      </c>
      <c r="T47" s="4">
        <v>19.915737129810498</v>
      </c>
      <c r="U47" s="4">
        <v>99.578685649052304</v>
      </c>
      <c r="V47" s="4">
        <v>125514.272983833</v>
      </c>
      <c r="W47" s="4">
        <v>10.635450000000001</v>
      </c>
      <c r="X47" s="4">
        <v>205522.343631809</v>
      </c>
      <c r="Y47" s="1" t="s">
        <v>90</v>
      </c>
      <c r="Z47" s="4">
        <v>0.99884733862590003</v>
      </c>
      <c r="AA47" s="4">
        <v>11.7768333333333</v>
      </c>
      <c r="AB47" s="4">
        <v>20.196611412601499</v>
      </c>
      <c r="AC47" s="4">
        <v>100.983057063008</v>
      </c>
      <c r="AD47" s="4">
        <v>45829.904279520197</v>
      </c>
      <c r="AE47" s="4">
        <v>13.6466333333333</v>
      </c>
      <c r="AF47" s="4">
        <v>872728.65047542704</v>
      </c>
      <c r="AG47" s="1" t="s">
        <v>93</v>
      </c>
      <c r="AH47" s="4">
        <v>0.99674550195551903</v>
      </c>
      <c r="AI47" s="4">
        <v>23.2078666666667</v>
      </c>
      <c r="AJ47" s="4">
        <v>17.919711937287701</v>
      </c>
      <c r="AK47" s="4">
        <v>89.598559686438506</v>
      </c>
      <c r="AL47" s="4">
        <v>4482.4019717961901</v>
      </c>
      <c r="AM47" s="4">
        <v>13.6466333333333</v>
      </c>
      <c r="AN47" s="4">
        <v>872728.65047542704</v>
      </c>
    </row>
    <row r="48" spans="1:40">
      <c r="A48" s="1"/>
      <c r="B48" s="1"/>
      <c r="C48" s="1" t="s">
        <v>129</v>
      </c>
      <c r="D48" s="1"/>
      <c r="E48" s="1" t="s">
        <v>79</v>
      </c>
      <c r="F48" s="1" t="s">
        <v>110</v>
      </c>
      <c r="G48" s="1" t="s">
        <v>121</v>
      </c>
      <c r="H48" s="3">
        <v>43810.640416666698</v>
      </c>
      <c r="I48" s="1" t="s">
        <v>46</v>
      </c>
      <c r="J48" s="4">
        <v>0.99595739256689098</v>
      </c>
      <c r="K48" s="4">
        <v>9.5490999999999993</v>
      </c>
      <c r="L48" s="4">
        <v>23.850797057860401</v>
      </c>
      <c r="M48" s="4">
        <v>76.322550585153195</v>
      </c>
      <c r="N48" s="4">
        <v>24817.869204290801</v>
      </c>
      <c r="O48" s="4">
        <v>13.6466333333333</v>
      </c>
      <c r="P48" s="4">
        <v>1001844.43683803</v>
      </c>
      <c r="Q48" s="1" t="s">
        <v>696</v>
      </c>
      <c r="R48" s="4">
        <v>0.99910503984916699</v>
      </c>
      <c r="S48" s="4">
        <v>10.6363166666667</v>
      </c>
      <c r="T48" s="4">
        <v>30.6813428421524</v>
      </c>
      <c r="U48" s="4">
        <v>98.180297094887806</v>
      </c>
      <c r="V48" s="4">
        <v>226452.971782343</v>
      </c>
      <c r="W48" s="4">
        <v>10.635450000000001</v>
      </c>
      <c r="X48" s="4">
        <v>244145.00780719399</v>
      </c>
      <c r="Y48" s="1" t="s">
        <v>90</v>
      </c>
      <c r="Z48" s="4">
        <v>0.99884733862590003</v>
      </c>
      <c r="AA48" s="4">
        <v>11.7768333333333</v>
      </c>
      <c r="AB48" s="4">
        <v>29.506737899981299</v>
      </c>
      <c r="AC48" s="4">
        <v>94.421561279940306</v>
      </c>
      <c r="AD48" s="4">
        <v>77642.934883738097</v>
      </c>
      <c r="AE48" s="4">
        <v>13.6466333333333</v>
      </c>
      <c r="AF48" s="4">
        <v>1001844.43683803</v>
      </c>
      <c r="AG48" s="1" t="s">
        <v>93</v>
      </c>
      <c r="AH48" s="4">
        <v>0.99674550195551903</v>
      </c>
      <c r="AI48" s="4">
        <v>23.207899999999999</v>
      </c>
      <c r="AJ48" s="4">
        <v>32.121121820219997</v>
      </c>
      <c r="AK48" s="4">
        <v>102.787589824704</v>
      </c>
      <c r="AL48" s="4">
        <v>11314.404861429501</v>
      </c>
      <c r="AM48" s="4">
        <v>13.6466333333333</v>
      </c>
      <c r="AN48" s="4">
        <v>1001844.43683803</v>
      </c>
    </row>
    <row r="49" spans="1:40">
      <c r="A49" s="1"/>
      <c r="B49" s="1"/>
      <c r="C49" s="1" t="s">
        <v>132</v>
      </c>
      <c r="D49" s="1"/>
      <c r="E49" s="1" t="s">
        <v>21</v>
      </c>
      <c r="F49" s="1" t="s">
        <v>110</v>
      </c>
      <c r="G49" s="1" t="s">
        <v>60</v>
      </c>
      <c r="H49" s="3">
        <v>43810.661249999997</v>
      </c>
      <c r="I49" s="1" t="s">
        <v>46</v>
      </c>
      <c r="J49" s="4">
        <v>0.99595739256689098</v>
      </c>
      <c r="K49" s="4">
        <v>9.5489166666666705</v>
      </c>
      <c r="L49" s="4">
        <v>40.896205586747897</v>
      </c>
      <c r="M49" s="4">
        <v>81.792411173495694</v>
      </c>
      <c r="N49" s="4">
        <v>29348.4849098339</v>
      </c>
      <c r="O49" s="4">
        <v>13.646466666666701</v>
      </c>
      <c r="P49" s="4">
        <v>681565.64963480004</v>
      </c>
      <c r="Q49" s="1" t="s">
        <v>696</v>
      </c>
      <c r="R49" s="4">
        <v>0.99910503984916699</v>
      </c>
      <c r="S49" s="4">
        <v>10.6361333333333</v>
      </c>
      <c r="T49" s="4">
        <v>49.723078625733699</v>
      </c>
      <c r="U49" s="4">
        <v>99.446157251467497</v>
      </c>
      <c r="V49" s="4">
        <v>236718.27084798401</v>
      </c>
      <c r="W49" s="4">
        <v>10.6352833333333</v>
      </c>
      <c r="X49" s="4">
        <v>159093.10112273399</v>
      </c>
      <c r="Y49" s="1" t="s">
        <v>90</v>
      </c>
      <c r="Z49" s="4">
        <v>0.99884733862590003</v>
      </c>
      <c r="AA49" s="4">
        <v>11.77665</v>
      </c>
      <c r="AB49" s="4">
        <v>48.348251011640002</v>
      </c>
      <c r="AC49" s="4">
        <v>96.696502023280004</v>
      </c>
      <c r="AD49" s="4">
        <v>87286.133399300103</v>
      </c>
      <c r="AE49" s="4">
        <v>13.646466666666701</v>
      </c>
      <c r="AF49" s="4">
        <v>681565.64963480004</v>
      </c>
      <c r="AG49" s="1" t="s">
        <v>93</v>
      </c>
      <c r="AH49" s="4">
        <v>0.99674550195551903</v>
      </c>
      <c r="AI49" s="4">
        <v>23.2076833333333</v>
      </c>
      <c r="AJ49" s="4">
        <v>38.771585975657302</v>
      </c>
      <c r="AK49" s="4">
        <v>77.543171951314505</v>
      </c>
      <c r="AL49" s="4">
        <v>9662.6285587818602</v>
      </c>
      <c r="AM49" s="4">
        <v>13.646466666666701</v>
      </c>
      <c r="AN49" s="4">
        <v>681565.64963480004</v>
      </c>
    </row>
    <row r="50" spans="1:40">
      <c r="A50" s="1"/>
      <c r="B50" s="1"/>
      <c r="C50" s="1" t="s">
        <v>74</v>
      </c>
      <c r="D50" s="1"/>
      <c r="E50" s="1" t="s">
        <v>71</v>
      </c>
      <c r="F50" s="1" t="s">
        <v>110</v>
      </c>
      <c r="G50" s="1" t="s">
        <v>95</v>
      </c>
      <c r="H50" s="3">
        <v>43810.682094907403</v>
      </c>
      <c r="I50" s="1" t="s">
        <v>46</v>
      </c>
      <c r="J50" s="4">
        <v>0.99595739256689098</v>
      </c>
      <c r="K50" s="4">
        <v>9.5489499999999996</v>
      </c>
      <c r="L50" s="4">
        <v>41.9885445211046</v>
      </c>
      <c r="M50" s="4">
        <v>47.986908024119501</v>
      </c>
      <c r="N50" s="4">
        <v>40275.425273163899</v>
      </c>
      <c r="O50" s="4">
        <v>13.6464833333333</v>
      </c>
      <c r="P50" s="4">
        <v>910541.74955287005</v>
      </c>
      <c r="Q50" s="1" t="s">
        <v>696</v>
      </c>
      <c r="R50" s="4">
        <v>0.99910503984916699</v>
      </c>
      <c r="S50" s="4">
        <v>10.6361666666667</v>
      </c>
      <c r="T50" s="4">
        <v>51.096901469404997</v>
      </c>
      <c r="U50" s="4">
        <v>58.396458822177102</v>
      </c>
      <c r="V50" s="4">
        <v>304988.61390413297</v>
      </c>
      <c r="W50" s="4">
        <v>10.635300000000001</v>
      </c>
      <c r="X50" s="4">
        <v>199553.67346979101</v>
      </c>
      <c r="Y50" s="1" t="s">
        <v>90</v>
      </c>
      <c r="Z50" s="4">
        <v>0.99884733862590003</v>
      </c>
      <c r="AA50" s="4">
        <v>11.776683333333301</v>
      </c>
      <c r="AB50" s="4">
        <v>46.046235763833103</v>
      </c>
      <c r="AC50" s="4">
        <v>52.624269444380701</v>
      </c>
      <c r="AD50" s="4">
        <v>110984.947348835</v>
      </c>
      <c r="AE50" s="4">
        <v>13.6464833333333</v>
      </c>
      <c r="AF50" s="4">
        <v>910541.74955287005</v>
      </c>
      <c r="AG50" s="1" t="s">
        <v>93</v>
      </c>
      <c r="AH50" s="4">
        <v>0.99674550195551903</v>
      </c>
      <c r="AI50" s="4">
        <v>23.207699999999999</v>
      </c>
      <c r="AJ50" s="4">
        <v>42.622466583165</v>
      </c>
      <c r="AK50" s="4">
        <v>48.711390380760001</v>
      </c>
      <c r="AL50" s="4">
        <v>14429.158846988799</v>
      </c>
      <c r="AM50" s="4">
        <v>13.6464833333333</v>
      </c>
      <c r="AN50" s="4">
        <v>910541.74955287005</v>
      </c>
    </row>
    <row r="51" spans="1:40">
      <c r="A51" s="1"/>
      <c r="B51" s="1"/>
      <c r="C51" s="1" t="s">
        <v>2</v>
      </c>
      <c r="D51" s="1"/>
      <c r="E51" s="1" t="s">
        <v>66</v>
      </c>
      <c r="F51" s="1" t="s">
        <v>110</v>
      </c>
      <c r="G51" s="1" t="s">
        <v>40</v>
      </c>
      <c r="H51" s="3">
        <v>43810.702939814801</v>
      </c>
      <c r="I51" s="1" t="s">
        <v>46</v>
      </c>
      <c r="J51" s="4">
        <v>0.99595739256689098</v>
      </c>
      <c r="K51" s="4">
        <v>9.5489666666666704</v>
      </c>
      <c r="L51" s="4">
        <v>93.088053431873107</v>
      </c>
      <c r="M51" s="4">
        <v>74.470442745498502</v>
      </c>
      <c r="N51" s="4">
        <v>84856.541263153704</v>
      </c>
      <c r="O51" s="4">
        <v>13.6465</v>
      </c>
      <c r="P51" s="4">
        <v>856638.140338114</v>
      </c>
      <c r="Q51" s="1" t="s">
        <v>696</v>
      </c>
      <c r="R51" s="4">
        <v>0.99910503984916699</v>
      </c>
      <c r="S51" s="4">
        <v>10.6361833333333</v>
      </c>
      <c r="T51" s="4">
        <v>138.70199555464399</v>
      </c>
      <c r="U51" s="4">
        <v>110.961596443715</v>
      </c>
      <c r="V51" s="4">
        <v>819833.49281894497</v>
      </c>
      <c r="W51" s="4">
        <v>10.6303</v>
      </c>
      <c r="X51" s="4">
        <v>199641.65190523799</v>
      </c>
      <c r="Y51" s="1" t="s">
        <v>90</v>
      </c>
      <c r="Z51" s="4">
        <v>0.99884733862590003</v>
      </c>
      <c r="AA51" s="4">
        <v>11.7767</v>
      </c>
      <c r="AB51" s="4">
        <v>134.66179146589101</v>
      </c>
      <c r="AC51" s="4">
        <v>107.729433172713</v>
      </c>
      <c r="AD51" s="4">
        <v>308146.89923396503</v>
      </c>
      <c r="AE51" s="4">
        <v>13.6465</v>
      </c>
      <c r="AF51" s="4">
        <v>856638.140338114</v>
      </c>
      <c r="AG51" s="1" t="s">
        <v>93</v>
      </c>
      <c r="AH51" s="4">
        <v>0.99674550195551903</v>
      </c>
      <c r="AI51" s="4">
        <v>23.199283333333302</v>
      </c>
      <c r="AJ51" s="4">
        <v>95.157251233851994</v>
      </c>
      <c r="AK51" s="4">
        <v>76.125800987081604</v>
      </c>
      <c r="AL51" s="4">
        <v>33087.648678857498</v>
      </c>
      <c r="AM51" s="4">
        <v>13.6465</v>
      </c>
      <c r="AN51" s="4">
        <v>856638.140338114</v>
      </c>
    </row>
    <row r="52" spans="1:40">
      <c r="A52" s="1"/>
      <c r="B52" s="1"/>
      <c r="C52" s="1" t="s">
        <v>15</v>
      </c>
      <c r="D52" s="1"/>
      <c r="E52" s="1" t="s">
        <v>43</v>
      </c>
      <c r="F52" s="1" t="s">
        <v>110</v>
      </c>
      <c r="G52" s="1" t="s">
        <v>94</v>
      </c>
      <c r="H52" s="3">
        <v>43810.723842592597</v>
      </c>
      <c r="I52" s="1" t="s">
        <v>46</v>
      </c>
      <c r="J52" s="4">
        <v>0.99595739256689098</v>
      </c>
      <c r="K52" s="4">
        <v>9.5489499999999996</v>
      </c>
      <c r="L52" s="4">
        <v>179.072491283614</v>
      </c>
      <c r="M52" s="4">
        <v>89.536245641807</v>
      </c>
      <c r="N52" s="4">
        <v>223268.94069878201</v>
      </c>
      <c r="O52" s="4">
        <v>13.637983333333301</v>
      </c>
      <c r="P52" s="4">
        <v>1167045.1184489101</v>
      </c>
      <c r="Q52" s="1" t="s">
        <v>696</v>
      </c>
      <c r="R52" s="4">
        <v>0.99910503984916699</v>
      </c>
      <c r="S52" s="4">
        <v>10.6361666666667</v>
      </c>
      <c r="T52" s="4">
        <v>199.41971239586499</v>
      </c>
      <c r="U52" s="4">
        <v>99.709856197932496</v>
      </c>
      <c r="V52" s="4">
        <v>1536077.0339072</v>
      </c>
      <c r="W52" s="4">
        <v>10.630266666666699</v>
      </c>
      <c r="X52" s="4">
        <v>260642.92047419201</v>
      </c>
      <c r="Y52" s="1" t="s">
        <v>90</v>
      </c>
      <c r="Z52" s="4">
        <v>0.99884733862590003</v>
      </c>
      <c r="AA52" s="4">
        <v>11.776666666666699</v>
      </c>
      <c r="AB52" s="4">
        <v>177.15748816308499</v>
      </c>
      <c r="AC52" s="4">
        <v>88.578744081542297</v>
      </c>
      <c r="AD52" s="4">
        <v>552907.52176091599</v>
      </c>
      <c r="AE52" s="4">
        <v>13.637983333333301</v>
      </c>
      <c r="AF52" s="4">
        <v>1167045.1184489101</v>
      </c>
      <c r="AG52" s="1" t="s">
        <v>93</v>
      </c>
      <c r="AH52" s="4">
        <v>0.99674550195551903</v>
      </c>
      <c r="AI52" s="4">
        <v>23.190766666666701</v>
      </c>
      <c r="AJ52" s="4">
        <v>129.57980425023399</v>
      </c>
      <c r="AK52" s="4">
        <v>64.789902125116996</v>
      </c>
      <c r="AL52" s="4">
        <v>62495.326577608801</v>
      </c>
      <c r="AM52" s="4">
        <v>13.637983333333301</v>
      </c>
      <c r="AN52" s="4">
        <v>1167045.1184489101</v>
      </c>
    </row>
    <row r="53" spans="1:40">
      <c r="A53" s="1"/>
      <c r="B53" s="1"/>
      <c r="C53" s="1" t="s">
        <v>107</v>
      </c>
      <c r="D53" s="1"/>
      <c r="E53" s="1" t="s">
        <v>51</v>
      </c>
      <c r="F53" s="1" t="s">
        <v>110</v>
      </c>
      <c r="G53" s="1" t="s">
        <v>136</v>
      </c>
      <c r="H53" s="3">
        <v>43810.744687500002</v>
      </c>
      <c r="I53" s="1" t="s">
        <v>46</v>
      </c>
      <c r="J53" s="4">
        <v>0.99595739256689098</v>
      </c>
      <c r="K53" s="4">
        <v>9.55446666666667</v>
      </c>
      <c r="L53" s="4">
        <v>294.11013031327099</v>
      </c>
      <c r="M53" s="4">
        <v>78.429368083538805</v>
      </c>
      <c r="N53" s="4">
        <v>31879.190186944601</v>
      </c>
      <c r="O53" s="4">
        <v>13.646516666666701</v>
      </c>
      <c r="P53" s="4">
        <v>101288.499196381</v>
      </c>
      <c r="Q53" s="1" t="s">
        <v>696</v>
      </c>
      <c r="R53" s="4">
        <v>0.99910503984916699</v>
      </c>
      <c r="S53" s="4">
        <v>10.6261333333333</v>
      </c>
      <c r="T53" s="4">
        <v>390.065087672527</v>
      </c>
      <c r="U53" s="4">
        <v>104.017356712674</v>
      </c>
      <c r="V53" s="4">
        <v>240276.71569884199</v>
      </c>
      <c r="W53" s="4">
        <v>10.620233333333299</v>
      </c>
      <c r="X53" s="4">
        <v>20886.348290793099</v>
      </c>
      <c r="Y53" s="1" t="s">
        <v>90</v>
      </c>
      <c r="Z53" s="4">
        <v>0.99884733862590003</v>
      </c>
      <c r="AA53" s="4">
        <v>11.776716666666699</v>
      </c>
      <c r="AB53" s="4">
        <v>313.25022976890199</v>
      </c>
      <c r="AC53" s="4">
        <v>83.533394605040598</v>
      </c>
      <c r="AD53" s="4">
        <v>84982.526464744806</v>
      </c>
      <c r="AE53" s="4">
        <v>13.646516666666701</v>
      </c>
      <c r="AF53" s="4">
        <v>101288.499196381</v>
      </c>
      <c r="AG53" s="1" t="s">
        <v>93</v>
      </c>
      <c r="AH53" s="4">
        <v>0.99674550195551903</v>
      </c>
      <c r="AI53" s="4">
        <v>23.182316666666701</v>
      </c>
      <c r="AJ53" s="4">
        <v>130.436080524202</v>
      </c>
      <c r="AK53" s="4">
        <v>34.782954806453802</v>
      </c>
      <c r="AL53" s="4">
        <v>5461.6094859684399</v>
      </c>
      <c r="AM53" s="4">
        <v>13.646516666666701</v>
      </c>
      <c r="AN53" s="4">
        <v>101288.499196381</v>
      </c>
    </row>
    <row r="54" spans="1:40">
      <c r="A54" s="1"/>
      <c r="B54" s="1"/>
      <c r="C54" s="1" t="s">
        <v>67</v>
      </c>
      <c r="D54" s="1"/>
      <c r="E54" s="1" t="s">
        <v>108</v>
      </c>
      <c r="F54" s="1" t="s">
        <v>110</v>
      </c>
      <c r="G54" s="1" t="s">
        <v>45</v>
      </c>
      <c r="H54" s="3">
        <v>43810.765613425901</v>
      </c>
      <c r="I54" s="1" t="s">
        <v>46</v>
      </c>
      <c r="J54" s="4">
        <v>0.99595739256689098</v>
      </c>
      <c r="K54" s="4">
        <v>9.5489999999999995</v>
      </c>
      <c r="L54" s="4">
        <v>536.540488443139</v>
      </c>
      <c r="M54" s="4">
        <v>85.8464781509023</v>
      </c>
      <c r="N54" s="4">
        <v>303854.32008751098</v>
      </c>
      <c r="O54" s="4">
        <v>13.62955</v>
      </c>
      <c r="P54" s="4">
        <v>528586.76755717001</v>
      </c>
      <c r="Q54" s="1" t="s">
        <v>696</v>
      </c>
      <c r="R54" s="4">
        <v>0.99910503984916699</v>
      </c>
      <c r="S54" s="4">
        <v>10.6362166666667</v>
      </c>
      <c r="T54" s="4">
        <v>664.90710790921901</v>
      </c>
      <c r="U54" s="4">
        <v>106.385137265475</v>
      </c>
      <c r="V54" s="4">
        <v>3709734.8431897499</v>
      </c>
      <c r="W54" s="4">
        <v>10.630316666666699</v>
      </c>
      <c r="X54" s="4">
        <v>189344.99755154899</v>
      </c>
      <c r="Y54" s="1" t="s">
        <v>90</v>
      </c>
      <c r="Z54" s="4">
        <v>0.99884733862590003</v>
      </c>
      <c r="AA54" s="4">
        <v>11.776716666666699</v>
      </c>
      <c r="AB54" s="4">
        <v>698.31017777988905</v>
      </c>
      <c r="AC54" s="4">
        <v>111.72962844478199</v>
      </c>
      <c r="AD54" s="4">
        <v>989748.91316728096</v>
      </c>
      <c r="AE54" s="4">
        <v>13.62955</v>
      </c>
      <c r="AF54" s="4">
        <v>528586.76755717001</v>
      </c>
      <c r="AG54" s="1" t="s">
        <v>93</v>
      </c>
      <c r="AH54" s="4">
        <v>0.99674550195551903</v>
      </c>
      <c r="AI54" s="4">
        <v>23.190850000000001</v>
      </c>
      <c r="AJ54" s="4">
        <v>399.36190156078902</v>
      </c>
      <c r="AK54" s="4">
        <v>63.897904249726203</v>
      </c>
      <c r="AL54" s="4">
        <v>90136.264543679295</v>
      </c>
      <c r="AM54" s="4">
        <v>13.62955</v>
      </c>
      <c r="AN54" s="4">
        <v>528586.76755717001</v>
      </c>
    </row>
    <row r="55" spans="1:40">
      <c r="A55" s="1"/>
      <c r="B55" s="1"/>
      <c r="C55" s="1" t="s">
        <v>88</v>
      </c>
      <c r="D55" s="1"/>
      <c r="E55" s="1" t="s">
        <v>31</v>
      </c>
      <c r="F55" s="1" t="s">
        <v>110</v>
      </c>
      <c r="G55" s="1" t="s">
        <v>135</v>
      </c>
      <c r="H55" s="3">
        <v>43810.786458333299</v>
      </c>
      <c r="I55" s="1" t="s">
        <v>46</v>
      </c>
      <c r="J55" s="4">
        <v>0.99595739256689098</v>
      </c>
      <c r="K55" s="4">
        <v>9.5489833333333305</v>
      </c>
      <c r="L55" s="4">
        <v>675.76675753661198</v>
      </c>
      <c r="M55" s="4">
        <v>77.230486575612801</v>
      </c>
      <c r="N55" s="4">
        <v>452350.75828145398</v>
      </c>
      <c r="O55" s="4">
        <v>13.6210666666667</v>
      </c>
      <c r="P55" s="4">
        <v>624603.803006334</v>
      </c>
      <c r="Q55" s="1" t="s">
        <v>696</v>
      </c>
      <c r="R55" s="4">
        <v>0.99910503984916699</v>
      </c>
      <c r="S55" s="4">
        <v>10.631166666666701</v>
      </c>
      <c r="T55" s="4">
        <v>881.77770172031705</v>
      </c>
      <c r="U55" s="4">
        <v>100.774594482322</v>
      </c>
      <c r="V55" s="4">
        <v>4740765.3003330296</v>
      </c>
      <c r="W55" s="4">
        <v>10.6303</v>
      </c>
      <c r="X55" s="4">
        <v>182513.676794525</v>
      </c>
      <c r="Y55" s="1" t="s">
        <v>90</v>
      </c>
      <c r="Z55" s="4">
        <v>0.99884733862590003</v>
      </c>
      <c r="AA55" s="4">
        <v>11.776716666666699</v>
      </c>
      <c r="AB55" s="4">
        <v>851.31154296821103</v>
      </c>
      <c r="AC55" s="4">
        <v>97.292747767795504</v>
      </c>
      <c r="AD55" s="4">
        <v>1426014.6516603299</v>
      </c>
      <c r="AE55" s="4">
        <v>13.6210666666667</v>
      </c>
      <c r="AF55" s="4">
        <v>624603.803006334</v>
      </c>
      <c r="AG55" s="1" t="s">
        <v>93</v>
      </c>
      <c r="AH55" s="4">
        <v>0.99674550195551903</v>
      </c>
      <c r="AI55" s="4">
        <v>23.190833333333298</v>
      </c>
      <c r="AJ55" s="4">
        <v>368.47501828853001</v>
      </c>
      <c r="AK55" s="4">
        <v>42.111430661546301</v>
      </c>
      <c r="AL55" s="4">
        <v>98144.6678752023</v>
      </c>
      <c r="AM55" s="4">
        <v>13.6210666666667</v>
      </c>
      <c r="AN55" s="4">
        <v>624603.803006334</v>
      </c>
    </row>
    <row r="56" spans="1:40">
      <c r="A56" s="1"/>
      <c r="B56" s="1"/>
      <c r="C56" s="1" t="s">
        <v>9</v>
      </c>
      <c r="D56" s="1"/>
      <c r="E56" s="1" t="s">
        <v>76</v>
      </c>
      <c r="F56" s="1" t="s">
        <v>110</v>
      </c>
      <c r="G56" s="1" t="s">
        <v>134</v>
      </c>
      <c r="H56" s="3">
        <v>43810.807349536997</v>
      </c>
      <c r="I56" s="1" t="s">
        <v>46</v>
      </c>
      <c r="J56" s="4">
        <v>0.99595739256689098</v>
      </c>
      <c r="K56" s="4">
        <v>9.54345</v>
      </c>
      <c r="L56" s="4">
        <v>942.14520069659</v>
      </c>
      <c r="M56" s="4">
        <v>75.371616055727202</v>
      </c>
      <c r="N56" s="4">
        <v>1077231.34031466</v>
      </c>
      <c r="O56" s="4">
        <v>13.621</v>
      </c>
      <c r="P56" s="4">
        <v>1066543.71721999</v>
      </c>
      <c r="Q56" s="1" t="s">
        <v>696</v>
      </c>
      <c r="R56" s="4">
        <v>0.99910503984916699</v>
      </c>
      <c r="S56" s="4">
        <v>10.631116666666699</v>
      </c>
      <c r="T56" s="4">
        <v>1259.4569769591001</v>
      </c>
      <c r="U56" s="4">
        <v>100.756558156728</v>
      </c>
      <c r="V56" s="4">
        <v>9467701.7713691797</v>
      </c>
      <c r="W56" s="4">
        <v>10.63025</v>
      </c>
      <c r="X56" s="4">
        <v>255264.63885814001</v>
      </c>
      <c r="Y56" s="1" t="s">
        <v>90</v>
      </c>
      <c r="Z56" s="4">
        <v>0.99884733862590003</v>
      </c>
      <c r="AA56" s="4">
        <v>11.776666666666699</v>
      </c>
      <c r="AB56" s="4">
        <v>1092.0582827201399</v>
      </c>
      <c r="AC56" s="4">
        <v>87.364662617610804</v>
      </c>
      <c r="AD56" s="4">
        <v>3124109.22860339</v>
      </c>
      <c r="AE56" s="4">
        <v>13.621</v>
      </c>
      <c r="AF56" s="4">
        <v>1066543.71721999</v>
      </c>
      <c r="AG56" s="1" t="s">
        <v>93</v>
      </c>
      <c r="AH56" s="4">
        <v>0.99674550195551903</v>
      </c>
      <c r="AI56" s="4">
        <v>23.190716666666699</v>
      </c>
      <c r="AJ56" s="4">
        <v>825.95849613720702</v>
      </c>
      <c r="AK56" s="4">
        <v>66.076679690976604</v>
      </c>
      <c r="AL56" s="4">
        <v>379143.88414696901</v>
      </c>
      <c r="AM56" s="4">
        <v>13.621</v>
      </c>
      <c r="AN56" s="4">
        <v>1066543.71721999</v>
      </c>
    </row>
    <row r="57" spans="1:40">
      <c r="A57" s="1"/>
      <c r="B57" s="1"/>
      <c r="C57" s="1" t="s">
        <v>119</v>
      </c>
      <c r="D57" s="1"/>
      <c r="E57" s="1" t="s">
        <v>47</v>
      </c>
      <c r="F57" s="1" t="s">
        <v>27</v>
      </c>
      <c r="G57" s="1" t="s">
        <v>120</v>
      </c>
      <c r="H57" s="3">
        <v>43811.418020833298</v>
      </c>
      <c r="I57" s="1" t="s">
        <v>46</v>
      </c>
      <c r="J57" s="4">
        <v>0.99595739256689098</v>
      </c>
      <c r="K57" s="4">
        <v>9.5490666666666701</v>
      </c>
      <c r="L57" s="4">
        <v>5.1871887232941196</v>
      </c>
      <c r="M57" s="4">
        <v>69.162516310588302</v>
      </c>
      <c r="N57" s="4">
        <v>4219.5820724949499</v>
      </c>
      <c r="O57" s="4">
        <v>13.621133333333299</v>
      </c>
      <c r="P57" s="4">
        <v>888748.71607685101</v>
      </c>
      <c r="Q57" s="1" t="s">
        <v>696</v>
      </c>
      <c r="R57" s="4">
        <v>0.99910503984916699</v>
      </c>
      <c r="S57" s="4">
        <v>10.636283333333299</v>
      </c>
      <c r="T57" s="4">
        <v>6.4500688657814598</v>
      </c>
      <c r="U57" s="4">
        <v>86.000918210419499</v>
      </c>
      <c r="V57" s="4">
        <v>50720.366608060598</v>
      </c>
      <c r="W57" s="4">
        <v>10.6354166666667</v>
      </c>
      <c r="X57" s="4">
        <v>236545.51952863601</v>
      </c>
      <c r="Y57" s="1" t="s">
        <v>90</v>
      </c>
      <c r="Z57" s="4">
        <v>0.99884733862590003</v>
      </c>
      <c r="AA57" s="4">
        <v>11.776783333333301</v>
      </c>
      <c r="AB57" s="4">
        <v>6.9345422117358799</v>
      </c>
      <c r="AC57" s="4">
        <v>92.460562823145096</v>
      </c>
      <c r="AD57" s="4">
        <v>15038.010817680501</v>
      </c>
      <c r="AE57" s="4">
        <v>13.621133333333299</v>
      </c>
      <c r="AF57" s="4">
        <v>888748.71607685101</v>
      </c>
      <c r="AG57" s="1" t="s">
        <v>93</v>
      </c>
      <c r="AH57" s="4">
        <v>0.99674550195551903</v>
      </c>
      <c r="AI57" s="4">
        <v>23.207899999999999</v>
      </c>
      <c r="AJ57" s="4">
        <v>31.934753651064099</v>
      </c>
      <c r="AK57" s="4">
        <v>425.796715347521</v>
      </c>
      <c r="AL57" s="4">
        <v>9965.3335300062008</v>
      </c>
      <c r="AM57" s="4">
        <v>13.621133333333299</v>
      </c>
      <c r="AN57" s="4">
        <v>888748.71607685101</v>
      </c>
    </row>
  </sheetData>
  <mergeCells count="13">
    <mergeCell ref="AG1:AH1"/>
    <mergeCell ref="AI1:AL1"/>
    <mergeCell ref="AM1:AN1"/>
    <mergeCell ref="S1:V1"/>
    <mergeCell ref="W1:X1"/>
    <mergeCell ref="Y1:Z1"/>
    <mergeCell ref="AA1:AD1"/>
    <mergeCell ref="AE1:AF1"/>
    <mergeCell ref="A1:H1"/>
    <mergeCell ref="I1:J1"/>
    <mergeCell ref="K1:N1"/>
    <mergeCell ref="O1:P1"/>
    <mergeCell ref="Q1: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0000000}">
          <x14:formula1>
            <xm:f>ValueList_Helper!$A$1:$A$11</xm:f>
          </x14:formula1>
          <xm:sqref>F3:F57</xm:sqref>
        </x14:dataValidation>
        <x14:dataValidation type="list" allowBlank="1" showInputMessage="1" xr:uid="{00000000-0002-0000-0000-000001000000}">
          <x14:formula1>
            <xm:f>ValueList_Helper!$B$1:$B$15</xm:f>
          </x14:formula1>
          <xm:sqref>G3:G57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5"/>
  <sheetViews>
    <sheetView zoomScaleNormal="100" workbookViewId="0"/>
  </sheetViews>
  <sheetFormatPr defaultColWidth="9.140625" defaultRowHeight="15"/>
  <sheetData>
    <row r="1" spans="1:2">
      <c r="A1" t="s">
        <v>25</v>
      </c>
      <c r="B1" t="s">
        <v>86</v>
      </c>
    </row>
    <row r="2" spans="1:2">
      <c r="A2" t="s">
        <v>11</v>
      </c>
      <c r="B2" t="s">
        <v>24</v>
      </c>
    </row>
    <row r="3" spans="1:2">
      <c r="A3" t="s">
        <v>44</v>
      </c>
      <c r="B3" t="s">
        <v>55</v>
      </c>
    </row>
    <row r="4" spans="1:2">
      <c r="A4" t="s">
        <v>27</v>
      </c>
      <c r="B4" t="s">
        <v>120</v>
      </c>
    </row>
    <row r="5" spans="1:2">
      <c r="A5" t="s">
        <v>110</v>
      </c>
      <c r="B5" t="s">
        <v>131</v>
      </c>
    </row>
    <row r="6" spans="1:2">
      <c r="A6" t="s">
        <v>1</v>
      </c>
      <c r="B6" t="s">
        <v>123</v>
      </c>
    </row>
    <row r="7" spans="1:2">
      <c r="A7" t="s">
        <v>49</v>
      </c>
      <c r="B7" t="s">
        <v>121</v>
      </c>
    </row>
    <row r="8" spans="1:2">
      <c r="A8" t="s">
        <v>33</v>
      </c>
      <c r="B8" t="s">
        <v>60</v>
      </c>
    </row>
    <row r="9" spans="1:2">
      <c r="A9" t="s">
        <v>130</v>
      </c>
      <c r="B9" t="s">
        <v>95</v>
      </c>
    </row>
    <row r="10" spans="1:2">
      <c r="A10" t="s">
        <v>103</v>
      </c>
      <c r="B10" t="s">
        <v>40</v>
      </c>
    </row>
    <row r="11" spans="1:2">
      <c r="A11" t="s">
        <v>85</v>
      </c>
      <c r="B11" t="s">
        <v>94</v>
      </c>
    </row>
    <row r="12" spans="1:2">
      <c r="B12" t="s">
        <v>136</v>
      </c>
    </row>
    <row r="13" spans="1:2">
      <c r="B13" t="s">
        <v>45</v>
      </c>
    </row>
    <row r="14" spans="1:2">
      <c r="B14" t="s">
        <v>135</v>
      </c>
    </row>
    <row r="15" spans="1:2">
      <c r="B15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D1A-66A9-4FEB-9AFB-EB9B5A656976}">
  <dimension ref="A1:Q157"/>
  <sheetViews>
    <sheetView zoomScale="80" zoomScaleNormal="80" workbookViewId="0">
      <selection activeCell="E25" sqref="E25"/>
    </sheetView>
  </sheetViews>
  <sheetFormatPr defaultRowHeight="15"/>
  <cols>
    <col min="1" max="1" width="16.7109375" customWidth="1"/>
    <col min="2" max="2" width="26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20" customWidth="1"/>
    <col min="10" max="10" width="21.85546875" customWidth="1"/>
    <col min="13" max="13" width="13.7109375" bestFit="1" customWidth="1"/>
    <col min="14" max="15" width="25.42578125" customWidth="1"/>
    <col min="16" max="16" width="22.28515625" customWidth="1"/>
  </cols>
  <sheetData>
    <row r="1" spans="1:17" ht="18.75">
      <c r="A1" s="94" t="s">
        <v>556</v>
      </c>
    </row>
    <row r="2" spans="1:17" ht="18.75">
      <c r="C2" s="94"/>
    </row>
    <row r="3" spans="1:17" ht="18.75">
      <c r="C3" s="94" t="s">
        <v>555</v>
      </c>
      <c r="G3" s="94" t="s">
        <v>554</v>
      </c>
    </row>
    <row r="4" spans="1:17">
      <c r="A4" s="111" t="s">
        <v>179</v>
      </c>
      <c r="B4" s="111" t="s">
        <v>58</v>
      </c>
      <c r="C4" s="111" t="s">
        <v>557</v>
      </c>
      <c r="D4" s="111" t="s">
        <v>659</v>
      </c>
      <c r="E4" s="93" t="s">
        <v>660</v>
      </c>
      <c r="G4" s="253" t="s">
        <v>693</v>
      </c>
      <c r="H4" s="253"/>
      <c r="I4" s="253"/>
      <c r="J4" s="253"/>
      <c r="K4" s="253"/>
      <c r="M4" s="253" t="s">
        <v>187</v>
      </c>
      <c r="N4" s="253"/>
      <c r="O4" s="253"/>
      <c r="P4" s="253"/>
      <c r="Q4" s="253"/>
    </row>
    <row r="5" spans="1:17" ht="30">
      <c r="A5" s="95" t="s">
        <v>182</v>
      </c>
      <c r="B5" s="95" t="s">
        <v>180</v>
      </c>
      <c r="C5" s="95">
        <v>908</v>
      </c>
      <c r="D5" s="91">
        <v>0.46</v>
      </c>
      <c r="E5" s="91">
        <v>1.75</v>
      </c>
      <c r="G5" s="132" t="s">
        <v>552</v>
      </c>
      <c r="H5" s="90" t="s">
        <v>551</v>
      </c>
      <c r="I5" s="140" t="s">
        <v>667</v>
      </c>
      <c r="J5" s="90" t="s">
        <v>550</v>
      </c>
      <c r="K5" s="132" t="s">
        <v>549</v>
      </c>
      <c r="M5" s="113" t="s">
        <v>552</v>
      </c>
      <c r="N5" s="90" t="s">
        <v>551</v>
      </c>
      <c r="O5" s="140" t="s">
        <v>667</v>
      </c>
      <c r="P5" s="90" t="s">
        <v>550</v>
      </c>
      <c r="Q5" s="113" t="s">
        <v>549</v>
      </c>
    </row>
    <row r="6" spans="1:17">
      <c r="A6" s="95" t="s">
        <v>186</v>
      </c>
      <c r="B6" s="95" t="s">
        <v>184</v>
      </c>
      <c r="C6" s="189">
        <v>909</v>
      </c>
      <c r="D6" s="91">
        <f>LOD!L35</f>
        <v>0.59</v>
      </c>
      <c r="E6" s="91">
        <v>1.75</v>
      </c>
      <c r="G6" s="257" t="s">
        <v>644</v>
      </c>
      <c r="H6" s="258">
        <f>AVERAGE(FractionUnbound!P38:R38)/1000</f>
        <v>0.3655619149732855</v>
      </c>
      <c r="I6" s="139">
        <v>43767</v>
      </c>
      <c r="J6" s="89">
        <f>FractionUnbound!S38</f>
        <v>6.0814900593832849E-2</v>
      </c>
      <c r="K6" s="254">
        <f>AVERAGE(J6:J8)</f>
        <v>6.5364846039175459E-2</v>
      </c>
      <c r="M6" s="257" t="s">
        <v>644</v>
      </c>
      <c r="N6" s="258">
        <f>AVERAGE(FractionUnbound!P17:R17)/1000</f>
        <v>2.8682549971740823</v>
      </c>
      <c r="O6" s="139">
        <v>43767</v>
      </c>
      <c r="P6" s="89">
        <f>FractionUnbound!S17</f>
        <v>0.60148329327336159</v>
      </c>
      <c r="Q6" s="254">
        <f>AVERAGE(P6:P8)</f>
        <v>0.55693067381251904</v>
      </c>
    </row>
    <row r="7" spans="1:17">
      <c r="A7" s="95" t="s">
        <v>189</v>
      </c>
      <c r="B7" s="95" t="s">
        <v>187</v>
      </c>
      <c r="C7" s="189">
        <v>916</v>
      </c>
      <c r="D7" s="92">
        <f>LOD!L48</f>
        <v>0.47</v>
      </c>
      <c r="E7" s="91" t="s">
        <v>665</v>
      </c>
      <c r="G7" s="257"/>
      <c r="H7" s="259"/>
      <c r="I7" s="139">
        <v>43770</v>
      </c>
      <c r="J7" s="89">
        <f>FractionUnbound!T38</f>
        <v>6.9349318238821969E-2</v>
      </c>
      <c r="K7" s="255"/>
      <c r="M7" s="257"/>
      <c r="N7" s="259"/>
      <c r="O7" s="139">
        <v>43770</v>
      </c>
      <c r="P7" s="89">
        <f>FractionUnbound!T17</f>
        <v>0.61888890385548212</v>
      </c>
      <c r="Q7" s="255"/>
    </row>
    <row r="8" spans="1:17">
      <c r="A8" s="95" t="s">
        <v>192</v>
      </c>
      <c r="B8" s="95" t="s">
        <v>190</v>
      </c>
      <c r="C8" s="189">
        <v>923</v>
      </c>
      <c r="D8" s="92">
        <f>LOD!L61</f>
        <v>7.91</v>
      </c>
      <c r="E8" s="91" t="s">
        <v>666</v>
      </c>
      <c r="G8" s="257"/>
      <c r="H8" s="260"/>
      <c r="I8" s="139">
        <v>43809</v>
      </c>
      <c r="J8" s="89">
        <f>FractionUnbound!U38</f>
        <v>6.5930319284871544E-2</v>
      </c>
      <c r="K8" s="256"/>
      <c r="M8" s="257"/>
      <c r="N8" s="260"/>
      <c r="O8" s="139">
        <v>43809</v>
      </c>
      <c r="P8" s="89">
        <f>FractionUnbound!U17</f>
        <v>0.45041982430871347</v>
      </c>
      <c r="Q8" s="256"/>
    </row>
    <row r="9" spans="1:17">
      <c r="A9" s="95" t="s">
        <v>195</v>
      </c>
      <c r="B9" s="95" t="s">
        <v>193</v>
      </c>
      <c r="C9" s="189">
        <v>3117</v>
      </c>
      <c r="D9" s="92">
        <f>LOD!L74</f>
        <v>0.6</v>
      </c>
      <c r="E9" s="91" t="s">
        <v>664</v>
      </c>
      <c r="G9" s="257" t="s">
        <v>645</v>
      </c>
      <c r="H9" s="258">
        <f>AVERAGE(FractionUnbound!J38:L38)/1000</f>
        <v>6.0752941825528621</v>
      </c>
      <c r="I9" s="133"/>
      <c r="J9" s="261"/>
      <c r="K9" s="262"/>
      <c r="M9" s="257" t="s">
        <v>645</v>
      </c>
      <c r="N9" s="258">
        <f>AVERAGE(FractionUnbound!J17:L17)/1000</f>
        <v>5.7196911746670986</v>
      </c>
      <c r="O9" s="129"/>
      <c r="P9" s="261"/>
      <c r="Q9" s="262"/>
    </row>
    <row r="10" spans="1:17">
      <c r="A10" s="95" t="s">
        <v>655</v>
      </c>
      <c r="B10" s="189" t="s">
        <v>693</v>
      </c>
      <c r="C10" s="189" t="s">
        <v>150</v>
      </c>
      <c r="D10" s="92">
        <f>LOD!L87</f>
        <v>0.36</v>
      </c>
      <c r="E10" s="91" t="s">
        <v>700</v>
      </c>
      <c r="G10" s="257"/>
      <c r="H10" s="259"/>
      <c r="I10" s="134"/>
      <c r="J10" s="263"/>
      <c r="K10" s="264"/>
      <c r="M10" s="257"/>
      <c r="N10" s="259"/>
      <c r="O10" s="130"/>
      <c r="P10" s="263"/>
      <c r="Q10" s="264"/>
    </row>
    <row r="11" spans="1:17">
      <c r="C11" s="86"/>
      <c r="D11" s="75"/>
      <c r="E11" s="75"/>
      <c r="G11" s="257"/>
      <c r="H11" s="260"/>
      <c r="I11" s="134"/>
      <c r="J11" s="263"/>
      <c r="K11" s="264"/>
      <c r="M11" s="257"/>
      <c r="N11" s="260"/>
      <c r="O11" s="130"/>
      <c r="P11" s="263"/>
      <c r="Q11" s="264"/>
    </row>
    <row r="12" spans="1:17">
      <c r="C12" s="75"/>
      <c r="D12" s="87"/>
      <c r="E12" s="87"/>
      <c r="G12" s="257" t="s">
        <v>646</v>
      </c>
      <c r="H12" s="258">
        <f>AVERAGE(FractionUnbound!M38:O38)/1000</f>
        <v>5.6294461571376475</v>
      </c>
      <c r="I12" s="134"/>
      <c r="J12" s="263"/>
      <c r="K12" s="264"/>
      <c r="M12" s="257" t="s">
        <v>646</v>
      </c>
      <c r="N12" s="258">
        <f>AVERAGE(FractionUnbound!M17:O17)/1000</f>
        <v>5.292033466281489</v>
      </c>
      <c r="O12" s="130"/>
      <c r="P12" s="263"/>
      <c r="Q12" s="264"/>
    </row>
    <row r="13" spans="1:17">
      <c r="C13" s="86"/>
      <c r="D13" s="85"/>
      <c r="E13" s="85"/>
      <c r="G13" s="257"/>
      <c r="H13" s="259"/>
      <c r="I13" s="134"/>
      <c r="J13" s="263"/>
      <c r="K13" s="264"/>
      <c r="M13" s="257"/>
      <c r="N13" s="259"/>
      <c r="O13" s="130"/>
      <c r="P13" s="263"/>
      <c r="Q13" s="264"/>
    </row>
    <row r="14" spans="1:17">
      <c r="C14" s="86"/>
      <c r="D14" s="75"/>
      <c r="E14" s="75"/>
      <c r="G14" s="257"/>
      <c r="H14" s="260"/>
      <c r="I14" s="135"/>
      <c r="J14" s="265"/>
      <c r="K14" s="266"/>
      <c r="M14" s="257"/>
      <c r="N14" s="260"/>
      <c r="O14" s="131"/>
      <c r="P14" s="265"/>
      <c r="Q14" s="266"/>
    </row>
    <row r="15" spans="1:17">
      <c r="C15" s="190"/>
      <c r="D15" s="87"/>
      <c r="E15" s="87"/>
      <c r="I15"/>
    </row>
    <row r="16" spans="1:17">
      <c r="C16" s="86"/>
      <c r="D16" s="85"/>
      <c r="E16" s="85"/>
      <c r="G16" s="253" t="s">
        <v>180</v>
      </c>
      <c r="H16" s="253"/>
      <c r="I16" s="253"/>
      <c r="J16" s="253"/>
      <c r="K16" s="253"/>
      <c r="M16" s="253" t="s">
        <v>190</v>
      </c>
      <c r="N16" s="253"/>
      <c r="O16" s="253"/>
      <c r="P16" s="253"/>
      <c r="Q16" s="253"/>
    </row>
    <row r="17" spans="3:17" ht="30">
      <c r="G17" s="186" t="s">
        <v>552</v>
      </c>
      <c r="H17" s="90" t="s">
        <v>551</v>
      </c>
      <c r="I17" s="140" t="s">
        <v>667</v>
      </c>
      <c r="J17" s="90" t="s">
        <v>550</v>
      </c>
      <c r="K17" s="186" t="s">
        <v>549</v>
      </c>
      <c r="M17" s="113" t="s">
        <v>552</v>
      </c>
      <c r="N17" s="90" t="s">
        <v>551</v>
      </c>
      <c r="O17" s="140" t="s">
        <v>667</v>
      </c>
      <c r="P17" s="90" t="s">
        <v>550</v>
      </c>
      <c r="Q17" s="113" t="s">
        <v>549</v>
      </c>
    </row>
    <row r="18" spans="3:17">
      <c r="G18" s="257" t="s">
        <v>644</v>
      </c>
      <c r="H18" s="258">
        <f>AVERAGE(FractionUnbound!P5:Q5)/1000</f>
        <v>5.5422725081888089</v>
      </c>
      <c r="I18" s="139">
        <v>43767</v>
      </c>
      <c r="J18" s="89">
        <f>FractionUnbound!S5</f>
        <v>0.60092417624380812</v>
      </c>
      <c r="K18" s="254">
        <f>AVERAGE(J18:J20)</f>
        <v>0.60297495129103973</v>
      </c>
      <c r="M18" s="257" t="s">
        <v>644</v>
      </c>
      <c r="N18" s="258">
        <f>AVERAGE(FractionUnbound!P24:R24)/1000</f>
        <v>3.7826614877133085</v>
      </c>
      <c r="O18" s="139">
        <v>43767</v>
      </c>
      <c r="P18" s="89">
        <f>FractionUnbound!S24</f>
        <v>0.66803918872724699</v>
      </c>
      <c r="Q18" s="254">
        <f>AVERAGE(P18:P20)</f>
        <v>0.81177909652622982</v>
      </c>
    </row>
    <row r="19" spans="3:17">
      <c r="C19" s="86"/>
      <c r="D19" s="75"/>
      <c r="E19" s="75"/>
      <c r="F19" s="75"/>
      <c r="G19" s="257"/>
      <c r="H19" s="259"/>
      <c r="I19" s="139">
        <v>43770</v>
      </c>
      <c r="J19" s="89">
        <f>FractionUnbound!T5</f>
        <v>0.60502572633827134</v>
      </c>
      <c r="K19" s="255"/>
      <c r="M19" s="257"/>
      <c r="N19" s="259"/>
      <c r="O19" s="139">
        <v>43770</v>
      </c>
      <c r="P19" s="89">
        <f>FractionUnbound!T24</f>
        <v>0.89715971947010131</v>
      </c>
      <c r="Q19" s="255"/>
    </row>
    <row r="20" spans="3:17">
      <c r="C20" s="75"/>
      <c r="D20" s="87"/>
      <c r="E20" s="87"/>
      <c r="F20" s="75"/>
      <c r="G20" s="257"/>
      <c r="H20" s="260"/>
      <c r="I20" s="139">
        <v>43809</v>
      </c>
      <c r="J20" s="89" t="s">
        <v>714</v>
      </c>
      <c r="K20" s="256"/>
      <c r="M20" s="257"/>
      <c r="N20" s="260"/>
      <c r="O20" s="139">
        <v>43809</v>
      </c>
      <c r="P20" s="89">
        <f>FractionUnbound!U24</f>
        <v>0.87013838138134147</v>
      </c>
      <c r="Q20" s="256"/>
    </row>
    <row r="21" spans="3:17">
      <c r="C21" s="86"/>
      <c r="D21" s="85"/>
      <c r="E21" s="85"/>
      <c r="F21" s="112"/>
      <c r="G21" s="257" t="s">
        <v>645</v>
      </c>
      <c r="H21" s="258">
        <f>AVERAGE(FractionUnbound!J5:K5)/1000</f>
        <v>10.071522128178673</v>
      </c>
      <c r="I21" s="133"/>
      <c r="J21" s="261"/>
      <c r="K21" s="262"/>
      <c r="M21" s="257" t="s">
        <v>645</v>
      </c>
      <c r="N21" s="258">
        <f>AVERAGE(FractionUnbound!J24:L24)/1000</f>
        <v>5.050680270657959</v>
      </c>
      <c r="O21" s="129"/>
      <c r="P21" s="267"/>
      <c r="Q21" s="268"/>
    </row>
    <row r="22" spans="3:17">
      <c r="C22" s="86"/>
      <c r="D22" s="85"/>
      <c r="E22" s="85"/>
      <c r="F22" s="112"/>
      <c r="G22" s="257"/>
      <c r="H22" s="259"/>
      <c r="I22" s="134"/>
      <c r="J22" s="263"/>
      <c r="K22" s="264"/>
      <c r="M22" s="257"/>
      <c r="N22" s="259"/>
      <c r="O22" s="130"/>
      <c r="P22" s="269"/>
      <c r="Q22" s="270"/>
    </row>
    <row r="23" spans="3:17">
      <c r="C23" s="86"/>
      <c r="D23" s="85"/>
      <c r="E23" s="85"/>
      <c r="F23" s="112"/>
      <c r="G23" s="257"/>
      <c r="H23" s="260"/>
      <c r="I23" s="134"/>
      <c r="J23" s="263"/>
      <c r="K23" s="264"/>
      <c r="M23" s="257"/>
      <c r="N23" s="260"/>
      <c r="O23" s="130"/>
      <c r="P23" s="269"/>
      <c r="Q23" s="270"/>
    </row>
    <row r="24" spans="3:17">
      <c r="C24" s="86"/>
      <c r="D24" s="85"/>
      <c r="E24" s="85"/>
      <c r="F24" s="112"/>
      <c r="G24" s="257" t="s">
        <v>646</v>
      </c>
      <c r="H24" s="258">
        <f>AVERAGE(FractionUnbound!M5:N5)/1000</f>
        <v>9.2441218623749872</v>
      </c>
      <c r="I24" s="134"/>
      <c r="J24" s="263"/>
      <c r="K24" s="264"/>
      <c r="M24" s="257" t="s">
        <v>646</v>
      </c>
      <c r="N24" s="258">
        <f>AVERAGE(FractionUnbound!M24:O24)/1000</f>
        <v>4.4282343672414832</v>
      </c>
      <c r="O24" s="130"/>
      <c r="P24" s="269"/>
      <c r="Q24" s="270"/>
    </row>
    <row r="25" spans="3:17">
      <c r="C25" s="86"/>
      <c r="D25" s="85"/>
      <c r="E25" s="85"/>
      <c r="F25" s="112"/>
      <c r="G25" s="257"/>
      <c r="H25" s="259"/>
      <c r="I25" s="134"/>
      <c r="J25" s="263"/>
      <c r="K25" s="264"/>
      <c r="M25" s="257"/>
      <c r="N25" s="259"/>
      <c r="O25" s="130"/>
      <c r="P25" s="269"/>
      <c r="Q25" s="270"/>
    </row>
    <row r="26" spans="3:17">
      <c r="C26" s="86"/>
      <c r="D26" s="85"/>
      <c r="E26" s="85"/>
      <c r="F26" s="112"/>
      <c r="G26" s="257"/>
      <c r="H26" s="260"/>
      <c r="I26" s="135"/>
      <c r="J26" s="265"/>
      <c r="K26" s="266"/>
      <c r="M26" s="257"/>
      <c r="N26" s="260"/>
      <c r="O26" s="131"/>
      <c r="P26" s="271"/>
      <c r="Q26" s="272"/>
    </row>
    <row r="27" spans="3:17">
      <c r="C27" s="86"/>
      <c r="D27" s="85"/>
      <c r="E27" s="85"/>
      <c r="F27" s="112"/>
      <c r="G27" s="147"/>
      <c r="H27" s="147"/>
      <c r="I27" s="148"/>
      <c r="J27" s="147"/>
      <c r="K27" s="147"/>
    </row>
    <row r="28" spans="3:17">
      <c r="C28" s="86"/>
      <c r="D28" s="85"/>
      <c r="E28" s="85"/>
      <c r="F28" s="112"/>
      <c r="G28" s="274" t="s">
        <v>184</v>
      </c>
      <c r="H28" s="274"/>
      <c r="I28" s="274"/>
      <c r="J28" s="274"/>
      <c r="K28" s="274"/>
      <c r="M28" s="274" t="s">
        <v>193</v>
      </c>
      <c r="N28" s="274"/>
      <c r="O28" s="274"/>
      <c r="P28" s="274"/>
      <c r="Q28" s="274"/>
    </row>
    <row r="29" spans="3:17" ht="30">
      <c r="C29" s="86"/>
      <c r="D29" s="85"/>
      <c r="E29" s="85"/>
      <c r="F29" s="112"/>
      <c r="G29" s="149" t="s">
        <v>552</v>
      </c>
      <c r="H29" s="150" t="s">
        <v>551</v>
      </c>
      <c r="I29" s="151" t="s">
        <v>667</v>
      </c>
      <c r="J29" s="150" t="s">
        <v>550</v>
      </c>
      <c r="K29" s="149" t="s">
        <v>549</v>
      </c>
      <c r="M29" s="187" t="s">
        <v>552</v>
      </c>
      <c r="N29" s="150" t="s">
        <v>551</v>
      </c>
      <c r="O29" s="151" t="s">
        <v>667</v>
      </c>
      <c r="P29" s="150" t="s">
        <v>550</v>
      </c>
      <c r="Q29" s="187" t="s">
        <v>549</v>
      </c>
    </row>
    <row r="30" spans="3:17">
      <c r="C30" s="86"/>
      <c r="D30" s="85"/>
      <c r="E30" s="85"/>
      <c r="F30" s="112"/>
      <c r="G30" s="275" t="s">
        <v>644</v>
      </c>
      <c r="H30" s="258">
        <f>AVERAGE(FractionUnbound!P11:Q11)/1000</f>
        <v>1.8515155891632948</v>
      </c>
      <c r="I30" s="145">
        <v>43767</v>
      </c>
      <c r="J30" s="146">
        <f>FractionUnbound!V11</f>
        <v>0.97203325597316181</v>
      </c>
      <c r="K30" s="254">
        <f>AVERAGE(J30:J32)</f>
        <v>0.94229759505627886</v>
      </c>
      <c r="M30" s="275" t="s">
        <v>644</v>
      </c>
      <c r="N30" s="258">
        <f>AVERAGE(FractionUnbound!P31,FractionUnbound!R31)/1000</f>
        <v>0.17572032175405985</v>
      </c>
      <c r="O30" s="145">
        <v>43767</v>
      </c>
      <c r="P30" s="146">
        <f>FractionUnbound!S31</f>
        <v>2.6637392242599731E-2</v>
      </c>
      <c r="Q30" s="276">
        <f>AVERAGE(P30:P32)</f>
        <v>2.8193457145514925E-2</v>
      </c>
    </row>
    <row r="31" spans="3:17">
      <c r="C31" s="86"/>
      <c r="D31" s="85"/>
      <c r="E31" s="85"/>
      <c r="F31" s="88"/>
      <c r="G31" s="275"/>
      <c r="H31" s="259"/>
      <c r="I31" s="145">
        <v>43770</v>
      </c>
      <c r="J31" s="146">
        <f>FractionUnbound!W11</f>
        <v>0.9125619341393959</v>
      </c>
      <c r="K31" s="255"/>
      <c r="M31" s="275"/>
      <c r="N31" s="259"/>
      <c r="O31" s="145">
        <v>43770</v>
      </c>
      <c r="P31" s="146" t="s">
        <v>714</v>
      </c>
      <c r="Q31" s="277"/>
    </row>
    <row r="32" spans="3:17">
      <c r="C32" s="86"/>
      <c r="D32" s="85"/>
      <c r="E32" s="85"/>
      <c r="F32" s="88"/>
      <c r="G32" s="275"/>
      <c r="H32" s="260"/>
      <c r="I32" s="145">
        <v>43809</v>
      </c>
      <c r="J32" s="146" t="s">
        <v>714</v>
      </c>
      <c r="K32" s="256"/>
      <c r="M32" s="275"/>
      <c r="N32" s="260"/>
      <c r="O32" s="145">
        <v>43809</v>
      </c>
      <c r="P32" s="146">
        <f>FractionUnbound!U31</f>
        <v>2.9749522048430121E-2</v>
      </c>
      <c r="Q32" s="278"/>
    </row>
    <row r="33" spans="3:17">
      <c r="C33" s="86"/>
      <c r="D33" s="85"/>
      <c r="E33" s="85"/>
      <c r="F33" s="88"/>
      <c r="G33" s="257" t="s">
        <v>645</v>
      </c>
      <c r="H33" s="258">
        <f>AVERAGE(FractionUnbound!J11:K11)/1000</f>
        <v>9.9854953230173003</v>
      </c>
      <c r="I33" s="141"/>
      <c r="J33" s="261"/>
      <c r="K33" s="262"/>
      <c r="M33" s="257" t="s">
        <v>645</v>
      </c>
      <c r="N33" s="258">
        <f>AVERAGE(FractionUnbound!J31,FractionUnbound!L31)/1000</f>
        <v>7.914742015827394</v>
      </c>
      <c r="O33" s="141"/>
      <c r="P33" s="261"/>
      <c r="Q33" s="262"/>
    </row>
    <row r="34" spans="3:17">
      <c r="C34" s="86"/>
      <c r="D34" s="85"/>
      <c r="E34" s="85"/>
      <c r="F34" s="88"/>
      <c r="G34" s="257"/>
      <c r="H34" s="259"/>
      <c r="I34" s="142"/>
      <c r="J34" s="263"/>
      <c r="K34" s="264"/>
      <c r="M34" s="257"/>
      <c r="N34" s="259"/>
      <c r="O34" s="142"/>
      <c r="P34" s="263"/>
      <c r="Q34" s="264"/>
    </row>
    <row r="35" spans="3:17">
      <c r="C35" s="86"/>
      <c r="D35" s="85"/>
      <c r="E35" s="85"/>
      <c r="F35" s="88"/>
      <c r="G35" s="257"/>
      <c r="H35" s="260"/>
      <c r="I35" s="142"/>
      <c r="J35" s="263"/>
      <c r="K35" s="264"/>
      <c r="M35" s="257"/>
      <c r="N35" s="260"/>
      <c r="O35" s="142"/>
      <c r="P35" s="263"/>
      <c r="Q35" s="264"/>
    </row>
    <row r="36" spans="3:17">
      <c r="C36" s="86"/>
      <c r="D36" s="85"/>
      <c r="E36" s="85"/>
      <c r="F36" s="88"/>
      <c r="G36" s="257" t="s">
        <v>646</v>
      </c>
      <c r="H36" s="258">
        <f>AVERAGE(FractionUnbound!M11:N11)/1000</f>
        <v>9.3934479225655458</v>
      </c>
      <c r="I36" s="142"/>
      <c r="J36" s="263"/>
      <c r="K36" s="264"/>
      <c r="M36" s="257" t="s">
        <v>646</v>
      </c>
      <c r="N36" s="258">
        <f>AVERAGE(FractionUnbound!M31,FractionUnbound!O31)/1000</f>
        <v>6.4059908451498391</v>
      </c>
      <c r="O36" s="142"/>
      <c r="P36" s="263"/>
      <c r="Q36" s="264"/>
    </row>
    <row r="37" spans="3:17">
      <c r="C37" s="86"/>
      <c r="D37" s="85"/>
      <c r="E37" s="85"/>
      <c r="F37" s="88"/>
      <c r="G37" s="257"/>
      <c r="H37" s="259"/>
      <c r="I37" s="142"/>
      <c r="J37" s="263"/>
      <c r="K37" s="264"/>
      <c r="M37" s="257"/>
      <c r="N37" s="259"/>
      <c r="O37" s="142"/>
      <c r="P37" s="263"/>
      <c r="Q37" s="264"/>
    </row>
    <row r="38" spans="3:17">
      <c r="C38" s="86"/>
      <c r="D38" s="85"/>
      <c r="E38" s="85"/>
      <c r="F38" s="88"/>
      <c r="G38" s="257"/>
      <c r="H38" s="260"/>
      <c r="I38" s="143"/>
      <c r="J38" s="265"/>
      <c r="K38" s="266"/>
      <c r="M38" s="257"/>
      <c r="N38" s="260"/>
      <c r="O38" s="143"/>
      <c r="P38" s="265"/>
      <c r="Q38" s="266"/>
    </row>
    <row r="39" spans="3:17">
      <c r="C39" s="86"/>
      <c r="D39" s="85"/>
      <c r="E39" s="85"/>
      <c r="F39" s="88"/>
    </row>
    <row r="40" spans="3:17">
      <c r="C40" s="86"/>
      <c r="D40" s="85"/>
      <c r="E40" s="85"/>
      <c r="F40" s="88"/>
    </row>
    <row r="41" spans="3:17">
      <c r="C41" s="86"/>
      <c r="D41" s="85"/>
      <c r="E41" s="85"/>
      <c r="F41" s="88"/>
    </row>
    <row r="42" spans="3:17">
      <c r="C42" s="86"/>
      <c r="D42" s="85"/>
      <c r="E42" s="85"/>
      <c r="F42" s="88"/>
    </row>
    <row r="43" spans="3:17">
      <c r="C43" s="86"/>
      <c r="D43" s="85"/>
      <c r="E43" s="85"/>
      <c r="F43" s="88"/>
    </row>
    <row r="44" spans="3:17">
      <c r="C44" s="86"/>
      <c r="D44" s="85"/>
      <c r="E44" s="85"/>
      <c r="F44" s="88"/>
    </row>
    <row r="45" spans="3:17">
      <c r="C45" s="86"/>
      <c r="D45" s="85"/>
      <c r="E45" s="85"/>
      <c r="F45" s="88"/>
    </row>
    <row r="46" spans="3:17">
      <c r="C46" s="86"/>
      <c r="D46" s="85"/>
      <c r="E46" s="85"/>
      <c r="F46" s="88"/>
    </row>
    <row r="47" spans="3:17">
      <c r="C47" s="86"/>
      <c r="D47" s="85"/>
      <c r="E47" s="85"/>
      <c r="F47" s="88"/>
    </row>
    <row r="48" spans="3:17">
      <c r="C48" s="75"/>
      <c r="D48" s="88"/>
      <c r="E48" s="88"/>
      <c r="F48" s="88"/>
    </row>
    <row r="49" spans="3:11">
      <c r="C49" s="75"/>
      <c r="D49" s="75"/>
      <c r="E49" s="75"/>
      <c r="F49" s="75"/>
    </row>
    <row r="50" spans="3:11">
      <c r="C50" s="75"/>
      <c r="D50" s="87"/>
      <c r="E50" s="87"/>
      <c r="F50" s="75"/>
    </row>
    <row r="51" spans="3:11">
      <c r="C51" s="86"/>
      <c r="D51" s="85"/>
      <c r="E51" s="85"/>
      <c r="F51" s="112"/>
    </row>
    <row r="52" spans="3:11">
      <c r="C52" s="86"/>
      <c r="D52" s="85"/>
      <c r="E52" s="85"/>
      <c r="F52" s="112"/>
    </row>
    <row r="53" spans="3:11">
      <c r="C53" s="86"/>
      <c r="D53" s="85"/>
      <c r="E53" s="85"/>
      <c r="F53" s="112"/>
    </row>
    <row r="54" spans="3:11">
      <c r="C54" s="86"/>
      <c r="D54" s="85"/>
      <c r="E54" s="85"/>
      <c r="F54" s="75"/>
    </row>
    <row r="55" spans="3:11">
      <c r="C55" s="86"/>
      <c r="D55" s="85"/>
      <c r="E55" s="85"/>
      <c r="F55" s="75"/>
    </row>
    <row r="56" spans="3:11">
      <c r="C56" s="86"/>
      <c r="D56" s="85"/>
      <c r="E56" s="85"/>
      <c r="F56" s="75"/>
    </row>
    <row r="57" spans="3:11">
      <c r="C57" s="86"/>
      <c r="D57" s="85"/>
      <c r="E57" s="85"/>
      <c r="F57" s="75"/>
      <c r="G57" s="75"/>
      <c r="H57" s="88"/>
      <c r="I57" s="144"/>
      <c r="J57" s="75"/>
      <c r="K57" s="75"/>
    </row>
    <row r="58" spans="3:11">
      <c r="C58" s="86"/>
      <c r="D58" s="85"/>
      <c r="E58" s="85"/>
      <c r="F58" s="75"/>
    </row>
    <row r="59" spans="3:11">
      <c r="C59" s="86"/>
      <c r="D59" s="85"/>
      <c r="E59" s="85"/>
      <c r="F59" s="75"/>
    </row>
    <row r="60" spans="3:11">
      <c r="C60" s="75"/>
      <c r="D60" s="88"/>
      <c r="E60" s="88"/>
      <c r="F60" s="75"/>
    </row>
    <row r="61" spans="3:11">
      <c r="C61" s="75"/>
      <c r="D61" s="75"/>
      <c r="E61" s="75"/>
      <c r="F61" s="75"/>
    </row>
    <row r="62" spans="3:11">
      <c r="C62" s="75"/>
      <c r="D62" s="87"/>
      <c r="E62" s="87"/>
      <c r="F62" s="75"/>
    </row>
    <row r="63" spans="3:11">
      <c r="C63" s="86"/>
      <c r="D63" s="85"/>
      <c r="E63" s="85"/>
      <c r="F63" s="112"/>
    </row>
    <row r="64" spans="3:11">
      <c r="C64" s="86"/>
      <c r="D64" s="85"/>
      <c r="E64" s="85"/>
      <c r="F64" s="112"/>
    </row>
    <row r="65" spans="3:11">
      <c r="C65" s="86"/>
      <c r="D65" s="85"/>
      <c r="E65" s="85"/>
      <c r="F65" s="112"/>
    </row>
    <row r="66" spans="3:11">
      <c r="C66" s="86"/>
      <c r="D66" s="85"/>
      <c r="E66" s="85"/>
      <c r="F66" s="75"/>
    </row>
    <row r="67" spans="3:11">
      <c r="C67" s="86"/>
      <c r="D67" s="85"/>
      <c r="E67" s="85"/>
      <c r="F67" s="75"/>
    </row>
    <row r="68" spans="3:11">
      <c r="C68" s="86"/>
      <c r="D68" s="85"/>
      <c r="E68" s="85"/>
      <c r="F68" s="75"/>
    </row>
    <row r="69" spans="3:11">
      <c r="C69" s="86"/>
      <c r="D69" s="85"/>
      <c r="E69" s="85"/>
      <c r="F69" s="75"/>
      <c r="G69" s="75"/>
      <c r="H69" s="75"/>
      <c r="I69" s="144"/>
      <c r="J69" s="75"/>
      <c r="K69" s="75"/>
    </row>
    <row r="70" spans="3:11">
      <c r="C70" s="86"/>
      <c r="D70" s="85"/>
      <c r="E70" s="85"/>
      <c r="F70" s="75"/>
    </row>
    <row r="71" spans="3:11">
      <c r="C71" s="86"/>
      <c r="D71" s="85"/>
      <c r="E71" s="85"/>
      <c r="F71" s="75"/>
    </row>
    <row r="72" spans="3:11">
      <c r="C72" s="75"/>
      <c r="D72" s="75"/>
      <c r="E72" s="75"/>
      <c r="F72" s="75"/>
    </row>
    <row r="73" spans="3:11">
      <c r="C73" s="75"/>
      <c r="D73" s="75"/>
      <c r="E73" s="75"/>
      <c r="F73" s="75"/>
    </row>
    <row r="74" spans="3:11">
      <c r="C74" s="75"/>
      <c r="D74" s="87"/>
      <c r="E74" s="87"/>
      <c r="F74" s="75"/>
    </row>
    <row r="75" spans="3:11">
      <c r="C75" s="86"/>
      <c r="D75" s="85"/>
      <c r="E75" s="85"/>
      <c r="F75" s="112"/>
    </row>
    <row r="76" spans="3:11">
      <c r="C76" s="86"/>
      <c r="D76" s="85"/>
      <c r="E76" s="85"/>
      <c r="F76" s="112"/>
    </row>
    <row r="77" spans="3:11">
      <c r="C77" s="86"/>
      <c r="D77" s="85"/>
      <c r="E77" s="85"/>
      <c r="F77" s="112"/>
    </row>
    <row r="78" spans="3:11">
      <c r="C78" s="86"/>
      <c r="D78" s="85"/>
      <c r="E78" s="85"/>
      <c r="F78" s="75"/>
    </row>
    <row r="79" spans="3:11">
      <c r="C79" s="86"/>
      <c r="D79" s="85"/>
      <c r="E79" s="85"/>
      <c r="F79" s="75"/>
    </row>
    <row r="80" spans="3:11">
      <c r="C80" s="86"/>
      <c r="D80" s="85"/>
      <c r="E80" s="85"/>
      <c r="F80" s="75"/>
    </row>
    <row r="81" spans="3:11">
      <c r="C81" s="86"/>
      <c r="D81" s="85"/>
      <c r="E81" s="85"/>
      <c r="F81" s="75"/>
      <c r="G81" s="75"/>
      <c r="H81" s="75"/>
      <c r="I81" s="144"/>
      <c r="J81" s="75"/>
      <c r="K81" s="75"/>
    </row>
    <row r="82" spans="3:11">
      <c r="C82" s="86"/>
      <c r="D82" s="85"/>
      <c r="E82" s="85"/>
      <c r="F82" s="75"/>
    </row>
    <row r="83" spans="3:11">
      <c r="C83" s="86"/>
      <c r="D83" s="85"/>
      <c r="E83" s="85"/>
      <c r="F83" s="75"/>
    </row>
    <row r="84" spans="3:11">
      <c r="C84" s="75"/>
      <c r="D84" s="75"/>
      <c r="E84" s="75"/>
      <c r="F84" s="75"/>
    </row>
    <row r="85" spans="3:11">
      <c r="C85" s="75"/>
      <c r="D85" s="75"/>
      <c r="E85" s="75"/>
      <c r="F85" s="75"/>
    </row>
    <row r="86" spans="3:11">
      <c r="C86" s="75"/>
      <c r="D86" s="87"/>
      <c r="E86" s="87"/>
      <c r="F86" s="75"/>
    </row>
    <row r="87" spans="3:11">
      <c r="C87" s="86"/>
      <c r="D87" s="85"/>
      <c r="E87" s="85"/>
      <c r="F87" s="112"/>
    </row>
    <row r="88" spans="3:11">
      <c r="C88" s="86"/>
      <c r="D88" s="85"/>
      <c r="E88" s="85"/>
      <c r="F88" s="112"/>
    </row>
    <row r="89" spans="3:11">
      <c r="C89" s="86"/>
      <c r="D89" s="85"/>
      <c r="E89" s="85"/>
      <c r="F89" s="112"/>
    </row>
    <row r="90" spans="3:11">
      <c r="C90" s="86"/>
      <c r="D90" s="85"/>
      <c r="E90" s="85"/>
      <c r="F90" s="75"/>
    </row>
    <row r="91" spans="3:11">
      <c r="C91" s="86"/>
      <c r="D91" s="85"/>
      <c r="E91" s="85"/>
      <c r="F91" s="75"/>
    </row>
    <row r="92" spans="3:11">
      <c r="C92" s="86"/>
      <c r="D92" s="85"/>
      <c r="E92" s="85"/>
      <c r="F92" s="75"/>
    </row>
    <row r="93" spans="3:11">
      <c r="C93" s="86"/>
      <c r="D93" s="85"/>
      <c r="E93" s="85"/>
      <c r="F93" s="75"/>
      <c r="G93" s="75"/>
      <c r="H93" s="75"/>
      <c r="I93" s="144"/>
      <c r="J93" s="75"/>
      <c r="K93" s="75"/>
    </row>
    <row r="94" spans="3:11">
      <c r="C94" s="86"/>
      <c r="D94" s="85"/>
      <c r="E94" s="85"/>
      <c r="F94" s="75"/>
    </row>
    <row r="95" spans="3:11">
      <c r="C95" s="86"/>
      <c r="D95" s="85"/>
      <c r="E95" s="85"/>
      <c r="F95" s="75"/>
    </row>
    <row r="96" spans="3:11">
      <c r="C96" s="75"/>
      <c r="D96" s="75"/>
      <c r="E96" s="75"/>
      <c r="F96" s="75"/>
    </row>
    <row r="97" spans="3:11">
      <c r="C97" s="75"/>
      <c r="D97" s="75"/>
      <c r="E97" s="75"/>
      <c r="F97" s="75"/>
    </row>
    <row r="98" spans="3:11">
      <c r="C98" s="75"/>
      <c r="D98" s="87"/>
      <c r="E98" s="87"/>
      <c r="F98" s="75"/>
    </row>
    <row r="99" spans="3:11">
      <c r="C99" s="86"/>
      <c r="D99" s="85"/>
      <c r="E99" s="85"/>
      <c r="F99" s="112"/>
    </row>
    <row r="100" spans="3:11">
      <c r="C100" s="86"/>
      <c r="D100" s="85"/>
      <c r="E100" s="85"/>
      <c r="F100" s="112"/>
    </row>
    <row r="101" spans="3:11">
      <c r="C101" s="86"/>
      <c r="D101" s="85"/>
      <c r="E101" s="85"/>
      <c r="F101" s="112"/>
    </row>
    <row r="102" spans="3:11">
      <c r="C102" s="86"/>
      <c r="D102" s="85"/>
      <c r="E102" s="85"/>
      <c r="F102" s="75"/>
    </row>
    <row r="103" spans="3:11">
      <c r="C103" s="86"/>
      <c r="D103" s="85"/>
      <c r="E103" s="85"/>
      <c r="F103" s="75"/>
    </row>
    <row r="104" spans="3:11">
      <c r="C104" s="86"/>
      <c r="D104" s="85"/>
      <c r="E104" s="85"/>
      <c r="F104" s="75"/>
    </row>
    <row r="105" spans="3:11">
      <c r="C105" s="86"/>
      <c r="D105" s="85"/>
      <c r="E105" s="85"/>
      <c r="F105" s="75"/>
      <c r="G105" s="75"/>
      <c r="H105" s="75"/>
      <c r="I105" s="144"/>
      <c r="J105" s="75"/>
      <c r="K105" s="75"/>
    </row>
    <row r="106" spans="3:11">
      <c r="C106" s="86"/>
      <c r="D106" s="85"/>
      <c r="E106" s="85"/>
      <c r="F106" s="75"/>
    </row>
    <row r="107" spans="3:11">
      <c r="C107" s="86"/>
      <c r="D107" s="85"/>
      <c r="E107" s="85"/>
      <c r="F107" s="75"/>
    </row>
    <row r="108" spans="3:11">
      <c r="C108" s="75"/>
      <c r="D108" s="75"/>
      <c r="E108" s="75"/>
      <c r="F108" s="75"/>
    </row>
    <row r="109" spans="3:11">
      <c r="C109" s="75"/>
      <c r="D109" s="75"/>
      <c r="E109" s="75"/>
      <c r="F109" s="75"/>
    </row>
    <row r="110" spans="3:11">
      <c r="C110" s="75"/>
      <c r="D110" s="87"/>
      <c r="E110" s="87"/>
      <c r="F110" s="75"/>
    </row>
    <row r="111" spans="3:11">
      <c r="C111" s="86"/>
      <c r="D111" s="85"/>
      <c r="E111" s="85"/>
      <c r="F111" s="112"/>
    </row>
    <row r="112" spans="3:11">
      <c r="C112" s="86"/>
      <c r="D112" s="85"/>
      <c r="E112" s="85"/>
      <c r="F112" s="112"/>
    </row>
    <row r="113" spans="3:11">
      <c r="C113" s="86"/>
      <c r="D113" s="85"/>
      <c r="E113" s="85"/>
      <c r="F113" s="112"/>
    </row>
    <row r="114" spans="3:11">
      <c r="C114" s="86"/>
      <c r="D114" s="85"/>
      <c r="E114" s="85"/>
      <c r="F114" s="75"/>
    </row>
    <row r="115" spans="3:11">
      <c r="C115" s="86"/>
      <c r="D115" s="85"/>
      <c r="E115" s="85"/>
      <c r="F115" s="75"/>
    </row>
    <row r="116" spans="3:11">
      <c r="C116" s="86"/>
      <c r="D116" s="85"/>
      <c r="E116" s="85"/>
      <c r="F116" s="75"/>
    </row>
    <row r="117" spans="3:11">
      <c r="C117" s="86"/>
      <c r="D117" s="85"/>
      <c r="E117" s="85"/>
      <c r="F117" s="75"/>
      <c r="G117" s="75"/>
      <c r="H117" s="75"/>
      <c r="I117" s="144"/>
      <c r="J117" s="75"/>
      <c r="K117" s="75"/>
    </row>
    <row r="118" spans="3:11">
      <c r="C118" s="86"/>
      <c r="D118" s="85"/>
      <c r="E118" s="85"/>
      <c r="F118" s="75"/>
    </row>
    <row r="119" spans="3:11">
      <c r="C119" s="86"/>
      <c r="D119" s="85"/>
      <c r="E119" s="85"/>
      <c r="F119" s="75"/>
    </row>
    <row r="120" spans="3:11">
      <c r="C120" s="75"/>
      <c r="D120" s="75"/>
      <c r="E120" s="75"/>
      <c r="F120" s="75"/>
    </row>
    <row r="121" spans="3:11">
      <c r="C121" s="75"/>
      <c r="D121" s="75"/>
      <c r="E121" s="75"/>
      <c r="F121" s="75"/>
    </row>
    <row r="122" spans="3:11">
      <c r="C122" s="75"/>
      <c r="D122" s="87"/>
      <c r="E122" s="87"/>
      <c r="F122" s="75"/>
    </row>
    <row r="123" spans="3:11">
      <c r="C123" s="86"/>
      <c r="D123" s="85"/>
      <c r="E123" s="85"/>
      <c r="F123" s="112"/>
    </row>
    <row r="124" spans="3:11">
      <c r="C124" s="86"/>
      <c r="D124" s="85"/>
      <c r="E124" s="85"/>
      <c r="F124" s="112"/>
    </row>
    <row r="125" spans="3:11">
      <c r="C125" s="86"/>
      <c r="D125" s="85"/>
      <c r="E125" s="85"/>
      <c r="F125" s="112"/>
    </row>
    <row r="126" spans="3:11">
      <c r="C126" s="86"/>
      <c r="D126" s="85"/>
      <c r="E126" s="85"/>
      <c r="F126" s="75"/>
    </row>
    <row r="127" spans="3:11">
      <c r="C127" s="86"/>
      <c r="D127" s="85"/>
      <c r="E127" s="85"/>
      <c r="F127" s="75"/>
    </row>
    <row r="128" spans="3:11">
      <c r="C128" s="86"/>
      <c r="D128" s="85"/>
      <c r="E128" s="85"/>
      <c r="F128" s="75"/>
    </row>
    <row r="129" spans="3:7">
      <c r="C129" s="86"/>
      <c r="D129" s="85"/>
      <c r="E129" s="85"/>
      <c r="F129" s="75"/>
      <c r="G129" s="75"/>
    </row>
    <row r="130" spans="3:7">
      <c r="C130" s="86"/>
      <c r="D130" s="85"/>
      <c r="E130" s="85"/>
      <c r="F130" s="75"/>
      <c r="G130" s="75"/>
    </row>
    <row r="131" spans="3:7">
      <c r="C131" s="86"/>
      <c r="D131" s="85"/>
      <c r="E131" s="85"/>
      <c r="F131" s="75"/>
      <c r="G131" s="75"/>
    </row>
    <row r="132" spans="3:7">
      <c r="C132" s="75"/>
      <c r="D132" s="75"/>
      <c r="E132" s="75"/>
      <c r="F132" s="75"/>
      <c r="G132" s="75"/>
    </row>
    <row r="133" spans="3:7">
      <c r="C133" s="75"/>
      <c r="D133" s="75"/>
      <c r="E133" s="75"/>
      <c r="F133" s="75"/>
      <c r="G133" s="75"/>
    </row>
    <row r="134" spans="3:7">
      <c r="C134" s="75"/>
      <c r="D134" s="87"/>
      <c r="E134" s="87"/>
      <c r="F134" s="75"/>
      <c r="G134" s="75"/>
    </row>
    <row r="135" spans="3:7">
      <c r="C135" s="86"/>
      <c r="D135" s="85"/>
      <c r="E135" s="85"/>
      <c r="F135" s="112"/>
      <c r="G135" s="273"/>
    </row>
    <row r="136" spans="3:7">
      <c r="C136" s="86"/>
      <c r="D136" s="85"/>
      <c r="E136" s="85"/>
      <c r="F136" s="112"/>
      <c r="G136" s="273"/>
    </row>
    <row r="137" spans="3:7">
      <c r="C137" s="86"/>
      <c r="D137" s="85"/>
      <c r="E137" s="85"/>
      <c r="F137" s="112"/>
      <c r="G137" s="273"/>
    </row>
    <row r="138" spans="3:7">
      <c r="C138" s="86"/>
      <c r="D138" s="85"/>
      <c r="E138" s="85"/>
      <c r="F138" s="75"/>
      <c r="G138" s="75"/>
    </row>
    <row r="139" spans="3:7">
      <c r="C139" s="86"/>
      <c r="D139" s="85"/>
      <c r="E139" s="85"/>
      <c r="F139" s="75"/>
      <c r="G139" s="75"/>
    </row>
    <row r="140" spans="3:7">
      <c r="C140" s="86"/>
      <c r="D140" s="85"/>
      <c r="E140" s="85"/>
      <c r="F140" s="75"/>
      <c r="G140" s="75"/>
    </row>
    <row r="141" spans="3:7">
      <c r="C141" s="86"/>
      <c r="D141" s="85"/>
      <c r="E141" s="85"/>
      <c r="F141" s="75"/>
      <c r="G141" s="75"/>
    </row>
    <row r="142" spans="3:7">
      <c r="C142" s="86"/>
      <c r="D142" s="85"/>
      <c r="E142" s="85"/>
      <c r="F142" s="75"/>
      <c r="G142" s="75"/>
    </row>
    <row r="143" spans="3:7">
      <c r="C143" s="86"/>
      <c r="D143" s="85"/>
      <c r="E143" s="85"/>
      <c r="F143" s="75"/>
      <c r="G143" s="75"/>
    </row>
    <row r="144" spans="3:7">
      <c r="C144" s="75"/>
      <c r="D144" s="75"/>
      <c r="E144" s="75"/>
      <c r="F144" s="75"/>
      <c r="G144" s="75"/>
    </row>
    <row r="145" spans="3:7">
      <c r="C145" s="75"/>
      <c r="D145" s="75"/>
      <c r="E145" s="75"/>
      <c r="F145" s="75"/>
      <c r="G145" s="75"/>
    </row>
    <row r="146" spans="3:7">
      <c r="C146" s="75"/>
      <c r="D146" s="75"/>
      <c r="E146" s="75"/>
      <c r="F146" s="75"/>
      <c r="G146" s="75"/>
    </row>
    <row r="147" spans="3:7">
      <c r="C147" s="75"/>
      <c r="D147" s="75"/>
      <c r="E147" s="75"/>
      <c r="F147" s="75"/>
      <c r="G147" s="75"/>
    </row>
    <row r="148" spans="3:7">
      <c r="C148" s="75"/>
      <c r="D148" s="75"/>
      <c r="E148" s="75"/>
      <c r="F148" s="75"/>
      <c r="G148" s="75"/>
    </row>
    <row r="149" spans="3:7">
      <c r="C149" s="75"/>
      <c r="D149" s="75"/>
      <c r="E149" s="75"/>
      <c r="F149" s="75"/>
      <c r="G149" s="75"/>
    </row>
    <row r="150" spans="3:7">
      <c r="C150" s="75"/>
      <c r="D150" s="75"/>
      <c r="E150" s="75"/>
      <c r="F150" s="75"/>
      <c r="G150" s="75"/>
    </row>
    <row r="151" spans="3:7">
      <c r="C151" s="75"/>
      <c r="D151" s="75"/>
      <c r="E151" s="75"/>
      <c r="F151" s="75"/>
      <c r="G151" s="75"/>
    </row>
    <row r="152" spans="3:7">
      <c r="C152" s="75"/>
      <c r="D152" s="75"/>
      <c r="E152" s="75"/>
      <c r="F152" s="75"/>
      <c r="G152" s="75"/>
    </row>
    <row r="153" spans="3:7">
      <c r="C153" s="75"/>
      <c r="D153" s="75"/>
      <c r="E153" s="75"/>
      <c r="F153" s="75"/>
      <c r="G153" s="75"/>
    </row>
    <row r="154" spans="3:7">
      <c r="C154" s="75"/>
      <c r="D154" s="75"/>
      <c r="E154" s="75"/>
      <c r="F154" s="75"/>
      <c r="G154" s="75"/>
    </row>
    <row r="155" spans="3:7">
      <c r="C155" s="75"/>
      <c r="D155" s="75"/>
      <c r="E155" s="75"/>
      <c r="F155" s="75"/>
      <c r="G155" s="75"/>
    </row>
    <row r="156" spans="3:7">
      <c r="C156" s="75"/>
      <c r="D156" s="75"/>
      <c r="E156" s="75"/>
      <c r="F156" s="75"/>
      <c r="G156" s="75"/>
    </row>
    <row r="157" spans="3:7">
      <c r="C157" s="75"/>
      <c r="D157" s="75"/>
      <c r="E157" s="75"/>
      <c r="F157" s="75"/>
      <c r="G157" s="75"/>
    </row>
  </sheetData>
  <mergeCells count="55">
    <mergeCell ref="G18:G20"/>
    <mergeCell ref="H18:H20"/>
    <mergeCell ref="K18:K20"/>
    <mergeCell ref="N30:N32"/>
    <mergeCell ref="M28:Q28"/>
    <mergeCell ref="M30:M32"/>
    <mergeCell ref="Q30:Q32"/>
    <mergeCell ref="G21:G23"/>
    <mergeCell ref="H21:H23"/>
    <mergeCell ref="N18:N20"/>
    <mergeCell ref="G135:G137"/>
    <mergeCell ref="J9:K14"/>
    <mergeCell ref="G36:G38"/>
    <mergeCell ref="H36:H38"/>
    <mergeCell ref="G33:G35"/>
    <mergeCell ref="H33:H35"/>
    <mergeCell ref="J33:K38"/>
    <mergeCell ref="G28:K28"/>
    <mergeCell ref="G30:G32"/>
    <mergeCell ref="H30:H32"/>
    <mergeCell ref="K30:K32"/>
    <mergeCell ref="G12:G14"/>
    <mergeCell ref="H12:H14"/>
    <mergeCell ref="G9:G11"/>
    <mergeCell ref="H9:H11"/>
    <mergeCell ref="G16:K16"/>
    <mergeCell ref="P33:Q38"/>
    <mergeCell ref="G24:G26"/>
    <mergeCell ref="H24:H26"/>
    <mergeCell ref="M36:M38"/>
    <mergeCell ref="N36:N38"/>
    <mergeCell ref="J21:K26"/>
    <mergeCell ref="M33:M35"/>
    <mergeCell ref="N33:N35"/>
    <mergeCell ref="M24:M26"/>
    <mergeCell ref="N24:N26"/>
    <mergeCell ref="M21:M23"/>
    <mergeCell ref="N21:N23"/>
    <mergeCell ref="P21:Q26"/>
    <mergeCell ref="M16:Q16"/>
    <mergeCell ref="Q18:Q20"/>
    <mergeCell ref="M18:M20"/>
    <mergeCell ref="G4:K4"/>
    <mergeCell ref="M4:Q4"/>
    <mergeCell ref="G6:G8"/>
    <mergeCell ref="H6:H8"/>
    <mergeCell ref="K6:K8"/>
    <mergeCell ref="M6:M8"/>
    <mergeCell ref="N6:N8"/>
    <mergeCell ref="Q6:Q8"/>
    <mergeCell ref="N9:N11"/>
    <mergeCell ref="P9:Q14"/>
    <mergeCell ref="M12:M14"/>
    <mergeCell ref="N12:N14"/>
    <mergeCell ref="M9:M11"/>
  </mergeCells>
  <hyperlinks>
    <hyperlink ref="A5" location="DTXSID2060965!A1" display="DTXSID2060965" xr:uid="{EE060F62-63AA-40EF-8279-C066A51E19A1}"/>
    <hyperlink ref="A6" location="DTXSID60400587!A1" display="DTXSID60400587" xr:uid="{7D897541-D9D5-4179-A8F4-907DA4DD6CC2}"/>
    <hyperlink ref="A7" location="DTXSID70366226!A1" display="DTXSID70366226" xr:uid="{9BEB6195-5850-4244-BFEA-34103E86A4D4}"/>
    <hyperlink ref="A8" location="DTXSID80310730!A1" display="DTXSID80310730" xr:uid="{1D7FC22B-5FB0-4C47-A191-ED280CB1CB48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625-3C70-474E-A6B7-934FAF34A8B2}">
  <dimension ref="A1:Y50"/>
  <sheetViews>
    <sheetView tabSelected="1" topLeftCell="B19" zoomScale="80" zoomScaleNormal="80" workbookViewId="0">
      <selection activeCell="B52" sqref="A52:XFD63"/>
    </sheetView>
  </sheetViews>
  <sheetFormatPr defaultRowHeight="15"/>
  <cols>
    <col min="1" max="1" width="17.140625" customWidth="1"/>
    <col min="2" max="3" width="25.85546875" customWidth="1"/>
    <col min="4" max="4" width="14.5703125" customWidth="1"/>
    <col min="5" max="5" width="13" bestFit="1" customWidth="1"/>
    <col min="6" max="6" width="9.140625" customWidth="1"/>
    <col min="7" max="7" width="8.7109375" customWidth="1"/>
    <col min="8" max="8" width="9.140625" customWidth="1"/>
    <col min="9" max="9" width="19.7109375" customWidth="1"/>
    <col min="10" max="15" width="9.5703125" style="61" bestFit="1" customWidth="1"/>
    <col min="16" max="16" width="9.5703125" style="75" bestFit="1" customWidth="1"/>
    <col min="17" max="17" width="9.28515625" style="75" bestFit="1" customWidth="1"/>
    <col min="18" max="18" width="10.28515625" style="75" bestFit="1" customWidth="1"/>
    <col min="19" max="21" width="9.140625" style="75"/>
  </cols>
  <sheetData>
    <row r="1" spans="1:25">
      <c r="A1" s="197" t="s">
        <v>713</v>
      </c>
    </row>
    <row r="3" spans="1:25">
      <c r="A3" s="13"/>
      <c r="B3" s="137"/>
      <c r="D3" s="137"/>
      <c r="E3" s="195" t="s">
        <v>711</v>
      </c>
      <c r="F3" s="195" t="s">
        <v>155</v>
      </c>
      <c r="G3" s="195" t="s">
        <v>712</v>
      </c>
      <c r="H3" s="195" t="s">
        <v>711</v>
      </c>
      <c r="I3" s="137"/>
      <c r="J3" s="287" t="s">
        <v>709</v>
      </c>
      <c r="K3" s="287"/>
      <c r="L3" s="287"/>
      <c r="M3" s="287" t="s">
        <v>708</v>
      </c>
      <c r="N3" s="287"/>
      <c r="O3" s="287"/>
      <c r="P3" s="317" t="s">
        <v>707</v>
      </c>
      <c r="Q3" s="317"/>
      <c r="R3" s="317"/>
      <c r="S3" s="317" t="s">
        <v>706</v>
      </c>
      <c r="T3" s="317"/>
      <c r="U3" s="317"/>
      <c r="V3" s="288" t="s">
        <v>705</v>
      </c>
      <c r="W3" s="288"/>
      <c r="X3" s="288"/>
      <c r="Y3" s="196"/>
    </row>
    <row r="4" spans="1:25" ht="15.75" thickBot="1">
      <c r="A4" s="195" t="s">
        <v>179</v>
      </c>
      <c r="B4" s="195" t="s">
        <v>178</v>
      </c>
      <c r="C4" s="195" t="s">
        <v>183</v>
      </c>
      <c r="D4" s="195" t="s">
        <v>177</v>
      </c>
      <c r="E4" s="195" t="s">
        <v>157</v>
      </c>
      <c r="F4" s="195" t="s">
        <v>157</v>
      </c>
      <c r="G4" s="195" t="s">
        <v>157</v>
      </c>
      <c r="H4" s="195" t="s">
        <v>154</v>
      </c>
      <c r="I4" s="205" t="s">
        <v>710</v>
      </c>
      <c r="J4" s="205">
        <v>44052</v>
      </c>
      <c r="K4" s="205">
        <v>44113</v>
      </c>
      <c r="L4" s="205">
        <v>44171</v>
      </c>
      <c r="M4" s="205">
        <v>44052</v>
      </c>
      <c r="N4" s="205">
        <v>44113</v>
      </c>
      <c r="O4" s="205">
        <v>44171</v>
      </c>
      <c r="P4" s="326">
        <v>44052</v>
      </c>
      <c r="Q4" s="326">
        <v>44113</v>
      </c>
      <c r="R4" s="326">
        <v>44171</v>
      </c>
      <c r="S4" s="318">
        <v>44052</v>
      </c>
      <c r="T4" s="318">
        <v>44113</v>
      </c>
      <c r="U4" s="318">
        <v>44171</v>
      </c>
      <c r="V4" s="205">
        <v>44052</v>
      </c>
      <c r="W4" s="205">
        <v>44113</v>
      </c>
      <c r="X4" s="205">
        <v>44171</v>
      </c>
      <c r="Y4" s="195" t="s">
        <v>567</v>
      </c>
    </row>
    <row r="5" spans="1:25">
      <c r="A5" s="282" t="s">
        <v>182</v>
      </c>
      <c r="B5" s="282" t="s">
        <v>180</v>
      </c>
      <c r="C5" s="282">
        <v>908</v>
      </c>
      <c r="D5" s="282" t="s">
        <v>181</v>
      </c>
      <c r="E5" s="315">
        <f>AVERAGE(S8:U9)</f>
        <v>0.60297495129103973</v>
      </c>
      <c r="F5" s="284">
        <f>STDEV(S8:U9)</f>
        <v>7.2721070966254894E-2</v>
      </c>
      <c r="G5" s="284">
        <f t="shared" ref="G5" si="0">F5/E5*100</f>
        <v>12.060380088849561</v>
      </c>
      <c r="H5" s="284">
        <f t="shared" ref="H5" si="1">AVERAGE(V5:X5)</f>
        <v>0.9207774236957198</v>
      </c>
      <c r="I5" s="371" t="s">
        <v>716</v>
      </c>
      <c r="J5" s="382">
        <f>AVERAGE(J8:L8)</f>
        <v>9336.0975411100535</v>
      </c>
      <c r="K5" s="381">
        <f>AVERAGE(J9:L9)</f>
        <v>10806.946715247293</v>
      </c>
      <c r="L5" s="399" t="s">
        <v>200</v>
      </c>
      <c r="M5" s="382">
        <f>AVERAGE(M8:O8)</f>
        <v>8971.0714422201727</v>
      </c>
      <c r="N5" s="381">
        <f>AVERAGE(M9:O9)</f>
        <v>9517.1722825298002</v>
      </c>
      <c r="O5" s="399" t="s">
        <v>200</v>
      </c>
      <c r="P5" s="343">
        <f>AVERAGE(P8:R8)</f>
        <v>5392.0092280485678</v>
      </c>
      <c r="Q5" s="344">
        <f>AVERAGE(P9:R9)</f>
        <v>5692.5357883290499</v>
      </c>
      <c r="R5" s="383" t="s">
        <v>200</v>
      </c>
      <c r="S5" s="382">
        <f>AVERAGE(S8:U8)</f>
        <v>0.60092417624380812</v>
      </c>
      <c r="T5" s="344">
        <f>AVERAGE(S9:U9)</f>
        <v>0.60502572633827134</v>
      </c>
      <c r="U5" s="333" t="s">
        <v>200</v>
      </c>
      <c r="V5" s="247">
        <f>M5/J5</f>
        <v>0.96090164040354709</v>
      </c>
      <c r="W5" s="225">
        <f>N5/K5</f>
        <v>0.88065320698789251</v>
      </c>
      <c r="X5" s="226" t="s">
        <v>200</v>
      </c>
      <c r="Y5" s="279">
        <f>_xlfn.T.TEST(J8:L9,M8:O9,2,1)</f>
        <v>0.11527995615700103</v>
      </c>
    </row>
    <row r="6" spans="1:25">
      <c r="A6" s="283"/>
      <c r="B6" s="283"/>
      <c r="C6" s="283"/>
      <c r="D6" s="283"/>
      <c r="E6" s="263"/>
      <c r="F6" s="263"/>
      <c r="G6" s="263"/>
      <c r="H6" s="263"/>
      <c r="I6" s="372" t="s">
        <v>717</v>
      </c>
      <c r="J6" s="400"/>
      <c r="K6" s="401"/>
      <c r="L6" s="402"/>
      <c r="M6" s="400"/>
      <c r="N6" s="401"/>
      <c r="O6" s="402"/>
      <c r="P6" s="384"/>
      <c r="Q6" s="385"/>
      <c r="R6" s="385"/>
      <c r="S6" s="334">
        <f>AVERAGE(S8:U8)/STDEV(S8:U8)</f>
        <v>10.455438329930031</v>
      </c>
      <c r="T6" s="335">
        <f>AVERAGE(S9:U9)/STDEV(S9:U9)</f>
        <v>6.0792280710514994</v>
      </c>
      <c r="U6" s="319" t="s">
        <v>200</v>
      </c>
      <c r="V6" s="248"/>
      <c r="W6" s="248"/>
      <c r="X6" s="249"/>
      <c r="Y6" s="280"/>
    </row>
    <row r="7" spans="1:25">
      <c r="A7" s="283"/>
      <c r="B7" s="283"/>
      <c r="C7" s="283"/>
      <c r="D7" s="283"/>
      <c r="E7" s="263"/>
      <c r="F7" s="263"/>
      <c r="G7" s="263"/>
      <c r="H7" s="263"/>
      <c r="I7" s="373"/>
      <c r="J7" s="207" t="s">
        <v>704</v>
      </c>
      <c r="K7" s="200" t="s">
        <v>703</v>
      </c>
      <c r="L7" s="201" t="s">
        <v>702</v>
      </c>
      <c r="M7" s="207" t="s">
        <v>704</v>
      </c>
      <c r="N7" s="200" t="s">
        <v>703</v>
      </c>
      <c r="O7" s="201" t="s">
        <v>702</v>
      </c>
      <c r="P7" s="246" t="s">
        <v>704</v>
      </c>
      <c r="Q7" s="320" t="s">
        <v>703</v>
      </c>
      <c r="R7" s="321" t="s">
        <v>702</v>
      </c>
      <c r="S7" s="246" t="s">
        <v>704</v>
      </c>
      <c r="T7" s="320" t="s">
        <v>703</v>
      </c>
      <c r="U7" s="321" t="s">
        <v>702</v>
      </c>
      <c r="V7" s="200" t="s">
        <v>704</v>
      </c>
      <c r="W7" s="200" t="s">
        <v>703</v>
      </c>
      <c r="X7" s="201" t="s">
        <v>702</v>
      </c>
      <c r="Y7" s="280"/>
    </row>
    <row r="8" spans="1:25">
      <c r="A8" s="283"/>
      <c r="B8" s="283"/>
      <c r="C8" s="283"/>
      <c r="D8" s="283"/>
      <c r="E8" s="263"/>
      <c r="F8" s="263"/>
      <c r="G8" s="263"/>
      <c r="H8" s="263"/>
      <c r="I8" s="373" t="s">
        <v>197</v>
      </c>
      <c r="J8" s="403">
        <v>10040.270699852561</v>
      </c>
      <c r="K8" s="404">
        <v>8718.1157907064007</v>
      </c>
      <c r="L8" s="405">
        <v>9249.9061327712006</v>
      </c>
      <c r="M8" s="403">
        <v>9020.5440201973597</v>
      </c>
      <c r="N8" s="404">
        <v>8615.3735167743998</v>
      </c>
      <c r="O8" s="405">
        <v>9277.2967896887603</v>
      </c>
      <c r="P8" s="346">
        <v>6018.728551552832</v>
      </c>
      <c r="Q8" s="347">
        <v>4913.6275090484878</v>
      </c>
      <c r="R8" s="386">
        <v>5243.6716235443837</v>
      </c>
      <c r="S8" s="336">
        <f t="shared" ref="S8:U9" si="2">P8/M8</f>
        <v>0.66722456407026642</v>
      </c>
      <c r="T8" s="337">
        <f t="shared" si="2"/>
        <v>0.57033249916344342</v>
      </c>
      <c r="U8" s="338">
        <f t="shared" si="2"/>
        <v>0.5652154654977144</v>
      </c>
      <c r="V8" s="215">
        <f t="shared" ref="V8:X9" si="3">M8/J8</f>
        <v>0.89843633601729722</v>
      </c>
      <c r="W8" s="216">
        <f t="shared" si="3"/>
        <v>0.98821508266252611</v>
      </c>
      <c r="X8" s="217">
        <f t="shared" si="3"/>
        <v>1.002961182148705</v>
      </c>
      <c r="Y8" s="280"/>
    </row>
    <row r="9" spans="1:25" ht="15.75" thickBot="1">
      <c r="A9" s="286"/>
      <c r="B9" s="286"/>
      <c r="C9" s="286"/>
      <c r="D9" s="286"/>
      <c r="E9" s="285"/>
      <c r="F9" s="285"/>
      <c r="G9" s="285"/>
      <c r="H9" s="285"/>
      <c r="I9" s="374" t="s">
        <v>198</v>
      </c>
      <c r="J9" s="406">
        <v>11241.445628810641</v>
      </c>
      <c r="K9" s="407">
        <v>9422.5054705337589</v>
      </c>
      <c r="L9" s="408">
        <v>11756.88904639748</v>
      </c>
      <c r="M9" s="406">
        <v>8437.6948251232006</v>
      </c>
      <c r="N9" s="407">
        <v>9272.6665241371193</v>
      </c>
      <c r="O9" s="408">
        <v>10841.155498329081</v>
      </c>
      <c r="P9" s="387">
        <v>6072.1841242250157</v>
      </c>
      <c r="Q9" s="388">
        <v>5144.943960743808</v>
      </c>
      <c r="R9" s="389">
        <v>5860.4792800183277</v>
      </c>
      <c r="S9" s="339">
        <f t="shared" si="2"/>
        <v>0.71964964958736277</v>
      </c>
      <c r="T9" s="340">
        <f t="shared" si="2"/>
        <v>0.55485053272985874</v>
      </c>
      <c r="U9" s="341">
        <f t="shared" si="2"/>
        <v>0.54057699669759263</v>
      </c>
      <c r="V9" s="239">
        <f t="shared" si="3"/>
        <v>0.75058805635267034</v>
      </c>
      <c r="W9" s="240">
        <f t="shared" si="3"/>
        <v>0.98409775968130575</v>
      </c>
      <c r="X9" s="242">
        <f t="shared" si="3"/>
        <v>0.92211089647486322</v>
      </c>
      <c r="Y9" s="281"/>
    </row>
    <row r="10" spans="1:25" ht="15.75" thickBot="1">
      <c r="A10" s="243"/>
      <c r="B10" s="244"/>
      <c r="C10" s="244"/>
      <c r="D10" s="244"/>
      <c r="E10" s="245"/>
      <c r="F10" s="245"/>
      <c r="G10" s="245"/>
      <c r="H10" s="245"/>
      <c r="I10" s="375"/>
      <c r="J10" s="208">
        <v>44052</v>
      </c>
      <c r="K10" s="205">
        <v>44113</v>
      </c>
      <c r="L10" s="209">
        <v>44171</v>
      </c>
      <c r="M10" s="208">
        <v>44052</v>
      </c>
      <c r="N10" s="205">
        <v>44113</v>
      </c>
      <c r="O10" s="209">
        <v>44171</v>
      </c>
      <c r="P10" s="325">
        <v>44052</v>
      </c>
      <c r="Q10" s="326">
        <v>44113</v>
      </c>
      <c r="R10" s="327">
        <v>44171</v>
      </c>
      <c r="S10" s="322">
        <v>44052</v>
      </c>
      <c r="T10" s="323">
        <v>44113</v>
      </c>
      <c r="U10" s="324">
        <v>44171</v>
      </c>
      <c r="V10" s="212">
        <v>44052</v>
      </c>
      <c r="W10" s="128">
        <v>44113</v>
      </c>
      <c r="X10" s="213">
        <v>44171</v>
      </c>
    </row>
    <row r="11" spans="1:25">
      <c r="A11" s="282" t="s">
        <v>186</v>
      </c>
      <c r="B11" s="282" t="s">
        <v>184</v>
      </c>
      <c r="C11" s="282">
        <v>909</v>
      </c>
      <c r="D11" s="282" t="s">
        <v>185</v>
      </c>
      <c r="E11" s="315">
        <f>AVERAGE(S14:U15)</f>
        <v>0.19848969557716009</v>
      </c>
      <c r="F11" s="284">
        <f>STDEV(S14:U15)</f>
        <v>2.8876363733587682E-2</v>
      </c>
      <c r="G11" s="284">
        <f t="shared" ref="G11" si="4">F11/E11*100</f>
        <v>14.548041725603031</v>
      </c>
      <c r="H11" s="284">
        <f t="shared" ref="H11" si="5">AVERAGE(V11:X11)</f>
        <v>0.94229759505627886</v>
      </c>
      <c r="I11" s="376" t="s">
        <v>716</v>
      </c>
      <c r="J11" s="382">
        <f>AVERAGE(J14:L14)</f>
        <v>9452.1187216460257</v>
      </c>
      <c r="K11" s="381">
        <f>AVERAGE(J15:L15)</f>
        <v>10518.871924388573</v>
      </c>
      <c r="L11" s="399" t="s">
        <v>200</v>
      </c>
      <c r="M11" s="382">
        <f>AVERAGE(M14:O14)</f>
        <v>9187.7737368464659</v>
      </c>
      <c r="N11" s="381">
        <f>AVERAGE(M15:O15)</f>
        <v>9599.1221082846259</v>
      </c>
      <c r="O11" s="399" t="s">
        <v>200</v>
      </c>
      <c r="P11" s="343">
        <f>AVERAGE(P14:R14)</f>
        <v>1830.4886508333282</v>
      </c>
      <c r="Q11" s="344">
        <f>AVERAGE(P15:R15)</f>
        <v>1872.5425274932613</v>
      </c>
      <c r="R11" s="345" t="s">
        <v>200</v>
      </c>
      <c r="S11" s="382">
        <f>AVERAGE(S14:U14)</f>
        <v>0.1993349389173166</v>
      </c>
      <c r="T11" s="344">
        <f>AVERAGE(S15:T15)</f>
        <v>0.20688507998522321</v>
      </c>
      <c r="U11" s="333" t="s">
        <v>200</v>
      </c>
      <c r="V11" s="224">
        <f>M11/J11</f>
        <v>0.97203325597316181</v>
      </c>
      <c r="W11" s="225">
        <f>N11/K11</f>
        <v>0.9125619341393959</v>
      </c>
      <c r="X11" s="226" t="s">
        <v>200</v>
      </c>
      <c r="Y11" s="279">
        <f>_xlfn.T.TEST(J14:L15,M14:O15,2,1)</f>
        <v>0.24041592361827624</v>
      </c>
    </row>
    <row r="12" spans="1:25">
      <c r="A12" s="283"/>
      <c r="B12" s="283"/>
      <c r="C12" s="283"/>
      <c r="D12" s="283"/>
      <c r="E12" s="263"/>
      <c r="F12" s="263"/>
      <c r="G12" s="263"/>
      <c r="H12" s="263"/>
      <c r="I12" s="372" t="s">
        <v>717</v>
      </c>
      <c r="J12" s="400"/>
      <c r="K12" s="401"/>
      <c r="L12" s="402"/>
      <c r="M12" s="400"/>
      <c r="N12" s="401"/>
      <c r="O12" s="402"/>
      <c r="P12" s="384"/>
      <c r="Q12" s="385"/>
      <c r="R12" s="385"/>
      <c r="S12" s="334">
        <f>AVERAGE(S14:U14)/STDEV(S14:U14)</f>
        <v>7.6632672558152235</v>
      </c>
      <c r="T12" s="335">
        <f>AVERAGE(S15:U15)/STDEV(S15:U15)</f>
        <v>5.2712555918598962</v>
      </c>
      <c r="U12" s="319" t="s">
        <v>200</v>
      </c>
      <c r="V12" s="248"/>
      <c r="W12" s="248"/>
      <c r="X12" s="249"/>
      <c r="Y12" s="280"/>
    </row>
    <row r="13" spans="1:25">
      <c r="A13" s="283"/>
      <c r="B13" s="283"/>
      <c r="C13" s="283"/>
      <c r="D13" s="283"/>
      <c r="E13" s="263"/>
      <c r="F13" s="263"/>
      <c r="G13" s="263"/>
      <c r="H13" s="263"/>
      <c r="I13" s="373"/>
      <c r="J13" s="207" t="s">
        <v>704</v>
      </c>
      <c r="K13" s="200" t="s">
        <v>703</v>
      </c>
      <c r="L13" s="201" t="s">
        <v>702</v>
      </c>
      <c r="M13" s="207" t="s">
        <v>704</v>
      </c>
      <c r="N13" s="200" t="s">
        <v>703</v>
      </c>
      <c r="O13" s="201" t="s">
        <v>702</v>
      </c>
      <c r="P13" s="246" t="s">
        <v>704</v>
      </c>
      <c r="Q13" s="320" t="s">
        <v>703</v>
      </c>
      <c r="R13" s="321" t="s">
        <v>702</v>
      </c>
      <c r="S13" s="246" t="s">
        <v>704</v>
      </c>
      <c r="T13" s="320" t="s">
        <v>703</v>
      </c>
      <c r="U13" s="321" t="s">
        <v>702</v>
      </c>
      <c r="V13" s="207" t="s">
        <v>704</v>
      </c>
      <c r="W13" s="200" t="s">
        <v>703</v>
      </c>
      <c r="X13" s="201" t="s">
        <v>702</v>
      </c>
      <c r="Y13" s="280"/>
    </row>
    <row r="14" spans="1:25">
      <c r="A14" s="283"/>
      <c r="B14" s="283"/>
      <c r="C14" s="283"/>
      <c r="D14" s="283"/>
      <c r="E14" s="263"/>
      <c r="F14" s="263"/>
      <c r="G14" s="263"/>
      <c r="H14" s="263"/>
      <c r="I14" s="373" t="s">
        <v>197</v>
      </c>
      <c r="J14" s="403">
        <v>10113.7416273118</v>
      </c>
      <c r="K14" s="404">
        <v>8734.5575872353602</v>
      </c>
      <c r="L14" s="405">
        <v>9508.056950390921</v>
      </c>
      <c r="M14" s="403">
        <v>9001.9576985359599</v>
      </c>
      <c r="N14" s="404">
        <v>8863.6707310605198</v>
      </c>
      <c r="O14" s="405">
        <v>9697.6927809429199</v>
      </c>
      <c r="P14" s="346">
        <v>2056.7322098894242</v>
      </c>
      <c r="Q14" s="347">
        <v>1581.8385959086081</v>
      </c>
      <c r="R14" s="386">
        <v>1852.8951467019519</v>
      </c>
      <c r="S14" s="336">
        <f t="shared" ref="S14:U15" si="6">P14/M14</f>
        <v>0.22847610250644951</v>
      </c>
      <c r="T14" s="337">
        <f t="shared" si="6"/>
        <v>0.1784631496255214</v>
      </c>
      <c r="U14" s="338">
        <f t="shared" si="6"/>
        <v>0.19106556461997887</v>
      </c>
      <c r="V14" s="215">
        <f t="shared" ref="V14:X15" si="7">M14/J14</f>
        <v>0.89007194668949152</v>
      </c>
      <c r="W14" s="216">
        <f t="shared" si="7"/>
        <v>1.0147818756171285</v>
      </c>
      <c r="X14" s="217">
        <f t="shared" si="7"/>
        <v>1.0199447512295561</v>
      </c>
      <c r="Y14" s="280"/>
    </row>
    <row r="15" spans="1:25" ht="15.75" thickBot="1">
      <c r="A15" s="286"/>
      <c r="B15" s="286"/>
      <c r="C15" s="286"/>
      <c r="D15" s="286"/>
      <c r="E15" s="285"/>
      <c r="F15" s="285"/>
      <c r="G15" s="285"/>
      <c r="H15" s="285"/>
      <c r="I15" s="374" t="s">
        <v>198</v>
      </c>
      <c r="J15" s="406">
        <v>10851.648594458562</v>
      </c>
      <c r="K15" s="407">
        <v>9171.4900957032805</v>
      </c>
      <c r="L15" s="408">
        <v>11533.47708300388</v>
      </c>
      <c r="M15" s="406">
        <v>8398.3490159679204</v>
      </c>
      <c r="N15" s="407">
        <v>9600.6942838660398</v>
      </c>
      <c r="O15" s="408">
        <v>10798.323025019919</v>
      </c>
      <c r="P15" s="387">
        <v>2022.2564998218961</v>
      </c>
      <c r="Q15" s="388">
        <v>1660.7090100580799</v>
      </c>
      <c r="R15" s="390">
        <v>1934.662072599808</v>
      </c>
      <c r="S15" s="339">
        <f t="shared" si="6"/>
        <v>0.24079214807302557</v>
      </c>
      <c r="T15" s="340">
        <f t="shared" si="6"/>
        <v>0.17297801189742082</v>
      </c>
      <c r="U15" s="342">
        <f t="shared" si="6"/>
        <v>0.17916319674056419</v>
      </c>
      <c r="V15" s="239">
        <f t="shared" si="7"/>
        <v>0.77392379073688133</v>
      </c>
      <c r="W15" s="240">
        <f t="shared" si="7"/>
        <v>1.0467976505108842</v>
      </c>
      <c r="X15" s="241">
        <f t="shared" si="7"/>
        <v>0.93625911312839838</v>
      </c>
      <c r="Y15" s="281"/>
    </row>
    <row r="16" spans="1:25" ht="15.75" thickBot="1">
      <c r="A16" s="243"/>
      <c r="B16" s="244"/>
      <c r="C16" s="244"/>
      <c r="D16" s="244"/>
      <c r="E16" s="245"/>
      <c r="F16" s="245"/>
      <c r="G16" s="245"/>
      <c r="H16" s="245"/>
      <c r="I16" s="377"/>
      <c r="J16" s="208">
        <v>44052</v>
      </c>
      <c r="K16" s="205">
        <v>44113</v>
      </c>
      <c r="L16" s="209">
        <v>44171</v>
      </c>
      <c r="M16" s="208">
        <v>44052</v>
      </c>
      <c r="N16" s="205">
        <v>44113</v>
      </c>
      <c r="O16" s="209">
        <v>44171</v>
      </c>
      <c r="P16" s="325">
        <v>44052</v>
      </c>
      <c r="Q16" s="326">
        <v>44113</v>
      </c>
      <c r="R16" s="327">
        <v>44171</v>
      </c>
      <c r="S16" s="325"/>
      <c r="T16" s="326"/>
      <c r="U16" s="327"/>
      <c r="V16" s="208"/>
      <c r="W16" s="205"/>
      <c r="X16" s="209"/>
    </row>
    <row r="17" spans="1:25">
      <c r="A17" s="282" t="s">
        <v>189</v>
      </c>
      <c r="B17" s="282" t="s">
        <v>187</v>
      </c>
      <c r="C17" s="282">
        <v>916</v>
      </c>
      <c r="D17" s="282" t="s">
        <v>188</v>
      </c>
      <c r="E17" s="316">
        <f>AVERAGE(S20:T22,U22)</f>
        <v>0.54171483816911825</v>
      </c>
      <c r="F17" s="282">
        <f>STDEV(S20:T22,U22)</f>
        <v>9.6514059901328553E-2</v>
      </c>
      <c r="G17" s="282">
        <f t="shared" ref="G17" si="8">F17/E17*100</f>
        <v>17.816395841680411</v>
      </c>
      <c r="H17" s="284">
        <f t="shared" ref="H17" si="9">AVERAGE(V17:X17)</f>
        <v>0.92694968693089252</v>
      </c>
      <c r="I17" s="371" t="s">
        <v>716</v>
      </c>
      <c r="J17" s="382">
        <f>AVERAGE(J20:L20)</f>
        <v>4161.86449117952</v>
      </c>
      <c r="K17" s="381">
        <f>AVERAGE(J21:L21)</f>
        <v>5529.7119587236266</v>
      </c>
      <c r="L17" s="399">
        <f>AVERAGE(J22:L22)</f>
        <v>7467.4970740981471</v>
      </c>
      <c r="M17" s="382">
        <f>AVERAGE(M20:O20)</f>
        <v>3829.757440746976</v>
      </c>
      <c r="N17" s="381">
        <f>AVERAGE(M21:O21)</f>
        <v>5273.5873479928005</v>
      </c>
      <c r="O17" s="399">
        <f>AVERAGE(M22:O22)</f>
        <v>6772.755610104693</v>
      </c>
      <c r="P17" s="343">
        <f>AVERAGE(P20:Q20)</f>
        <v>2279.2119941109559</v>
      </c>
      <c r="Q17" s="344">
        <f>AVERAGE(P21:Q21)</f>
        <v>3295.2977544314963</v>
      </c>
      <c r="R17" s="345">
        <f>AVERAGE(P22:R22)</f>
        <v>3030.2552429797943</v>
      </c>
      <c r="S17" s="382">
        <f>AVERAGE(S20:T20)</f>
        <v>0.60148329327336159</v>
      </c>
      <c r="T17" s="344">
        <f>AVERAGE(S21:T21)</f>
        <v>0.61888890385548212</v>
      </c>
      <c r="U17" s="345">
        <f>AVERAGE(S22:U22)</f>
        <v>0.45041982430871347</v>
      </c>
      <c r="V17" s="206">
        <f>M17/J17</f>
        <v>0.92020233932738615</v>
      </c>
      <c r="W17" s="198">
        <f>N17/K17</f>
        <v>0.95368210629366212</v>
      </c>
      <c r="X17" s="199">
        <f>O17/L17</f>
        <v>0.90696461517162918</v>
      </c>
      <c r="Y17" s="279">
        <f>_xlfn.T.TEST(J20:L22,M20:O22,2,1)</f>
        <v>9.593713139823544E-2</v>
      </c>
    </row>
    <row r="18" spans="1:25">
      <c r="A18" s="283"/>
      <c r="B18" s="283"/>
      <c r="C18" s="283"/>
      <c r="D18" s="283"/>
      <c r="E18" s="283"/>
      <c r="F18" s="283"/>
      <c r="G18" s="283"/>
      <c r="H18" s="263"/>
      <c r="I18" s="372" t="s">
        <v>717</v>
      </c>
      <c r="J18" s="400"/>
      <c r="K18" s="401"/>
      <c r="L18" s="402"/>
      <c r="M18" s="400"/>
      <c r="N18" s="401"/>
      <c r="O18" s="402"/>
      <c r="P18" s="384"/>
      <c r="Q18" s="385"/>
      <c r="R18" s="385"/>
      <c r="S18" s="334">
        <f>AVERAGE(S20:T20)/STDEV(S20:T20)</f>
        <v>17.984391463877191</v>
      </c>
      <c r="T18" s="335">
        <f>AVERAGE(S21:T21)/STDEV(S21:T21)</f>
        <v>9.7201201929965286</v>
      </c>
      <c r="U18" s="335">
        <f>AVERAGE(S22:U22)/STDEV(S22:U22)</f>
        <v>7.8073388852513865</v>
      </c>
      <c r="V18" s="248"/>
      <c r="W18" s="248"/>
      <c r="X18" s="249"/>
      <c r="Y18" s="280"/>
    </row>
    <row r="19" spans="1:25">
      <c r="A19" s="283"/>
      <c r="B19" s="283"/>
      <c r="C19" s="283"/>
      <c r="D19" s="283"/>
      <c r="E19" s="283"/>
      <c r="F19" s="283"/>
      <c r="G19" s="283"/>
      <c r="H19" s="263"/>
      <c r="I19" s="373"/>
      <c r="J19" s="207" t="s">
        <v>704</v>
      </c>
      <c r="K19" s="200" t="s">
        <v>703</v>
      </c>
      <c r="L19" s="201" t="s">
        <v>702</v>
      </c>
      <c r="M19" s="207" t="s">
        <v>704</v>
      </c>
      <c r="N19" s="200" t="s">
        <v>703</v>
      </c>
      <c r="O19" s="201" t="s">
        <v>702</v>
      </c>
      <c r="P19" s="246" t="s">
        <v>704</v>
      </c>
      <c r="Q19" s="320" t="s">
        <v>703</v>
      </c>
      <c r="R19" s="321" t="s">
        <v>702</v>
      </c>
      <c r="S19" s="246" t="s">
        <v>704</v>
      </c>
      <c r="T19" s="320" t="s">
        <v>703</v>
      </c>
      <c r="U19" s="321" t="s">
        <v>702</v>
      </c>
      <c r="V19" s="207" t="s">
        <v>704</v>
      </c>
      <c r="W19" s="200" t="s">
        <v>703</v>
      </c>
      <c r="X19" s="201" t="s">
        <v>702</v>
      </c>
      <c r="Y19" s="280"/>
    </row>
    <row r="20" spans="1:25">
      <c r="A20" s="283"/>
      <c r="B20" s="283"/>
      <c r="C20" s="283"/>
      <c r="D20" s="283"/>
      <c r="E20" s="283"/>
      <c r="F20" s="283"/>
      <c r="G20" s="283"/>
      <c r="H20" s="263"/>
      <c r="I20" s="373" t="s">
        <v>197</v>
      </c>
      <c r="J20" s="403">
        <v>4095.9058265535996</v>
      </c>
      <c r="K20" s="404">
        <v>4172.1055411479601</v>
      </c>
      <c r="L20" s="405">
        <v>4217.5821058370002</v>
      </c>
      <c r="M20" s="403">
        <v>3665.58340643876</v>
      </c>
      <c r="N20" s="404">
        <v>3923.1825700852319</v>
      </c>
      <c r="O20" s="405">
        <v>3900.5063457169358</v>
      </c>
      <c r="P20" s="346">
        <v>2291.4745695541601</v>
      </c>
      <c r="Q20" s="347">
        <v>2266.9494186677521</v>
      </c>
      <c r="R20" s="348">
        <v>6458.3433555075917</v>
      </c>
      <c r="S20" s="346">
        <f t="shared" ref="S20:U22" si="10">P20/M20</f>
        <v>0.62513229559286065</v>
      </c>
      <c r="T20" s="347">
        <f t="shared" si="10"/>
        <v>0.57783429095386252</v>
      </c>
      <c r="U20" s="348">
        <f t="shared" si="10"/>
        <v>1.6557705033858907</v>
      </c>
      <c r="V20" s="214">
        <f t="shared" ref="V20:X22" si="11">M20/J20</f>
        <v>0.89493839987114066</v>
      </c>
      <c r="W20" s="126">
        <f t="shared" si="11"/>
        <v>0.94033636766671136</v>
      </c>
      <c r="X20" s="202">
        <f t="shared" si="11"/>
        <v>0.92482048904720993</v>
      </c>
      <c r="Y20" s="280"/>
    </row>
    <row r="21" spans="1:25">
      <c r="A21" s="283"/>
      <c r="B21" s="283"/>
      <c r="C21" s="283"/>
      <c r="D21" s="283"/>
      <c r="E21" s="283"/>
      <c r="F21" s="283"/>
      <c r="G21" s="283"/>
      <c r="H21" s="263"/>
      <c r="I21" s="373" t="s">
        <v>198</v>
      </c>
      <c r="J21" s="409">
        <v>4947.5419376056398</v>
      </c>
      <c r="K21" s="410">
        <v>5944.7974361619199</v>
      </c>
      <c r="L21" s="411">
        <v>5696.7965024033201</v>
      </c>
      <c r="M21" s="409">
        <v>5187.45223253116</v>
      </c>
      <c r="N21" s="410">
        <v>5483.13455008236</v>
      </c>
      <c r="O21" s="411">
        <v>5150.1752613648796</v>
      </c>
      <c r="P21" s="349">
        <v>3444.0067885300641</v>
      </c>
      <c r="Q21" s="350">
        <v>3146.588720332928</v>
      </c>
      <c r="R21" s="351">
        <v>8284.0441150503193</v>
      </c>
      <c r="S21" s="349">
        <f t="shared" si="10"/>
        <v>0.66391103650695193</v>
      </c>
      <c r="T21" s="350">
        <f t="shared" si="10"/>
        <v>0.57386677120401219</v>
      </c>
      <c r="U21" s="351">
        <f t="shared" si="10"/>
        <v>1.6084975160350008</v>
      </c>
      <c r="V21" s="210">
        <f t="shared" si="11"/>
        <v>1.0484908057275861</v>
      </c>
      <c r="W21" s="125">
        <f t="shared" si="11"/>
        <v>0.92234169607339578</v>
      </c>
      <c r="X21" s="203">
        <f t="shared" si="11"/>
        <v>0.90404760977369714</v>
      </c>
      <c r="Y21" s="280"/>
    </row>
    <row r="22" spans="1:25" ht="15.75" thickBot="1">
      <c r="A22" s="286"/>
      <c r="B22" s="286"/>
      <c r="C22" s="286"/>
      <c r="D22" s="286"/>
      <c r="E22" s="286"/>
      <c r="F22" s="286"/>
      <c r="G22" s="286"/>
      <c r="H22" s="285"/>
      <c r="I22" s="374" t="s">
        <v>199</v>
      </c>
      <c r="J22" s="412">
        <v>7056.42900508616</v>
      </c>
      <c r="K22" s="413">
        <v>7030.64894902168</v>
      </c>
      <c r="L22" s="414">
        <v>8315.4132681865995</v>
      </c>
      <c r="M22" s="412">
        <v>6751.5179022080802</v>
      </c>
      <c r="N22" s="413">
        <v>7314.2105576141203</v>
      </c>
      <c r="O22" s="414">
        <v>6252.5383704918795</v>
      </c>
      <c r="P22" s="352">
        <v>3011.9363955068561</v>
      </c>
      <c r="Q22" s="353">
        <v>2889.1305015596558</v>
      </c>
      <c r="R22" s="354">
        <v>3189.6988318728718</v>
      </c>
      <c r="S22" s="352">
        <f t="shared" si="10"/>
        <v>0.44611248005752957</v>
      </c>
      <c r="T22" s="353">
        <f t="shared" si="10"/>
        <v>0.39500236953830381</v>
      </c>
      <c r="U22" s="354">
        <f t="shared" si="10"/>
        <v>0.51014462333030708</v>
      </c>
      <c r="V22" s="211">
        <f t="shared" si="11"/>
        <v>0.95678960240961752</v>
      </c>
      <c r="W22" s="127">
        <f t="shared" si="11"/>
        <v>1.0403322098213847</v>
      </c>
      <c r="X22" s="204">
        <f t="shared" si="11"/>
        <v>0.75192154242207787</v>
      </c>
      <c r="Y22" s="281"/>
    </row>
    <row r="23" spans="1:25" ht="15.75" thickBot="1">
      <c r="A23" s="243"/>
      <c r="B23" s="244"/>
      <c r="C23" s="244"/>
      <c r="D23" s="244"/>
      <c r="E23" s="245"/>
      <c r="F23" s="245"/>
      <c r="G23" s="245"/>
      <c r="H23" s="245"/>
      <c r="I23" s="378"/>
      <c r="J23" s="208">
        <v>44052</v>
      </c>
      <c r="K23" s="205">
        <v>44113</v>
      </c>
      <c r="L23" s="209">
        <v>44171</v>
      </c>
      <c r="M23" s="208">
        <v>44052</v>
      </c>
      <c r="N23" s="205">
        <v>44113</v>
      </c>
      <c r="O23" s="209">
        <v>44171</v>
      </c>
      <c r="P23" s="325">
        <v>44052</v>
      </c>
      <c r="Q23" s="326">
        <v>44113</v>
      </c>
      <c r="R23" s="324">
        <v>44171</v>
      </c>
      <c r="S23" s="322">
        <v>44052</v>
      </c>
      <c r="T23" s="323">
        <v>44113</v>
      </c>
      <c r="U23" s="324">
        <v>44171</v>
      </c>
      <c r="V23" s="212">
        <v>44052</v>
      </c>
      <c r="W23" s="128">
        <v>44113</v>
      </c>
      <c r="X23" s="213">
        <v>44171</v>
      </c>
    </row>
    <row r="24" spans="1:25">
      <c r="A24" s="282" t="s">
        <v>192</v>
      </c>
      <c r="B24" s="282" t="s">
        <v>190</v>
      </c>
      <c r="C24" s="282">
        <v>923</v>
      </c>
      <c r="D24" s="282" t="s">
        <v>191</v>
      </c>
      <c r="E24" s="316">
        <f>AVERAGE(S27:T29,U29)</f>
        <v>0.82011613721981724</v>
      </c>
      <c r="F24" s="282">
        <f>STDEV(S27:T29,U29)</f>
        <v>0.13096356140813889</v>
      </c>
      <c r="G24" s="282">
        <f t="shared" ref="G24" si="12">F24/E24*100</f>
        <v>15.968904337390995</v>
      </c>
      <c r="H24" s="284">
        <f t="shared" ref="H24" si="13">AVERAGE(V24:X24)</f>
        <v>0.9207201136795421</v>
      </c>
      <c r="I24" s="371" t="s">
        <v>716</v>
      </c>
      <c r="J24" s="382">
        <f>AVERAGE(J27:L27)</f>
        <v>3276.4618391039198</v>
      </c>
      <c r="K24" s="381">
        <f>AVERAGE(J28:L28)</f>
        <v>4690.7441510942535</v>
      </c>
      <c r="L24" s="399">
        <f>AVERAGE(J29:L29)</f>
        <v>7184.8348217757057</v>
      </c>
      <c r="M24" s="382">
        <f>AVERAGE(M27:O27)</f>
        <v>3070.5631712224385</v>
      </c>
      <c r="N24" s="381">
        <f>AVERAGE(M28:O28)</f>
        <v>5450.7677827717062</v>
      </c>
      <c r="O24" s="399">
        <f>AVERAGE(M29:O29)</f>
        <v>4763.372147730307</v>
      </c>
      <c r="P24" s="343">
        <f>AVERAGE(P27:Q27)</f>
        <v>2151.3564134916519</v>
      </c>
      <c r="Q24" s="344">
        <f>AVERAGE(P28:Q28)</f>
        <v>5073.8077254221598</v>
      </c>
      <c r="R24" s="333">
        <f>AVERAGE(P29:R29)</f>
        <v>4122.8203242261143</v>
      </c>
      <c r="S24" s="382">
        <f>AVERAGE(S27:T27)</f>
        <v>0.66803918872724699</v>
      </c>
      <c r="T24" s="344">
        <f>AVERAGE(S28:T28)</f>
        <v>0.89715971947010131</v>
      </c>
      <c r="U24" s="345">
        <f>AVERAGE(S29:U29)</f>
        <v>0.87013838138134147</v>
      </c>
      <c r="V24" s="224">
        <f>M24/J24</f>
        <v>0.93715822799334281</v>
      </c>
      <c r="W24" s="225">
        <f>N24/K24</f>
        <v>1.1620262387365883</v>
      </c>
      <c r="X24" s="226">
        <f>O24/L24</f>
        <v>0.6629758743086952</v>
      </c>
      <c r="Y24" s="279">
        <f>_xlfn.T.TEST(J27:L29,M27:O29,2,1)</f>
        <v>0.29999155231764579</v>
      </c>
    </row>
    <row r="25" spans="1:25">
      <c r="A25" s="283"/>
      <c r="B25" s="283"/>
      <c r="C25" s="283"/>
      <c r="D25" s="283"/>
      <c r="E25" s="283"/>
      <c r="F25" s="283"/>
      <c r="G25" s="283"/>
      <c r="H25" s="263"/>
      <c r="I25" s="372" t="s">
        <v>717</v>
      </c>
      <c r="J25" s="400"/>
      <c r="K25" s="401"/>
      <c r="L25" s="402"/>
      <c r="M25" s="400"/>
      <c r="N25" s="401"/>
      <c r="O25" s="402"/>
      <c r="P25" s="384"/>
      <c r="Q25" s="385"/>
      <c r="R25" s="385"/>
      <c r="S25" s="334">
        <f>AVERAGE(S27:T27)/STDEV(S27:T27)</f>
        <v>13.312159642396447</v>
      </c>
      <c r="T25" s="335">
        <f>AVERAGE(S28:T28)/STDEV(S28:T28)</f>
        <v>14.945515001330973</v>
      </c>
      <c r="U25" s="335">
        <f>AVERAGE(S29:U29)/STDEV(S29:U29)</f>
        <v>6.9718141833331906</v>
      </c>
      <c r="V25" s="248"/>
      <c r="W25" s="248"/>
      <c r="X25" s="249"/>
      <c r="Y25" s="280"/>
    </row>
    <row r="26" spans="1:25">
      <c r="A26" s="283"/>
      <c r="B26" s="283"/>
      <c r="C26" s="283"/>
      <c r="D26" s="283"/>
      <c r="E26" s="283"/>
      <c r="F26" s="283"/>
      <c r="G26" s="283"/>
      <c r="H26" s="263"/>
      <c r="I26" s="373"/>
      <c r="J26" s="207" t="s">
        <v>704</v>
      </c>
      <c r="K26" s="200" t="s">
        <v>703</v>
      </c>
      <c r="L26" s="201" t="s">
        <v>702</v>
      </c>
      <c r="M26" s="207" t="s">
        <v>704</v>
      </c>
      <c r="N26" s="200" t="s">
        <v>703</v>
      </c>
      <c r="O26" s="201" t="s">
        <v>702</v>
      </c>
      <c r="P26" s="246" t="s">
        <v>704</v>
      </c>
      <c r="Q26" s="320" t="s">
        <v>703</v>
      </c>
      <c r="R26" s="321" t="s">
        <v>702</v>
      </c>
      <c r="S26" s="246" t="s">
        <v>704</v>
      </c>
      <c r="T26" s="320" t="s">
        <v>703</v>
      </c>
      <c r="U26" s="321" t="s">
        <v>702</v>
      </c>
      <c r="V26" s="207" t="s">
        <v>704</v>
      </c>
      <c r="W26" s="200" t="s">
        <v>703</v>
      </c>
      <c r="X26" s="201" t="s">
        <v>702</v>
      </c>
      <c r="Y26" s="280"/>
    </row>
    <row r="27" spans="1:25">
      <c r="A27" s="283"/>
      <c r="B27" s="283"/>
      <c r="C27" s="283"/>
      <c r="D27" s="283"/>
      <c r="E27" s="283"/>
      <c r="F27" s="283"/>
      <c r="G27" s="283"/>
      <c r="H27" s="263"/>
      <c r="I27" s="373" t="s">
        <v>197</v>
      </c>
      <c r="J27" s="403">
        <v>2552.6822755865919</v>
      </c>
      <c r="K27" s="404">
        <v>3416.1860927489442</v>
      </c>
      <c r="L27" s="405">
        <v>3860.5171489762238</v>
      </c>
      <c r="M27" s="403">
        <v>3300.1272249727244</v>
      </c>
      <c r="N27" s="404">
        <v>3131.7373617687681</v>
      </c>
      <c r="O27" s="405">
        <v>2779.824926925824</v>
      </c>
      <c r="P27" s="346">
        <v>2321.7176070908959</v>
      </c>
      <c r="Q27" s="347">
        <v>1980.9952198924079</v>
      </c>
      <c r="R27" s="355">
        <v>7140.180538814112</v>
      </c>
      <c r="S27" s="336">
        <f t="shared" ref="S27:U29" si="14">P27/M27</f>
        <v>0.70352366706410385</v>
      </c>
      <c r="T27" s="337">
        <f t="shared" si="14"/>
        <v>0.63255471039039024</v>
      </c>
      <c r="U27" s="355">
        <f t="shared" si="14"/>
        <v>2.5685720239620826</v>
      </c>
      <c r="V27" s="215">
        <f t="shared" ref="V27:X29" si="15">M27/J27</f>
        <v>1.2928076700083537</v>
      </c>
      <c r="W27" s="216">
        <f t="shared" si="15"/>
        <v>0.91673500118042883</v>
      </c>
      <c r="X27" s="217">
        <f t="shared" si="15"/>
        <v>0.72006542638024806</v>
      </c>
      <c r="Y27" s="280"/>
    </row>
    <row r="28" spans="1:25">
      <c r="A28" s="283"/>
      <c r="B28" s="283"/>
      <c r="C28" s="283"/>
      <c r="D28" s="283"/>
      <c r="E28" s="283"/>
      <c r="F28" s="283"/>
      <c r="G28" s="283"/>
      <c r="H28" s="263"/>
      <c r="I28" s="373" t="s">
        <v>198</v>
      </c>
      <c r="J28" s="409">
        <v>4082.0434787888398</v>
      </c>
      <c r="K28" s="410">
        <v>5048.88450622448</v>
      </c>
      <c r="L28" s="411">
        <v>4941.3044682694399</v>
      </c>
      <c r="M28" s="409">
        <v>5843.8616275168797</v>
      </c>
      <c r="N28" s="410">
        <v>5448.2445533340797</v>
      </c>
      <c r="O28" s="411">
        <v>5060.19716746416</v>
      </c>
      <c r="P28" s="349">
        <v>5490.9298722756321</v>
      </c>
      <c r="Q28" s="350">
        <v>4656.6855785686876</v>
      </c>
      <c r="R28" s="358">
        <v>11991.83219107512</v>
      </c>
      <c r="S28" s="356">
        <f t="shared" si="14"/>
        <v>0.93960641477556472</v>
      </c>
      <c r="T28" s="357">
        <f t="shared" si="14"/>
        <v>0.85471302416463779</v>
      </c>
      <c r="U28" s="358">
        <f t="shared" si="14"/>
        <v>2.3698349677320265</v>
      </c>
      <c r="V28" s="230">
        <f t="shared" si="15"/>
        <v>1.4316020047025024</v>
      </c>
      <c r="W28" s="231">
        <f t="shared" si="15"/>
        <v>1.0790986695412128</v>
      </c>
      <c r="X28" s="232">
        <f t="shared" si="15"/>
        <v>1.0240609944111294</v>
      </c>
      <c r="Y28" s="280"/>
    </row>
    <row r="29" spans="1:25" ht="15.75" thickBot="1">
      <c r="A29" s="283"/>
      <c r="B29" s="283"/>
      <c r="C29" s="283"/>
      <c r="D29" s="283"/>
      <c r="E29" s="286"/>
      <c r="F29" s="286"/>
      <c r="G29" s="283"/>
      <c r="H29" s="263"/>
      <c r="I29" s="374" t="s">
        <v>199</v>
      </c>
      <c r="J29" s="412">
        <v>7544.5256853068395</v>
      </c>
      <c r="K29" s="413">
        <v>7932.1354710434398</v>
      </c>
      <c r="L29" s="414">
        <v>6077.8433089768396</v>
      </c>
      <c r="M29" s="412">
        <v>4734.0692411765594</v>
      </c>
      <c r="N29" s="413">
        <v>4420.6245214764403</v>
      </c>
      <c r="O29" s="414">
        <v>5135.4226805379203</v>
      </c>
      <c r="P29" s="352">
        <v>4614.8609140324479</v>
      </c>
      <c r="Q29" s="353">
        <v>3994.387053413448</v>
      </c>
      <c r="R29" s="361">
        <v>3759.2130052324478</v>
      </c>
      <c r="S29" s="359">
        <f t="shared" si="14"/>
        <v>0.97481905712167305</v>
      </c>
      <c r="T29" s="360">
        <f t="shared" si="14"/>
        <v>0.90357980733440946</v>
      </c>
      <c r="U29" s="361">
        <f t="shared" si="14"/>
        <v>0.73201627968794214</v>
      </c>
      <c r="V29" s="221">
        <f t="shared" si="15"/>
        <v>0.6274840114066127</v>
      </c>
      <c r="W29" s="222">
        <f t="shared" si="15"/>
        <v>0.55730572651136601</v>
      </c>
      <c r="X29" s="223">
        <f t="shared" si="15"/>
        <v>0.8449416050185129</v>
      </c>
      <c r="Y29" s="281"/>
    </row>
    <row r="30" spans="1:25" ht="15.75" thickBot="1">
      <c r="A30" s="243"/>
      <c r="B30" s="244"/>
      <c r="C30" s="244"/>
      <c r="D30" s="244"/>
      <c r="E30" s="245"/>
      <c r="F30" s="245"/>
      <c r="G30" s="245"/>
      <c r="H30" s="245"/>
      <c r="I30" s="377"/>
      <c r="J30" s="208">
        <v>44052</v>
      </c>
      <c r="K30" s="205">
        <v>44113</v>
      </c>
      <c r="L30" s="209">
        <v>44171</v>
      </c>
      <c r="M30" s="208">
        <v>44052</v>
      </c>
      <c r="N30" s="205">
        <v>44113</v>
      </c>
      <c r="O30" s="209">
        <v>44171</v>
      </c>
      <c r="P30" s="325">
        <v>44052</v>
      </c>
      <c r="Q30" s="326">
        <v>44113</v>
      </c>
      <c r="R30" s="324">
        <v>44171</v>
      </c>
      <c r="S30" s="322">
        <v>44052</v>
      </c>
      <c r="T30" s="323">
        <v>44113</v>
      </c>
      <c r="U30" s="324">
        <v>44171</v>
      </c>
      <c r="V30" s="212">
        <v>44052</v>
      </c>
      <c r="W30" s="128">
        <v>44113</v>
      </c>
      <c r="X30" s="213">
        <v>44171</v>
      </c>
    </row>
    <row r="31" spans="1:25">
      <c r="A31" s="283" t="s">
        <v>195</v>
      </c>
      <c r="B31" s="283" t="s">
        <v>193</v>
      </c>
      <c r="C31" s="283">
        <v>3117</v>
      </c>
      <c r="D31" s="283" t="s">
        <v>194</v>
      </c>
      <c r="E31" s="316">
        <f>AVERAGE(S34:U34,S36:U36)</f>
        <v>2.8193457145514925E-2</v>
      </c>
      <c r="F31" s="282">
        <f>STDEV(S34:U34,S36:U36)</f>
        <v>5.2592388170276637E-3</v>
      </c>
      <c r="G31" s="283">
        <f t="shared" ref="G31" si="16">F31/E31*100</f>
        <v>18.65411109351772</v>
      </c>
      <c r="H31" s="263">
        <f t="shared" ref="H31" si="17">AVERAGE(V31:X31)</f>
        <v>0.80901426786220121</v>
      </c>
      <c r="I31" s="371" t="s">
        <v>716</v>
      </c>
      <c r="J31" s="382">
        <f>AVERAGE(J34:L34)</f>
        <v>9601.584987431188</v>
      </c>
      <c r="K31" s="381" t="s">
        <v>196</v>
      </c>
      <c r="L31" s="399">
        <f>AVERAGE(J36:L36)</f>
        <v>6227.8990442236</v>
      </c>
      <c r="M31" s="382">
        <f>AVERAGE(M34:O34)</f>
        <v>7784.0508413518401</v>
      </c>
      <c r="N31" s="381" t="s">
        <v>196</v>
      </c>
      <c r="O31" s="399">
        <f>AVERAGE(M36:O36)</f>
        <v>5027.9308489478399</v>
      </c>
      <c r="P31" s="343">
        <f>AVERAGE(P34:R34)</f>
        <v>204.09056044200716</v>
      </c>
      <c r="Q31" s="344" t="s">
        <v>200</v>
      </c>
      <c r="R31" s="333">
        <f>AVERAGE(P36:R36)</f>
        <v>147.35008306611255</v>
      </c>
      <c r="S31" s="382">
        <f>AVERAGE(S34:U34)</f>
        <v>2.6637392242599731E-2</v>
      </c>
      <c r="T31" s="344" t="s">
        <v>200</v>
      </c>
      <c r="U31" s="345">
        <f>AVERAGE(S36:U36)</f>
        <v>2.9749522048430121E-2</v>
      </c>
      <c r="V31" s="224">
        <f>M31/J31</f>
        <v>0.81070477963184584</v>
      </c>
      <c r="W31" s="225" t="s">
        <v>200</v>
      </c>
      <c r="X31" s="226">
        <f>O31/L31</f>
        <v>0.80732375609255658</v>
      </c>
      <c r="Y31" s="279">
        <v>0.10004</v>
      </c>
    </row>
    <row r="32" spans="1:25">
      <c r="A32" s="283"/>
      <c r="B32" s="283"/>
      <c r="C32" s="283"/>
      <c r="D32" s="283"/>
      <c r="E32" s="283"/>
      <c r="F32" s="283"/>
      <c r="G32" s="283"/>
      <c r="H32" s="263"/>
      <c r="I32" s="372" t="s">
        <v>717</v>
      </c>
      <c r="J32" s="400"/>
      <c r="K32" s="401"/>
      <c r="L32" s="402"/>
      <c r="M32" s="400"/>
      <c r="N32" s="401"/>
      <c r="O32" s="402"/>
      <c r="P32" s="384"/>
      <c r="Q32" s="385"/>
      <c r="R32" s="385"/>
      <c r="S32" s="334">
        <f>AVERAGE(S34:U34)/STDEV(S34:U34)</f>
        <v>5.2637218018388978</v>
      </c>
      <c r="T32" s="335" t="s">
        <v>200</v>
      </c>
      <c r="U32" s="335">
        <f>AVERAGE(S36:U36)/STDEV(S36:U36)</f>
        <v>4.9393775972093854</v>
      </c>
      <c r="V32" s="248"/>
      <c r="W32" s="248"/>
      <c r="X32" s="249"/>
      <c r="Y32" s="280"/>
    </row>
    <row r="33" spans="1:25">
      <c r="A33" s="283"/>
      <c r="B33" s="283"/>
      <c r="C33" s="283"/>
      <c r="D33" s="283"/>
      <c r="E33" s="283"/>
      <c r="F33" s="283"/>
      <c r="G33" s="283"/>
      <c r="H33" s="263"/>
      <c r="I33" s="373"/>
      <c r="J33" s="207" t="s">
        <v>704</v>
      </c>
      <c r="K33" s="200" t="s">
        <v>703</v>
      </c>
      <c r="L33" s="201" t="s">
        <v>702</v>
      </c>
      <c r="M33" s="207" t="s">
        <v>704</v>
      </c>
      <c r="N33" s="200" t="s">
        <v>703</v>
      </c>
      <c r="O33" s="201" t="s">
        <v>702</v>
      </c>
      <c r="P33" s="246" t="s">
        <v>704</v>
      </c>
      <c r="Q33" s="320" t="s">
        <v>703</v>
      </c>
      <c r="R33" s="321" t="s">
        <v>702</v>
      </c>
      <c r="S33" s="246" t="s">
        <v>704</v>
      </c>
      <c r="T33" s="320" t="s">
        <v>703</v>
      </c>
      <c r="U33" s="321" t="s">
        <v>702</v>
      </c>
      <c r="V33" s="207" t="s">
        <v>704</v>
      </c>
      <c r="W33" s="200" t="s">
        <v>703</v>
      </c>
      <c r="X33" s="201" t="s">
        <v>702</v>
      </c>
      <c r="Y33" s="280"/>
    </row>
    <row r="34" spans="1:25">
      <c r="A34" s="283"/>
      <c r="B34" s="283"/>
      <c r="C34" s="283"/>
      <c r="D34" s="283"/>
      <c r="E34" s="283"/>
      <c r="F34" s="283"/>
      <c r="G34" s="283"/>
      <c r="H34" s="263"/>
      <c r="I34" s="373" t="s">
        <v>197</v>
      </c>
      <c r="J34" s="403">
        <v>8325.3330385189201</v>
      </c>
      <c r="K34" s="404">
        <v>11802.895974118281</v>
      </c>
      <c r="L34" s="405">
        <v>8676.5259496563594</v>
      </c>
      <c r="M34" s="403">
        <v>8907.8824301994409</v>
      </c>
      <c r="N34" s="404">
        <v>7238.8386525727601</v>
      </c>
      <c r="O34" s="405">
        <v>7205.4314412833191</v>
      </c>
      <c r="P34" s="346">
        <v>185.7933900603656</v>
      </c>
      <c r="Q34" s="347">
        <v>208.3702897142696</v>
      </c>
      <c r="R34" s="338">
        <v>218.10800155138639</v>
      </c>
      <c r="S34" s="336">
        <f t="shared" ref="S34:U36" si="18">P34/M34</f>
        <v>2.08571892945612E-2</v>
      </c>
      <c r="T34" s="337">
        <f t="shared" si="18"/>
        <v>2.8785044081651494E-2</v>
      </c>
      <c r="U34" s="338">
        <f t="shared" si="18"/>
        <v>3.0269943351586507E-2</v>
      </c>
      <c r="V34" s="215">
        <f t="shared" ref="V34:X36" si="19">M34/J34</f>
        <v>1.0699731036566624</v>
      </c>
      <c r="W34" s="216">
        <f t="shared" si="19"/>
        <v>0.61331038318445641</v>
      </c>
      <c r="X34" s="217">
        <f t="shared" si="19"/>
        <v>0.83045120628823754</v>
      </c>
      <c r="Y34" s="280"/>
    </row>
    <row r="35" spans="1:25">
      <c r="A35" s="283"/>
      <c r="B35" s="283"/>
      <c r="C35" s="283"/>
      <c r="D35" s="283"/>
      <c r="E35" s="283"/>
      <c r="F35" s="283"/>
      <c r="G35" s="283"/>
      <c r="H35" s="263"/>
      <c r="I35" s="379" t="s">
        <v>198</v>
      </c>
      <c r="J35" s="415">
        <v>10280.374909063759</v>
      </c>
      <c r="K35" s="416">
        <v>6716.5239113053203</v>
      </c>
      <c r="L35" s="417">
        <v>6829.2543617841602</v>
      </c>
      <c r="M35" s="415">
        <v>667.94356431560004</v>
      </c>
      <c r="N35" s="416">
        <v>730.3314723599201</v>
      </c>
      <c r="O35" s="417">
        <v>769.61881074765995</v>
      </c>
      <c r="P35" s="391">
        <v>1631.5613104398001</v>
      </c>
      <c r="Q35" s="392">
        <v>1668.4301006217599</v>
      </c>
      <c r="R35" s="364">
        <v>1784.8826874981601</v>
      </c>
      <c r="S35" s="362">
        <f t="shared" si="18"/>
        <v>2.4426634188946168</v>
      </c>
      <c r="T35" s="363">
        <f t="shared" si="18"/>
        <v>2.2844833664781854</v>
      </c>
      <c r="U35" s="364">
        <f t="shared" si="18"/>
        <v>2.3191775754080179</v>
      </c>
      <c r="V35" s="218">
        <f t="shared" si="19"/>
        <v>6.4972685356708471E-2</v>
      </c>
      <c r="W35" s="219">
        <f t="shared" si="19"/>
        <v>0.10873652532236487</v>
      </c>
      <c r="X35" s="220">
        <f t="shared" si="19"/>
        <v>0.11269441288559577</v>
      </c>
      <c r="Y35" s="280"/>
    </row>
    <row r="36" spans="1:25" ht="15.75" thickBot="1">
      <c r="A36" s="286"/>
      <c r="B36" s="286"/>
      <c r="C36" s="286"/>
      <c r="D36" s="286"/>
      <c r="E36" s="286"/>
      <c r="F36" s="286"/>
      <c r="G36" s="286"/>
      <c r="H36" s="285"/>
      <c r="I36" s="374" t="s">
        <v>199</v>
      </c>
      <c r="J36" s="412">
        <v>6849.6302353242008</v>
      </c>
      <c r="K36" s="413">
        <v>5468.3077333301608</v>
      </c>
      <c r="L36" s="414">
        <v>6365.7591640164401</v>
      </c>
      <c r="M36" s="412">
        <v>5187.89884124128</v>
      </c>
      <c r="N36" s="413">
        <v>5618.9626824744009</v>
      </c>
      <c r="O36" s="414">
        <v>4276.9310231278396</v>
      </c>
      <c r="P36" s="352">
        <v>127.7073987626672</v>
      </c>
      <c r="Q36" s="353">
        <v>158.7488606815792</v>
      </c>
      <c r="R36" s="361">
        <v>155.59398975409121</v>
      </c>
      <c r="S36" s="359">
        <f t="shared" si="18"/>
        <v>2.4616401103941216E-2</v>
      </c>
      <c r="T36" s="360">
        <f t="shared" si="18"/>
        <v>2.8252342941646229E-2</v>
      </c>
      <c r="U36" s="361">
        <f t="shared" si="18"/>
        <v>3.6379822099702926E-2</v>
      </c>
      <c r="V36" s="221">
        <f t="shared" si="19"/>
        <v>0.75739837962154333</v>
      </c>
      <c r="W36" s="222">
        <f t="shared" si="19"/>
        <v>1.0275505616163434</v>
      </c>
      <c r="X36" s="223">
        <f t="shared" si="19"/>
        <v>0.6718650380780874</v>
      </c>
      <c r="Y36" s="281"/>
    </row>
    <row r="37" spans="1:25" ht="15.75" thickBot="1">
      <c r="A37" s="243"/>
      <c r="B37" s="244"/>
      <c r="C37" s="244"/>
      <c r="D37" s="244"/>
      <c r="E37" s="245"/>
      <c r="F37" s="245"/>
      <c r="G37" s="245"/>
      <c r="H37" s="245"/>
      <c r="I37" s="377"/>
      <c r="J37" s="212">
        <v>44052</v>
      </c>
      <c r="K37" s="128">
        <v>44113</v>
      </c>
      <c r="L37" s="213">
        <v>44171</v>
      </c>
      <c r="M37" s="212">
        <v>44052</v>
      </c>
      <c r="N37" s="128">
        <v>44113</v>
      </c>
      <c r="O37" s="213">
        <v>44171</v>
      </c>
      <c r="P37" s="322">
        <v>44052</v>
      </c>
      <c r="Q37" s="323">
        <v>44113</v>
      </c>
      <c r="R37" s="324">
        <v>44171</v>
      </c>
      <c r="S37" s="322">
        <v>44052</v>
      </c>
      <c r="T37" s="323">
        <v>44113</v>
      </c>
      <c r="U37" s="324">
        <v>44171</v>
      </c>
      <c r="V37" s="212">
        <v>44052</v>
      </c>
      <c r="W37" s="128">
        <v>44113</v>
      </c>
      <c r="X37" s="213">
        <v>44171</v>
      </c>
    </row>
    <row r="38" spans="1:25">
      <c r="A38" s="282" t="s">
        <v>655</v>
      </c>
      <c r="B38" s="282" t="s">
        <v>668</v>
      </c>
      <c r="C38" s="282" t="s">
        <v>150</v>
      </c>
      <c r="D38" s="282" t="s">
        <v>656</v>
      </c>
      <c r="E38" s="315">
        <f>AVERAGE(S41:T45,U41,U43:U44,S47:U47)</f>
        <v>6.4441047112461708E-2</v>
      </c>
      <c r="F38" s="284">
        <f>STDEV(S41:T45,U41,U43:U44,S47:U47)</f>
        <v>8.1777370445247875E-3</v>
      </c>
      <c r="G38" s="284">
        <f t="shared" ref="G38" si="20">F38/E38*100</f>
        <v>12.690260960926198</v>
      </c>
      <c r="H38" s="284">
        <f t="shared" ref="H38" si="21">AVERAGE(V38:X38)</f>
        <v>0.98374095017022312</v>
      </c>
      <c r="I38" s="371" t="s">
        <v>716</v>
      </c>
      <c r="J38" s="382">
        <f>AVERAGE(J41:L43)</f>
        <v>6858.5913045533689</v>
      </c>
      <c r="K38" s="381">
        <f>AVERAGE(J44:L45)</f>
        <v>3289.1456581698417</v>
      </c>
      <c r="L38" s="399">
        <f>AVERAGE(J47:L47)</f>
        <v>8078.1455849353761</v>
      </c>
      <c r="M38" s="382">
        <f>AVERAGE(M41:O43)</f>
        <v>5650.8226005484939</v>
      </c>
      <c r="N38" s="381">
        <f>AVERAGE(M44:O45)</f>
        <v>2809.7885311597292</v>
      </c>
      <c r="O38" s="399">
        <f>AVERAGE(M47:O47)</f>
        <v>8427.7273397047193</v>
      </c>
      <c r="P38" s="343">
        <f>AVERAGE(P41:Q43,R41,R43)</f>
        <v>356.14089364460824</v>
      </c>
      <c r="Q38" s="344">
        <f>AVERAGE(P44:Q45,R44)</f>
        <v>184.48098723852988</v>
      </c>
      <c r="R38" s="333">
        <f>AVERAGE(P47:R47)</f>
        <v>556.06386403671843</v>
      </c>
      <c r="S38" s="331">
        <f>AVERAGE(S41:T43,U41,U43)</f>
        <v>6.0814900593832849E-2</v>
      </c>
      <c r="T38" s="332">
        <f>AVERAGE(S44:T45,U44)</f>
        <v>6.9349318238821969E-2</v>
      </c>
      <c r="U38" s="333">
        <f>AVERAGE(S47:U47)</f>
        <v>6.5930319284871544E-2</v>
      </c>
      <c r="V38" s="224">
        <f>AVERAGE(V41:X43)</f>
        <v>0.82903977768751391</v>
      </c>
      <c r="W38" s="225">
        <f>AVERAGE(V44:X45)</f>
        <v>0.85742535064346226</v>
      </c>
      <c r="X38" s="226">
        <f>AVERAGE(V47:X47)</f>
        <v>1.2647577221796931</v>
      </c>
      <c r="Y38" s="279">
        <v>4.8669999999999998E-2</v>
      </c>
    </row>
    <row r="39" spans="1:25">
      <c r="A39" s="283"/>
      <c r="B39" s="283"/>
      <c r="C39" s="283"/>
      <c r="D39" s="283"/>
      <c r="E39" s="263"/>
      <c r="F39" s="263"/>
      <c r="G39" s="263"/>
      <c r="H39" s="263"/>
      <c r="I39" s="372" t="s">
        <v>717</v>
      </c>
      <c r="J39" s="400"/>
      <c r="K39" s="401"/>
      <c r="L39" s="402"/>
      <c r="M39" s="400"/>
      <c r="N39" s="401"/>
      <c r="O39" s="402"/>
      <c r="P39" s="384"/>
      <c r="Q39" s="385"/>
      <c r="R39" s="385"/>
      <c r="S39" s="334">
        <f>AVERAGE(S41:T43,U41,U43)/STDEV(S41:T43,U41,U43)</f>
        <v>10.948502194976182</v>
      </c>
      <c r="T39" s="335">
        <f>AVERAGE(S44:T45,U44)/STDEV(S44:T45,U44)</f>
        <v>6.17115506636046</v>
      </c>
      <c r="U39" s="335">
        <f>AVERAGE(S43:U43)/STDEV(S47:U47)</f>
        <v>12.475315478159262</v>
      </c>
      <c r="V39" s="248"/>
      <c r="W39" s="248"/>
      <c r="X39" s="249"/>
      <c r="Y39" s="280"/>
    </row>
    <row r="40" spans="1:25">
      <c r="A40" s="283"/>
      <c r="B40" s="283"/>
      <c r="C40" s="283"/>
      <c r="D40" s="283"/>
      <c r="E40" s="263"/>
      <c r="F40" s="263"/>
      <c r="G40" s="263"/>
      <c r="H40" s="263"/>
      <c r="I40" s="373"/>
      <c r="J40" s="207" t="s">
        <v>704</v>
      </c>
      <c r="K40" s="200" t="s">
        <v>703</v>
      </c>
      <c r="L40" s="201" t="s">
        <v>702</v>
      </c>
      <c r="M40" s="207" t="s">
        <v>704</v>
      </c>
      <c r="N40" s="200" t="s">
        <v>703</v>
      </c>
      <c r="O40" s="201" t="s">
        <v>702</v>
      </c>
      <c r="P40" s="246" t="s">
        <v>704</v>
      </c>
      <c r="Q40" s="320" t="s">
        <v>703</v>
      </c>
      <c r="R40" s="330" t="s">
        <v>702</v>
      </c>
      <c r="S40" s="328" t="s">
        <v>704</v>
      </c>
      <c r="T40" s="329" t="s">
        <v>703</v>
      </c>
      <c r="U40" s="330" t="s">
        <v>702</v>
      </c>
      <c r="V40" s="227" t="s">
        <v>704</v>
      </c>
      <c r="W40" s="228" t="s">
        <v>703</v>
      </c>
      <c r="X40" s="229" t="s">
        <v>702</v>
      </c>
      <c r="Y40" s="280"/>
    </row>
    <row r="41" spans="1:25">
      <c r="A41" s="283"/>
      <c r="B41" s="283"/>
      <c r="C41" s="283"/>
      <c r="D41" s="283"/>
      <c r="E41" s="263"/>
      <c r="F41" s="263"/>
      <c r="G41" s="263"/>
      <c r="H41" s="263"/>
      <c r="I41" s="373" t="s">
        <v>649</v>
      </c>
      <c r="J41" s="403">
        <v>8167.2063363536799</v>
      </c>
      <c r="K41" s="404">
        <v>7664.90020688816</v>
      </c>
      <c r="L41" s="405">
        <v>8197.8987242104413</v>
      </c>
      <c r="M41" s="403">
        <v>6351.6351543434803</v>
      </c>
      <c r="N41" s="404">
        <v>6455.8455473188806</v>
      </c>
      <c r="O41" s="405">
        <v>6439.0049779192395</v>
      </c>
      <c r="P41" s="346">
        <v>444.35617876009201</v>
      </c>
      <c r="Q41" s="347">
        <v>341.77918024921757</v>
      </c>
      <c r="R41" s="338">
        <v>397.93325430724963</v>
      </c>
      <c r="S41" s="336">
        <f t="shared" ref="S41:U47" si="22">P41/M41</f>
        <v>6.9959336133503358E-2</v>
      </c>
      <c r="T41" s="337">
        <f t="shared" si="22"/>
        <v>5.2941040448397779E-2</v>
      </c>
      <c r="U41" s="338">
        <f t="shared" si="22"/>
        <v>6.1800426567746113E-2</v>
      </c>
      <c r="V41" s="215">
        <f t="shared" ref="V41:X47" si="23">M41/J41</f>
        <v>0.77769985142547815</v>
      </c>
      <c r="W41" s="216">
        <f t="shared" si="23"/>
        <v>0.84226087399249538</v>
      </c>
      <c r="X41" s="217">
        <f t="shared" si="23"/>
        <v>0.78544578245438068</v>
      </c>
      <c r="Y41" s="280"/>
    </row>
    <row r="42" spans="1:25">
      <c r="A42" s="283"/>
      <c r="B42" s="283"/>
      <c r="C42" s="283"/>
      <c r="D42" s="283"/>
      <c r="E42" s="263"/>
      <c r="F42" s="263"/>
      <c r="G42" s="263"/>
      <c r="H42" s="263"/>
      <c r="I42" s="373" t="s">
        <v>651</v>
      </c>
      <c r="J42" s="409">
        <v>4810.0489421020802</v>
      </c>
      <c r="K42" s="410">
        <v>4986.4352455071994</v>
      </c>
      <c r="L42" s="411">
        <v>5060.5875412659998</v>
      </c>
      <c r="M42" s="409">
        <v>4320.1018382865996</v>
      </c>
      <c r="N42" s="410">
        <v>4238.9200673239602</v>
      </c>
      <c r="O42" s="411">
        <v>4212.3724769120799</v>
      </c>
      <c r="P42" s="349">
        <v>234.10263365978321</v>
      </c>
      <c r="Q42" s="350">
        <v>258.73562914928237</v>
      </c>
      <c r="R42" s="355">
        <v>561.45164296904716</v>
      </c>
      <c r="S42" s="356">
        <f t="shared" si="22"/>
        <v>5.4189147020809798E-2</v>
      </c>
      <c r="T42" s="357">
        <f t="shared" si="22"/>
        <v>6.1038100516158766E-2</v>
      </c>
      <c r="U42" s="355">
        <f t="shared" si="22"/>
        <v>0.13328632404811092</v>
      </c>
      <c r="V42" s="230">
        <f t="shared" si="23"/>
        <v>0.89814093168013287</v>
      </c>
      <c r="W42" s="231">
        <f t="shared" si="23"/>
        <v>0.85009026661746911</v>
      </c>
      <c r="X42" s="232">
        <f t="shared" si="23"/>
        <v>0.83238802660022293</v>
      </c>
      <c r="Y42" s="280"/>
    </row>
    <row r="43" spans="1:25" ht="15.75" thickBot="1">
      <c r="A43" s="283"/>
      <c r="B43" s="283"/>
      <c r="C43" s="283"/>
      <c r="D43" s="283"/>
      <c r="E43" s="263"/>
      <c r="F43" s="263"/>
      <c r="G43" s="263"/>
      <c r="H43" s="263"/>
      <c r="I43" s="374" t="s">
        <v>650</v>
      </c>
      <c r="J43" s="412">
        <v>7466.0414414544002</v>
      </c>
      <c r="K43" s="413">
        <v>7610.1409490523201</v>
      </c>
      <c r="L43" s="414">
        <v>7764.06235414604</v>
      </c>
      <c r="M43" s="412">
        <v>6273.6769202867199</v>
      </c>
      <c r="N43" s="413">
        <v>6362.4218615086793</v>
      </c>
      <c r="O43" s="414">
        <v>6203.4245610367998</v>
      </c>
      <c r="P43" s="352">
        <v>397.98758002784479</v>
      </c>
      <c r="Q43" s="353">
        <v>410.54234315687762</v>
      </c>
      <c r="R43" s="361">
        <v>363.69034984651842</v>
      </c>
      <c r="S43" s="359">
        <f t="shared" si="22"/>
        <v>6.3437691338695187E-2</v>
      </c>
      <c r="T43" s="360">
        <f t="shared" si="22"/>
        <v>6.4526111611770492E-2</v>
      </c>
      <c r="U43" s="361">
        <f t="shared" si="22"/>
        <v>5.8627351113581298E-2</v>
      </c>
      <c r="V43" s="221">
        <f t="shared" si="23"/>
        <v>0.84029495007257748</v>
      </c>
      <c r="W43" s="222">
        <f t="shared" si="23"/>
        <v>0.83604520653470715</v>
      </c>
      <c r="X43" s="223">
        <f t="shared" si="23"/>
        <v>0.79899210981016222</v>
      </c>
      <c r="Y43" s="280"/>
    </row>
    <row r="44" spans="1:25">
      <c r="A44" s="283"/>
      <c r="B44" s="283"/>
      <c r="C44" s="283"/>
      <c r="D44" s="283"/>
      <c r="E44" s="263"/>
      <c r="F44" s="263"/>
      <c r="G44" s="263"/>
      <c r="H44" s="263"/>
      <c r="I44" s="373" t="s">
        <v>652</v>
      </c>
      <c r="J44" s="403">
        <v>1954.2694786335901</v>
      </c>
      <c r="K44" s="404">
        <v>1818.1095367727901</v>
      </c>
      <c r="L44" s="405">
        <v>1901.0281431807498</v>
      </c>
      <c r="M44" s="403">
        <v>1624.4260919091998</v>
      </c>
      <c r="N44" s="404">
        <v>1540.90858236391</v>
      </c>
      <c r="O44" s="405">
        <v>1723.7608719022899</v>
      </c>
      <c r="P44" s="346">
        <v>101.27714216454901</v>
      </c>
      <c r="Q44" s="347">
        <v>112.2979914124958</v>
      </c>
      <c r="R44" s="338">
        <v>105.90219200999979</v>
      </c>
      <c r="S44" s="336">
        <f t="shared" si="22"/>
        <v>6.2346414323791885E-2</v>
      </c>
      <c r="T44" s="337">
        <f t="shared" si="22"/>
        <v>7.2877776590885943E-2</v>
      </c>
      <c r="U44" s="338">
        <f t="shared" si="22"/>
        <v>6.1436707223275912E-2</v>
      </c>
      <c r="V44" s="215">
        <f t="shared" si="23"/>
        <v>0.83121908706520142</v>
      </c>
      <c r="W44" s="216">
        <f t="shared" si="23"/>
        <v>0.84753341380029179</v>
      </c>
      <c r="X44" s="217">
        <f t="shared" si="23"/>
        <v>0.9067518953286714</v>
      </c>
      <c r="Y44" s="280"/>
    </row>
    <row r="45" spans="1:25">
      <c r="A45" s="283"/>
      <c r="B45" s="283"/>
      <c r="C45" s="283"/>
      <c r="D45" s="283"/>
      <c r="E45" s="263"/>
      <c r="F45" s="263"/>
      <c r="G45" s="263"/>
      <c r="H45" s="263"/>
      <c r="I45" s="373" t="s">
        <v>653</v>
      </c>
      <c r="J45" s="409">
        <v>4431.5057188137198</v>
      </c>
      <c r="K45" s="410">
        <v>4797.5229834459597</v>
      </c>
      <c r="L45" s="411">
        <v>4832.43808817224</v>
      </c>
      <c r="M45" s="409">
        <v>4068.5126150629203</v>
      </c>
      <c r="N45" s="410">
        <v>3945.2845460329281</v>
      </c>
      <c r="O45" s="411">
        <v>3955.8384796871278</v>
      </c>
      <c r="P45" s="349">
        <v>356.46992838257682</v>
      </c>
      <c r="Q45" s="350">
        <v>246.457682223028</v>
      </c>
      <c r="R45" s="358">
        <v>637.23700116354962</v>
      </c>
      <c r="S45" s="356">
        <f t="shared" si="22"/>
        <v>8.76167686104284E-2</v>
      </c>
      <c r="T45" s="357">
        <f t="shared" si="22"/>
        <v>6.2468924445727679E-2</v>
      </c>
      <c r="U45" s="358">
        <f t="shared" si="22"/>
        <v>0.16108771994501392</v>
      </c>
      <c r="V45" s="230">
        <f t="shared" si="23"/>
        <v>0.91808808861292179</v>
      </c>
      <c r="W45" s="231">
        <f t="shared" si="23"/>
        <v>0.82235865459035562</v>
      </c>
      <c r="X45" s="232">
        <f t="shared" si="23"/>
        <v>0.81860096446333031</v>
      </c>
      <c r="Y45" s="280"/>
    </row>
    <row r="46" spans="1:25" ht="15.75" thickBot="1">
      <c r="A46" s="283"/>
      <c r="B46" s="283"/>
      <c r="C46" s="283"/>
      <c r="D46" s="283"/>
      <c r="E46" s="263"/>
      <c r="F46" s="263"/>
      <c r="G46" s="263"/>
      <c r="H46" s="263"/>
      <c r="I46" s="380" t="s">
        <v>654</v>
      </c>
      <c r="J46" s="418">
        <v>8042.1088421142804</v>
      </c>
      <c r="K46" s="419">
        <v>7354.2936903157997</v>
      </c>
      <c r="L46" s="420">
        <v>7366.9208645263998</v>
      </c>
      <c r="M46" s="418">
        <v>2355.4909374140161</v>
      </c>
      <c r="N46" s="419">
        <v>2275.1756526195359</v>
      </c>
      <c r="O46" s="420">
        <v>2306.964012396932</v>
      </c>
      <c r="P46" s="393">
        <v>1245.22285365536</v>
      </c>
      <c r="Q46" s="394">
        <v>1310.0179537073841</v>
      </c>
      <c r="R46" s="395">
        <v>1449.427925013784</v>
      </c>
      <c r="S46" s="365">
        <f t="shared" si="22"/>
        <v>0.52864684549473673</v>
      </c>
      <c r="T46" s="366">
        <f t="shared" si="22"/>
        <v>0.57578761103525689</v>
      </c>
      <c r="U46" s="367">
        <f t="shared" si="22"/>
        <v>0.62828371713862607</v>
      </c>
      <c r="V46" s="233">
        <f t="shared" si="23"/>
        <v>0.29289468517001005</v>
      </c>
      <c r="W46" s="234">
        <f t="shared" si="23"/>
        <v>0.30936698321084288</v>
      </c>
      <c r="X46" s="235">
        <f t="shared" si="23"/>
        <v>0.31315172985033018</v>
      </c>
      <c r="Y46" s="280"/>
    </row>
    <row r="47" spans="1:25" ht="15.75" thickBot="1">
      <c r="A47" s="286"/>
      <c r="B47" s="286"/>
      <c r="C47" s="286"/>
      <c r="D47" s="286"/>
      <c r="E47" s="285"/>
      <c r="F47" s="285"/>
      <c r="G47" s="285"/>
      <c r="H47" s="285"/>
      <c r="I47" s="374" t="s">
        <v>199</v>
      </c>
      <c r="J47" s="421">
        <v>3955.8384796871278</v>
      </c>
      <c r="K47" s="422">
        <v>10330.805986249721</v>
      </c>
      <c r="L47" s="423">
        <v>9947.7922888692792</v>
      </c>
      <c r="M47" s="421">
        <v>8430.1036790138005</v>
      </c>
      <c r="N47" s="422">
        <v>8299.8226458240006</v>
      </c>
      <c r="O47" s="423">
        <v>8553.2556942763604</v>
      </c>
      <c r="P47" s="396">
        <v>555.43589523765763</v>
      </c>
      <c r="Q47" s="397">
        <v>506.01040025784482</v>
      </c>
      <c r="R47" s="398">
        <v>606.74529661465283</v>
      </c>
      <c r="S47" s="368">
        <f t="shared" si="22"/>
        <v>6.5887196218046465E-2</v>
      </c>
      <c r="T47" s="369">
        <f t="shared" si="22"/>
        <v>6.0966411193429597E-2</v>
      </c>
      <c r="U47" s="370">
        <f t="shared" si="22"/>
        <v>7.0937350443138592E-2</v>
      </c>
      <c r="V47" s="236">
        <f t="shared" si="23"/>
        <v>2.1310535610343089</v>
      </c>
      <c r="W47" s="237">
        <f t="shared" si="23"/>
        <v>0.80340514156117593</v>
      </c>
      <c r="X47" s="238">
        <f t="shared" si="23"/>
        <v>0.85981446394359429</v>
      </c>
      <c r="Y47" s="281"/>
    </row>
    <row r="50" spans="2:3">
      <c r="B50" s="8"/>
      <c r="C50" t="s">
        <v>715</v>
      </c>
    </row>
  </sheetData>
  <mergeCells count="59">
    <mergeCell ref="H5:H9"/>
    <mergeCell ref="B38:B47"/>
    <mergeCell ref="A38:A47"/>
    <mergeCell ref="A5:A9"/>
    <mergeCell ref="B5:B9"/>
    <mergeCell ref="C5:C9"/>
    <mergeCell ref="A31:A36"/>
    <mergeCell ref="B31:B36"/>
    <mergeCell ref="A11:A15"/>
    <mergeCell ref="B11:B15"/>
    <mergeCell ref="A17:A22"/>
    <mergeCell ref="B17:B22"/>
    <mergeCell ref="A24:A29"/>
    <mergeCell ref="B24:B29"/>
    <mergeCell ref="C38:C47"/>
    <mergeCell ref="D38:D47"/>
    <mergeCell ref="E5:E9"/>
    <mergeCell ref="F5:F9"/>
    <mergeCell ref="G5:G9"/>
    <mergeCell ref="C11:C15"/>
    <mergeCell ref="C17:C22"/>
    <mergeCell ref="D5:D9"/>
    <mergeCell ref="E11:E15"/>
    <mergeCell ref="F11:F15"/>
    <mergeCell ref="G11:G15"/>
    <mergeCell ref="C24:C29"/>
    <mergeCell ref="C31:C36"/>
    <mergeCell ref="D11:D15"/>
    <mergeCell ref="D17:D22"/>
    <mergeCell ref="D24:D29"/>
    <mergeCell ref="D31:D36"/>
    <mergeCell ref="J3:L3"/>
    <mergeCell ref="M3:O3"/>
    <mergeCell ref="P3:R3"/>
    <mergeCell ref="S3:U3"/>
    <mergeCell ref="V3:X3"/>
    <mergeCell ref="H11:H15"/>
    <mergeCell ref="E17:E22"/>
    <mergeCell ref="F17:F22"/>
    <mergeCell ref="G17:G22"/>
    <mergeCell ref="H17:H22"/>
    <mergeCell ref="E24:E29"/>
    <mergeCell ref="F24:F29"/>
    <mergeCell ref="G24:G29"/>
    <mergeCell ref="H24:H29"/>
    <mergeCell ref="G38:G47"/>
    <mergeCell ref="H38:H47"/>
    <mergeCell ref="E31:E36"/>
    <mergeCell ref="F31:F36"/>
    <mergeCell ref="G31:G36"/>
    <mergeCell ref="H31:H36"/>
    <mergeCell ref="E38:E47"/>
    <mergeCell ref="F38:F47"/>
    <mergeCell ref="Y38:Y47"/>
    <mergeCell ref="Y5:Y9"/>
    <mergeCell ref="Y11:Y15"/>
    <mergeCell ref="Y17:Y22"/>
    <mergeCell ref="Y24:Y29"/>
    <mergeCell ref="Y31:Y36"/>
  </mergeCells>
  <hyperlinks>
    <hyperlink ref="A5" location="DTXSID2060965!A1" display="DTXSID2060965" xr:uid="{68A72165-4849-4B9C-9D60-97C8242A8E9F}"/>
    <hyperlink ref="A11" location="DTXSID60400587!A1" display="DTXSID60400587" xr:uid="{32186634-C751-4455-813E-6127E4006555}"/>
    <hyperlink ref="A17" location="DTXSID70366226!A1" display="DTXSID70366226" xr:uid="{77B20305-00A5-41CE-B938-9116E54C8580}"/>
    <hyperlink ref="A24" location="DTXSID80310730!A1" display="DTXSID80310730" xr:uid="{50F34341-75AE-4599-BF3F-FB0491DFC619}"/>
  </hyperlinks>
  <pageMargins left="0.7" right="0.7" top="0.75" bottom="0.75" header="0.3" footer="0.3"/>
  <pageSetup orientation="portrait" r:id="rId1"/>
  <ignoredErrors>
    <ignoredError sqref="J26:R30 J33:R37 J31:P31 R31 J5:R5 J7:R11 J13:R17 J19:R24 J38:O38 R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665C-59D1-4B0E-BBB2-0F867D280A5D}">
  <dimension ref="A1:AL35"/>
  <sheetViews>
    <sheetView workbookViewId="0">
      <selection activeCell="M14" sqref="M14:M15"/>
    </sheetView>
  </sheetViews>
  <sheetFormatPr defaultRowHeight="15"/>
  <cols>
    <col min="1" max="1" width="11.5703125" bestFit="1" customWidth="1"/>
    <col min="3" max="3" width="17.28515625" customWidth="1"/>
    <col min="8" max="8" width="13.7109375" bestFit="1" customWidth="1"/>
    <col min="17" max="18" width="0" hidden="1" customWidth="1"/>
    <col min="22" max="23" width="0" hidden="1" customWidth="1"/>
    <col min="32" max="33" width="0" hidden="1" customWidth="1"/>
    <col min="37" max="38" width="0" hidden="1" customWidth="1"/>
  </cols>
  <sheetData>
    <row r="1" spans="1:38">
      <c r="A1" s="12" t="s">
        <v>559</v>
      </c>
      <c r="C1" s="65" t="s">
        <v>643</v>
      </c>
    </row>
    <row r="2" spans="1:38">
      <c r="C2" s="121" t="s">
        <v>671</v>
      </c>
    </row>
    <row r="3" spans="1:38">
      <c r="A3" s="102">
        <v>43767</v>
      </c>
    </row>
    <row r="4" spans="1:38" ht="17.25" customHeight="1">
      <c r="A4" s="289" t="s">
        <v>25</v>
      </c>
      <c r="B4" s="291"/>
      <c r="C4" s="291"/>
      <c r="D4" s="291"/>
      <c r="E4" s="291"/>
      <c r="F4" s="291"/>
      <c r="G4" s="291"/>
      <c r="H4" s="290"/>
      <c r="I4" s="289" t="s">
        <v>378</v>
      </c>
      <c r="J4" s="291"/>
      <c r="K4" s="290"/>
      <c r="L4" s="289" t="s">
        <v>35</v>
      </c>
      <c r="M4" s="290"/>
      <c r="N4" s="289" t="s">
        <v>376</v>
      </c>
      <c r="O4" s="291"/>
      <c r="P4" s="290"/>
      <c r="Q4" s="289" t="s">
        <v>35</v>
      </c>
      <c r="R4" s="290"/>
      <c r="S4" s="289" t="s">
        <v>12</v>
      </c>
      <c r="T4" s="291"/>
      <c r="U4" s="290"/>
      <c r="V4" s="289" t="s">
        <v>35</v>
      </c>
      <c r="W4" s="290"/>
      <c r="AC4" s="289" t="s">
        <v>20</v>
      </c>
      <c r="AD4" s="291"/>
      <c r="AE4" s="290"/>
      <c r="AF4" s="289" t="s">
        <v>35</v>
      </c>
      <c r="AG4" s="290"/>
      <c r="AH4" s="289" t="s">
        <v>8</v>
      </c>
      <c r="AI4" s="291"/>
      <c r="AJ4" s="290"/>
      <c r="AK4" s="289" t="s">
        <v>35</v>
      </c>
      <c r="AL4" s="290"/>
    </row>
    <row r="5" spans="1:38" ht="15" customHeight="1">
      <c r="A5" s="2" t="s">
        <v>114</v>
      </c>
      <c r="B5" s="2" t="s">
        <v>114</v>
      </c>
      <c r="C5" s="2" t="s">
        <v>58</v>
      </c>
      <c r="D5" s="2" t="s">
        <v>39</v>
      </c>
      <c r="E5" s="2" t="s">
        <v>50</v>
      </c>
      <c r="F5" s="2" t="s">
        <v>59</v>
      </c>
      <c r="G5" s="2" t="s">
        <v>26</v>
      </c>
      <c r="H5" s="2" t="s">
        <v>64</v>
      </c>
      <c r="I5" s="2" t="s">
        <v>5</v>
      </c>
      <c r="J5" s="2" t="s">
        <v>19</v>
      </c>
      <c r="K5" s="2" t="s">
        <v>68</v>
      </c>
      <c r="L5" s="2" t="s">
        <v>5</v>
      </c>
      <c r="M5" s="2" t="s">
        <v>68</v>
      </c>
      <c r="N5" s="2" t="s">
        <v>5</v>
      </c>
      <c r="O5" s="2" t="s">
        <v>19</v>
      </c>
      <c r="P5" s="2" t="s">
        <v>68</v>
      </c>
      <c r="Q5" s="2" t="s">
        <v>5</v>
      </c>
      <c r="R5" s="2" t="s">
        <v>68</v>
      </c>
      <c r="S5" s="2" t="s">
        <v>5</v>
      </c>
      <c r="T5" s="2" t="s">
        <v>19</v>
      </c>
      <c r="U5" s="2" t="s">
        <v>68</v>
      </c>
      <c r="V5" s="2" t="s">
        <v>5</v>
      </c>
      <c r="W5" s="2" t="s">
        <v>68</v>
      </c>
      <c r="AC5" s="2" t="s">
        <v>5</v>
      </c>
      <c r="AD5" s="2" t="s">
        <v>19</v>
      </c>
      <c r="AE5" s="2" t="s">
        <v>68</v>
      </c>
      <c r="AF5" s="2" t="s">
        <v>5</v>
      </c>
      <c r="AG5" s="2" t="s">
        <v>68</v>
      </c>
      <c r="AH5" s="2" t="s">
        <v>5</v>
      </c>
      <c r="AI5" s="2" t="s">
        <v>19</v>
      </c>
      <c r="AJ5" s="2" t="s">
        <v>68</v>
      </c>
      <c r="AK5" s="2" t="s">
        <v>5</v>
      </c>
      <c r="AL5" s="2" t="s">
        <v>68</v>
      </c>
    </row>
    <row r="6" spans="1:38">
      <c r="A6" s="1"/>
      <c r="B6" s="1"/>
      <c r="C6" s="1" t="s">
        <v>285</v>
      </c>
      <c r="D6" s="1" t="s">
        <v>114</v>
      </c>
      <c r="E6" s="1" t="s">
        <v>375</v>
      </c>
      <c r="F6" s="1" t="s">
        <v>11</v>
      </c>
      <c r="G6" s="1" t="s">
        <v>114</v>
      </c>
      <c r="H6" s="3">
        <v>43767.46125</v>
      </c>
      <c r="I6" s="4">
        <v>9.1013166666666692</v>
      </c>
      <c r="J6" s="4">
        <v>0</v>
      </c>
      <c r="K6" s="4">
        <v>0</v>
      </c>
      <c r="L6" s="4">
        <v>13.706</v>
      </c>
      <c r="M6" s="4">
        <v>0</v>
      </c>
      <c r="N6" s="4">
        <v>9.2872500000000002</v>
      </c>
      <c r="O6" s="4">
        <v>0</v>
      </c>
      <c r="P6" s="4">
        <v>0</v>
      </c>
      <c r="Q6" s="4">
        <v>13.706</v>
      </c>
      <c r="R6" s="4">
        <v>0</v>
      </c>
      <c r="S6" s="4">
        <v>9.6477000000000004</v>
      </c>
      <c r="T6" s="4">
        <v>0</v>
      </c>
      <c r="U6" s="4">
        <v>0</v>
      </c>
      <c r="V6" s="4">
        <v>13.706</v>
      </c>
      <c r="W6" s="4">
        <v>0</v>
      </c>
      <c r="AC6" s="4">
        <v>11.836183333333301</v>
      </c>
      <c r="AD6" s="4">
        <v>0</v>
      </c>
      <c r="AE6" s="4">
        <v>0</v>
      </c>
      <c r="AF6" s="4">
        <v>13.706</v>
      </c>
      <c r="AG6" s="4">
        <v>0</v>
      </c>
      <c r="AH6" s="4">
        <v>23.4539333333333</v>
      </c>
      <c r="AI6" s="4">
        <v>0</v>
      </c>
      <c r="AJ6" s="4">
        <v>0</v>
      </c>
      <c r="AK6" s="4">
        <v>13.706</v>
      </c>
      <c r="AL6" s="4">
        <v>0</v>
      </c>
    </row>
    <row r="7" spans="1:38">
      <c r="A7" s="1"/>
      <c r="B7" s="1"/>
      <c r="C7" s="1" t="s">
        <v>285</v>
      </c>
      <c r="D7" s="1" t="s">
        <v>114</v>
      </c>
      <c r="E7" s="1" t="s">
        <v>335</v>
      </c>
      <c r="F7" s="1" t="s">
        <v>11</v>
      </c>
      <c r="G7" s="1" t="s">
        <v>114</v>
      </c>
      <c r="H7" s="3">
        <v>43767.920729166697</v>
      </c>
      <c r="I7" s="4">
        <v>9.1287166666666693</v>
      </c>
      <c r="J7" s="4">
        <v>0</v>
      </c>
      <c r="K7" s="4">
        <v>0</v>
      </c>
      <c r="L7" s="4">
        <v>13.689016666666699</v>
      </c>
      <c r="M7" s="4">
        <v>0</v>
      </c>
      <c r="N7" s="4">
        <v>9.1337666666666699</v>
      </c>
      <c r="O7" s="4">
        <v>0</v>
      </c>
      <c r="P7" s="4">
        <v>0</v>
      </c>
      <c r="Q7" s="4">
        <v>13.689016666666699</v>
      </c>
      <c r="R7" s="4">
        <v>0</v>
      </c>
      <c r="S7" s="4">
        <v>9.5764499999999995</v>
      </c>
      <c r="T7" s="4">
        <v>0</v>
      </c>
      <c r="U7" s="4">
        <v>0</v>
      </c>
      <c r="V7" s="4">
        <v>13.689016666666699</v>
      </c>
      <c r="W7" s="4">
        <v>0</v>
      </c>
      <c r="AC7" s="4">
        <v>11.870150000000001</v>
      </c>
      <c r="AD7" s="4">
        <v>0</v>
      </c>
      <c r="AE7" s="4">
        <v>0</v>
      </c>
      <c r="AF7" s="4">
        <v>13.689016666666699</v>
      </c>
      <c r="AG7" s="4">
        <v>0</v>
      </c>
      <c r="AH7" s="4">
        <v>23.555900000000001</v>
      </c>
      <c r="AI7" s="4">
        <v>0</v>
      </c>
      <c r="AJ7" s="4">
        <v>0</v>
      </c>
      <c r="AK7" s="4">
        <v>13.689016666666699</v>
      </c>
      <c r="AL7" s="4">
        <v>0</v>
      </c>
    </row>
    <row r="8" spans="1:38">
      <c r="A8" s="1"/>
      <c r="B8" s="1"/>
      <c r="C8" s="1" t="s">
        <v>285</v>
      </c>
      <c r="D8" s="1" t="s">
        <v>114</v>
      </c>
      <c r="E8" s="1" t="s">
        <v>312</v>
      </c>
      <c r="F8" s="1" t="s">
        <v>11</v>
      </c>
      <c r="G8" s="1" t="s">
        <v>114</v>
      </c>
      <c r="H8" s="3">
        <v>43768.1717361111</v>
      </c>
      <c r="I8" s="4">
        <v>9.4849999999999994</v>
      </c>
      <c r="J8" s="4">
        <v>0</v>
      </c>
      <c r="K8" s="4">
        <v>0</v>
      </c>
      <c r="L8" s="4">
        <v>13.689016666666699</v>
      </c>
      <c r="M8" s="4">
        <v>0</v>
      </c>
      <c r="N8" s="4">
        <v>9.3310999999999993</v>
      </c>
      <c r="O8" s="4">
        <v>0</v>
      </c>
      <c r="P8" s="4">
        <v>0</v>
      </c>
      <c r="Q8" s="4">
        <v>13.689016666666699</v>
      </c>
      <c r="R8" s="4">
        <v>0</v>
      </c>
      <c r="S8" s="4">
        <v>9.5435499999999998</v>
      </c>
      <c r="T8" s="4">
        <v>0</v>
      </c>
      <c r="U8" s="4">
        <v>0</v>
      </c>
      <c r="V8" s="4">
        <v>13.689016666666699</v>
      </c>
      <c r="W8" s="4">
        <v>0</v>
      </c>
      <c r="AC8" s="4">
        <v>11.70885</v>
      </c>
      <c r="AD8" s="4">
        <v>0</v>
      </c>
      <c r="AE8" s="4">
        <v>0</v>
      </c>
      <c r="AF8" s="4">
        <v>13.689016666666699</v>
      </c>
      <c r="AG8" s="4">
        <v>0</v>
      </c>
      <c r="AH8" s="4">
        <v>23.470983333333301</v>
      </c>
      <c r="AI8" s="4">
        <v>0</v>
      </c>
      <c r="AJ8" s="4">
        <v>0</v>
      </c>
      <c r="AK8" s="4">
        <v>13.689016666666699</v>
      </c>
      <c r="AL8" s="4">
        <v>0</v>
      </c>
    </row>
    <row r="9" spans="1:38">
      <c r="A9" s="1"/>
      <c r="B9" s="1"/>
      <c r="C9" s="1" t="s">
        <v>285</v>
      </c>
      <c r="D9" s="1" t="s">
        <v>114</v>
      </c>
      <c r="E9" s="1" t="s">
        <v>284</v>
      </c>
      <c r="F9" s="1" t="s">
        <v>11</v>
      </c>
      <c r="G9" s="1" t="s">
        <v>114</v>
      </c>
      <c r="H9" s="3">
        <v>43768.464282407404</v>
      </c>
      <c r="I9" s="4">
        <v>9.12313333333333</v>
      </c>
      <c r="J9" s="4">
        <v>0</v>
      </c>
      <c r="K9" s="4">
        <v>0</v>
      </c>
      <c r="L9" s="4">
        <v>13.688916666666699</v>
      </c>
      <c r="M9" s="4">
        <v>0</v>
      </c>
      <c r="N9" s="4">
        <v>9.1336666666666702</v>
      </c>
      <c r="O9" s="4">
        <v>0</v>
      </c>
      <c r="P9" s="4">
        <v>0</v>
      </c>
      <c r="Q9" s="4">
        <v>13.688916666666699</v>
      </c>
      <c r="R9" s="4">
        <v>0</v>
      </c>
      <c r="S9" s="4">
        <v>9.5653666666666695</v>
      </c>
      <c r="T9" s="4">
        <v>0</v>
      </c>
      <c r="U9" s="4">
        <v>0</v>
      </c>
      <c r="V9" s="4">
        <v>13.688916666666699</v>
      </c>
      <c r="W9" s="4">
        <v>0</v>
      </c>
      <c r="AC9" s="4">
        <v>12.7953666666667</v>
      </c>
      <c r="AD9" s="4">
        <v>0</v>
      </c>
      <c r="AE9" s="4">
        <v>0</v>
      </c>
      <c r="AF9" s="4">
        <v>13.688916666666699</v>
      </c>
      <c r="AG9" s="4">
        <v>0</v>
      </c>
      <c r="AH9" s="4">
        <v>23.598216666666701</v>
      </c>
      <c r="AI9" s="4">
        <v>0</v>
      </c>
      <c r="AJ9" s="4">
        <v>0</v>
      </c>
      <c r="AK9" s="4">
        <v>13.688916666666699</v>
      </c>
      <c r="AL9" s="4">
        <v>0</v>
      </c>
    </row>
    <row r="11" spans="1:38">
      <c r="A11" s="102">
        <v>43770</v>
      </c>
    </row>
    <row r="12" spans="1:38">
      <c r="A12" s="289" t="s">
        <v>25</v>
      </c>
      <c r="B12" s="291"/>
      <c r="C12" s="291"/>
      <c r="D12" s="291"/>
      <c r="E12" s="291"/>
      <c r="F12" s="291"/>
      <c r="G12" s="291"/>
      <c r="H12" s="290"/>
      <c r="I12" s="289" t="s">
        <v>378</v>
      </c>
      <c r="J12" s="291"/>
      <c r="K12" s="290"/>
      <c r="L12" s="289" t="s">
        <v>35</v>
      </c>
      <c r="M12" s="290"/>
      <c r="N12" s="289" t="s">
        <v>376</v>
      </c>
      <c r="O12" s="291"/>
      <c r="P12" s="290"/>
      <c r="Q12" s="289" t="s">
        <v>35</v>
      </c>
      <c r="R12" s="290"/>
      <c r="S12" s="289" t="s">
        <v>12</v>
      </c>
      <c r="T12" s="291"/>
      <c r="U12" s="290"/>
      <c r="V12" s="289" t="s">
        <v>35</v>
      </c>
      <c r="W12" s="290"/>
      <c r="X12" s="289" t="s">
        <v>89</v>
      </c>
      <c r="Y12" s="291"/>
      <c r="Z12" s="290"/>
      <c r="AA12" s="289" t="s">
        <v>18</v>
      </c>
      <c r="AB12" s="290"/>
      <c r="AC12" s="289" t="s">
        <v>20</v>
      </c>
      <c r="AD12" s="291"/>
      <c r="AE12" s="290"/>
      <c r="AF12" s="289" t="s">
        <v>35</v>
      </c>
      <c r="AG12" s="290"/>
      <c r="AH12" s="289" t="s">
        <v>8</v>
      </c>
      <c r="AI12" s="291"/>
      <c r="AJ12" s="290"/>
      <c r="AK12" s="289" t="s">
        <v>35</v>
      </c>
      <c r="AL12" s="290"/>
    </row>
    <row r="13" spans="1:38" ht="15" customHeight="1">
      <c r="A13" s="2" t="s">
        <v>114</v>
      </c>
      <c r="B13" s="2" t="s">
        <v>114</v>
      </c>
      <c r="C13" s="2" t="s">
        <v>58</v>
      </c>
      <c r="D13" s="2" t="s">
        <v>39</v>
      </c>
      <c r="E13" s="2" t="s">
        <v>50</v>
      </c>
      <c r="F13" s="2" t="s">
        <v>59</v>
      </c>
      <c r="G13" s="2" t="s">
        <v>26</v>
      </c>
      <c r="H13" s="2" t="s">
        <v>64</v>
      </c>
      <c r="I13" s="2" t="s">
        <v>5</v>
      </c>
      <c r="J13" s="2" t="s">
        <v>19</v>
      </c>
      <c r="K13" s="2" t="s">
        <v>68</v>
      </c>
      <c r="L13" s="2" t="s">
        <v>5</v>
      </c>
      <c r="M13" s="2" t="s">
        <v>68</v>
      </c>
      <c r="N13" s="2" t="s">
        <v>5</v>
      </c>
      <c r="O13" s="2" t="s">
        <v>19</v>
      </c>
      <c r="P13" s="2" t="s">
        <v>68</v>
      </c>
      <c r="Q13" s="2" t="s">
        <v>5</v>
      </c>
      <c r="R13" s="2" t="s">
        <v>68</v>
      </c>
      <c r="S13" s="2" t="s">
        <v>5</v>
      </c>
      <c r="T13" s="2" t="s">
        <v>19</v>
      </c>
      <c r="U13" s="2" t="s">
        <v>68</v>
      </c>
      <c r="V13" s="2" t="s">
        <v>5</v>
      </c>
      <c r="W13" s="2" t="s">
        <v>68</v>
      </c>
      <c r="X13" s="2" t="s">
        <v>5</v>
      </c>
      <c r="Y13" s="2" t="s">
        <v>19</v>
      </c>
      <c r="Z13" s="2" t="s">
        <v>68</v>
      </c>
      <c r="AA13" s="2" t="s">
        <v>5</v>
      </c>
      <c r="AB13" s="2" t="s">
        <v>68</v>
      </c>
      <c r="AC13" s="2" t="s">
        <v>5</v>
      </c>
      <c r="AD13" s="2" t="s">
        <v>19</v>
      </c>
      <c r="AE13" s="2" t="s">
        <v>68</v>
      </c>
      <c r="AF13" s="2" t="s">
        <v>5</v>
      </c>
      <c r="AG13" s="2" t="s">
        <v>68</v>
      </c>
      <c r="AH13" s="2" t="s">
        <v>5</v>
      </c>
      <c r="AI13" s="2" t="s">
        <v>19</v>
      </c>
      <c r="AJ13" s="2" t="s">
        <v>68</v>
      </c>
      <c r="AK13" s="2" t="s">
        <v>5</v>
      </c>
      <c r="AL13" s="2" t="s">
        <v>68</v>
      </c>
    </row>
    <row r="14" spans="1:38">
      <c r="A14" s="1"/>
      <c r="B14" s="1"/>
      <c r="C14" s="1" t="s">
        <v>546</v>
      </c>
      <c r="D14" s="1"/>
      <c r="E14" s="1" t="s">
        <v>547</v>
      </c>
      <c r="F14" s="1" t="s">
        <v>130</v>
      </c>
      <c r="G14" s="1" t="s">
        <v>114</v>
      </c>
      <c r="H14" s="3">
        <v>43770.393553240698</v>
      </c>
      <c r="I14" s="4">
        <v>9.0903500000000008</v>
      </c>
      <c r="J14" s="4">
        <v>0</v>
      </c>
      <c r="K14" s="4">
        <v>0</v>
      </c>
      <c r="L14" s="4">
        <v>13.680533333333299</v>
      </c>
      <c r="M14" s="119">
        <v>693049.95932955598</v>
      </c>
      <c r="N14" s="4">
        <v>9.2817666666666696</v>
      </c>
      <c r="O14" s="4">
        <v>0</v>
      </c>
      <c r="P14" s="4">
        <v>0</v>
      </c>
      <c r="Q14" s="4">
        <v>13.680533333333299</v>
      </c>
      <c r="R14" s="4">
        <v>693049.95932955598</v>
      </c>
      <c r="S14" s="4">
        <v>9.5271166666666698</v>
      </c>
      <c r="T14" s="4">
        <v>0</v>
      </c>
      <c r="U14" s="4">
        <v>0</v>
      </c>
      <c r="V14" s="4">
        <v>13.680533333333299</v>
      </c>
      <c r="W14" s="4">
        <v>693049.95932955598</v>
      </c>
      <c r="X14" s="4">
        <v>10.70675</v>
      </c>
      <c r="Y14" s="4">
        <v>0</v>
      </c>
      <c r="Z14" s="4">
        <v>0</v>
      </c>
      <c r="AA14" s="4">
        <v>10.6907833333333</v>
      </c>
      <c r="AB14" s="119">
        <v>195788.98114932101</v>
      </c>
      <c r="AC14" s="4">
        <v>11.759783333333299</v>
      </c>
      <c r="AD14" s="4">
        <v>0</v>
      </c>
      <c r="AE14" s="4">
        <v>0</v>
      </c>
      <c r="AF14" s="4">
        <v>13.680533333333299</v>
      </c>
      <c r="AG14" s="4">
        <v>693049.95932955598</v>
      </c>
      <c r="AH14" s="4">
        <v>22.706966666666698</v>
      </c>
      <c r="AI14" s="4">
        <v>0</v>
      </c>
      <c r="AJ14" s="4">
        <v>0</v>
      </c>
      <c r="AK14" s="4">
        <v>13.680533333333299</v>
      </c>
      <c r="AL14" s="4">
        <v>693049.95932955598</v>
      </c>
    </row>
    <row r="15" spans="1:38">
      <c r="A15" s="1"/>
      <c r="B15" s="1"/>
      <c r="C15" s="1" t="s">
        <v>546</v>
      </c>
      <c r="D15" s="1"/>
      <c r="E15" s="1" t="s">
        <v>545</v>
      </c>
      <c r="F15" s="1" t="s">
        <v>130</v>
      </c>
      <c r="G15" s="1" t="s">
        <v>114</v>
      </c>
      <c r="H15" s="3">
        <v>43770.431863425903</v>
      </c>
      <c r="I15" s="4">
        <v>9.1122999999999994</v>
      </c>
      <c r="J15" s="4">
        <v>0</v>
      </c>
      <c r="K15" s="4">
        <v>0</v>
      </c>
      <c r="L15" s="4">
        <v>13.680566666666699</v>
      </c>
      <c r="M15" s="119">
        <v>638474.55584067095</v>
      </c>
      <c r="N15" s="4">
        <v>9.1064000000000007</v>
      </c>
      <c r="O15" s="4">
        <v>0</v>
      </c>
      <c r="P15" s="4">
        <v>0</v>
      </c>
      <c r="Q15" s="4">
        <v>13.680566666666699</v>
      </c>
      <c r="R15" s="4">
        <v>638474.55584067095</v>
      </c>
      <c r="S15" s="4">
        <v>9.5764666666666702</v>
      </c>
      <c r="T15" s="4">
        <v>0</v>
      </c>
      <c r="U15" s="4">
        <v>0</v>
      </c>
      <c r="V15" s="4">
        <v>13.680566666666699</v>
      </c>
      <c r="W15" s="4">
        <v>638474.55584067095</v>
      </c>
      <c r="X15" s="4">
        <v>10.711833333333299</v>
      </c>
      <c r="Y15" s="4">
        <v>0</v>
      </c>
      <c r="Z15" s="4">
        <v>0</v>
      </c>
      <c r="AA15" s="4">
        <v>10.6908333333333</v>
      </c>
      <c r="AB15" s="119">
        <v>212346.11310210201</v>
      </c>
      <c r="AC15" s="4" t="s">
        <v>114</v>
      </c>
      <c r="AD15" s="4" t="s">
        <v>114</v>
      </c>
      <c r="AE15" s="4" t="s">
        <v>114</v>
      </c>
      <c r="AF15" s="4">
        <v>13.680566666666699</v>
      </c>
      <c r="AG15" s="4">
        <v>638474.55584067095</v>
      </c>
      <c r="AH15" s="4">
        <v>23.471033333333299</v>
      </c>
      <c r="AI15" s="4">
        <v>0</v>
      </c>
      <c r="AJ15" s="4">
        <v>0</v>
      </c>
      <c r="AK15" s="4">
        <v>13.680566666666699</v>
      </c>
      <c r="AL15" s="4">
        <v>638474.55584067095</v>
      </c>
    </row>
    <row r="16" spans="1:38">
      <c r="A16" s="1"/>
      <c r="B16" s="1"/>
      <c r="C16" s="1" t="s">
        <v>285</v>
      </c>
      <c r="D16" s="1"/>
      <c r="E16" s="1" t="s">
        <v>548</v>
      </c>
      <c r="F16" s="1" t="s">
        <v>11</v>
      </c>
      <c r="G16" s="1" t="s">
        <v>114</v>
      </c>
      <c r="H16" s="3">
        <v>43770.372731481497</v>
      </c>
      <c r="I16" s="4">
        <v>9.1341999999999999</v>
      </c>
      <c r="J16" s="4">
        <v>0</v>
      </c>
      <c r="K16" s="4">
        <v>0</v>
      </c>
      <c r="L16" s="4">
        <v>13.689016666666699</v>
      </c>
      <c r="M16" s="4">
        <v>0</v>
      </c>
      <c r="N16" s="4">
        <v>9.2762833333333301</v>
      </c>
      <c r="O16" s="4">
        <v>0</v>
      </c>
      <c r="P16" s="4">
        <v>0</v>
      </c>
      <c r="Q16" s="4">
        <v>13.689016666666699</v>
      </c>
      <c r="R16" s="4">
        <v>0</v>
      </c>
      <c r="S16" s="4">
        <v>9.5654833333333293</v>
      </c>
      <c r="T16" s="4">
        <v>0</v>
      </c>
      <c r="U16" s="4">
        <v>0</v>
      </c>
      <c r="V16" s="4">
        <v>13.689016666666699</v>
      </c>
      <c r="W16" s="4">
        <v>0</v>
      </c>
      <c r="X16" s="4">
        <v>10.5355333333333</v>
      </c>
      <c r="Y16" s="4">
        <v>0</v>
      </c>
      <c r="Z16" s="4">
        <v>0</v>
      </c>
      <c r="AA16" s="4">
        <v>10.791499999999999</v>
      </c>
      <c r="AB16" s="4">
        <v>0</v>
      </c>
      <c r="AC16" s="4">
        <v>12.8039666666667</v>
      </c>
      <c r="AD16" s="4">
        <v>0</v>
      </c>
      <c r="AE16" s="4">
        <v>0</v>
      </c>
      <c r="AF16" s="4">
        <v>13.689016666666699</v>
      </c>
      <c r="AG16" s="4">
        <v>0</v>
      </c>
      <c r="AH16" s="4">
        <v>23.496466666666699</v>
      </c>
      <c r="AI16" s="4">
        <v>0</v>
      </c>
      <c r="AJ16" s="4">
        <v>0</v>
      </c>
      <c r="AK16" s="4">
        <v>13.689016666666699</v>
      </c>
      <c r="AL16" s="4">
        <v>0</v>
      </c>
    </row>
    <row r="17" spans="1:38">
      <c r="A17" s="1"/>
      <c r="B17" s="1"/>
      <c r="C17" s="1" t="s">
        <v>285</v>
      </c>
      <c r="D17" s="1"/>
      <c r="E17" s="1" t="s">
        <v>512</v>
      </c>
      <c r="F17" s="1" t="s">
        <v>11</v>
      </c>
      <c r="G17" s="1" t="s">
        <v>114</v>
      </c>
      <c r="H17" s="3">
        <v>43770.848969907398</v>
      </c>
      <c r="I17" s="4">
        <v>9.0958833333333295</v>
      </c>
      <c r="J17" s="4">
        <v>0</v>
      </c>
      <c r="K17" s="4">
        <v>0</v>
      </c>
      <c r="L17" s="4">
        <v>13.680583333333299</v>
      </c>
      <c r="M17" s="4">
        <v>0</v>
      </c>
      <c r="N17" s="4">
        <v>9.2434499999999993</v>
      </c>
      <c r="O17" s="4">
        <v>0</v>
      </c>
      <c r="P17" s="4">
        <v>0</v>
      </c>
      <c r="Q17" s="4">
        <v>13.680583333333299</v>
      </c>
      <c r="R17" s="4">
        <v>0</v>
      </c>
      <c r="S17" s="4">
        <v>9.5600500000000004</v>
      </c>
      <c r="T17" s="4">
        <v>0</v>
      </c>
      <c r="U17" s="4">
        <v>0</v>
      </c>
      <c r="V17" s="4">
        <v>13.680583333333299</v>
      </c>
      <c r="W17" s="4">
        <v>0</v>
      </c>
      <c r="X17" s="4">
        <v>10.5909833333333</v>
      </c>
      <c r="Y17" s="4">
        <v>0</v>
      </c>
      <c r="Z17" s="4">
        <v>0</v>
      </c>
      <c r="AA17" s="4">
        <v>10.786516666666699</v>
      </c>
      <c r="AB17" s="4">
        <v>0</v>
      </c>
      <c r="AC17" s="4" t="s">
        <v>114</v>
      </c>
      <c r="AD17" s="4" t="s">
        <v>114</v>
      </c>
      <c r="AE17" s="4" t="s">
        <v>114</v>
      </c>
      <c r="AF17" s="4">
        <v>13.680583333333299</v>
      </c>
      <c r="AG17" s="4">
        <v>0</v>
      </c>
      <c r="AH17" s="4">
        <v>23.369250000000001</v>
      </c>
      <c r="AI17" s="4">
        <v>0</v>
      </c>
      <c r="AJ17" s="4">
        <v>0</v>
      </c>
      <c r="AK17" s="4">
        <v>13.680583333333299</v>
      </c>
      <c r="AL17" s="4">
        <v>0</v>
      </c>
    </row>
    <row r="18" spans="1:38">
      <c r="A18" s="1"/>
      <c r="B18" s="1"/>
      <c r="C18" s="1" t="s">
        <v>285</v>
      </c>
      <c r="D18" s="1"/>
      <c r="E18" s="1" t="s">
        <v>485</v>
      </c>
      <c r="F18" s="1" t="s">
        <v>11</v>
      </c>
      <c r="G18" s="1" t="s">
        <v>114</v>
      </c>
      <c r="H18" s="3">
        <v>43771.141562500001</v>
      </c>
      <c r="I18" s="4">
        <v>9.1012500000000003</v>
      </c>
      <c r="J18" s="4">
        <v>0</v>
      </c>
      <c r="K18" s="4">
        <v>0</v>
      </c>
      <c r="L18" s="4">
        <v>13.6804666666667</v>
      </c>
      <c r="M18" s="4">
        <v>0</v>
      </c>
      <c r="N18" s="4">
        <v>9.1227499999999999</v>
      </c>
      <c r="O18" s="4">
        <v>0</v>
      </c>
      <c r="P18" s="4">
        <v>0</v>
      </c>
      <c r="Q18" s="4">
        <v>13.6804666666667</v>
      </c>
      <c r="R18" s="4">
        <v>0</v>
      </c>
      <c r="S18" s="4">
        <v>9.5818666666666701</v>
      </c>
      <c r="T18" s="4">
        <v>0</v>
      </c>
      <c r="U18" s="4">
        <v>0</v>
      </c>
      <c r="V18" s="4">
        <v>13.6804666666667</v>
      </c>
      <c r="W18" s="4">
        <v>0</v>
      </c>
      <c r="X18" s="4">
        <v>10.7268333333333</v>
      </c>
      <c r="Y18" s="4">
        <v>0</v>
      </c>
      <c r="Z18" s="4">
        <v>0</v>
      </c>
      <c r="AA18" s="4">
        <v>10.7864</v>
      </c>
      <c r="AB18" s="4">
        <v>0</v>
      </c>
      <c r="AC18" s="4">
        <v>11.6918166666667</v>
      </c>
      <c r="AD18" s="4">
        <v>0</v>
      </c>
      <c r="AE18" s="4">
        <v>0</v>
      </c>
      <c r="AF18" s="4">
        <v>13.6804666666667</v>
      </c>
      <c r="AG18" s="4">
        <v>0</v>
      </c>
      <c r="AH18" s="4">
        <v>23.4964166666667</v>
      </c>
      <c r="AI18" s="4">
        <v>0</v>
      </c>
      <c r="AJ18" s="4">
        <v>0</v>
      </c>
      <c r="AK18" s="4">
        <v>13.6804666666667</v>
      </c>
      <c r="AL18" s="4">
        <v>0</v>
      </c>
    </row>
    <row r="19" spans="1:38">
      <c r="A19" s="1"/>
      <c r="B19" s="1"/>
      <c r="C19" s="1" t="s">
        <v>285</v>
      </c>
      <c r="D19" s="1"/>
      <c r="E19" s="1" t="s">
        <v>460</v>
      </c>
      <c r="F19" s="1" t="s">
        <v>11</v>
      </c>
      <c r="G19" s="1" t="s">
        <v>114</v>
      </c>
      <c r="H19" s="3">
        <v>43771.4129398148</v>
      </c>
      <c r="I19" s="4">
        <v>9.0957500000000007</v>
      </c>
      <c r="J19" s="4">
        <v>0</v>
      </c>
      <c r="K19" s="4">
        <v>0</v>
      </c>
      <c r="L19" s="4">
        <v>13.68045</v>
      </c>
      <c r="M19" s="4">
        <v>0</v>
      </c>
      <c r="N19" s="4">
        <v>9.2761999999999993</v>
      </c>
      <c r="O19" s="4">
        <v>0</v>
      </c>
      <c r="P19" s="4">
        <v>0</v>
      </c>
      <c r="Q19" s="4">
        <v>13.68045</v>
      </c>
      <c r="R19" s="4">
        <v>0</v>
      </c>
      <c r="S19" s="4">
        <v>9.5928000000000004</v>
      </c>
      <c r="T19" s="4">
        <v>0</v>
      </c>
      <c r="U19" s="4">
        <v>0</v>
      </c>
      <c r="V19" s="4">
        <v>13.68045</v>
      </c>
      <c r="W19" s="4">
        <v>0</v>
      </c>
      <c r="X19" s="4">
        <v>10.676450000000001</v>
      </c>
      <c r="Y19" s="4">
        <v>0</v>
      </c>
      <c r="Z19" s="4">
        <v>0</v>
      </c>
      <c r="AA19" s="4">
        <v>10.5446666666667</v>
      </c>
      <c r="AB19" s="4">
        <v>0</v>
      </c>
      <c r="AC19" s="4">
        <v>11.88705</v>
      </c>
      <c r="AD19" s="4">
        <v>0</v>
      </c>
      <c r="AE19" s="4">
        <v>0</v>
      </c>
      <c r="AF19" s="4">
        <v>13.68045</v>
      </c>
      <c r="AG19" s="4">
        <v>0</v>
      </c>
      <c r="AH19" s="4">
        <v>23.513383333333302</v>
      </c>
      <c r="AI19" s="4">
        <v>0</v>
      </c>
      <c r="AJ19" s="4">
        <v>0</v>
      </c>
      <c r="AK19" s="4">
        <v>13.68045</v>
      </c>
      <c r="AL19" s="4">
        <v>0</v>
      </c>
    </row>
    <row r="20" spans="1:38">
      <c r="A20" s="1"/>
      <c r="B20" s="1"/>
      <c r="C20" s="1" t="s">
        <v>285</v>
      </c>
      <c r="D20" s="1"/>
      <c r="E20" s="1" t="s">
        <v>437</v>
      </c>
      <c r="F20" s="1" t="s">
        <v>11</v>
      </c>
      <c r="G20" s="1" t="s">
        <v>114</v>
      </c>
      <c r="H20" s="3">
        <v>43771.6635185185</v>
      </c>
      <c r="I20" s="4">
        <v>9.1231500000000008</v>
      </c>
      <c r="J20" s="4">
        <v>0</v>
      </c>
      <c r="K20" s="4">
        <v>0</v>
      </c>
      <c r="L20" s="4">
        <v>13.6719833333333</v>
      </c>
      <c r="M20" s="4">
        <v>0</v>
      </c>
      <c r="N20" s="4">
        <v>9.0953166666666707</v>
      </c>
      <c r="O20" s="4">
        <v>0</v>
      </c>
      <c r="P20" s="4">
        <v>0</v>
      </c>
      <c r="Q20" s="4">
        <v>13.6719833333333</v>
      </c>
      <c r="R20" s="4">
        <v>0</v>
      </c>
      <c r="S20" s="4">
        <v>9.5051166666666695</v>
      </c>
      <c r="T20" s="4">
        <v>0</v>
      </c>
      <c r="U20" s="4">
        <v>0</v>
      </c>
      <c r="V20" s="4">
        <v>13.6719833333333</v>
      </c>
      <c r="W20" s="4">
        <v>0</v>
      </c>
      <c r="X20" s="4">
        <v>10.842650000000001</v>
      </c>
      <c r="Y20" s="4">
        <v>0</v>
      </c>
      <c r="Z20" s="4">
        <v>0</v>
      </c>
      <c r="AA20" s="4">
        <v>10.7713</v>
      </c>
      <c r="AB20" s="4">
        <v>0</v>
      </c>
      <c r="AC20" s="4" t="s">
        <v>114</v>
      </c>
      <c r="AD20" s="4" t="s">
        <v>114</v>
      </c>
      <c r="AE20" s="4" t="s">
        <v>114</v>
      </c>
      <c r="AF20" s="4">
        <v>13.6719833333333</v>
      </c>
      <c r="AG20" s="4">
        <v>0</v>
      </c>
      <c r="AH20" s="4">
        <v>23.555866666666699</v>
      </c>
      <c r="AI20" s="4">
        <v>0</v>
      </c>
      <c r="AJ20" s="4">
        <v>0</v>
      </c>
      <c r="AK20" s="4">
        <v>13.6719833333333</v>
      </c>
      <c r="AL20" s="4">
        <v>0</v>
      </c>
    </row>
    <row r="21" spans="1:38">
      <c r="A21" s="1"/>
      <c r="B21" s="1"/>
      <c r="C21" s="1" t="s">
        <v>285</v>
      </c>
      <c r="D21" s="1"/>
      <c r="E21" s="1" t="s">
        <v>422</v>
      </c>
      <c r="F21" s="1" t="s">
        <v>11</v>
      </c>
      <c r="G21" s="1" t="s">
        <v>114</v>
      </c>
      <c r="H21" s="3">
        <v>43771.830532407403</v>
      </c>
      <c r="I21" s="4">
        <v>9.0519166666666706</v>
      </c>
      <c r="J21" s="4">
        <v>0</v>
      </c>
      <c r="K21" s="4">
        <v>0</v>
      </c>
      <c r="L21" s="4">
        <v>13.6719666666667</v>
      </c>
      <c r="M21" s="4">
        <v>0</v>
      </c>
      <c r="N21" s="4">
        <v>9.4351500000000001</v>
      </c>
      <c r="O21" s="4">
        <v>0</v>
      </c>
      <c r="P21" s="4">
        <v>0</v>
      </c>
      <c r="Q21" s="4">
        <v>13.6719666666667</v>
      </c>
      <c r="R21" s="4">
        <v>0</v>
      </c>
      <c r="S21" s="4">
        <v>9.5654000000000003</v>
      </c>
      <c r="T21" s="4">
        <v>0</v>
      </c>
      <c r="U21" s="4">
        <v>0</v>
      </c>
      <c r="V21" s="4">
        <v>13.6719666666667</v>
      </c>
      <c r="W21" s="4">
        <v>0</v>
      </c>
      <c r="X21" s="4">
        <v>10.721783333333301</v>
      </c>
      <c r="Y21" s="4">
        <v>0</v>
      </c>
      <c r="Z21" s="4">
        <v>0</v>
      </c>
      <c r="AA21" s="4">
        <v>10.756183333333301</v>
      </c>
      <c r="AB21" s="4">
        <v>0</v>
      </c>
      <c r="AC21" s="4" t="s">
        <v>114</v>
      </c>
      <c r="AD21" s="4" t="s">
        <v>114</v>
      </c>
      <c r="AE21" s="4" t="s">
        <v>114</v>
      </c>
      <c r="AF21" s="4">
        <v>13.6719666666667</v>
      </c>
      <c r="AG21" s="4">
        <v>0</v>
      </c>
      <c r="AH21" s="4">
        <v>22.791799999999999</v>
      </c>
      <c r="AI21" s="4">
        <v>0</v>
      </c>
      <c r="AJ21" s="4">
        <v>0</v>
      </c>
      <c r="AK21" s="4">
        <v>13.6719666666667</v>
      </c>
      <c r="AL21" s="4">
        <v>0</v>
      </c>
    </row>
    <row r="22" spans="1:38">
      <c r="A22" s="1"/>
      <c r="B22" s="1"/>
      <c r="C22" s="1" t="s">
        <v>285</v>
      </c>
      <c r="D22" s="1"/>
      <c r="E22" s="1" t="s">
        <v>401</v>
      </c>
      <c r="F22" s="1" t="s">
        <v>11</v>
      </c>
      <c r="G22" s="1" t="s">
        <v>114</v>
      </c>
      <c r="H22" s="3">
        <v>43772.060289351903</v>
      </c>
      <c r="I22" s="4">
        <v>9.0903666666666698</v>
      </c>
      <c r="J22" s="4">
        <v>0</v>
      </c>
      <c r="K22" s="4">
        <v>0</v>
      </c>
      <c r="L22" s="4">
        <v>13.6720666666667</v>
      </c>
      <c r="M22" s="4">
        <v>0</v>
      </c>
      <c r="N22" s="4">
        <v>9.2927333333333308</v>
      </c>
      <c r="O22" s="4">
        <v>0</v>
      </c>
      <c r="P22" s="4">
        <v>0</v>
      </c>
      <c r="Q22" s="4">
        <v>13.6720666666667</v>
      </c>
      <c r="R22" s="4">
        <v>0</v>
      </c>
      <c r="S22" s="4">
        <v>9.5106833333333292</v>
      </c>
      <c r="T22" s="4">
        <v>0</v>
      </c>
      <c r="U22" s="4">
        <v>0</v>
      </c>
      <c r="V22" s="4">
        <v>13.6720666666667</v>
      </c>
      <c r="W22" s="4">
        <v>0</v>
      </c>
      <c r="X22" s="4">
        <v>10.837716666666701</v>
      </c>
      <c r="Y22" s="4">
        <v>0</v>
      </c>
      <c r="Z22" s="4">
        <v>0</v>
      </c>
      <c r="AA22" s="4">
        <v>10.5598666666667</v>
      </c>
      <c r="AB22" s="4">
        <v>0</v>
      </c>
      <c r="AC22" s="4">
        <v>12.7955166666667</v>
      </c>
      <c r="AD22" s="4">
        <v>0</v>
      </c>
      <c r="AE22" s="4">
        <v>0</v>
      </c>
      <c r="AF22" s="4">
        <v>13.6720666666667</v>
      </c>
      <c r="AG22" s="4">
        <v>0</v>
      </c>
      <c r="AH22" s="4">
        <v>23.428566666666701</v>
      </c>
      <c r="AI22" s="4">
        <v>0</v>
      </c>
      <c r="AJ22" s="4">
        <v>0</v>
      </c>
      <c r="AK22" s="4">
        <v>13.6720666666667</v>
      </c>
      <c r="AL22" s="4">
        <v>0</v>
      </c>
    </row>
    <row r="23" spans="1:38">
      <c r="A23" s="1"/>
      <c r="B23" s="1"/>
      <c r="C23" s="1" t="s">
        <v>285</v>
      </c>
      <c r="D23" s="1"/>
      <c r="E23" s="1" t="s">
        <v>386</v>
      </c>
      <c r="F23" s="1" t="s">
        <v>11</v>
      </c>
      <c r="G23" s="1" t="s">
        <v>114</v>
      </c>
      <c r="H23" s="3">
        <v>43772.21</v>
      </c>
      <c r="I23" s="4">
        <v>9.0848833333333303</v>
      </c>
      <c r="J23" s="4">
        <v>0</v>
      </c>
      <c r="K23" s="4">
        <v>0</v>
      </c>
      <c r="L23" s="4">
        <v>13.6720666666667</v>
      </c>
      <c r="M23" s="4">
        <v>0</v>
      </c>
      <c r="N23" s="4">
        <v>9.2817666666666696</v>
      </c>
      <c r="O23" s="4">
        <v>0</v>
      </c>
      <c r="P23" s="4">
        <v>0</v>
      </c>
      <c r="Q23" s="4">
        <v>13.6720666666667</v>
      </c>
      <c r="R23" s="4">
        <v>0</v>
      </c>
      <c r="S23" s="4">
        <v>9.6477000000000004</v>
      </c>
      <c r="T23" s="4">
        <v>0</v>
      </c>
      <c r="U23" s="4">
        <v>0</v>
      </c>
      <c r="V23" s="4">
        <v>13.6720666666667</v>
      </c>
      <c r="W23" s="4">
        <v>0</v>
      </c>
      <c r="X23" s="4">
        <v>10.8377</v>
      </c>
      <c r="Y23" s="4">
        <v>0</v>
      </c>
      <c r="Z23" s="4">
        <v>0</v>
      </c>
      <c r="AA23" s="4">
        <v>10.67065</v>
      </c>
      <c r="AB23" s="4">
        <v>0</v>
      </c>
      <c r="AC23" s="4">
        <v>11.1910166666667</v>
      </c>
      <c r="AD23" s="4">
        <v>0</v>
      </c>
      <c r="AE23" s="4">
        <v>0</v>
      </c>
      <c r="AF23" s="4">
        <v>13.6720666666667</v>
      </c>
      <c r="AG23" s="4">
        <v>0</v>
      </c>
      <c r="AH23" s="4">
        <v>23.530383333333301</v>
      </c>
      <c r="AI23" s="4">
        <v>0</v>
      </c>
      <c r="AJ23" s="4">
        <v>0</v>
      </c>
      <c r="AK23" s="4">
        <v>13.6720666666667</v>
      </c>
      <c r="AL23" s="4">
        <v>0</v>
      </c>
    </row>
    <row r="25" spans="1:38">
      <c r="A25" s="102">
        <v>43809</v>
      </c>
    </row>
    <row r="26" spans="1:38">
      <c r="A26" s="289" t="s">
        <v>25</v>
      </c>
      <c r="B26" s="291"/>
      <c r="C26" s="291"/>
      <c r="D26" s="291"/>
      <c r="E26" s="291"/>
      <c r="F26" s="291"/>
      <c r="G26" s="291"/>
      <c r="H26" s="290"/>
      <c r="S26" s="289" t="s">
        <v>12</v>
      </c>
      <c r="T26" s="291"/>
      <c r="U26" s="290"/>
      <c r="V26" s="289" t="s">
        <v>35</v>
      </c>
      <c r="W26" s="290"/>
      <c r="X26" s="289" t="s">
        <v>89</v>
      </c>
      <c r="Y26" s="291"/>
      <c r="Z26" s="290"/>
      <c r="AA26" s="289" t="s">
        <v>18</v>
      </c>
      <c r="AB26" s="290"/>
      <c r="AC26" s="289" t="s">
        <v>20</v>
      </c>
      <c r="AD26" s="291"/>
      <c r="AE26" s="290"/>
      <c r="AF26" s="289" t="s">
        <v>35</v>
      </c>
      <c r="AG26" s="290"/>
      <c r="AH26" s="289" t="s">
        <v>8</v>
      </c>
      <c r="AI26" s="291"/>
      <c r="AJ26" s="290"/>
      <c r="AK26" s="289" t="s">
        <v>35</v>
      </c>
      <c r="AL26" s="290"/>
    </row>
    <row r="27" spans="1:38">
      <c r="A27" s="2" t="s">
        <v>114</v>
      </c>
      <c r="B27" s="2" t="s">
        <v>114</v>
      </c>
      <c r="C27" s="2" t="s">
        <v>58</v>
      </c>
      <c r="D27" s="2" t="s">
        <v>39</v>
      </c>
      <c r="E27" s="2" t="s">
        <v>50</v>
      </c>
      <c r="F27" s="2" t="s">
        <v>59</v>
      </c>
      <c r="G27" s="2" t="s">
        <v>26</v>
      </c>
      <c r="H27" s="2" t="s">
        <v>64</v>
      </c>
      <c r="S27" s="2" t="s">
        <v>5</v>
      </c>
      <c r="T27" s="2" t="s">
        <v>19</v>
      </c>
      <c r="U27" s="2" t="s">
        <v>68</v>
      </c>
      <c r="V27" s="2" t="s">
        <v>5</v>
      </c>
      <c r="W27" s="2" t="s">
        <v>68</v>
      </c>
      <c r="X27" s="2" t="s">
        <v>5</v>
      </c>
      <c r="Y27" s="2" t="s">
        <v>19</v>
      </c>
      <c r="Z27" s="2" t="s">
        <v>68</v>
      </c>
      <c r="AA27" s="2" t="s">
        <v>5</v>
      </c>
      <c r="AB27" s="2" t="s">
        <v>68</v>
      </c>
      <c r="AC27" s="2" t="s">
        <v>5</v>
      </c>
      <c r="AD27" s="2" t="s">
        <v>19</v>
      </c>
      <c r="AE27" s="2" t="s">
        <v>68</v>
      </c>
      <c r="AF27" s="2" t="s">
        <v>5</v>
      </c>
      <c r="AG27" s="2" t="s">
        <v>68</v>
      </c>
      <c r="AH27" s="2" t="s">
        <v>5</v>
      </c>
      <c r="AI27" s="2" t="s">
        <v>19</v>
      </c>
      <c r="AJ27" s="2" t="s">
        <v>68</v>
      </c>
      <c r="AK27" s="2" t="s">
        <v>5</v>
      </c>
      <c r="AL27" s="2" t="s">
        <v>68</v>
      </c>
    </row>
    <row r="28" spans="1:38">
      <c r="A28" s="1"/>
      <c r="B28" s="1"/>
      <c r="C28" s="1" t="s">
        <v>84</v>
      </c>
      <c r="D28" s="1"/>
      <c r="E28" s="1" t="s">
        <v>137</v>
      </c>
      <c r="F28" s="1" t="s">
        <v>130</v>
      </c>
      <c r="G28" s="1" t="s">
        <v>114</v>
      </c>
      <c r="H28" s="3">
        <v>43809.492534722202</v>
      </c>
      <c r="S28" s="4">
        <v>9.5974000000000004</v>
      </c>
      <c r="T28" s="4">
        <v>0</v>
      </c>
      <c r="U28" s="4">
        <v>0</v>
      </c>
      <c r="V28" s="4">
        <v>13.6638</v>
      </c>
      <c r="W28" s="4">
        <v>491753.86548191198</v>
      </c>
      <c r="X28" s="4">
        <v>10.676783333333301</v>
      </c>
      <c r="Y28" s="4">
        <v>0</v>
      </c>
      <c r="Z28" s="4">
        <v>4563.1815521315302</v>
      </c>
      <c r="AA28" s="4">
        <v>10.6557833333333</v>
      </c>
      <c r="AB28" s="119">
        <v>117368.64829613001</v>
      </c>
      <c r="AC28" s="4">
        <v>11.7685166666667</v>
      </c>
      <c r="AD28" s="4">
        <v>0</v>
      </c>
      <c r="AE28" s="4">
        <v>0</v>
      </c>
      <c r="AF28" s="4">
        <v>13.6638</v>
      </c>
      <c r="AG28" s="4">
        <v>491753.86548191198</v>
      </c>
      <c r="AH28" s="4">
        <v>23.250583333333299</v>
      </c>
      <c r="AI28" s="4">
        <v>0</v>
      </c>
      <c r="AJ28" s="4">
        <v>0</v>
      </c>
      <c r="AK28" s="4">
        <v>13.6638</v>
      </c>
      <c r="AL28" s="4">
        <v>491753.86548191198</v>
      </c>
    </row>
    <row r="29" spans="1:38">
      <c r="A29" s="1"/>
      <c r="B29" s="1"/>
      <c r="C29" s="1" t="s">
        <v>84</v>
      </c>
      <c r="D29" s="1"/>
      <c r="E29" s="1" t="s">
        <v>37</v>
      </c>
      <c r="F29" s="1" t="s">
        <v>130</v>
      </c>
      <c r="G29" s="1" t="s">
        <v>114</v>
      </c>
      <c r="H29" s="3">
        <v>43809.9312152778</v>
      </c>
      <c r="S29" s="4">
        <v>9.5544166666666701</v>
      </c>
      <c r="T29" s="120">
        <v>1.43588704624935</v>
      </c>
      <c r="U29" s="120">
        <v>388.92410252539599</v>
      </c>
      <c r="V29" s="4">
        <v>13.637983333333301</v>
      </c>
      <c r="W29" s="4">
        <v>537957.89678564598</v>
      </c>
      <c r="X29" s="4">
        <v>10.661350000000001</v>
      </c>
      <c r="Y29" s="4">
        <v>0</v>
      </c>
      <c r="Z29" s="4">
        <v>0</v>
      </c>
      <c r="AA29" s="4">
        <v>10.645383333333299</v>
      </c>
      <c r="AB29" s="119">
        <v>104455.291671447</v>
      </c>
      <c r="AC29" s="4">
        <v>11.785166666666701</v>
      </c>
      <c r="AD29" s="120">
        <v>3.0836064206810998</v>
      </c>
      <c r="AE29" s="120">
        <v>3542.5804924315999</v>
      </c>
      <c r="AF29" s="4">
        <v>13.637983333333301</v>
      </c>
      <c r="AG29" s="4">
        <v>537957.89678564598</v>
      </c>
      <c r="AH29" s="4">
        <v>23.258666666666699</v>
      </c>
      <c r="AI29" s="120">
        <v>32.115979191364197</v>
      </c>
      <c r="AJ29" s="120">
        <v>6074.2681098481899</v>
      </c>
      <c r="AK29" s="4">
        <v>13.637983333333301</v>
      </c>
      <c r="AL29" s="4">
        <v>537957.89678564598</v>
      </c>
    </row>
    <row r="30" spans="1:38">
      <c r="A30" s="1"/>
      <c r="B30" s="1"/>
      <c r="C30" s="1" t="s">
        <v>84</v>
      </c>
      <c r="D30" s="1"/>
      <c r="E30" s="1" t="s">
        <v>116</v>
      </c>
      <c r="F30" s="1" t="s">
        <v>130</v>
      </c>
      <c r="G30" s="1" t="s">
        <v>114</v>
      </c>
      <c r="H30" s="3">
        <v>43810.077442129601</v>
      </c>
      <c r="S30" s="4">
        <v>9.55446666666667</v>
      </c>
      <c r="T30" s="4">
        <v>0</v>
      </c>
      <c r="U30" s="4">
        <v>0</v>
      </c>
      <c r="V30" s="4">
        <v>13.6465333333333</v>
      </c>
      <c r="W30" s="4">
        <v>382151.903316807</v>
      </c>
      <c r="X30" s="4">
        <v>10.661383333333299</v>
      </c>
      <c r="Y30" s="4">
        <v>0</v>
      </c>
      <c r="Z30" s="4">
        <v>0</v>
      </c>
      <c r="AA30" s="4">
        <v>10.6454166666667</v>
      </c>
      <c r="AB30" s="119">
        <v>84732.475172024599</v>
      </c>
      <c r="AC30" s="4">
        <v>11.539016666666701</v>
      </c>
      <c r="AD30" s="4">
        <v>0</v>
      </c>
      <c r="AE30" s="4">
        <v>0</v>
      </c>
      <c r="AF30" s="4">
        <v>13.6465333333333</v>
      </c>
      <c r="AG30" s="4">
        <v>382151.903316807</v>
      </c>
      <c r="AH30" s="4">
        <v>24.192450000000001</v>
      </c>
      <c r="AI30" s="4">
        <v>0</v>
      </c>
      <c r="AJ30" s="4">
        <v>0</v>
      </c>
      <c r="AK30" s="4">
        <v>13.6465333333333</v>
      </c>
      <c r="AL30" s="4">
        <v>382151.903316807</v>
      </c>
    </row>
    <row r="31" spans="1:38">
      <c r="A31" s="1"/>
      <c r="B31" s="1"/>
      <c r="C31" s="1" t="s">
        <v>84</v>
      </c>
      <c r="D31" s="1"/>
      <c r="E31" s="1" t="s">
        <v>56</v>
      </c>
      <c r="F31" s="1" t="s">
        <v>130</v>
      </c>
      <c r="G31" s="1" t="s">
        <v>114</v>
      </c>
      <c r="H31" s="3">
        <v>43810.181840277801</v>
      </c>
      <c r="S31" s="4">
        <v>9.3790499999999994</v>
      </c>
      <c r="T31" s="4">
        <v>0</v>
      </c>
      <c r="U31" s="4">
        <v>0</v>
      </c>
      <c r="V31" s="4">
        <v>13.6550166666667</v>
      </c>
      <c r="W31" s="4">
        <v>408624.84854840999</v>
      </c>
      <c r="X31" s="4">
        <v>10.6613666666667</v>
      </c>
      <c r="Y31" s="4">
        <v>0</v>
      </c>
      <c r="Z31" s="4">
        <v>0</v>
      </c>
      <c r="AA31" s="4">
        <v>10.64035</v>
      </c>
      <c r="AB31" s="119">
        <v>91753.622032156098</v>
      </c>
      <c r="AC31" s="4">
        <v>12.7275166666667</v>
      </c>
      <c r="AD31" s="4">
        <v>0</v>
      </c>
      <c r="AE31" s="4">
        <v>0</v>
      </c>
      <c r="AF31" s="4">
        <v>13.6550166666667</v>
      </c>
      <c r="AG31" s="4">
        <v>408624.84854840999</v>
      </c>
      <c r="AH31" s="4">
        <v>23.2162333333333</v>
      </c>
      <c r="AI31" s="4">
        <v>0</v>
      </c>
      <c r="AJ31" s="4">
        <v>0</v>
      </c>
      <c r="AK31" s="4">
        <v>13.6550166666667</v>
      </c>
      <c r="AL31" s="4">
        <v>408624.84854840999</v>
      </c>
    </row>
    <row r="32" spans="1:38">
      <c r="A32" s="1"/>
      <c r="B32" s="1"/>
      <c r="C32" s="1" t="s">
        <v>84</v>
      </c>
      <c r="D32" s="1"/>
      <c r="E32" s="1" t="s">
        <v>91</v>
      </c>
      <c r="F32" s="1" t="s">
        <v>130</v>
      </c>
      <c r="G32" s="1" t="s">
        <v>114</v>
      </c>
      <c r="H32" s="3">
        <v>43810.327835648102</v>
      </c>
      <c r="S32" s="4">
        <v>9.5490499999999994</v>
      </c>
      <c r="T32" s="4">
        <v>0</v>
      </c>
      <c r="U32" s="4">
        <v>0</v>
      </c>
      <c r="V32" s="4">
        <v>13.646599999999999</v>
      </c>
      <c r="W32" s="4">
        <v>507966.30402592098</v>
      </c>
      <c r="X32" s="4">
        <v>10.656416666666701</v>
      </c>
      <c r="Y32" s="4">
        <v>0</v>
      </c>
      <c r="Z32" s="4">
        <v>0</v>
      </c>
      <c r="AA32" s="4">
        <v>10.64045</v>
      </c>
      <c r="AB32" s="119">
        <v>110631.853032122</v>
      </c>
      <c r="AC32" s="4" t="s">
        <v>114</v>
      </c>
      <c r="AD32" s="4" t="s">
        <v>114</v>
      </c>
      <c r="AE32" s="4" t="s">
        <v>114</v>
      </c>
      <c r="AF32" s="4">
        <v>13.646599999999999</v>
      </c>
      <c r="AG32" s="4">
        <v>507966.30402592098</v>
      </c>
      <c r="AH32" s="4">
        <v>23.360616666666701</v>
      </c>
      <c r="AI32" s="4">
        <v>0</v>
      </c>
      <c r="AJ32" s="4">
        <v>0</v>
      </c>
      <c r="AK32" s="4">
        <v>13.646599999999999</v>
      </c>
      <c r="AL32" s="4">
        <v>507966.30402592098</v>
      </c>
    </row>
    <row r="33" spans="1:38">
      <c r="A33" s="1"/>
      <c r="B33" s="1"/>
      <c r="C33" s="1" t="s">
        <v>84</v>
      </c>
      <c r="D33" s="1"/>
      <c r="E33" s="1" t="s">
        <v>29</v>
      </c>
      <c r="F33" s="1" t="s">
        <v>130</v>
      </c>
      <c r="G33" s="1" t="s">
        <v>114</v>
      </c>
      <c r="H33" s="3">
        <v>43810.369537036997</v>
      </c>
      <c r="S33" s="4">
        <v>9.6585833333333309</v>
      </c>
      <c r="T33" s="4">
        <v>0</v>
      </c>
      <c r="U33" s="4">
        <v>0</v>
      </c>
      <c r="V33" s="4">
        <v>13.6549666666667</v>
      </c>
      <c r="W33" s="4">
        <v>685191.68560872297</v>
      </c>
      <c r="X33" s="4">
        <v>10.661350000000001</v>
      </c>
      <c r="Y33" s="4">
        <v>0</v>
      </c>
      <c r="Z33" s="4">
        <v>0</v>
      </c>
      <c r="AA33" s="4">
        <v>10.635300000000001</v>
      </c>
      <c r="AB33" s="119">
        <v>138055.88946395399</v>
      </c>
      <c r="AC33" s="4">
        <v>11.1314833333333</v>
      </c>
      <c r="AD33" s="4">
        <v>0</v>
      </c>
      <c r="AE33" s="4">
        <v>0</v>
      </c>
      <c r="AF33" s="4">
        <v>13.6549666666667</v>
      </c>
      <c r="AG33" s="4">
        <v>685191.68560872297</v>
      </c>
      <c r="AH33" s="4">
        <v>23.216166666666702</v>
      </c>
      <c r="AI33" s="4">
        <v>0</v>
      </c>
      <c r="AJ33" s="4">
        <v>0</v>
      </c>
      <c r="AK33" s="4">
        <v>13.6549666666667</v>
      </c>
      <c r="AL33" s="4">
        <v>685191.68560872297</v>
      </c>
    </row>
    <row r="34" spans="1:38">
      <c r="A34" s="1"/>
      <c r="B34" s="1"/>
      <c r="C34" s="1" t="s">
        <v>84</v>
      </c>
      <c r="D34" s="1"/>
      <c r="E34" s="1" t="s">
        <v>6</v>
      </c>
      <c r="F34" s="1" t="s">
        <v>130</v>
      </c>
      <c r="G34" s="1" t="s">
        <v>114</v>
      </c>
      <c r="H34" s="3">
        <v>43810.4528125</v>
      </c>
      <c r="S34" s="4">
        <v>9.5819500000000009</v>
      </c>
      <c r="T34" s="4">
        <v>0</v>
      </c>
      <c r="U34" s="4">
        <v>0</v>
      </c>
      <c r="V34" s="4">
        <v>13.655099999999999</v>
      </c>
      <c r="W34" s="4">
        <v>745004.26104141399</v>
      </c>
      <c r="X34" s="4">
        <v>10.656416666666701</v>
      </c>
      <c r="Y34" s="4">
        <v>0</v>
      </c>
      <c r="Z34" s="4">
        <v>0</v>
      </c>
      <c r="AA34" s="4">
        <v>10.6354166666667</v>
      </c>
      <c r="AB34" s="119">
        <v>133419.640567875</v>
      </c>
      <c r="AC34" s="4" t="s">
        <v>114</v>
      </c>
      <c r="AD34" s="4" t="s">
        <v>114</v>
      </c>
      <c r="AE34" s="4" t="s">
        <v>114</v>
      </c>
      <c r="AF34" s="4">
        <v>13.655099999999999</v>
      </c>
      <c r="AG34" s="4">
        <v>745004.26104141399</v>
      </c>
      <c r="AH34" s="4">
        <v>23.2163166666667</v>
      </c>
      <c r="AI34" s="4">
        <v>0</v>
      </c>
      <c r="AJ34" s="4">
        <v>0</v>
      </c>
      <c r="AK34" s="4">
        <v>13.655099999999999</v>
      </c>
      <c r="AL34" s="4">
        <v>745004.26104141399</v>
      </c>
    </row>
    <row r="35" spans="1:38">
      <c r="A35" s="1"/>
      <c r="B35" s="1"/>
      <c r="C35" s="1" t="s">
        <v>84</v>
      </c>
      <c r="D35" s="1"/>
      <c r="E35" s="1" t="s">
        <v>97</v>
      </c>
      <c r="F35" s="1" t="s">
        <v>130</v>
      </c>
      <c r="G35" s="1" t="s">
        <v>114</v>
      </c>
      <c r="H35" s="3">
        <v>43810.4945717593</v>
      </c>
      <c r="S35" s="4">
        <v>9.5653833333333296</v>
      </c>
      <c r="T35" s="4">
        <v>0</v>
      </c>
      <c r="U35" s="4">
        <v>0</v>
      </c>
      <c r="V35" s="4">
        <v>13.6549666666667</v>
      </c>
      <c r="W35" s="4">
        <v>575556.81970565498</v>
      </c>
      <c r="X35" s="4">
        <v>10.5958666666667</v>
      </c>
      <c r="Y35" s="4">
        <v>0</v>
      </c>
      <c r="Z35" s="4">
        <v>0</v>
      </c>
      <c r="AA35" s="4">
        <v>10.635300000000001</v>
      </c>
      <c r="AB35" s="119">
        <v>116301.013007096</v>
      </c>
      <c r="AC35" s="4">
        <v>11.7596833333333</v>
      </c>
      <c r="AD35" s="4">
        <v>0</v>
      </c>
      <c r="AE35" s="4">
        <v>0</v>
      </c>
      <c r="AF35" s="4">
        <v>13.6549666666667</v>
      </c>
      <c r="AG35" s="4">
        <v>575556.81970565498</v>
      </c>
      <c r="AH35" s="4">
        <v>23.233166666666701</v>
      </c>
      <c r="AI35" s="4">
        <v>0</v>
      </c>
      <c r="AJ35" s="4">
        <v>0</v>
      </c>
      <c r="AK35" s="4">
        <v>13.6549666666667</v>
      </c>
      <c r="AL35" s="4">
        <v>575556.81970565498</v>
      </c>
    </row>
  </sheetData>
  <mergeCells count="33">
    <mergeCell ref="AH4:AJ4"/>
    <mergeCell ref="AK4:AL4"/>
    <mergeCell ref="AF4:AG4"/>
    <mergeCell ref="AC26:AE26"/>
    <mergeCell ref="AK12:AL12"/>
    <mergeCell ref="AH12:AJ12"/>
    <mergeCell ref="AF26:AG26"/>
    <mergeCell ref="AH26:AJ26"/>
    <mergeCell ref="AK26:AL26"/>
    <mergeCell ref="A26:H26"/>
    <mergeCell ref="S26:U26"/>
    <mergeCell ref="AA12:AB12"/>
    <mergeCell ref="AC12:AE12"/>
    <mergeCell ref="AF12:AG12"/>
    <mergeCell ref="Q12:R12"/>
    <mergeCell ref="S12:U12"/>
    <mergeCell ref="V12:W12"/>
    <mergeCell ref="X12:Z12"/>
    <mergeCell ref="A12:H12"/>
    <mergeCell ref="I12:K12"/>
    <mergeCell ref="L12:M12"/>
    <mergeCell ref="N12:P12"/>
    <mergeCell ref="V26:W26"/>
    <mergeCell ref="X26:Z26"/>
    <mergeCell ref="AA26:AB26"/>
    <mergeCell ref="Q4:R4"/>
    <mergeCell ref="S4:U4"/>
    <mergeCell ref="V4:W4"/>
    <mergeCell ref="AC4:AE4"/>
    <mergeCell ref="A4:H4"/>
    <mergeCell ref="I4:K4"/>
    <mergeCell ref="L4:M4"/>
    <mergeCell ref="N4:P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9BB3AFBC-DC67-41A0-B8E1-3A520A222777}">
          <x14:formula1>
            <xm:f>'C:\Users\AKreutz\AppData\Local\Microsoft\Windows\INetCache\Content.Outlook\48Y8UW76\[102919_Data.xlsx]ValueList_Helper'!#REF!</xm:f>
          </x14:formula1>
          <xm:sqref>F6:G9</xm:sqref>
        </x14:dataValidation>
        <x14:dataValidation type="list" allowBlank="1" showInputMessage="1" xr:uid="{7C536BC2-05EA-4BBE-920A-73A02E0C488D}">
          <x14:formula1>
            <xm:f>'C:\Users\AKreutz\AppData\Local\Microsoft\Windows\INetCache\Content.Outlook\48Y8UW76\[AK1031_110119data.xlsx]ValueList_Helper'!#REF!</xm:f>
          </x14:formula1>
          <xm:sqref>F14:G23</xm:sqref>
        </x14:dataValidation>
        <x14:dataValidation type="list" allowBlank="1" showInputMessage="1" xr:uid="{32AB14D9-7478-40D6-A711-F3834BE6EAEE}">
          <x14:formula1>
            <xm:f>ValueList_Helper!#REF!</xm:f>
          </x14:formula1>
          <xm:sqref>F28:G35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503C-B97E-4976-9B00-39629CD197DA}">
  <dimension ref="A1:BD102"/>
  <sheetViews>
    <sheetView topLeftCell="A64" workbookViewId="0">
      <selection activeCell="L22" sqref="L22"/>
    </sheetView>
  </sheetViews>
  <sheetFormatPr defaultRowHeight="15"/>
  <cols>
    <col min="1" max="1" width="11.5703125" bestFit="1" customWidth="1"/>
    <col min="3" max="3" width="10.42578125" customWidth="1"/>
    <col min="12" max="12" width="13.5703125" customWidth="1"/>
  </cols>
  <sheetData>
    <row r="1" spans="1:23" ht="15.75" thickBot="1">
      <c r="A1" s="115" t="s">
        <v>642</v>
      </c>
    </row>
    <row r="2" spans="1:23">
      <c r="L2" t="s">
        <v>641</v>
      </c>
    </row>
    <row r="3" spans="1:23">
      <c r="L3" t="s">
        <v>640</v>
      </c>
      <c r="M3" s="118" t="s">
        <v>639</v>
      </c>
    </row>
    <row r="4" spans="1:23">
      <c r="L4" t="s">
        <v>638</v>
      </c>
      <c r="W4" s="118" t="s">
        <v>637</v>
      </c>
    </row>
    <row r="11" spans="1:23">
      <c r="A11" s="12">
        <v>908</v>
      </c>
    </row>
    <row r="12" spans="1:23">
      <c r="A12" s="289" t="s">
        <v>25</v>
      </c>
      <c r="B12" s="291"/>
      <c r="C12" s="291"/>
      <c r="D12" s="291"/>
      <c r="E12" s="291"/>
      <c r="F12" s="291"/>
      <c r="G12" s="291"/>
      <c r="H12" s="290"/>
      <c r="I12" s="289" t="s">
        <v>379</v>
      </c>
      <c r="J12" s="290"/>
      <c r="K12" s="289" t="s">
        <v>378</v>
      </c>
      <c r="L12" s="291"/>
      <c r="M12" s="291"/>
      <c r="N12" s="290"/>
    </row>
    <row r="13" spans="1:23">
      <c r="A13" s="2" t="s">
        <v>114</v>
      </c>
      <c r="B13" s="2" t="s">
        <v>114</v>
      </c>
      <c r="C13" s="2" t="s">
        <v>58</v>
      </c>
      <c r="D13" s="2" t="s">
        <v>39</v>
      </c>
      <c r="E13" s="2" t="s">
        <v>50</v>
      </c>
      <c r="F13" s="2" t="s">
        <v>59</v>
      </c>
      <c r="G13" s="2" t="s">
        <v>26</v>
      </c>
      <c r="H13" s="2" t="s">
        <v>64</v>
      </c>
      <c r="I13" s="2" t="s">
        <v>104</v>
      </c>
      <c r="J13" s="2" t="s">
        <v>125</v>
      </c>
      <c r="K13" s="2" t="s">
        <v>5</v>
      </c>
      <c r="L13" s="2" t="s">
        <v>636</v>
      </c>
      <c r="M13" s="2" t="s">
        <v>0</v>
      </c>
      <c r="N13" s="2" t="s">
        <v>68</v>
      </c>
    </row>
    <row r="14" spans="1:23">
      <c r="A14" s="1"/>
      <c r="B14" s="1"/>
      <c r="C14" s="1" t="s">
        <v>616</v>
      </c>
      <c r="D14" s="1" t="s">
        <v>615</v>
      </c>
      <c r="E14" s="1" t="s">
        <v>622</v>
      </c>
      <c r="F14" s="1" t="s">
        <v>44</v>
      </c>
      <c r="G14" s="1" t="s">
        <v>86</v>
      </c>
      <c r="H14" s="3">
        <v>43844.457372685203</v>
      </c>
      <c r="I14" s="1" t="s">
        <v>635</v>
      </c>
      <c r="J14" s="4">
        <v>1.11022302462516E-16</v>
      </c>
      <c r="K14" s="4">
        <v>9.0355666666666696</v>
      </c>
      <c r="L14" s="4">
        <v>1.7954202436781901</v>
      </c>
      <c r="M14" s="4">
        <v>102.595442495897</v>
      </c>
      <c r="N14" s="4">
        <v>3951.2418124861501</v>
      </c>
    </row>
    <row r="15" spans="1:23">
      <c r="A15" s="1"/>
      <c r="B15" s="1"/>
      <c r="C15" s="1" t="s">
        <v>616</v>
      </c>
      <c r="D15" s="1" t="s">
        <v>615</v>
      </c>
      <c r="E15" s="1" t="s">
        <v>621</v>
      </c>
      <c r="F15" s="1" t="s">
        <v>44</v>
      </c>
      <c r="G15" s="1" t="s">
        <v>86</v>
      </c>
      <c r="H15" s="3">
        <v>43844.4781828704</v>
      </c>
      <c r="I15" s="1" t="s">
        <v>635</v>
      </c>
      <c r="J15" s="4">
        <v>1.11022302462516E-16</v>
      </c>
      <c r="K15" s="4">
        <v>9.0299666666666702</v>
      </c>
      <c r="L15" s="4">
        <v>1.9578869259604601</v>
      </c>
      <c r="M15" s="4">
        <v>111.879252912026</v>
      </c>
      <c r="N15" s="4">
        <v>4501.6133187743799</v>
      </c>
    </row>
    <row r="16" spans="1:23">
      <c r="A16" s="1"/>
      <c r="B16" s="1"/>
      <c r="C16" s="1" t="s">
        <v>616</v>
      </c>
      <c r="D16" s="1" t="s">
        <v>615</v>
      </c>
      <c r="E16" s="1" t="s">
        <v>620</v>
      </c>
      <c r="F16" s="1" t="s">
        <v>44</v>
      </c>
      <c r="G16" s="1" t="s">
        <v>86</v>
      </c>
      <c r="H16" s="3">
        <v>43844.499108796299</v>
      </c>
      <c r="I16" s="1" t="s">
        <v>635</v>
      </c>
      <c r="J16" s="4">
        <v>1.11022302462516E-16</v>
      </c>
      <c r="K16" s="4">
        <v>9.0354500000000009</v>
      </c>
      <c r="L16" s="4">
        <v>1.71268174705276</v>
      </c>
      <c r="M16" s="4">
        <v>97.8675284030151</v>
      </c>
      <c r="N16" s="4">
        <v>3941.6991455078901</v>
      </c>
    </row>
    <row r="17" spans="1:14">
      <c r="A17" s="1"/>
      <c r="B17" s="1"/>
      <c r="C17" s="1" t="s">
        <v>616</v>
      </c>
      <c r="D17" s="1" t="s">
        <v>615</v>
      </c>
      <c r="E17" s="1" t="s">
        <v>619</v>
      </c>
      <c r="F17" s="1" t="s">
        <v>44</v>
      </c>
      <c r="G17" s="1" t="s">
        <v>86</v>
      </c>
      <c r="H17" s="3">
        <v>43844.520023148201</v>
      </c>
      <c r="I17" s="1" t="s">
        <v>635</v>
      </c>
      <c r="J17" s="4">
        <v>1.11022302462516E-16</v>
      </c>
      <c r="K17" s="4">
        <v>9.0299666666666702</v>
      </c>
      <c r="L17" s="4">
        <v>1.6841204792284299</v>
      </c>
      <c r="M17" s="4">
        <v>96.235455955910297</v>
      </c>
      <c r="N17" s="4">
        <v>3919.9070302752498</v>
      </c>
    </row>
    <row r="18" spans="1:14">
      <c r="A18" s="1"/>
      <c r="B18" s="1"/>
      <c r="C18" s="1" t="s">
        <v>616</v>
      </c>
      <c r="D18" s="1" t="s">
        <v>615</v>
      </c>
      <c r="E18" s="1" t="s">
        <v>618</v>
      </c>
      <c r="F18" s="1" t="s">
        <v>44</v>
      </c>
      <c r="G18" s="1" t="s">
        <v>86</v>
      </c>
      <c r="H18" s="3">
        <v>43844.5409490741</v>
      </c>
      <c r="I18" s="1" t="s">
        <v>635</v>
      </c>
      <c r="J18" s="4">
        <v>1.11022302462516E-16</v>
      </c>
      <c r="K18" s="4">
        <v>9.0299833333333304</v>
      </c>
      <c r="L18" s="4">
        <v>1.49235976483301</v>
      </c>
      <c r="M18" s="4">
        <v>85.277700847600499</v>
      </c>
      <c r="N18" s="4">
        <v>3737.5161372070102</v>
      </c>
    </row>
    <row r="19" spans="1:14">
      <c r="A19" s="1"/>
      <c r="B19" s="1"/>
      <c r="C19" s="1" t="s">
        <v>616</v>
      </c>
      <c r="D19" s="1" t="s">
        <v>615</v>
      </c>
      <c r="E19" s="1" t="s">
        <v>617</v>
      </c>
      <c r="F19" s="1" t="s">
        <v>44</v>
      </c>
      <c r="G19" s="1" t="s">
        <v>86</v>
      </c>
      <c r="H19" s="3">
        <v>43844.561851851897</v>
      </c>
      <c r="I19" s="1" t="s">
        <v>635</v>
      </c>
      <c r="J19" s="4">
        <v>1.11022302462516E-16</v>
      </c>
      <c r="K19" s="4">
        <v>9.0299666666666702</v>
      </c>
      <c r="L19" s="4">
        <v>1.8626161268430299</v>
      </c>
      <c r="M19" s="4">
        <v>106.435207248173</v>
      </c>
      <c r="N19" s="4">
        <v>4266.5564880593802</v>
      </c>
    </row>
    <row r="20" spans="1:14">
      <c r="A20" s="1"/>
      <c r="B20" s="1"/>
      <c r="C20" s="1" t="s">
        <v>616</v>
      </c>
      <c r="D20" s="1" t="s">
        <v>615</v>
      </c>
      <c r="E20" s="1" t="s">
        <v>614</v>
      </c>
      <c r="F20" s="1" t="s">
        <v>44</v>
      </c>
      <c r="G20" s="1" t="s">
        <v>86</v>
      </c>
      <c r="H20" s="3">
        <v>43844.582789351902</v>
      </c>
      <c r="I20" s="1" t="s">
        <v>635</v>
      </c>
      <c r="J20" s="4">
        <v>1.11022302462516E-16</v>
      </c>
      <c r="K20" s="4">
        <v>9.0299499999999995</v>
      </c>
      <c r="L20" s="4">
        <v>1.74491471240411</v>
      </c>
      <c r="M20" s="4">
        <v>99.709412137377797</v>
      </c>
      <c r="N20" s="4">
        <v>4199.2263787846296</v>
      </c>
    </row>
    <row r="21" spans="1:14">
      <c r="K21" t="s">
        <v>144</v>
      </c>
      <c r="L21">
        <f>ROUND(STDEV(L14:L20),3)</f>
        <v>0.14699999999999999</v>
      </c>
    </row>
    <row r="22" spans="1:14">
      <c r="A22" s="117" t="s">
        <v>612</v>
      </c>
      <c r="F22" s="116">
        <v>3.1429999999999998</v>
      </c>
      <c r="K22" t="s">
        <v>611</v>
      </c>
      <c r="L22">
        <f>ROUND((L21*F22),2)</f>
        <v>0.46</v>
      </c>
    </row>
    <row r="24" spans="1:14">
      <c r="A24" s="12">
        <v>909</v>
      </c>
    </row>
    <row r="25" spans="1:14">
      <c r="A25" s="289" t="s">
        <v>25</v>
      </c>
      <c r="B25" s="291"/>
      <c r="C25" s="291"/>
      <c r="D25" s="291"/>
      <c r="E25" s="291"/>
      <c r="F25" s="291"/>
      <c r="G25" s="291"/>
      <c r="H25" s="290"/>
      <c r="I25" s="289" t="s">
        <v>377</v>
      </c>
      <c r="J25" s="290"/>
      <c r="K25" s="289" t="s">
        <v>376</v>
      </c>
      <c r="L25" s="291"/>
      <c r="M25" s="291"/>
      <c r="N25" s="290"/>
    </row>
    <row r="26" spans="1:14">
      <c r="A26" s="2" t="s">
        <v>114</v>
      </c>
      <c r="B26" s="2" t="s">
        <v>114</v>
      </c>
      <c r="C26" s="2" t="s">
        <v>58</v>
      </c>
      <c r="D26" s="2" t="s">
        <v>39</v>
      </c>
      <c r="E26" s="2" t="s">
        <v>50</v>
      </c>
      <c r="F26" s="2" t="s">
        <v>59</v>
      </c>
      <c r="G26" s="2" t="s">
        <v>26</v>
      </c>
      <c r="H26" s="2" t="s">
        <v>64</v>
      </c>
      <c r="I26" s="2" t="s">
        <v>104</v>
      </c>
      <c r="J26" s="2" t="s">
        <v>125</v>
      </c>
      <c r="K26" s="2" t="s">
        <v>5</v>
      </c>
      <c r="L26" s="2" t="s">
        <v>19</v>
      </c>
      <c r="M26" s="2" t="s">
        <v>0</v>
      </c>
      <c r="N26" s="2" t="s">
        <v>68</v>
      </c>
    </row>
    <row r="27" spans="1:14">
      <c r="A27" s="1"/>
      <c r="B27" s="1"/>
      <c r="C27" s="1" t="s">
        <v>616</v>
      </c>
      <c r="D27" s="1" t="s">
        <v>615</v>
      </c>
      <c r="E27" s="1" t="s">
        <v>622</v>
      </c>
      <c r="F27" s="1" t="s">
        <v>44</v>
      </c>
      <c r="G27" s="1" t="s">
        <v>86</v>
      </c>
      <c r="H27" s="3">
        <v>43844.457372685203</v>
      </c>
      <c r="I27" s="1" t="s">
        <v>634</v>
      </c>
      <c r="J27" s="4">
        <v>0</v>
      </c>
      <c r="K27" s="4">
        <v>9.1173500000000001</v>
      </c>
      <c r="L27" s="4">
        <v>1.97734567836265</v>
      </c>
      <c r="M27" s="4">
        <v>112.991181620723</v>
      </c>
      <c r="N27" s="4">
        <v>4466.2090903318503</v>
      </c>
    </row>
    <row r="28" spans="1:14">
      <c r="A28" s="1"/>
      <c r="B28" s="1"/>
      <c r="C28" s="1" t="s">
        <v>616</v>
      </c>
      <c r="D28" s="1" t="s">
        <v>615</v>
      </c>
      <c r="E28" s="1" t="s">
        <v>621</v>
      </c>
      <c r="F28" s="1" t="s">
        <v>44</v>
      </c>
      <c r="G28" s="1" t="s">
        <v>86</v>
      </c>
      <c r="H28" s="3">
        <v>43844.4781828704</v>
      </c>
      <c r="I28" s="1" t="s">
        <v>634</v>
      </c>
      <c r="J28" s="4">
        <v>0</v>
      </c>
      <c r="K28" s="4">
        <v>9.1172333333333295</v>
      </c>
      <c r="L28" s="4">
        <v>1.77737166671463</v>
      </c>
      <c r="M28" s="4">
        <v>101.564095240836</v>
      </c>
      <c r="N28" s="4">
        <v>4194.1870434523698</v>
      </c>
    </row>
    <row r="29" spans="1:14">
      <c r="A29" s="1"/>
      <c r="B29" s="1"/>
      <c r="C29" s="1" t="s">
        <v>616</v>
      </c>
      <c r="D29" s="1" t="s">
        <v>615</v>
      </c>
      <c r="E29" s="1" t="s">
        <v>620</v>
      </c>
      <c r="F29" s="1" t="s">
        <v>44</v>
      </c>
      <c r="G29" s="1" t="s">
        <v>86</v>
      </c>
      <c r="H29" s="3">
        <v>43844.499108796299</v>
      </c>
      <c r="I29" s="1" t="s">
        <v>634</v>
      </c>
      <c r="J29" s="4">
        <v>0</v>
      </c>
      <c r="K29" s="4">
        <v>9.1172333333333295</v>
      </c>
      <c r="L29" s="4">
        <v>1.6060950292792</v>
      </c>
      <c r="M29" s="4">
        <v>91.776858815954</v>
      </c>
      <c r="N29" s="4">
        <v>3793.7351004638899</v>
      </c>
    </row>
    <row r="30" spans="1:14">
      <c r="A30" s="1"/>
      <c r="B30" s="1"/>
      <c r="C30" s="1" t="s">
        <v>616</v>
      </c>
      <c r="D30" s="1" t="s">
        <v>615</v>
      </c>
      <c r="E30" s="1" t="s">
        <v>619</v>
      </c>
      <c r="F30" s="1" t="s">
        <v>44</v>
      </c>
      <c r="G30" s="1" t="s">
        <v>86</v>
      </c>
      <c r="H30" s="3">
        <v>43844.520023148201</v>
      </c>
      <c r="I30" s="1" t="s">
        <v>634</v>
      </c>
      <c r="J30" s="4">
        <v>0</v>
      </c>
      <c r="K30" s="4">
        <v>9.1172333333333295</v>
      </c>
      <c r="L30" s="4">
        <v>1.8137246944144001</v>
      </c>
      <c r="M30" s="4">
        <v>103.641411109394</v>
      </c>
      <c r="N30" s="4">
        <v>4332.7430744723697</v>
      </c>
    </row>
    <row r="31" spans="1:14">
      <c r="A31" s="1"/>
      <c r="B31" s="1"/>
      <c r="C31" s="1" t="s">
        <v>616</v>
      </c>
      <c r="D31" s="1" t="s">
        <v>615</v>
      </c>
      <c r="E31" s="1" t="s">
        <v>618</v>
      </c>
      <c r="F31" s="1" t="s">
        <v>44</v>
      </c>
      <c r="G31" s="1" t="s">
        <v>86</v>
      </c>
      <c r="H31" s="3">
        <v>43844.5409490741</v>
      </c>
      <c r="I31" s="1" t="s">
        <v>634</v>
      </c>
      <c r="J31" s="4">
        <v>0</v>
      </c>
      <c r="K31" s="4">
        <v>9.1117666666666697</v>
      </c>
      <c r="L31" s="4">
        <v>1.4886583937583699</v>
      </c>
      <c r="M31" s="4">
        <v>85.066193929049703</v>
      </c>
      <c r="N31" s="4">
        <v>3826.4280911231299</v>
      </c>
    </row>
    <row r="32" spans="1:14">
      <c r="A32" s="1"/>
      <c r="B32" s="1"/>
      <c r="C32" s="1" t="s">
        <v>616</v>
      </c>
      <c r="D32" s="1" t="s">
        <v>615</v>
      </c>
      <c r="E32" s="1" t="s">
        <v>617</v>
      </c>
      <c r="F32" s="1" t="s">
        <v>44</v>
      </c>
      <c r="G32" s="1" t="s">
        <v>86</v>
      </c>
      <c r="H32" s="3">
        <v>43844.561851851897</v>
      </c>
      <c r="I32" s="1" t="s">
        <v>634</v>
      </c>
      <c r="J32" s="4">
        <v>0</v>
      </c>
      <c r="K32" s="4">
        <v>9.1117500000000007</v>
      </c>
      <c r="L32" s="4">
        <v>1.9681698128376099</v>
      </c>
      <c r="M32" s="4">
        <v>112.46684644786301</v>
      </c>
      <c r="N32" s="4">
        <v>4627.0657241362196</v>
      </c>
    </row>
    <row r="33" spans="1:14">
      <c r="A33" s="1"/>
      <c r="B33" s="1"/>
      <c r="C33" s="1" t="s">
        <v>616</v>
      </c>
      <c r="D33" s="1" t="s">
        <v>615</v>
      </c>
      <c r="E33" s="1" t="s">
        <v>614</v>
      </c>
      <c r="F33" s="1" t="s">
        <v>44</v>
      </c>
      <c r="G33" s="1" t="s">
        <v>86</v>
      </c>
      <c r="H33" s="3">
        <v>43844.582789351902</v>
      </c>
      <c r="I33" s="1" t="s">
        <v>634</v>
      </c>
      <c r="J33" s="4">
        <v>0</v>
      </c>
      <c r="K33" s="4">
        <v>9.1117500000000007</v>
      </c>
      <c r="L33" s="4">
        <v>1.6186347246331501</v>
      </c>
      <c r="M33" s="4">
        <v>92.493412836179701</v>
      </c>
      <c r="N33" s="4">
        <v>3997.9089342079901</v>
      </c>
    </row>
    <row r="34" spans="1:14">
      <c r="K34" t="s">
        <v>144</v>
      </c>
      <c r="L34">
        <f>ROUND(STDEV(L27:L33),3)</f>
        <v>0.187</v>
      </c>
    </row>
    <row r="35" spans="1:14">
      <c r="A35" s="117" t="s">
        <v>612</v>
      </c>
      <c r="F35" s="116">
        <v>3.1429999999999998</v>
      </c>
      <c r="K35" t="s">
        <v>611</v>
      </c>
      <c r="L35">
        <f>ROUND((L34*F35),2)</f>
        <v>0.59</v>
      </c>
    </row>
    <row r="37" spans="1:14">
      <c r="A37" s="12">
        <v>916</v>
      </c>
    </row>
    <row r="38" spans="1:14">
      <c r="A38" s="289" t="s">
        <v>25</v>
      </c>
      <c r="B38" s="291"/>
      <c r="C38" s="291"/>
      <c r="D38" s="291"/>
      <c r="E38" s="291"/>
      <c r="F38" s="291"/>
      <c r="G38" s="291"/>
      <c r="H38" s="290"/>
      <c r="I38" s="289" t="s">
        <v>7</v>
      </c>
      <c r="J38" s="290"/>
      <c r="K38" s="289" t="s">
        <v>20</v>
      </c>
      <c r="L38" s="291"/>
      <c r="M38" s="291"/>
      <c r="N38" s="290"/>
    </row>
    <row r="39" spans="1:14">
      <c r="A39" s="2" t="s">
        <v>114</v>
      </c>
      <c r="B39" s="2" t="s">
        <v>114</v>
      </c>
      <c r="C39" s="2" t="s">
        <v>58</v>
      </c>
      <c r="D39" s="2" t="s">
        <v>39</v>
      </c>
      <c r="E39" s="2" t="s">
        <v>50</v>
      </c>
      <c r="F39" s="2" t="s">
        <v>59</v>
      </c>
      <c r="G39" s="2" t="s">
        <v>26</v>
      </c>
      <c r="H39" s="2" t="s">
        <v>64</v>
      </c>
      <c r="I39" s="2" t="s">
        <v>104</v>
      </c>
      <c r="J39" s="2" t="s">
        <v>125</v>
      </c>
      <c r="K39" s="2" t="s">
        <v>5</v>
      </c>
      <c r="L39" s="2" t="s">
        <v>19</v>
      </c>
      <c r="M39" s="2" t="s">
        <v>0</v>
      </c>
      <c r="N39" s="2" t="s">
        <v>68</v>
      </c>
    </row>
    <row r="40" spans="1:14">
      <c r="A40" s="1"/>
      <c r="B40" s="1"/>
      <c r="C40" s="1" t="s">
        <v>616</v>
      </c>
      <c r="D40" s="1" t="s">
        <v>615</v>
      </c>
      <c r="E40" s="1" t="s">
        <v>622</v>
      </c>
      <c r="F40" s="1" t="s">
        <v>44</v>
      </c>
      <c r="G40" s="1" t="s">
        <v>86</v>
      </c>
      <c r="H40" s="3">
        <v>43844.457372685203</v>
      </c>
      <c r="I40" s="1" t="s">
        <v>633</v>
      </c>
      <c r="J40" s="4">
        <v>2.2204460492503101E-16</v>
      </c>
      <c r="K40" s="4">
        <v>11.725849999999999</v>
      </c>
      <c r="L40" s="4">
        <v>1.8282309784734201</v>
      </c>
      <c r="M40" s="4">
        <v>104.470341627053</v>
      </c>
      <c r="N40" s="4">
        <v>3370.1879986572299</v>
      </c>
    </row>
    <row r="41" spans="1:14">
      <c r="A41" s="1"/>
      <c r="B41" s="1"/>
      <c r="C41" s="1" t="s">
        <v>616</v>
      </c>
      <c r="D41" s="1" t="s">
        <v>615</v>
      </c>
      <c r="E41" s="1" t="s">
        <v>621</v>
      </c>
      <c r="F41" s="1" t="s">
        <v>44</v>
      </c>
      <c r="G41" s="1" t="s">
        <v>86</v>
      </c>
      <c r="H41" s="3">
        <v>43844.4781828704</v>
      </c>
      <c r="I41" s="1" t="s">
        <v>633</v>
      </c>
      <c r="J41" s="4">
        <v>2.2204460492503101E-16</v>
      </c>
      <c r="K41" s="4">
        <v>11.717266666666699</v>
      </c>
      <c r="L41" s="4">
        <v>2.0162053879208299</v>
      </c>
      <c r="M41" s="4">
        <v>115.21173645261899</v>
      </c>
      <c r="N41" s="4">
        <v>3883.03159753417</v>
      </c>
    </row>
    <row r="42" spans="1:14">
      <c r="A42" s="1"/>
      <c r="B42" s="1"/>
      <c r="C42" s="1" t="s">
        <v>616</v>
      </c>
      <c r="D42" s="1" t="s">
        <v>615</v>
      </c>
      <c r="E42" s="1" t="s">
        <v>620</v>
      </c>
      <c r="F42" s="1" t="s">
        <v>44</v>
      </c>
      <c r="G42" s="1" t="s">
        <v>86</v>
      </c>
      <c r="H42" s="3">
        <v>43844.499108796299</v>
      </c>
      <c r="I42" s="1" t="s">
        <v>633</v>
      </c>
      <c r="J42" s="4">
        <v>2.2204460492503101E-16</v>
      </c>
      <c r="K42" s="4">
        <v>11.717233333333301</v>
      </c>
      <c r="L42" s="4">
        <v>1.64942442648643</v>
      </c>
      <c r="M42" s="4">
        <v>94.252824370652903</v>
      </c>
      <c r="N42" s="4">
        <v>3179.7633444040798</v>
      </c>
    </row>
    <row r="43" spans="1:14">
      <c r="A43" s="1"/>
      <c r="B43" s="1"/>
      <c r="C43" s="1" t="s">
        <v>616</v>
      </c>
      <c r="D43" s="1" t="s">
        <v>615</v>
      </c>
      <c r="E43" s="1" t="s">
        <v>619</v>
      </c>
      <c r="F43" s="1" t="s">
        <v>44</v>
      </c>
      <c r="G43" s="1" t="s">
        <v>86</v>
      </c>
      <c r="H43" s="3">
        <v>43844.520023148201</v>
      </c>
      <c r="I43" s="1" t="s">
        <v>633</v>
      </c>
      <c r="J43" s="4">
        <v>2.2204460492503101E-16</v>
      </c>
      <c r="K43" s="4">
        <v>11.71725</v>
      </c>
      <c r="L43" s="4">
        <v>1.7585102501020899</v>
      </c>
      <c r="M43" s="4">
        <v>100.486300005834</v>
      </c>
      <c r="N43" s="4">
        <v>3428.4915765585902</v>
      </c>
    </row>
    <row r="44" spans="1:14">
      <c r="A44" s="1"/>
      <c r="B44" s="1"/>
      <c r="C44" s="1" t="s">
        <v>616</v>
      </c>
      <c r="D44" s="1" t="s">
        <v>615</v>
      </c>
      <c r="E44" s="1" t="s">
        <v>618</v>
      </c>
      <c r="F44" s="1" t="s">
        <v>44</v>
      </c>
      <c r="G44" s="1" t="s">
        <v>86</v>
      </c>
      <c r="H44" s="3">
        <v>43844.5409490741</v>
      </c>
      <c r="I44" s="1" t="s">
        <v>633</v>
      </c>
      <c r="J44" s="4">
        <v>2.2204460492503101E-16</v>
      </c>
      <c r="K44" s="4">
        <v>11.71725</v>
      </c>
      <c r="L44" s="4">
        <v>1.6163512186603199</v>
      </c>
      <c r="M44" s="4">
        <v>92.362926780589802</v>
      </c>
      <c r="N44" s="4">
        <v>3390.7896799315699</v>
      </c>
    </row>
    <row r="45" spans="1:14">
      <c r="A45" s="1"/>
      <c r="B45" s="1"/>
      <c r="C45" s="1" t="s">
        <v>616</v>
      </c>
      <c r="D45" s="1" t="s">
        <v>615</v>
      </c>
      <c r="E45" s="1" t="s">
        <v>617</v>
      </c>
      <c r="F45" s="1" t="s">
        <v>44</v>
      </c>
      <c r="G45" s="1" t="s">
        <v>86</v>
      </c>
      <c r="H45" s="3">
        <v>43844.561851851897</v>
      </c>
      <c r="I45" s="1" t="s">
        <v>633</v>
      </c>
      <c r="J45" s="4">
        <v>2.2204460492503101E-16</v>
      </c>
      <c r="K45" s="4">
        <v>11.717233333333301</v>
      </c>
      <c r="L45" s="4">
        <v>1.5905854582836301</v>
      </c>
      <c r="M45" s="4">
        <v>90.890597616207202</v>
      </c>
      <c r="N45" s="4">
        <v>3051.8748593749901</v>
      </c>
    </row>
    <row r="46" spans="1:14">
      <c r="A46" s="1"/>
      <c r="B46" s="1"/>
      <c r="C46" s="1" t="s">
        <v>616</v>
      </c>
      <c r="D46" s="1" t="s">
        <v>615</v>
      </c>
      <c r="E46" s="1" t="s">
        <v>614</v>
      </c>
      <c r="F46" s="1" t="s">
        <v>44</v>
      </c>
      <c r="G46" s="1" t="s">
        <v>86</v>
      </c>
      <c r="H46" s="3">
        <v>43844.582789351902</v>
      </c>
      <c r="I46" s="1" t="s">
        <v>633</v>
      </c>
      <c r="J46" s="4">
        <v>2.2204460492503101E-16</v>
      </c>
      <c r="K46" s="4">
        <v>11.717216666666699</v>
      </c>
      <c r="L46" s="4">
        <v>1.7906922800732901</v>
      </c>
      <c r="M46" s="4">
        <v>102.325273147045</v>
      </c>
      <c r="N46" s="4">
        <v>3609.7042237748301</v>
      </c>
    </row>
    <row r="47" spans="1:14">
      <c r="K47" t="s">
        <v>144</v>
      </c>
      <c r="L47">
        <f>ROUND(STDEV(L40:L46),3)</f>
        <v>0.14799999999999999</v>
      </c>
    </row>
    <row r="48" spans="1:14">
      <c r="A48" s="117" t="s">
        <v>612</v>
      </c>
      <c r="F48" s="116">
        <v>3.1429999999999998</v>
      </c>
      <c r="K48" t="s">
        <v>611</v>
      </c>
      <c r="L48">
        <f>ROUND((L47*F48),2)</f>
        <v>0.47</v>
      </c>
    </row>
    <row r="50" spans="1:14">
      <c r="A50" s="12">
        <v>923</v>
      </c>
    </row>
    <row r="51" spans="1:14">
      <c r="A51" s="289" t="s">
        <v>25</v>
      </c>
      <c r="B51" s="291"/>
      <c r="C51" s="291"/>
      <c r="D51" s="291"/>
      <c r="E51" s="291"/>
      <c r="F51" s="291"/>
      <c r="G51" s="291"/>
      <c r="H51" s="290"/>
      <c r="I51" s="289" t="s">
        <v>105</v>
      </c>
      <c r="J51" s="290"/>
      <c r="K51" s="289" t="s">
        <v>8</v>
      </c>
      <c r="L51" s="291"/>
      <c r="M51" s="291"/>
      <c r="N51" s="290"/>
    </row>
    <row r="52" spans="1:14">
      <c r="A52" s="2" t="s">
        <v>114</v>
      </c>
      <c r="B52" s="2" t="s">
        <v>114</v>
      </c>
      <c r="C52" s="2" t="s">
        <v>58</v>
      </c>
      <c r="D52" s="2" t="s">
        <v>39</v>
      </c>
      <c r="E52" s="2" t="s">
        <v>50</v>
      </c>
      <c r="F52" s="2" t="s">
        <v>59</v>
      </c>
      <c r="G52" s="2" t="s">
        <v>26</v>
      </c>
      <c r="H52" s="2" t="s">
        <v>64</v>
      </c>
      <c r="I52" s="2" t="s">
        <v>104</v>
      </c>
      <c r="J52" s="2" t="s">
        <v>125</v>
      </c>
      <c r="K52" s="2" t="s">
        <v>5</v>
      </c>
      <c r="L52" s="2" t="s">
        <v>19</v>
      </c>
      <c r="M52" s="2" t="s">
        <v>0</v>
      </c>
      <c r="N52" s="2" t="s">
        <v>68</v>
      </c>
    </row>
    <row r="53" spans="1:14">
      <c r="A53" s="1"/>
      <c r="B53" s="1"/>
      <c r="C53" s="1" t="s">
        <v>626</v>
      </c>
      <c r="D53" s="1" t="s">
        <v>615</v>
      </c>
      <c r="E53" s="1" t="s">
        <v>632</v>
      </c>
      <c r="F53" s="1" t="s">
        <v>44</v>
      </c>
      <c r="G53" s="1" t="s">
        <v>131</v>
      </c>
      <c r="H53" s="3">
        <v>43844.6036805556</v>
      </c>
      <c r="I53" s="1" t="s">
        <v>624</v>
      </c>
      <c r="J53" s="4">
        <v>0</v>
      </c>
      <c r="K53" s="4">
        <v>22.893533333333298</v>
      </c>
      <c r="L53" s="4">
        <v>12.320635779291001</v>
      </c>
      <c r="M53" s="4">
        <v>98.565086234328106</v>
      </c>
      <c r="N53" s="4">
        <v>6453.77359119214</v>
      </c>
    </row>
    <row r="54" spans="1:14">
      <c r="A54" s="1"/>
      <c r="B54" s="1"/>
      <c r="C54" s="1" t="s">
        <v>626</v>
      </c>
      <c r="D54" s="1" t="s">
        <v>615</v>
      </c>
      <c r="E54" s="1" t="s">
        <v>631</v>
      </c>
      <c r="F54" s="1" t="s">
        <v>44</v>
      </c>
      <c r="G54" s="1" t="s">
        <v>131</v>
      </c>
      <c r="H54" s="3">
        <v>43844.624583333301</v>
      </c>
      <c r="I54" s="1" t="s">
        <v>624</v>
      </c>
      <c r="J54" s="4">
        <v>0</v>
      </c>
      <c r="K54" s="4">
        <v>22.8935666666667</v>
      </c>
      <c r="L54" s="4">
        <v>9.7462851062332003</v>
      </c>
      <c r="M54" s="4">
        <v>77.970280849865603</v>
      </c>
      <c r="N54" s="4">
        <v>4898.4533394875898</v>
      </c>
    </row>
    <row r="55" spans="1:14">
      <c r="A55" s="1"/>
      <c r="B55" s="1"/>
      <c r="C55" s="1" t="s">
        <v>626</v>
      </c>
      <c r="D55" s="1" t="s">
        <v>615</v>
      </c>
      <c r="E55" s="1" t="s">
        <v>630</v>
      </c>
      <c r="F55" s="1" t="s">
        <v>44</v>
      </c>
      <c r="G55" s="1" t="s">
        <v>131</v>
      </c>
      <c r="H55" s="3">
        <v>43844.645486111098</v>
      </c>
      <c r="I55" s="1" t="s">
        <v>624</v>
      </c>
      <c r="J55" s="4">
        <v>0</v>
      </c>
      <c r="K55" s="4">
        <v>22.902049999999999</v>
      </c>
      <c r="L55" s="4">
        <v>11.7833406806059</v>
      </c>
      <c r="M55" s="4">
        <v>94.266725444846898</v>
      </c>
      <c r="N55" s="4">
        <v>5964.4241435186696</v>
      </c>
    </row>
    <row r="56" spans="1:14">
      <c r="A56" s="1"/>
      <c r="B56" s="1"/>
      <c r="C56" s="1" t="s">
        <v>626</v>
      </c>
      <c r="D56" s="1" t="s">
        <v>615</v>
      </c>
      <c r="E56" s="1" t="s">
        <v>629</v>
      </c>
      <c r="F56" s="1" t="s">
        <v>44</v>
      </c>
      <c r="G56" s="1" t="s">
        <v>131</v>
      </c>
      <c r="H56" s="3">
        <v>43844.6664467593</v>
      </c>
      <c r="I56" s="1" t="s">
        <v>624</v>
      </c>
      <c r="J56" s="4">
        <v>0</v>
      </c>
      <c r="K56" s="4">
        <v>22.910499999999999</v>
      </c>
      <c r="L56" s="4">
        <v>14.7536389957659</v>
      </c>
      <c r="M56" s="4">
        <v>118.029111966127</v>
      </c>
      <c r="N56" s="4">
        <v>7039.04745615105</v>
      </c>
    </row>
    <row r="57" spans="1:14">
      <c r="A57" s="1"/>
      <c r="B57" s="1"/>
      <c r="C57" s="1" t="s">
        <v>626</v>
      </c>
      <c r="D57" s="1" t="s">
        <v>615</v>
      </c>
      <c r="E57" s="1" t="s">
        <v>628</v>
      </c>
      <c r="F57" s="1" t="s">
        <v>44</v>
      </c>
      <c r="G57" s="1" t="s">
        <v>131</v>
      </c>
      <c r="H57" s="3">
        <v>43844.687326388899</v>
      </c>
      <c r="I57" s="1" t="s">
        <v>624</v>
      </c>
      <c r="J57" s="4">
        <v>0</v>
      </c>
      <c r="K57" s="4">
        <v>22.893533333333298</v>
      </c>
      <c r="L57" s="4">
        <v>10.9067328427438</v>
      </c>
      <c r="M57" s="4">
        <v>87.2538627419504</v>
      </c>
      <c r="N57" s="4">
        <v>5132.31633288598</v>
      </c>
    </row>
    <row r="58" spans="1:14">
      <c r="A58" s="1"/>
      <c r="B58" s="1"/>
      <c r="C58" s="1" t="s">
        <v>626</v>
      </c>
      <c r="D58" s="1" t="s">
        <v>615</v>
      </c>
      <c r="E58" s="1" t="s">
        <v>627</v>
      </c>
      <c r="F58" s="1" t="s">
        <v>44</v>
      </c>
      <c r="G58" s="1" t="s">
        <v>131</v>
      </c>
      <c r="H58" s="3">
        <v>43844.708275463003</v>
      </c>
      <c r="I58" s="1" t="s">
        <v>624</v>
      </c>
      <c r="J58" s="4">
        <v>0</v>
      </c>
      <c r="K58" s="4">
        <v>22.885066666666699</v>
      </c>
      <c r="L58" s="4">
        <v>11.009263014041901</v>
      </c>
      <c r="M58" s="4">
        <v>88.074104112335604</v>
      </c>
      <c r="N58" s="4">
        <v>5252.7518764318202</v>
      </c>
    </row>
    <row r="59" spans="1:14">
      <c r="A59" s="1"/>
      <c r="B59" s="1"/>
      <c r="C59" s="1" t="s">
        <v>626</v>
      </c>
      <c r="D59" s="1" t="s">
        <v>615</v>
      </c>
      <c r="E59" s="1" t="s">
        <v>625</v>
      </c>
      <c r="F59" s="1" t="s">
        <v>44</v>
      </c>
      <c r="G59" s="1" t="s">
        <v>131</v>
      </c>
      <c r="H59" s="3">
        <v>43844.729178240697</v>
      </c>
      <c r="I59" s="1" t="s">
        <v>624</v>
      </c>
      <c r="J59" s="4">
        <v>0</v>
      </c>
      <c r="K59" s="4">
        <v>22.885483333333301</v>
      </c>
      <c r="L59" s="4">
        <v>16.9801035813183</v>
      </c>
      <c r="M59" s="4">
        <v>135.840828650547</v>
      </c>
      <c r="N59" s="4">
        <v>7794.7762212343996</v>
      </c>
    </row>
    <row r="60" spans="1:14">
      <c r="K60" t="s">
        <v>144</v>
      </c>
      <c r="L60">
        <f>ROUND(STDEV(L53:L59),3)</f>
        <v>2.5179999999999998</v>
      </c>
    </row>
    <row r="61" spans="1:14">
      <c r="A61" s="117" t="s">
        <v>612</v>
      </c>
      <c r="F61" s="116">
        <v>3.1429999999999998</v>
      </c>
      <c r="K61" t="s">
        <v>611</v>
      </c>
      <c r="L61">
        <f>ROUND((L60*F61),2)</f>
        <v>7.91</v>
      </c>
    </row>
    <row r="63" spans="1:14">
      <c r="A63" s="12">
        <v>3117</v>
      </c>
    </row>
    <row r="64" spans="1:14">
      <c r="A64" s="289" t="s">
        <v>25</v>
      </c>
      <c r="B64" s="291"/>
      <c r="C64" s="291"/>
      <c r="D64" s="291"/>
      <c r="E64" s="291"/>
      <c r="F64" s="291"/>
      <c r="G64" s="291"/>
      <c r="H64" s="290"/>
      <c r="I64" s="289" t="s">
        <v>83</v>
      </c>
      <c r="J64" s="290"/>
      <c r="K64" s="289" t="s">
        <v>12</v>
      </c>
      <c r="L64" s="291"/>
      <c r="M64" s="291"/>
      <c r="N64" s="290"/>
    </row>
    <row r="65" spans="1:14">
      <c r="A65" s="2" t="s">
        <v>114</v>
      </c>
      <c r="B65" s="2" t="s">
        <v>114</v>
      </c>
      <c r="C65" s="2" t="s">
        <v>58</v>
      </c>
      <c r="D65" s="2" t="s">
        <v>39</v>
      </c>
      <c r="E65" s="2" t="s">
        <v>50</v>
      </c>
      <c r="F65" s="2" t="s">
        <v>59</v>
      </c>
      <c r="G65" s="2" t="s">
        <v>26</v>
      </c>
      <c r="H65" s="2" t="s">
        <v>64</v>
      </c>
      <c r="I65" s="2" t="s">
        <v>104</v>
      </c>
      <c r="J65" s="2" t="s">
        <v>125</v>
      </c>
      <c r="K65" s="2" t="s">
        <v>5</v>
      </c>
      <c r="L65" s="2" t="s">
        <v>19</v>
      </c>
      <c r="M65" s="2" t="s">
        <v>0</v>
      </c>
      <c r="N65" s="2" t="s">
        <v>68</v>
      </c>
    </row>
    <row r="66" spans="1:14">
      <c r="A66" s="1"/>
      <c r="B66" s="1"/>
      <c r="C66" s="1" t="s">
        <v>616</v>
      </c>
      <c r="D66" s="1" t="s">
        <v>615</v>
      </c>
      <c r="E66" s="1" t="s">
        <v>622</v>
      </c>
      <c r="F66" s="1" t="s">
        <v>44</v>
      </c>
      <c r="G66" s="1" t="s">
        <v>86</v>
      </c>
      <c r="H66" s="3">
        <v>43844.457372685203</v>
      </c>
      <c r="I66" s="1" t="s">
        <v>623</v>
      </c>
      <c r="J66" s="4">
        <v>0</v>
      </c>
      <c r="K66" s="4">
        <v>9.5216499999999993</v>
      </c>
      <c r="L66" s="4">
        <v>1.6071610094447599</v>
      </c>
      <c r="M66" s="4">
        <v>91.837771968271895</v>
      </c>
      <c r="N66" s="4">
        <v>917.66160114487195</v>
      </c>
    </row>
    <row r="67" spans="1:14">
      <c r="A67" s="1"/>
      <c r="B67" s="1"/>
      <c r="C67" s="1" t="s">
        <v>616</v>
      </c>
      <c r="D67" s="1" t="s">
        <v>615</v>
      </c>
      <c r="E67" s="1" t="s">
        <v>621</v>
      </c>
      <c r="F67" s="1" t="s">
        <v>44</v>
      </c>
      <c r="G67" s="1" t="s">
        <v>86</v>
      </c>
      <c r="H67" s="3">
        <v>43844.4781828704</v>
      </c>
      <c r="I67" s="1" t="s">
        <v>623</v>
      </c>
      <c r="J67" s="4">
        <v>0</v>
      </c>
      <c r="K67" s="4">
        <v>9.5215666666666703</v>
      </c>
      <c r="L67" s="4">
        <v>1.5156594665627501</v>
      </c>
      <c r="M67" s="4">
        <v>86.609112375014206</v>
      </c>
      <c r="N67" s="4">
        <v>904.144609779544</v>
      </c>
    </row>
    <row r="68" spans="1:14">
      <c r="A68" s="1"/>
      <c r="B68" s="1"/>
      <c r="C68" s="1" t="s">
        <v>616</v>
      </c>
      <c r="D68" s="1" t="s">
        <v>615</v>
      </c>
      <c r="E68" s="1" t="s">
        <v>620</v>
      </c>
      <c r="F68" s="1" t="s">
        <v>44</v>
      </c>
      <c r="G68" s="1" t="s">
        <v>86</v>
      </c>
      <c r="H68" s="3">
        <v>43844.499108796299</v>
      </c>
      <c r="I68" s="1" t="s">
        <v>623</v>
      </c>
      <c r="J68" s="4">
        <v>0</v>
      </c>
      <c r="K68" s="4">
        <v>9.5215333333333305</v>
      </c>
      <c r="L68" s="4">
        <v>1.8593509115220901</v>
      </c>
      <c r="M68" s="4">
        <v>106.248623515548</v>
      </c>
      <c r="N68" s="4">
        <v>1110.2578317723301</v>
      </c>
    </row>
    <row r="69" spans="1:14">
      <c r="A69" s="1"/>
      <c r="B69" s="1"/>
      <c r="C69" s="1" t="s">
        <v>616</v>
      </c>
      <c r="D69" s="1" t="s">
        <v>615</v>
      </c>
      <c r="E69" s="1" t="s">
        <v>619</v>
      </c>
      <c r="F69" s="1" t="s">
        <v>44</v>
      </c>
      <c r="G69" s="1" t="s">
        <v>86</v>
      </c>
      <c r="H69" s="3">
        <v>43844.520023148201</v>
      </c>
      <c r="I69" s="1" t="s">
        <v>623</v>
      </c>
      <c r="J69" s="4">
        <v>0</v>
      </c>
      <c r="K69" s="4">
        <v>9.5215333333333305</v>
      </c>
      <c r="L69" s="4">
        <v>1.8765832142143899</v>
      </c>
      <c r="M69" s="4">
        <v>107.233326526537</v>
      </c>
      <c r="N69" s="4">
        <v>1133.2510171629599</v>
      </c>
    </row>
    <row r="70" spans="1:14">
      <c r="A70" s="1"/>
      <c r="B70" s="1"/>
      <c r="C70" s="1" t="s">
        <v>616</v>
      </c>
      <c r="D70" s="1" t="s">
        <v>615</v>
      </c>
      <c r="E70" s="1" t="s">
        <v>618</v>
      </c>
      <c r="F70" s="1" t="s">
        <v>44</v>
      </c>
      <c r="G70" s="1" t="s">
        <v>86</v>
      </c>
      <c r="H70" s="3">
        <v>43844.5409490741</v>
      </c>
      <c r="I70" s="1" t="s">
        <v>623</v>
      </c>
      <c r="J70" s="4">
        <v>0</v>
      </c>
      <c r="K70" s="4">
        <v>9.5215499999999995</v>
      </c>
      <c r="L70" s="4">
        <v>1.5639096101874701</v>
      </c>
      <c r="M70" s="4">
        <v>89.366263439283898</v>
      </c>
      <c r="N70" s="4">
        <v>1016.1945786057501</v>
      </c>
    </row>
    <row r="71" spans="1:14">
      <c r="A71" s="1"/>
      <c r="B71" s="1"/>
      <c r="C71" s="1" t="s">
        <v>616</v>
      </c>
      <c r="D71" s="1" t="s">
        <v>615</v>
      </c>
      <c r="E71" s="1" t="s">
        <v>617</v>
      </c>
      <c r="F71" s="1" t="s">
        <v>44</v>
      </c>
      <c r="G71" s="1" t="s">
        <v>86</v>
      </c>
      <c r="H71" s="3">
        <v>43844.561851851897</v>
      </c>
      <c r="I71" s="1" t="s">
        <v>623</v>
      </c>
      <c r="J71" s="4">
        <v>0</v>
      </c>
      <c r="K71" s="4">
        <v>9.5160499999999999</v>
      </c>
      <c r="L71" s="4">
        <v>1.7910382723177001</v>
      </c>
      <c r="M71" s="4">
        <v>102.34504413243999</v>
      </c>
      <c r="N71" s="4">
        <v>1064.42407255177</v>
      </c>
    </row>
    <row r="72" spans="1:14">
      <c r="A72" s="1"/>
      <c r="B72" s="1"/>
      <c r="C72" s="1" t="s">
        <v>616</v>
      </c>
      <c r="D72" s="1" t="s">
        <v>615</v>
      </c>
      <c r="E72" s="1" t="s">
        <v>614</v>
      </c>
      <c r="F72" s="1" t="s">
        <v>44</v>
      </c>
      <c r="G72" s="1" t="s">
        <v>86</v>
      </c>
      <c r="H72" s="3">
        <v>43844.582789351902</v>
      </c>
      <c r="I72" s="1" t="s">
        <v>623</v>
      </c>
      <c r="J72" s="4">
        <v>0</v>
      </c>
      <c r="K72" s="4">
        <v>9.5160333333333291</v>
      </c>
      <c r="L72" s="4">
        <v>2.0362975157508498</v>
      </c>
      <c r="M72" s="4">
        <v>116.359858042906</v>
      </c>
      <c r="N72" s="4">
        <v>1271.4286553460699</v>
      </c>
    </row>
    <row r="73" spans="1:14">
      <c r="K73" t="s">
        <v>144</v>
      </c>
      <c r="L73">
        <f>ROUND(STDEV(L66:L72),3)</f>
        <v>0.192</v>
      </c>
    </row>
    <row r="74" spans="1:14">
      <c r="A74" s="117" t="s">
        <v>612</v>
      </c>
      <c r="F74" s="116">
        <v>3.1429999999999998</v>
      </c>
      <c r="K74" t="s">
        <v>611</v>
      </c>
      <c r="L74">
        <f>ROUND((L73*F74),2)</f>
        <v>0.6</v>
      </c>
    </row>
    <row r="76" spans="1:14">
      <c r="A76" s="12" t="s">
        <v>150</v>
      </c>
    </row>
    <row r="77" spans="1:14">
      <c r="A77" s="289" t="s">
        <v>25</v>
      </c>
      <c r="B77" s="291"/>
      <c r="C77" s="291"/>
      <c r="D77" s="291"/>
      <c r="E77" s="291"/>
      <c r="F77" s="291"/>
      <c r="G77" s="291"/>
      <c r="H77" s="290"/>
      <c r="I77" s="289" t="s">
        <v>41</v>
      </c>
      <c r="J77" s="290"/>
      <c r="K77" s="289" t="s">
        <v>89</v>
      </c>
      <c r="L77" s="291"/>
      <c r="M77" s="291"/>
      <c r="N77" s="290"/>
    </row>
    <row r="78" spans="1:14">
      <c r="A78" s="2" t="s">
        <v>114</v>
      </c>
      <c r="B78" s="2" t="s">
        <v>114</v>
      </c>
      <c r="C78" s="2" t="s">
        <v>58</v>
      </c>
      <c r="D78" s="2" t="s">
        <v>39</v>
      </c>
      <c r="E78" s="2" t="s">
        <v>50</v>
      </c>
      <c r="F78" s="2" t="s">
        <v>59</v>
      </c>
      <c r="G78" s="2" t="s">
        <v>26</v>
      </c>
      <c r="H78" s="2" t="s">
        <v>64</v>
      </c>
      <c r="I78" s="2" t="s">
        <v>104</v>
      </c>
      <c r="J78" s="2" t="s">
        <v>125</v>
      </c>
      <c r="K78" s="2" t="s">
        <v>5</v>
      </c>
      <c r="L78" s="2" t="s">
        <v>19</v>
      </c>
      <c r="M78" s="2" t="s">
        <v>0</v>
      </c>
      <c r="N78" s="2" t="s">
        <v>68</v>
      </c>
    </row>
    <row r="79" spans="1:14">
      <c r="A79" s="1"/>
      <c r="B79" s="1"/>
      <c r="C79" s="1" t="s">
        <v>616</v>
      </c>
      <c r="D79" s="1" t="s">
        <v>615</v>
      </c>
      <c r="E79" s="1" t="s">
        <v>622</v>
      </c>
      <c r="F79" s="1" t="s">
        <v>44</v>
      </c>
      <c r="G79" s="1" t="s">
        <v>86</v>
      </c>
      <c r="H79" s="3">
        <v>43844.457372685203</v>
      </c>
      <c r="I79" s="1" t="s">
        <v>613</v>
      </c>
      <c r="J79" s="4">
        <v>0</v>
      </c>
      <c r="K79" s="4">
        <v>10.60605</v>
      </c>
      <c r="L79" s="4">
        <v>1.5836328168606699</v>
      </c>
      <c r="M79" s="4">
        <v>90.493303820609498</v>
      </c>
      <c r="N79" s="4">
        <v>82332.162799389698</v>
      </c>
    </row>
    <row r="80" spans="1:14">
      <c r="A80" s="1"/>
      <c r="B80" s="1"/>
      <c r="C80" s="1" t="s">
        <v>616</v>
      </c>
      <c r="D80" s="1" t="s">
        <v>615</v>
      </c>
      <c r="E80" s="1" t="s">
        <v>621</v>
      </c>
      <c r="F80" s="1" t="s">
        <v>44</v>
      </c>
      <c r="G80" s="1" t="s">
        <v>86</v>
      </c>
      <c r="H80" s="3">
        <v>43844.4781828704</v>
      </c>
      <c r="I80" s="1" t="s">
        <v>613</v>
      </c>
      <c r="J80" s="4">
        <v>0</v>
      </c>
      <c r="K80" s="4">
        <v>10.6009333333333</v>
      </c>
      <c r="L80" s="4">
        <v>1.7745966819013299</v>
      </c>
      <c r="M80" s="4">
        <v>101.405524680076</v>
      </c>
      <c r="N80" s="4">
        <v>84924.468713374707</v>
      </c>
    </row>
    <row r="81" spans="1:56">
      <c r="A81" s="1"/>
      <c r="B81" s="1"/>
      <c r="C81" s="1" t="s">
        <v>616</v>
      </c>
      <c r="D81" s="1" t="s">
        <v>615</v>
      </c>
      <c r="E81" s="1" t="s">
        <v>620</v>
      </c>
      <c r="F81" s="1" t="s">
        <v>44</v>
      </c>
      <c r="G81" s="1" t="s">
        <v>86</v>
      </c>
      <c r="H81" s="3">
        <v>43844.499108796299</v>
      </c>
      <c r="I81" s="1" t="s">
        <v>613</v>
      </c>
      <c r="J81" s="4">
        <v>0</v>
      </c>
      <c r="K81" s="4">
        <v>10.600899999999999</v>
      </c>
      <c r="L81" s="4">
        <v>1.65012586208597</v>
      </c>
      <c r="M81" s="4">
        <v>94.2929064049125</v>
      </c>
      <c r="N81" s="4">
        <v>85514.778658808107</v>
      </c>
    </row>
    <row r="82" spans="1:56">
      <c r="A82" s="1"/>
      <c r="B82" s="1"/>
      <c r="C82" s="1" t="s">
        <v>616</v>
      </c>
      <c r="D82" s="1" t="s">
        <v>615</v>
      </c>
      <c r="E82" s="1" t="s">
        <v>619</v>
      </c>
      <c r="F82" s="1" t="s">
        <v>44</v>
      </c>
      <c r="G82" s="1" t="s">
        <v>86</v>
      </c>
      <c r="H82" s="3">
        <v>43844.520023148201</v>
      </c>
      <c r="I82" s="1" t="s">
        <v>613</v>
      </c>
      <c r="J82" s="4">
        <v>0</v>
      </c>
      <c r="K82" s="4">
        <v>10.6009166666667</v>
      </c>
      <c r="L82" s="4">
        <v>1.73408422897779</v>
      </c>
      <c r="M82" s="4">
        <v>99.090527370159194</v>
      </c>
      <c r="N82" s="4">
        <v>89538.996988829895</v>
      </c>
    </row>
    <row r="83" spans="1:56">
      <c r="A83" s="1"/>
      <c r="B83" s="1"/>
      <c r="C83" s="1" t="s">
        <v>616</v>
      </c>
      <c r="D83" s="1" t="s">
        <v>615</v>
      </c>
      <c r="E83" s="1" t="s">
        <v>618</v>
      </c>
      <c r="F83" s="1" t="s">
        <v>44</v>
      </c>
      <c r="G83" s="1" t="s">
        <v>86</v>
      </c>
      <c r="H83" s="3">
        <v>43844.5409490741</v>
      </c>
      <c r="I83" s="1" t="s">
        <v>613</v>
      </c>
      <c r="J83" s="4">
        <v>0</v>
      </c>
      <c r="K83" s="4">
        <v>10.6009166666667</v>
      </c>
      <c r="L83" s="4">
        <v>1.8570858578349001</v>
      </c>
      <c r="M83" s="4">
        <v>106.11919187628</v>
      </c>
      <c r="N83" s="4">
        <v>94693.188269644306</v>
      </c>
    </row>
    <row r="84" spans="1:56">
      <c r="A84" s="1"/>
      <c r="B84" s="1"/>
      <c r="C84" s="1" t="s">
        <v>616</v>
      </c>
      <c r="D84" s="1" t="s">
        <v>615</v>
      </c>
      <c r="E84" s="1" t="s">
        <v>617</v>
      </c>
      <c r="F84" s="1" t="s">
        <v>44</v>
      </c>
      <c r="G84" s="1" t="s">
        <v>86</v>
      </c>
      <c r="H84" s="3">
        <v>43844.561851851897</v>
      </c>
      <c r="I84" s="1" t="s">
        <v>613</v>
      </c>
      <c r="J84" s="4">
        <v>0</v>
      </c>
      <c r="K84" s="4">
        <v>10.6008833333333</v>
      </c>
      <c r="L84" s="4">
        <v>1.7276232785760199</v>
      </c>
      <c r="M84" s="4">
        <v>98.721330204343801</v>
      </c>
      <c r="N84" s="4">
        <v>91064.032086189894</v>
      </c>
    </row>
    <row r="85" spans="1:56">
      <c r="A85" s="1"/>
      <c r="B85" s="1"/>
      <c r="C85" s="1" t="s">
        <v>616</v>
      </c>
      <c r="D85" s="1" t="s">
        <v>615</v>
      </c>
      <c r="E85" s="1" t="s">
        <v>614</v>
      </c>
      <c r="F85" s="1" t="s">
        <v>44</v>
      </c>
      <c r="G85" s="1" t="s">
        <v>86</v>
      </c>
      <c r="H85" s="3">
        <v>43844.582789351902</v>
      </c>
      <c r="I85" s="1" t="s">
        <v>613</v>
      </c>
      <c r="J85" s="4">
        <v>0</v>
      </c>
      <c r="K85" s="4">
        <v>10.6008833333333</v>
      </c>
      <c r="L85" s="4">
        <v>1.9228512737633301</v>
      </c>
      <c r="M85" s="4">
        <v>109.877215643619</v>
      </c>
      <c r="N85" s="4">
        <v>109228.73099703599</v>
      </c>
    </row>
    <row r="86" spans="1:56">
      <c r="K86" t="s">
        <v>144</v>
      </c>
      <c r="L86">
        <f>ROUND(STDEV(L79:L85),3)</f>
        <v>0.11600000000000001</v>
      </c>
    </row>
    <row r="87" spans="1:56">
      <c r="A87" s="117" t="s">
        <v>612</v>
      </c>
      <c r="F87" s="116">
        <v>3.1429999999999998</v>
      </c>
      <c r="K87" t="s">
        <v>611</v>
      </c>
      <c r="L87">
        <f>ROUND((L86*F87),2)</f>
        <v>0.36</v>
      </c>
    </row>
    <row r="88" spans="1:56" ht="15.75" thickBot="1"/>
    <row r="89" spans="1:56" ht="15.75" thickBot="1">
      <c r="A89" s="115" t="s">
        <v>553</v>
      </c>
      <c r="C89" s="64" t="s">
        <v>610</v>
      </c>
    </row>
    <row r="90" spans="1:56">
      <c r="A90" s="102">
        <v>43767</v>
      </c>
    </row>
    <row r="91" spans="1:56" ht="17.25" customHeight="1">
      <c r="A91" s="289" t="s">
        <v>25</v>
      </c>
      <c r="B91" s="291"/>
      <c r="C91" s="291"/>
      <c r="D91" s="291"/>
      <c r="E91" s="291"/>
      <c r="F91" s="291"/>
      <c r="G91" s="291"/>
      <c r="H91" s="290"/>
      <c r="I91" s="289" t="s">
        <v>379</v>
      </c>
      <c r="J91" s="290"/>
      <c r="K91" s="289" t="s">
        <v>378</v>
      </c>
      <c r="L91" s="291"/>
      <c r="M91" s="291"/>
      <c r="N91" s="290"/>
      <c r="O91" s="289" t="s">
        <v>35</v>
      </c>
      <c r="P91" s="290"/>
      <c r="Q91" s="289" t="s">
        <v>377</v>
      </c>
      <c r="R91" s="290"/>
      <c r="S91" s="289" t="s">
        <v>376</v>
      </c>
      <c r="T91" s="291"/>
      <c r="U91" s="291"/>
      <c r="V91" s="290"/>
      <c r="W91" s="289" t="s">
        <v>35</v>
      </c>
      <c r="X91" s="290"/>
      <c r="Y91" s="289" t="s">
        <v>83</v>
      </c>
      <c r="Z91" s="290"/>
      <c r="AA91" s="289" t="s">
        <v>12</v>
      </c>
      <c r="AB91" s="291"/>
      <c r="AC91" s="291"/>
      <c r="AD91" s="290"/>
      <c r="AE91" s="289" t="s">
        <v>35</v>
      </c>
      <c r="AF91" s="290"/>
      <c r="AO91" s="289" t="s">
        <v>7</v>
      </c>
      <c r="AP91" s="290"/>
      <c r="AQ91" s="289" t="s">
        <v>20</v>
      </c>
      <c r="AR91" s="291"/>
      <c r="AS91" s="291"/>
      <c r="AT91" s="290"/>
      <c r="AU91" s="289" t="s">
        <v>35</v>
      </c>
      <c r="AV91" s="290"/>
      <c r="AW91" s="289" t="s">
        <v>105</v>
      </c>
      <c r="AX91" s="290"/>
      <c r="AY91" s="289" t="s">
        <v>8</v>
      </c>
      <c r="AZ91" s="291"/>
      <c r="BA91" s="291"/>
      <c r="BB91" s="290"/>
      <c r="BC91" s="289" t="s">
        <v>35</v>
      </c>
      <c r="BD91" s="290"/>
    </row>
    <row r="92" spans="1:56" ht="15" customHeight="1">
      <c r="A92" s="2" t="s">
        <v>114</v>
      </c>
      <c r="B92" s="2" t="s">
        <v>114</v>
      </c>
      <c r="C92" s="2" t="s">
        <v>58</v>
      </c>
      <c r="D92" s="2" t="s">
        <v>39</v>
      </c>
      <c r="E92" s="2" t="s">
        <v>50</v>
      </c>
      <c r="F92" s="2" t="s">
        <v>59</v>
      </c>
      <c r="G92" s="2" t="s">
        <v>26</v>
      </c>
      <c r="H92" s="2" t="s">
        <v>64</v>
      </c>
      <c r="I92" s="2" t="s">
        <v>104</v>
      </c>
      <c r="J92" s="2" t="s">
        <v>125</v>
      </c>
      <c r="K92" s="2" t="s">
        <v>5</v>
      </c>
      <c r="L92" s="2" t="s">
        <v>19</v>
      </c>
      <c r="M92" s="2" t="s">
        <v>0</v>
      </c>
      <c r="N92" s="2" t="s">
        <v>68</v>
      </c>
      <c r="O92" s="2" t="s">
        <v>5</v>
      </c>
      <c r="P92" s="2" t="s">
        <v>68</v>
      </c>
      <c r="Q92" s="2" t="s">
        <v>104</v>
      </c>
      <c r="R92" s="2" t="s">
        <v>125</v>
      </c>
      <c r="S92" s="2" t="s">
        <v>5</v>
      </c>
      <c r="T92" s="2" t="s">
        <v>19</v>
      </c>
      <c r="U92" s="2" t="s">
        <v>0</v>
      </c>
      <c r="V92" s="2" t="s">
        <v>68</v>
      </c>
      <c r="W92" s="2" t="s">
        <v>5</v>
      </c>
      <c r="X92" s="2" t="s">
        <v>68</v>
      </c>
      <c r="Y92" s="2" t="s">
        <v>104</v>
      </c>
      <c r="Z92" s="2" t="s">
        <v>125</v>
      </c>
      <c r="AA92" s="2" t="s">
        <v>5</v>
      </c>
      <c r="AB92" s="2" t="s">
        <v>19</v>
      </c>
      <c r="AC92" s="2" t="s">
        <v>0</v>
      </c>
      <c r="AD92" s="2" t="s">
        <v>68</v>
      </c>
      <c r="AE92" s="2" t="s">
        <v>5</v>
      </c>
      <c r="AF92" s="2" t="s">
        <v>68</v>
      </c>
      <c r="AO92" s="2" t="s">
        <v>104</v>
      </c>
      <c r="AP92" s="2" t="s">
        <v>125</v>
      </c>
      <c r="AQ92" s="2" t="s">
        <v>5</v>
      </c>
      <c r="AR92" s="2" t="s">
        <v>19</v>
      </c>
      <c r="AS92" s="2" t="s">
        <v>0</v>
      </c>
      <c r="AT92" s="2" t="s">
        <v>68</v>
      </c>
      <c r="AU92" s="2" t="s">
        <v>5</v>
      </c>
      <c r="AV92" s="2" t="s">
        <v>68</v>
      </c>
      <c r="AW92" s="2" t="s">
        <v>104</v>
      </c>
      <c r="AX92" s="2" t="s">
        <v>125</v>
      </c>
      <c r="AY92" s="2" t="s">
        <v>5</v>
      </c>
      <c r="AZ92" s="2" t="s">
        <v>19</v>
      </c>
      <c r="BA92" s="2" t="s">
        <v>0</v>
      </c>
      <c r="BB92" s="2" t="s">
        <v>68</v>
      </c>
      <c r="BC92" s="2" t="s">
        <v>5</v>
      </c>
      <c r="BD92" s="2" t="s">
        <v>68</v>
      </c>
    </row>
    <row r="93" spans="1:56">
      <c r="A93" s="1"/>
      <c r="B93" s="1"/>
      <c r="C93" s="1" t="s">
        <v>374</v>
      </c>
      <c r="D93" s="1" t="s">
        <v>114</v>
      </c>
      <c r="E93" s="1" t="s">
        <v>373</v>
      </c>
      <c r="F93" s="1" t="s">
        <v>44</v>
      </c>
      <c r="G93" s="1" t="s">
        <v>86</v>
      </c>
      <c r="H93" s="3">
        <v>43767.482048611098</v>
      </c>
      <c r="I93" s="1" t="s">
        <v>283</v>
      </c>
      <c r="J93" s="4">
        <v>0.99397185257815701</v>
      </c>
      <c r="K93" s="4">
        <v>9.1395499999999998</v>
      </c>
      <c r="L93" s="4">
        <v>1.59237321763835</v>
      </c>
      <c r="M93" s="114">
        <v>90.992755293620306</v>
      </c>
      <c r="N93" s="4">
        <v>3427.0279649991498</v>
      </c>
      <c r="O93" s="4">
        <v>13.6808333333333</v>
      </c>
      <c r="P93" s="4">
        <v>719040.09026808199</v>
      </c>
      <c r="Q93" s="1" t="s">
        <v>282</v>
      </c>
      <c r="R93" s="4">
        <v>0.99536247278128498</v>
      </c>
      <c r="S93" s="4">
        <v>9.2158499999999997</v>
      </c>
      <c r="T93" s="4">
        <v>1.5547018902847001</v>
      </c>
      <c r="U93" s="114">
        <v>88.8401080162688</v>
      </c>
      <c r="V93" s="4">
        <v>3047.1492135724102</v>
      </c>
      <c r="W93" s="4">
        <v>13.6808333333333</v>
      </c>
      <c r="X93" s="4">
        <v>719040.09026808199</v>
      </c>
      <c r="Y93" s="1" t="s">
        <v>281</v>
      </c>
      <c r="Z93" s="4">
        <v>0.99989152188110098</v>
      </c>
      <c r="AA93" s="4">
        <v>9.5927500000000006</v>
      </c>
      <c r="AB93" s="4">
        <v>1.6106248575242299</v>
      </c>
      <c r="AC93" s="114">
        <v>92.0357061442419</v>
      </c>
      <c r="AD93" s="4">
        <v>1006.3550540738501</v>
      </c>
      <c r="AE93" s="4">
        <v>13.6808333333333</v>
      </c>
      <c r="AF93" s="4">
        <v>719040.09026808199</v>
      </c>
      <c r="AO93" s="1" t="s">
        <v>280</v>
      </c>
      <c r="AP93" s="4">
        <v>0.99408131924568799</v>
      </c>
      <c r="AQ93" s="4">
        <v>11.8364833333333</v>
      </c>
      <c r="AR93" s="4">
        <v>2.6270085634813198</v>
      </c>
      <c r="AS93" s="4">
        <v>150.11477505607499</v>
      </c>
      <c r="AT93" s="4">
        <v>4840.1933981873799</v>
      </c>
      <c r="AU93" s="4">
        <v>13.6808333333333</v>
      </c>
      <c r="AV93" s="4">
        <v>719040.09026808199</v>
      </c>
      <c r="AW93" s="1" t="s">
        <v>279</v>
      </c>
      <c r="AX93" s="4">
        <v>0.99925727484447702</v>
      </c>
      <c r="AY93" s="4">
        <v>23.5561166666667</v>
      </c>
      <c r="AZ93" s="4">
        <v>0</v>
      </c>
      <c r="BA93" s="4">
        <v>0</v>
      </c>
      <c r="BB93" s="4">
        <v>0</v>
      </c>
      <c r="BC93" s="4">
        <v>13.6808333333333</v>
      </c>
      <c r="BD93" s="4">
        <v>719040.09026808199</v>
      </c>
    </row>
    <row r="94" spans="1:56">
      <c r="A94" s="1"/>
      <c r="B94" s="1"/>
      <c r="C94" s="1" t="s">
        <v>372</v>
      </c>
      <c r="D94" s="1" t="s">
        <v>114</v>
      </c>
      <c r="E94" s="1" t="s">
        <v>371</v>
      </c>
      <c r="F94" s="1" t="s">
        <v>44</v>
      </c>
      <c r="G94" s="1" t="s">
        <v>24</v>
      </c>
      <c r="H94" s="3">
        <v>43767.502974536997</v>
      </c>
      <c r="I94" s="1" t="s">
        <v>283</v>
      </c>
      <c r="J94" s="4">
        <v>0.99397185257815701</v>
      </c>
      <c r="K94" s="4">
        <v>9.1395833333333307</v>
      </c>
      <c r="L94" s="4">
        <v>2.6018524599195501</v>
      </c>
      <c r="M94" s="4">
        <v>86.7284153306516</v>
      </c>
      <c r="N94" s="4">
        <v>6708.7657815960902</v>
      </c>
      <c r="O94" s="4">
        <v>13.6804166666667</v>
      </c>
      <c r="P94" s="4">
        <v>861470.25259910198</v>
      </c>
      <c r="Q94" s="1" t="s">
        <v>282</v>
      </c>
      <c r="R94" s="4">
        <v>0.99536247278128498</v>
      </c>
      <c r="S94" s="4">
        <v>9.2158833333333305</v>
      </c>
      <c r="T94" s="4">
        <v>2.9372495271433201</v>
      </c>
      <c r="U94" s="4">
        <v>97.908317571443902</v>
      </c>
      <c r="V94" s="4">
        <v>6897.2285546502198</v>
      </c>
      <c r="W94" s="4">
        <v>13.6804166666667</v>
      </c>
      <c r="X94" s="4">
        <v>861470.25259910198</v>
      </c>
      <c r="Y94" s="1" t="s">
        <v>281</v>
      </c>
      <c r="Z94" s="4">
        <v>0.99989152188110098</v>
      </c>
      <c r="AA94" s="4">
        <v>9.5927833333333297</v>
      </c>
      <c r="AB94" s="4">
        <v>3.5224108015667901</v>
      </c>
      <c r="AC94" s="4">
        <v>117.41369338555999</v>
      </c>
      <c r="AD94" s="4">
        <v>2637.3779284193802</v>
      </c>
      <c r="AE94" s="4">
        <v>13.6804166666667</v>
      </c>
      <c r="AF94" s="4">
        <v>861470.25259910198</v>
      </c>
      <c r="AO94" s="1" t="s">
        <v>280</v>
      </c>
      <c r="AP94" s="4">
        <v>0.99408131924568799</v>
      </c>
      <c r="AQ94" s="4">
        <v>11.836083333333301</v>
      </c>
      <c r="AR94" s="4">
        <v>3.72633460999295</v>
      </c>
      <c r="AS94" s="114">
        <v>124.211153666432</v>
      </c>
      <c r="AT94" s="4">
        <v>8225.6505769558207</v>
      </c>
      <c r="AU94" s="4">
        <v>13.6804166666667</v>
      </c>
      <c r="AV94" s="4">
        <v>861470.25259910198</v>
      </c>
      <c r="AW94" s="1" t="s">
        <v>279</v>
      </c>
      <c r="AX94" s="4">
        <v>0.99925727484447702</v>
      </c>
      <c r="AY94" s="4">
        <v>23.623633333333299</v>
      </c>
      <c r="AZ94" s="4">
        <v>0</v>
      </c>
      <c r="BA94" s="4">
        <v>0</v>
      </c>
      <c r="BB94" s="4">
        <v>0</v>
      </c>
      <c r="BC94" s="4">
        <v>13.6804166666667</v>
      </c>
      <c r="BD94" s="4">
        <v>861470.25259910198</v>
      </c>
    </row>
    <row r="95" spans="1:56">
      <c r="A95" s="1"/>
      <c r="B95" s="1"/>
      <c r="C95" s="1" t="s">
        <v>370</v>
      </c>
      <c r="D95" s="1" t="s">
        <v>114</v>
      </c>
      <c r="E95" s="1" t="s">
        <v>369</v>
      </c>
      <c r="F95" s="1" t="s">
        <v>44</v>
      </c>
      <c r="G95" s="1" t="s">
        <v>55</v>
      </c>
      <c r="H95" s="3">
        <v>43767.523831018501</v>
      </c>
      <c r="I95" s="1" t="s">
        <v>283</v>
      </c>
      <c r="J95" s="4">
        <v>0.99397185257815701</v>
      </c>
      <c r="K95" s="4">
        <v>9.1395833333333307</v>
      </c>
      <c r="L95" s="4">
        <v>5.0772314366779598</v>
      </c>
      <c r="M95" s="4">
        <v>101.54462873355899</v>
      </c>
      <c r="N95" s="4">
        <v>15064.6150158087</v>
      </c>
      <c r="O95" s="4">
        <v>13.6804166666667</v>
      </c>
      <c r="P95" s="4">
        <v>991314.36276254302</v>
      </c>
      <c r="Q95" s="1" t="s">
        <v>282</v>
      </c>
      <c r="R95" s="4">
        <v>0.99536247278128498</v>
      </c>
      <c r="S95" s="4">
        <v>9.2158833333333305</v>
      </c>
      <c r="T95" s="4">
        <v>5.2093914677848403</v>
      </c>
      <c r="U95" s="4">
        <v>104.187829355697</v>
      </c>
      <c r="V95" s="4">
        <v>14076.409174409</v>
      </c>
      <c r="W95" s="4">
        <v>13.6804166666667</v>
      </c>
      <c r="X95" s="4">
        <v>991314.36276254302</v>
      </c>
      <c r="Y95" s="1" t="s">
        <v>281</v>
      </c>
      <c r="Z95" s="4">
        <v>0.99989152188110098</v>
      </c>
      <c r="AA95" s="4">
        <v>9.5927833333333297</v>
      </c>
      <c r="AB95" s="4">
        <v>5.9388183983141403</v>
      </c>
      <c r="AC95" s="4">
        <v>118.776367966283</v>
      </c>
      <c r="AD95" s="4">
        <v>5118.1753878557902</v>
      </c>
      <c r="AE95" s="4">
        <v>13.6804166666667</v>
      </c>
      <c r="AF95" s="4">
        <v>991314.36276254302</v>
      </c>
      <c r="AO95" s="1" t="s">
        <v>280</v>
      </c>
      <c r="AP95" s="4">
        <v>0.99408131924568799</v>
      </c>
      <c r="AQ95" s="4">
        <v>11.836083333333301</v>
      </c>
      <c r="AR95" s="4">
        <v>5.37483009132254</v>
      </c>
      <c r="AS95" s="4">
        <v>107.496601826451</v>
      </c>
      <c r="AT95" s="4">
        <v>13652.879578989799</v>
      </c>
      <c r="AU95" s="4">
        <v>13.6804166666667</v>
      </c>
      <c r="AV95" s="4">
        <v>991314.36276254302</v>
      </c>
      <c r="AW95" s="1" t="s">
        <v>279</v>
      </c>
      <c r="AX95" s="4">
        <v>0.99925727484447702</v>
      </c>
      <c r="AY95" s="4">
        <v>23.55575</v>
      </c>
      <c r="AZ95" s="4">
        <v>6.1804486523787396</v>
      </c>
      <c r="BA95" s="114">
        <v>123.60897304757501</v>
      </c>
      <c r="BB95" s="4">
        <v>2085.8999272726801</v>
      </c>
      <c r="BC95" s="4">
        <v>13.6804166666667</v>
      </c>
      <c r="BD95" s="4">
        <v>991314.36276254302</v>
      </c>
    </row>
    <row r="97" spans="1:56">
      <c r="A97" s="102">
        <v>43770</v>
      </c>
    </row>
    <row r="98" spans="1:56" ht="17.25" customHeight="1">
      <c r="A98" s="289" t="s">
        <v>25</v>
      </c>
      <c r="B98" s="291"/>
      <c r="C98" s="291"/>
      <c r="D98" s="291"/>
      <c r="E98" s="291"/>
      <c r="F98" s="291"/>
      <c r="G98" s="291"/>
      <c r="H98" s="290"/>
      <c r="I98" s="289" t="s">
        <v>379</v>
      </c>
      <c r="J98" s="290"/>
      <c r="K98" s="289" t="s">
        <v>378</v>
      </c>
      <c r="L98" s="291"/>
      <c r="M98" s="291"/>
      <c r="N98" s="290"/>
      <c r="O98" s="289" t="s">
        <v>35</v>
      </c>
      <c r="P98" s="290"/>
      <c r="Q98" s="289" t="s">
        <v>377</v>
      </c>
      <c r="R98" s="290"/>
      <c r="S98" s="289" t="s">
        <v>376</v>
      </c>
      <c r="T98" s="291"/>
      <c r="U98" s="291"/>
      <c r="V98" s="290"/>
      <c r="W98" s="289" t="s">
        <v>35</v>
      </c>
      <c r="X98" s="290"/>
      <c r="Y98" s="289" t="s">
        <v>83</v>
      </c>
      <c r="Z98" s="290"/>
      <c r="AA98" s="289" t="s">
        <v>12</v>
      </c>
      <c r="AB98" s="291"/>
      <c r="AC98" s="291"/>
      <c r="AD98" s="290"/>
      <c r="AE98" s="289" t="s">
        <v>35</v>
      </c>
      <c r="AF98" s="290"/>
      <c r="AG98" s="289" t="s">
        <v>41</v>
      </c>
      <c r="AH98" s="290"/>
      <c r="AI98" s="289" t="s">
        <v>89</v>
      </c>
      <c r="AJ98" s="291"/>
      <c r="AK98" s="291"/>
      <c r="AL98" s="290"/>
      <c r="AM98" s="289" t="s">
        <v>18</v>
      </c>
      <c r="AN98" s="290"/>
      <c r="AO98" s="289" t="s">
        <v>7</v>
      </c>
      <c r="AP98" s="290"/>
      <c r="AQ98" s="289" t="s">
        <v>20</v>
      </c>
      <c r="AR98" s="291"/>
      <c r="AS98" s="291"/>
      <c r="AT98" s="290"/>
      <c r="AU98" s="289" t="s">
        <v>35</v>
      </c>
      <c r="AV98" s="290"/>
      <c r="AW98" s="289" t="s">
        <v>105</v>
      </c>
      <c r="AX98" s="290"/>
      <c r="AY98" s="289" t="s">
        <v>8</v>
      </c>
      <c r="AZ98" s="291"/>
      <c r="BA98" s="291"/>
      <c r="BB98" s="290"/>
      <c r="BC98" s="289" t="s">
        <v>35</v>
      </c>
      <c r="BD98" s="290"/>
    </row>
    <row r="99" spans="1:56" ht="15" customHeight="1">
      <c r="A99" s="2" t="s">
        <v>114</v>
      </c>
      <c r="B99" s="2" t="s">
        <v>114</v>
      </c>
      <c r="C99" s="2" t="s">
        <v>58</v>
      </c>
      <c r="D99" s="2" t="s">
        <v>39</v>
      </c>
      <c r="E99" s="2" t="s">
        <v>50</v>
      </c>
      <c r="F99" s="2" t="s">
        <v>59</v>
      </c>
      <c r="G99" s="2" t="s">
        <v>26</v>
      </c>
      <c r="H99" s="2" t="s">
        <v>64</v>
      </c>
      <c r="I99" s="2" t="s">
        <v>104</v>
      </c>
      <c r="J99" s="2" t="s">
        <v>125</v>
      </c>
      <c r="K99" s="2" t="s">
        <v>5</v>
      </c>
      <c r="L99" s="2" t="s">
        <v>19</v>
      </c>
      <c r="M99" s="2" t="s">
        <v>0</v>
      </c>
      <c r="N99" s="2" t="s">
        <v>68</v>
      </c>
      <c r="O99" s="2" t="s">
        <v>5</v>
      </c>
      <c r="P99" s="2" t="s">
        <v>68</v>
      </c>
      <c r="Q99" s="2" t="s">
        <v>104</v>
      </c>
      <c r="R99" s="2" t="s">
        <v>125</v>
      </c>
      <c r="S99" s="2" t="s">
        <v>5</v>
      </c>
      <c r="T99" s="2" t="s">
        <v>19</v>
      </c>
      <c r="U99" s="2" t="s">
        <v>0</v>
      </c>
      <c r="V99" s="2" t="s">
        <v>68</v>
      </c>
      <c r="W99" s="2" t="s">
        <v>5</v>
      </c>
      <c r="X99" s="2" t="s">
        <v>68</v>
      </c>
      <c r="Y99" s="2" t="s">
        <v>104</v>
      </c>
      <c r="Z99" s="2" t="s">
        <v>125</v>
      </c>
      <c r="AA99" s="2" t="s">
        <v>5</v>
      </c>
      <c r="AB99" s="2" t="s">
        <v>19</v>
      </c>
      <c r="AC99" s="2" t="s">
        <v>0</v>
      </c>
      <c r="AD99" s="2" t="s">
        <v>68</v>
      </c>
      <c r="AE99" s="2" t="s">
        <v>5</v>
      </c>
      <c r="AF99" s="2" t="s">
        <v>68</v>
      </c>
      <c r="AG99" s="2" t="s">
        <v>104</v>
      </c>
      <c r="AH99" s="2" t="s">
        <v>125</v>
      </c>
      <c r="AI99" s="2" t="s">
        <v>5</v>
      </c>
      <c r="AJ99" s="2" t="s">
        <v>19</v>
      </c>
      <c r="AK99" s="2" t="s">
        <v>0</v>
      </c>
      <c r="AL99" s="2" t="s">
        <v>68</v>
      </c>
      <c r="AM99" s="2" t="s">
        <v>5</v>
      </c>
      <c r="AN99" s="2" t="s">
        <v>68</v>
      </c>
      <c r="AO99" s="2" t="s">
        <v>104</v>
      </c>
      <c r="AP99" s="2" t="s">
        <v>125</v>
      </c>
      <c r="AQ99" s="2" t="s">
        <v>5</v>
      </c>
      <c r="AR99" s="2" t="s">
        <v>19</v>
      </c>
      <c r="AS99" s="2" t="s">
        <v>0</v>
      </c>
      <c r="AT99" s="2" t="s">
        <v>68</v>
      </c>
      <c r="AU99" s="2" t="s">
        <v>5</v>
      </c>
      <c r="AV99" s="2" t="s">
        <v>68</v>
      </c>
      <c r="AW99" s="2" t="s">
        <v>104</v>
      </c>
      <c r="AX99" s="2" t="s">
        <v>125</v>
      </c>
      <c r="AY99" s="2" t="s">
        <v>5</v>
      </c>
      <c r="AZ99" s="2" t="s">
        <v>19</v>
      </c>
      <c r="BA99" s="2" t="s">
        <v>0</v>
      </c>
      <c r="BB99" s="2" t="s">
        <v>68</v>
      </c>
      <c r="BC99" s="2" t="s">
        <v>5</v>
      </c>
      <c r="BD99" s="2" t="s">
        <v>68</v>
      </c>
    </row>
    <row r="100" spans="1:56">
      <c r="A100" s="1"/>
      <c r="B100" s="1"/>
      <c r="C100" s="1" t="s">
        <v>526</v>
      </c>
      <c r="D100" s="1"/>
      <c r="E100" s="1" t="s">
        <v>525</v>
      </c>
      <c r="F100" s="1" t="s">
        <v>44</v>
      </c>
      <c r="G100" s="1" t="s">
        <v>55</v>
      </c>
      <c r="H100" s="3">
        <v>43770.702800925901</v>
      </c>
      <c r="I100" s="1" t="s">
        <v>385</v>
      </c>
      <c r="J100" s="4">
        <v>0.99826091527740901</v>
      </c>
      <c r="K100" s="4">
        <v>9.1232833333333296</v>
      </c>
      <c r="L100" s="4">
        <v>4.8962510730873801</v>
      </c>
      <c r="M100" s="4">
        <v>97.925021461747704</v>
      </c>
      <c r="N100" s="4">
        <v>14175.5512819738</v>
      </c>
      <c r="O100" s="4">
        <v>13.672083333333299</v>
      </c>
      <c r="P100" s="4">
        <v>738431.64692653297</v>
      </c>
      <c r="Q100" s="1" t="s">
        <v>384</v>
      </c>
      <c r="R100" s="4">
        <v>0.99679217206035797</v>
      </c>
      <c r="S100" s="4">
        <v>9.1995833333333294</v>
      </c>
      <c r="T100" s="4">
        <v>4.5114972067571903</v>
      </c>
      <c r="U100" s="4">
        <v>90.229944135143796</v>
      </c>
      <c r="V100" s="4">
        <v>12274.3495499128</v>
      </c>
      <c r="W100" s="4">
        <v>13.672083333333299</v>
      </c>
      <c r="X100" s="4">
        <v>738431.64692653297</v>
      </c>
      <c r="Y100" s="1" t="s">
        <v>383</v>
      </c>
      <c r="Z100" s="4">
        <v>0.99906402414279805</v>
      </c>
      <c r="AA100" s="4">
        <v>9.5764833333333304</v>
      </c>
      <c r="AB100" s="4">
        <v>4.0411264674912397</v>
      </c>
      <c r="AC100" s="4">
        <v>80.822529349824805</v>
      </c>
      <c r="AD100" s="4">
        <v>4004.10103721319</v>
      </c>
      <c r="AE100" s="4">
        <v>13.672083333333299</v>
      </c>
      <c r="AF100" s="4">
        <v>738431.64692653297</v>
      </c>
      <c r="AG100" s="1" t="s">
        <v>382</v>
      </c>
      <c r="AH100" s="4">
        <v>0.99907502561121397</v>
      </c>
      <c r="AI100" s="4">
        <v>10.6916833333333</v>
      </c>
      <c r="AJ100" s="4">
        <v>17.439289816090898</v>
      </c>
      <c r="AK100" s="4">
        <v>348.78579632181902</v>
      </c>
      <c r="AL100" s="4">
        <v>89852.477342279701</v>
      </c>
      <c r="AM100" s="4">
        <v>10.685783333333299</v>
      </c>
      <c r="AN100" s="4">
        <v>171162.098129083</v>
      </c>
      <c r="AO100" s="1" t="s">
        <v>381</v>
      </c>
      <c r="AP100" s="4">
        <v>0.99597805324617195</v>
      </c>
      <c r="AQ100" s="4">
        <v>11.81925</v>
      </c>
      <c r="AR100" s="4">
        <v>4.9070885579152499</v>
      </c>
      <c r="AS100" s="4">
        <v>98.141771158304905</v>
      </c>
      <c r="AT100" s="4">
        <v>11532.594998995501</v>
      </c>
      <c r="AU100" s="4">
        <v>13.672083333333299</v>
      </c>
      <c r="AV100" s="4">
        <v>738431.64692653297</v>
      </c>
      <c r="AW100" s="1" t="s">
        <v>380</v>
      </c>
      <c r="AX100" s="4">
        <v>0.99495350851247299</v>
      </c>
      <c r="AY100" s="4">
        <v>23.479566666666699</v>
      </c>
      <c r="AZ100" s="4">
        <v>3.6383420203563501</v>
      </c>
      <c r="BA100" s="4">
        <v>72.766840407126907</v>
      </c>
      <c r="BB100" s="4">
        <v>1289.97285962252</v>
      </c>
      <c r="BC100" s="4">
        <v>13.672083333333299</v>
      </c>
      <c r="BD100" s="4">
        <v>738431.64692653297</v>
      </c>
    </row>
    <row r="101" spans="1:56">
      <c r="A101" s="1"/>
      <c r="B101" s="1"/>
      <c r="C101" s="1" t="s">
        <v>524</v>
      </c>
      <c r="D101" s="1"/>
      <c r="E101" s="1" t="s">
        <v>523</v>
      </c>
      <c r="F101" s="1" t="s">
        <v>44</v>
      </c>
      <c r="G101" s="1" t="s">
        <v>24</v>
      </c>
      <c r="H101" s="3">
        <v>43770.723715277803</v>
      </c>
      <c r="I101" s="1" t="s">
        <v>385</v>
      </c>
      <c r="J101" s="4">
        <v>0.99826091527740901</v>
      </c>
      <c r="K101" s="4">
        <v>9.1232666666666695</v>
      </c>
      <c r="L101" s="4">
        <v>3.35516286454612</v>
      </c>
      <c r="M101" s="4">
        <v>111.838762151537</v>
      </c>
      <c r="N101" s="4">
        <v>8868.7775268135902</v>
      </c>
      <c r="O101" s="4">
        <v>13.672133333333299</v>
      </c>
      <c r="P101" s="4">
        <v>674192.90479790501</v>
      </c>
      <c r="Q101" s="1" t="s">
        <v>384</v>
      </c>
      <c r="R101" s="4">
        <v>0.99679217206035797</v>
      </c>
      <c r="S101" s="4">
        <v>9.1995666666666693</v>
      </c>
      <c r="T101" s="4">
        <v>3.01435552793872</v>
      </c>
      <c r="U101" s="114">
        <v>100.47851759795699</v>
      </c>
      <c r="V101" s="4">
        <v>7487.6605006995997</v>
      </c>
      <c r="W101" s="4">
        <v>13.672133333333299</v>
      </c>
      <c r="X101" s="4">
        <v>674192.90479790501</v>
      </c>
      <c r="Y101" s="1" t="s">
        <v>383</v>
      </c>
      <c r="Z101" s="4">
        <v>0.99906402414279805</v>
      </c>
      <c r="AA101" s="4">
        <v>9.5764999999999993</v>
      </c>
      <c r="AB101" s="4">
        <v>2.11694167246034</v>
      </c>
      <c r="AC101" s="4">
        <v>70.564722415344605</v>
      </c>
      <c r="AD101" s="4">
        <v>1915.39026449122</v>
      </c>
      <c r="AE101" s="4">
        <v>13.672133333333299</v>
      </c>
      <c r="AF101" s="4">
        <v>674192.90479790501</v>
      </c>
      <c r="AG101" s="1" t="s">
        <v>382</v>
      </c>
      <c r="AH101" s="4">
        <v>0.99907502561121397</v>
      </c>
      <c r="AI101" s="4">
        <v>10.6917166666667</v>
      </c>
      <c r="AJ101" s="4">
        <v>13.6926019956329</v>
      </c>
      <c r="AK101" s="4">
        <v>456.42006652109802</v>
      </c>
      <c r="AL101" s="4">
        <v>70888.958281810395</v>
      </c>
      <c r="AM101" s="4">
        <v>10.685833333333299</v>
      </c>
      <c r="AN101" s="4">
        <v>171988.318580266</v>
      </c>
      <c r="AO101" s="1" t="s">
        <v>381</v>
      </c>
      <c r="AP101" s="4">
        <v>0.99597805324617195</v>
      </c>
      <c r="AQ101" s="4">
        <v>11.819283333333299</v>
      </c>
      <c r="AR101" s="4">
        <v>2.4418491966886799</v>
      </c>
      <c r="AS101" s="114">
        <v>81.394973222956196</v>
      </c>
      <c r="AT101" s="4">
        <v>5239.5725851235802</v>
      </c>
      <c r="AU101" s="4">
        <v>13.672133333333299</v>
      </c>
      <c r="AV101" s="4">
        <v>674192.90479790501</v>
      </c>
      <c r="AW101" s="1" t="s">
        <v>380</v>
      </c>
      <c r="AX101" s="4">
        <v>0.99495350851247299</v>
      </c>
      <c r="AY101" s="4">
        <v>23.462633333333301</v>
      </c>
      <c r="AZ101" s="4">
        <v>3.0291520732913</v>
      </c>
      <c r="BA101" s="114">
        <v>100.971735776377</v>
      </c>
      <c r="BB101" s="4">
        <v>980.555103533075</v>
      </c>
      <c r="BC101" s="4">
        <v>13.672133333333299</v>
      </c>
      <c r="BD101" s="4">
        <v>674192.90479790501</v>
      </c>
    </row>
    <row r="102" spans="1:56">
      <c r="A102" s="1"/>
      <c r="B102" s="1"/>
      <c r="C102" s="1" t="s">
        <v>522</v>
      </c>
      <c r="D102" s="1"/>
      <c r="E102" s="1" t="s">
        <v>521</v>
      </c>
      <c r="F102" s="1" t="s">
        <v>44</v>
      </c>
      <c r="G102" s="1" t="s">
        <v>86</v>
      </c>
      <c r="H102" s="3">
        <v>43770.7445717593</v>
      </c>
      <c r="I102" s="1" t="s">
        <v>385</v>
      </c>
      <c r="J102" s="4">
        <v>0.99826091527740901</v>
      </c>
      <c r="K102" s="4">
        <v>9.1232666666666695</v>
      </c>
      <c r="L102" s="4">
        <v>2.24131306255997</v>
      </c>
      <c r="M102" s="114">
        <v>128.075032146284</v>
      </c>
      <c r="N102" s="4">
        <v>4287.5537064882401</v>
      </c>
      <c r="O102" s="4">
        <v>13.6721</v>
      </c>
      <c r="P102" s="4">
        <v>487911.52205742599</v>
      </c>
      <c r="Q102" s="1" t="s">
        <v>384</v>
      </c>
      <c r="R102" s="4">
        <v>0.99679217206035797</v>
      </c>
      <c r="S102" s="4">
        <v>9.1995666666666693</v>
      </c>
      <c r="T102" s="4">
        <v>2.7253796416167799</v>
      </c>
      <c r="U102" s="4">
        <v>155.73597952095901</v>
      </c>
      <c r="V102" s="4">
        <v>4899.3173871905701</v>
      </c>
      <c r="W102" s="4">
        <v>13.6721</v>
      </c>
      <c r="X102" s="4">
        <v>487911.52205742599</v>
      </c>
      <c r="Y102" s="1" t="s">
        <v>383</v>
      </c>
      <c r="Z102" s="4">
        <v>0.99906402414279805</v>
      </c>
      <c r="AA102" s="4">
        <v>9.5764666666666702</v>
      </c>
      <c r="AB102" s="4">
        <v>1.3614397978708299</v>
      </c>
      <c r="AC102" s="114">
        <v>77.796559878333397</v>
      </c>
      <c r="AD102" s="4">
        <v>891.521779300209</v>
      </c>
      <c r="AE102" s="4">
        <v>13.6721</v>
      </c>
      <c r="AF102" s="4">
        <v>487911.52205742599</v>
      </c>
      <c r="AG102" s="1" t="s">
        <v>382</v>
      </c>
      <c r="AH102" s="4">
        <v>0.99907502561121397</v>
      </c>
      <c r="AI102" s="4">
        <v>10.691700000000001</v>
      </c>
      <c r="AJ102" s="4">
        <v>11.132904916112</v>
      </c>
      <c r="AK102" s="4">
        <v>636.16599520640204</v>
      </c>
      <c r="AL102" s="4">
        <v>43606.980752823503</v>
      </c>
      <c r="AM102" s="4">
        <v>10.6858</v>
      </c>
      <c r="AN102" s="4">
        <v>130122.937621199</v>
      </c>
      <c r="AO102" s="1" t="s">
        <v>381</v>
      </c>
      <c r="AP102" s="4">
        <v>0.99597805324617195</v>
      </c>
      <c r="AQ102" s="4">
        <v>11.827766666666699</v>
      </c>
      <c r="AR102" s="4">
        <v>2.3360732662954602</v>
      </c>
      <c r="AS102" s="4">
        <v>133.48990093116899</v>
      </c>
      <c r="AT102" s="4">
        <v>3627.6082226583599</v>
      </c>
      <c r="AU102" s="4">
        <v>13.6721</v>
      </c>
      <c r="AV102" s="4">
        <v>487911.52205742599</v>
      </c>
      <c r="AW102" s="1" t="s">
        <v>380</v>
      </c>
      <c r="AX102" s="4">
        <v>0.99495350851247299</v>
      </c>
      <c r="AY102" s="4">
        <v>23.454133333333299</v>
      </c>
      <c r="AZ102" s="4">
        <v>0</v>
      </c>
      <c r="BA102" s="4">
        <v>0</v>
      </c>
      <c r="BB102" s="4">
        <v>0</v>
      </c>
      <c r="BC102" s="4">
        <v>13.6721</v>
      </c>
      <c r="BD102" s="4">
        <v>487911.52205742599</v>
      </c>
    </row>
  </sheetData>
  <mergeCells count="53">
    <mergeCell ref="A12:H12"/>
    <mergeCell ref="I12:J12"/>
    <mergeCell ref="K12:N12"/>
    <mergeCell ref="A25:H25"/>
    <mergeCell ref="I25:J25"/>
    <mergeCell ref="K25:N25"/>
    <mergeCell ref="A38:H38"/>
    <mergeCell ref="I38:J38"/>
    <mergeCell ref="K38:N38"/>
    <mergeCell ref="A51:H51"/>
    <mergeCell ref="I51:J51"/>
    <mergeCell ref="K51:N51"/>
    <mergeCell ref="A64:H64"/>
    <mergeCell ref="I64:J64"/>
    <mergeCell ref="K64:N64"/>
    <mergeCell ref="A77:H77"/>
    <mergeCell ref="I77:J77"/>
    <mergeCell ref="K77:N77"/>
    <mergeCell ref="A91:H91"/>
    <mergeCell ref="I91:J91"/>
    <mergeCell ref="K91:N91"/>
    <mergeCell ref="O91:P91"/>
    <mergeCell ref="Q91:R91"/>
    <mergeCell ref="W91:X91"/>
    <mergeCell ref="Y91:Z91"/>
    <mergeCell ref="AA91:AD91"/>
    <mergeCell ref="W98:X98"/>
    <mergeCell ref="Y98:Z98"/>
    <mergeCell ref="AA98:AD98"/>
    <mergeCell ref="AE91:AF91"/>
    <mergeCell ref="AO91:AP91"/>
    <mergeCell ref="AQ91:AT91"/>
    <mergeCell ref="A98:H98"/>
    <mergeCell ref="I98:J98"/>
    <mergeCell ref="K98:N98"/>
    <mergeCell ref="O98:P98"/>
    <mergeCell ref="Q98:R98"/>
    <mergeCell ref="S98:V98"/>
    <mergeCell ref="AE98:AF98"/>
    <mergeCell ref="AG98:AH98"/>
    <mergeCell ref="AI98:AL98"/>
    <mergeCell ref="AM98:AN98"/>
    <mergeCell ref="AO98:AP98"/>
    <mergeCell ref="AQ98:AT98"/>
    <mergeCell ref="S91:V91"/>
    <mergeCell ref="AU98:AV98"/>
    <mergeCell ref="AW98:AX98"/>
    <mergeCell ref="AY98:BB98"/>
    <mergeCell ref="BC98:BD98"/>
    <mergeCell ref="AW91:AX91"/>
    <mergeCell ref="AY91:BB91"/>
    <mergeCell ref="BC91:BD91"/>
    <mergeCell ref="AU91:AV91"/>
  </mergeCells>
  <hyperlinks>
    <hyperlink ref="M3" r:id="rId1" xr:uid="{87373BF4-E2FA-4DA5-9B04-539E10C972F1}"/>
    <hyperlink ref="W4" r:id="rId2" xr:uid="{A2C877C1-F5FC-4878-BE2A-A2AFC61076D6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D8B836D2-9623-4FFD-8863-9BFEFED2214A}">
          <x14:formula1>
            <xm:f>'C:\Users\AKreutz\AppData\Local\Microsoft\Windows\INetCache\Content.Outlook\48Y8UW76\[102919_Data.xlsx]ValueList_Helper'!#REF!</xm:f>
          </x14:formula1>
          <xm:sqref>F93:G95</xm:sqref>
        </x14:dataValidation>
        <x14:dataValidation type="list" allowBlank="1" showInputMessage="1" xr:uid="{B67228B1-14A6-4B07-883E-26995F855488}">
          <x14:formula1>
            <xm:f>'C:\Users\AKreutz\AppData\Local\Microsoft\Windows\INetCache\Content.Outlook\48Y8UW76\[AK1031_110119data.xlsx]ValueList_Helper'!#REF!</xm:f>
          </x14:formula1>
          <xm:sqref>F100:G102</xm:sqref>
        </x14:dataValidation>
        <x14:dataValidation type="list" allowBlank="1" showInputMessage="1" xr:uid="{7072B9A3-0704-403F-9788-DFCC04EB33AE}">
          <x14:formula1>
            <xm:f>'E:\[PFAS_AMIDES_MDL_923.xlsx]ValueList_Helper'!#REF!</xm:f>
          </x14:formula1>
          <xm:sqref>G53:G59</xm:sqref>
        </x14:dataValidation>
        <x14:dataValidation type="list" allowBlank="1" showInputMessage="1" xr:uid="{A95A4599-8373-4F7A-85B9-CD5C3E371D50}">
          <x14:formula1>
            <xm:f>'E:\[PFAS_AMIDES_MDLa.xlsx]ValueList_Helper'!#REF!</xm:f>
          </x14:formula1>
          <xm:sqref>F53:F59 F14:G20 F27:G33 F40:G46 F66:G72 F79:G85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954B-2A84-4FEB-8355-23B37473249C}">
  <dimension ref="A1:EL104"/>
  <sheetViews>
    <sheetView zoomScale="90" zoomScaleNormal="90" workbookViewId="0">
      <selection activeCell="B14" sqref="B14"/>
    </sheetView>
  </sheetViews>
  <sheetFormatPr defaultColWidth="9.140625" defaultRowHeight="15"/>
  <cols>
    <col min="1" max="1" width="25" bestFit="1" customWidth="1"/>
    <col min="2" max="2" width="31.5703125" bestFit="1" customWidth="1"/>
    <col min="3" max="3" width="18.42578125" bestFit="1" customWidth="1"/>
    <col min="7" max="7" width="9.140625" style="14"/>
    <col min="8" max="8" width="6.85546875" bestFit="1" customWidth="1"/>
    <col min="9" max="9" width="4" customWidth="1"/>
    <col min="10" max="10" width="25" bestFit="1" customWidth="1"/>
    <col min="11" max="11" width="9.5703125" bestFit="1" customWidth="1"/>
    <col min="12" max="12" width="11.140625" customWidth="1"/>
    <col min="13" max="13" width="9.7109375" customWidth="1"/>
    <col min="14" max="14" width="6" customWidth="1"/>
    <col min="15" max="15" width="19.42578125" customWidth="1"/>
    <col min="16" max="16" width="26" customWidth="1"/>
    <col min="17" max="17" width="10" customWidth="1"/>
    <col min="18" max="18" width="5.5703125" customWidth="1"/>
    <col min="19" max="19" width="12" bestFit="1" customWidth="1"/>
    <col min="20" max="20" width="7.5703125" customWidth="1"/>
    <col min="21" max="21" width="7.7109375" customWidth="1"/>
    <col min="22" max="22" width="6.42578125" customWidth="1"/>
    <col min="23" max="23" width="10.42578125" bestFit="1" customWidth="1"/>
    <col min="24" max="31" width="10.42578125" style="25" customWidth="1"/>
    <col min="32" max="32" width="30.28515625" style="25" customWidth="1"/>
    <col min="33" max="33" width="22.140625" customWidth="1"/>
    <col min="34" max="34" width="10" customWidth="1"/>
    <col min="35" max="35" width="6.42578125" customWidth="1"/>
    <col min="37" max="37" width="7.5703125" customWidth="1"/>
    <col min="38" max="38" width="7.7109375" customWidth="1"/>
    <col min="39" max="39" width="6.42578125" customWidth="1"/>
    <col min="40" max="40" width="6.85546875" customWidth="1"/>
    <col min="41" max="48" width="10.42578125" style="25" customWidth="1"/>
    <col min="49" max="49" width="30.28515625" style="25" customWidth="1"/>
    <col min="50" max="50" width="21.7109375" customWidth="1"/>
    <col min="51" max="51" width="10" customWidth="1"/>
    <col min="52" max="52" width="6.42578125" customWidth="1"/>
    <col min="54" max="54" width="7.5703125" customWidth="1"/>
    <col min="55" max="55" width="7.7109375" customWidth="1"/>
    <col min="56" max="56" width="6.42578125" customWidth="1"/>
    <col min="57" max="57" width="7.7109375" customWidth="1"/>
    <col min="58" max="65" width="10.42578125" style="25" customWidth="1"/>
    <col min="66" max="66" width="30.28515625" style="25" customWidth="1"/>
    <col min="67" max="67" width="21.7109375" customWidth="1"/>
    <col min="68" max="68" width="10" customWidth="1"/>
    <col min="69" max="69" width="6.42578125" customWidth="1"/>
    <col min="70" max="70" width="12" bestFit="1" customWidth="1"/>
    <col min="71" max="71" width="7.5703125" customWidth="1"/>
    <col min="72" max="72" width="6.85546875" customWidth="1"/>
    <col min="73" max="73" width="6.42578125" customWidth="1"/>
    <col min="74" max="74" width="11.5703125" bestFit="1" customWidth="1"/>
    <col min="75" max="82" width="10.42578125" style="25" customWidth="1"/>
    <col min="83" max="83" width="30.28515625" style="25" customWidth="1"/>
    <col min="85" max="85" width="25" bestFit="1" customWidth="1"/>
    <col min="86" max="86" width="28.42578125" bestFit="1" customWidth="1"/>
    <col min="87" max="87" width="18.42578125" bestFit="1" customWidth="1"/>
    <col min="88" max="88" width="9.28515625" customWidth="1"/>
    <col min="89" max="89" width="7" bestFit="1" customWidth="1"/>
    <col min="93" max="93" width="25" bestFit="1" customWidth="1"/>
    <col min="94" max="94" width="28.42578125" bestFit="1" customWidth="1"/>
    <col min="95" max="95" width="18.42578125" style="14" bestFit="1" customWidth="1"/>
    <col min="96" max="107" width="9.140625" style="14"/>
  </cols>
  <sheetData>
    <row r="1" spans="1:142">
      <c r="H1" s="13" t="s">
        <v>565</v>
      </c>
    </row>
    <row r="2" spans="1:142" ht="17.25" customHeight="1" thickBot="1">
      <c r="H2" s="289" t="s">
        <v>25</v>
      </c>
      <c r="I2" s="291"/>
      <c r="J2" s="291"/>
      <c r="K2" s="291"/>
      <c r="L2" s="291"/>
      <c r="M2" s="291"/>
      <c r="N2" s="291"/>
      <c r="O2" s="290"/>
      <c r="P2" s="289" t="s">
        <v>379</v>
      </c>
      <c r="Q2" s="290"/>
      <c r="R2" s="289" t="s">
        <v>378</v>
      </c>
      <c r="S2" s="291"/>
      <c r="T2" s="291"/>
      <c r="U2" s="290"/>
      <c r="V2" s="289" t="s">
        <v>35</v>
      </c>
      <c r="W2" s="290"/>
      <c r="X2" s="106"/>
      <c r="Y2" s="106"/>
      <c r="Z2" s="106"/>
      <c r="AA2" s="106"/>
      <c r="AB2" s="106"/>
      <c r="AC2" s="106"/>
      <c r="AD2" s="106"/>
      <c r="AE2" s="106"/>
      <c r="AF2" s="106"/>
      <c r="AG2" s="289" t="s">
        <v>377</v>
      </c>
      <c r="AH2" s="290"/>
      <c r="AI2" s="289" t="s">
        <v>376</v>
      </c>
      <c r="AJ2" s="291"/>
      <c r="AK2" s="291"/>
      <c r="AL2" s="290"/>
      <c r="AM2" s="289" t="s">
        <v>35</v>
      </c>
      <c r="AN2" s="290"/>
      <c r="AO2" s="106"/>
      <c r="AP2" s="106"/>
      <c r="AQ2" s="106"/>
      <c r="AR2" s="106"/>
      <c r="AS2" s="106"/>
      <c r="AT2" s="106"/>
      <c r="AU2" s="106"/>
      <c r="AV2" s="106"/>
      <c r="AW2" s="106"/>
      <c r="AX2" s="289" t="s">
        <v>83</v>
      </c>
      <c r="AY2" s="290"/>
      <c r="AZ2" s="289" t="s">
        <v>12</v>
      </c>
      <c r="BA2" s="291"/>
      <c r="BB2" s="291"/>
      <c r="BC2" s="290"/>
      <c r="BD2" s="289" t="s">
        <v>35</v>
      </c>
      <c r="BE2" s="290"/>
      <c r="BF2" s="106"/>
      <c r="BG2" s="106"/>
      <c r="BH2" s="106"/>
      <c r="BI2" s="106"/>
      <c r="BJ2" s="106"/>
      <c r="BK2" s="106"/>
      <c r="BL2" s="106"/>
      <c r="BM2" s="106"/>
      <c r="BN2" s="106"/>
      <c r="BO2" s="289" t="s">
        <v>7</v>
      </c>
      <c r="BP2" s="290"/>
      <c r="BQ2" s="289" t="s">
        <v>20</v>
      </c>
      <c r="BR2" s="291"/>
      <c r="BS2" s="291"/>
      <c r="BT2" s="290"/>
      <c r="BU2" s="289" t="s">
        <v>35</v>
      </c>
      <c r="BV2" s="290"/>
      <c r="BW2" s="106"/>
      <c r="BX2" s="106"/>
      <c r="BY2" s="106"/>
      <c r="BZ2" s="106"/>
      <c r="CA2" s="106"/>
      <c r="CB2" s="106"/>
      <c r="CC2" s="106"/>
      <c r="CD2" s="106"/>
      <c r="CE2" s="106"/>
      <c r="CF2" s="289" t="s">
        <v>105</v>
      </c>
      <c r="CG2" s="290"/>
      <c r="CH2" s="289" t="s">
        <v>8</v>
      </c>
      <c r="CI2" s="291"/>
      <c r="CJ2" s="291"/>
      <c r="CK2" s="290"/>
      <c r="CL2" s="289" t="s">
        <v>35</v>
      </c>
      <c r="CM2" s="290"/>
      <c r="CV2" s="289" t="s">
        <v>698</v>
      </c>
      <c r="CW2" s="290"/>
      <c r="CX2" s="289" t="s">
        <v>699</v>
      </c>
      <c r="CY2" s="291"/>
      <c r="CZ2" s="291"/>
      <c r="DA2" s="290"/>
      <c r="DB2" s="289" t="s">
        <v>18</v>
      </c>
      <c r="DC2" s="290"/>
    </row>
    <row r="3" spans="1:142" ht="15" customHeight="1">
      <c r="A3" s="162" t="s">
        <v>241</v>
      </c>
      <c r="B3" s="99" t="s">
        <v>240</v>
      </c>
      <c r="C3" s="99" t="s">
        <v>239</v>
      </c>
      <c r="D3" s="99" t="s">
        <v>59</v>
      </c>
      <c r="E3" s="293" t="s">
        <v>558</v>
      </c>
      <c r="F3" s="294"/>
      <c r="G3" s="67"/>
      <c r="H3" s="2" t="s">
        <v>114</v>
      </c>
      <c r="I3" s="2" t="s">
        <v>114</v>
      </c>
      <c r="J3" s="2" t="s">
        <v>58</v>
      </c>
      <c r="K3" s="2" t="s">
        <v>39</v>
      </c>
      <c r="L3" s="2" t="s">
        <v>50</v>
      </c>
      <c r="M3" s="2" t="s">
        <v>59</v>
      </c>
      <c r="N3" s="2" t="s">
        <v>26</v>
      </c>
      <c r="O3" s="2" t="s">
        <v>64</v>
      </c>
      <c r="P3" s="2" t="s">
        <v>104</v>
      </c>
      <c r="Q3" s="2" t="s">
        <v>125</v>
      </c>
      <c r="R3" s="2" t="s">
        <v>5</v>
      </c>
      <c r="S3" s="2" t="s">
        <v>19</v>
      </c>
      <c r="T3" s="2" t="s">
        <v>0</v>
      </c>
      <c r="U3" s="2" t="s">
        <v>68</v>
      </c>
      <c r="V3" s="2" t="s">
        <v>5</v>
      </c>
      <c r="W3" s="100" t="s">
        <v>68</v>
      </c>
      <c r="X3" s="106"/>
      <c r="Y3" s="106"/>
      <c r="Z3" s="106"/>
      <c r="AA3" s="106"/>
      <c r="AB3" s="106"/>
      <c r="AC3" s="106"/>
      <c r="AD3" s="106"/>
      <c r="AE3" s="106"/>
      <c r="AF3" s="106"/>
      <c r="AG3" s="101" t="s">
        <v>104</v>
      </c>
      <c r="AH3" s="2" t="s">
        <v>125</v>
      </c>
      <c r="AI3" s="2" t="s">
        <v>5</v>
      </c>
      <c r="AJ3" s="2" t="s">
        <v>19</v>
      </c>
      <c r="AK3" s="2" t="s">
        <v>0</v>
      </c>
      <c r="AL3" s="2" t="s">
        <v>68</v>
      </c>
      <c r="AM3" s="2" t="s">
        <v>5</v>
      </c>
      <c r="AN3" s="2" t="s">
        <v>68</v>
      </c>
      <c r="AO3" s="106"/>
      <c r="AP3" s="106"/>
      <c r="AQ3" s="106"/>
      <c r="AR3" s="106"/>
      <c r="AS3" s="106"/>
      <c r="AT3" s="106"/>
      <c r="AU3" s="106"/>
      <c r="AV3" s="106"/>
      <c r="AW3" s="106"/>
      <c r="AX3" s="2" t="s">
        <v>104</v>
      </c>
      <c r="AY3" s="2" t="s">
        <v>125</v>
      </c>
      <c r="AZ3" s="2" t="s">
        <v>5</v>
      </c>
      <c r="BA3" s="2" t="s">
        <v>19</v>
      </c>
      <c r="BB3" s="2" t="s">
        <v>0</v>
      </c>
      <c r="BC3" s="2" t="s">
        <v>68</v>
      </c>
      <c r="BD3" s="2" t="s">
        <v>5</v>
      </c>
      <c r="BE3" s="2" t="s">
        <v>68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2" t="s">
        <v>104</v>
      </c>
      <c r="BP3" s="2" t="s">
        <v>125</v>
      </c>
      <c r="BQ3" s="2" t="s">
        <v>5</v>
      </c>
      <c r="BR3" s="2" t="s">
        <v>19</v>
      </c>
      <c r="BS3" s="2" t="s">
        <v>0</v>
      </c>
      <c r="BT3" s="2" t="s">
        <v>68</v>
      </c>
      <c r="BU3" s="2" t="s">
        <v>5</v>
      </c>
      <c r="BV3" s="2" t="s">
        <v>68</v>
      </c>
      <c r="BW3" s="106"/>
      <c r="BX3" s="106"/>
      <c r="BY3" s="106"/>
      <c r="BZ3" s="106"/>
      <c r="CA3" s="106"/>
      <c r="CB3" s="106"/>
      <c r="CC3" s="106"/>
      <c r="CD3" s="106"/>
      <c r="CE3" s="106"/>
      <c r="CF3" s="2" t="s">
        <v>104</v>
      </c>
      <c r="CG3" s="2" t="s">
        <v>125</v>
      </c>
      <c r="CH3" s="2" t="s">
        <v>5</v>
      </c>
      <c r="CI3" s="2" t="s">
        <v>19</v>
      </c>
      <c r="CJ3" s="2" t="s">
        <v>0</v>
      </c>
      <c r="CK3" s="2" t="s">
        <v>68</v>
      </c>
      <c r="CL3" s="2" t="s">
        <v>5</v>
      </c>
      <c r="CM3" s="2" t="s">
        <v>68</v>
      </c>
      <c r="CV3" s="188" t="s">
        <v>104</v>
      </c>
      <c r="CW3" s="188" t="s">
        <v>125</v>
      </c>
      <c r="CX3" s="188" t="s">
        <v>5</v>
      </c>
      <c r="CY3" s="188" t="s">
        <v>19</v>
      </c>
      <c r="CZ3" s="188" t="s">
        <v>0</v>
      </c>
      <c r="DA3" s="188" t="s">
        <v>68</v>
      </c>
      <c r="DB3" s="188" t="s">
        <v>5</v>
      </c>
      <c r="DC3" s="188" t="s">
        <v>68</v>
      </c>
    </row>
    <row r="4" spans="1:142">
      <c r="A4" s="163" t="s">
        <v>238</v>
      </c>
      <c r="B4" s="91" t="s">
        <v>673</v>
      </c>
      <c r="C4" s="91" t="s">
        <v>237</v>
      </c>
      <c r="D4" s="91" t="s">
        <v>236</v>
      </c>
      <c r="E4" s="295" t="s">
        <v>563</v>
      </c>
      <c r="F4" s="296"/>
      <c r="G4" s="30"/>
      <c r="H4" s="156"/>
      <c r="I4" s="156"/>
      <c r="J4" s="156" t="s">
        <v>374</v>
      </c>
      <c r="K4" s="156" t="s">
        <v>114</v>
      </c>
      <c r="L4" s="156" t="s">
        <v>373</v>
      </c>
      <c r="M4" s="156" t="s">
        <v>44</v>
      </c>
      <c r="N4" s="156" t="s">
        <v>86</v>
      </c>
      <c r="O4" s="157">
        <v>43767.482048611098</v>
      </c>
      <c r="P4" s="156" t="s">
        <v>283</v>
      </c>
      <c r="Q4" s="158">
        <v>0.99397185257815701</v>
      </c>
      <c r="R4" s="158">
        <v>9.1395499999999998</v>
      </c>
      <c r="S4" s="158">
        <v>1.59237321763835</v>
      </c>
      <c r="T4" s="158">
        <v>90.992755293620306</v>
      </c>
      <c r="U4" s="158">
        <v>3427.0279649991498</v>
      </c>
      <c r="V4" s="158">
        <v>13.6808333333333</v>
      </c>
      <c r="W4" s="159">
        <v>719040.09026808199</v>
      </c>
      <c r="X4" s="107"/>
      <c r="Y4" s="107"/>
      <c r="Z4" s="107"/>
      <c r="AA4" s="107"/>
      <c r="AB4" s="107"/>
      <c r="AC4" s="107"/>
      <c r="AD4" s="107"/>
      <c r="AE4" s="107"/>
      <c r="AF4" s="107"/>
      <c r="AG4" s="160" t="s">
        <v>282</v>
      </c>
      <c r="AH4" s="158">
        <v>0.99536247278128498</v>
      </c>
      <c r="AI4" s="158">
        <v>9.2158499999999997</v>
      </c>
      <c r="AJ4" s="158">
        <v>1.5547018902847001</v>
      </c>
      <c r="AK4" s="158">
        <v>88.8401080162688</v>
      </c>
      <c r="AL4" s="158">
        <v>3047.1492135724102</v>
      </c>
      <c r="AM4" s="158">
        <v>13.6808333333333</v>
      </c>
      <c r="AN4" s="158">
        <v>719040.09026808199</v>
      </c>
      <c r="AO4" s="107"/>
      <c r="AP4" s="107"/>
      <c r="AQ4" s="107"/>
      <c r="AR4" s="107"/>
      <c r="AS4" s="107"/>
      <c r="AT4" s="107"/>
      <c r="AU4" s="107"/>
      <c r="AV4" s="107"/>
      <c r="AW4" s="107"/>
      <c r="AX4" s="156" t="s">
        <v>281</v>
      </c>
      <c r="AY4" s="158">
        <v>0.99989152188110098</v>
      </c>
      <c r="AZ4" s="158">
        <v>9.5927500000000006</v>
      </c>
      <c r="BA4" s="158">
        <v>1.6106248575242299</v>
      </c>
      <c r="BB4" s="158">
        <v>92.0357061442419</v>
      </c>
      <c r="BC4" s="158">
        <v>1006.3550540738501</v>
      </c>
      <c r="BD4" s="158">
        <v>13.6808333333333</v>
      </c>
      <c r="BE4" s="158">
        <v>719040.09026808199</v>
      </c>
      <c r="BF4" s="107"/>
      <c r="BG4" s="107"/>
      <c r="BH4" s="107"/>
      <c r="BI4" s="107"/>
      <c r="BJ4" s="107"/>
      <c r="BK4" s="107"/>
      <c r="BL4" s="107"/>
      <c r="BM4" s="107"/>
      <c r="BN4" s="107"/>
      <c r="BO4" s="1" t="s">
        <v>280</v>
      </c>
      <c r="BP4" s="4">
        <v>0.99408131924568799</v>
      </c>
      <c r="BQ4" s="4">
        <v>11.8364833333333</v>
      </c>
      <c r="BR4" s="4">
        <v>2.6270085634813198</v>
      </c>
      <c r="BS4" s="4">
        <v>150.11477505607499</v>
      </c>
      <c r="BT4" s="4">
        <v>4840.1933981873799</v>
      </c>
      <c r="BU4" s="4">
        <v>13.6808333333333</v>
      </c>
      <c r="BV4" s="4">
        <v>719040.09026808199</v>
      </c>
      <c r="BW4" s="107"/>
      <c r="BX4" s="107"/>
      <c r="BY4" s="107"/>
      <c r="BZ4" s="107"/>
      <c r="CA4" s="107"/>
      <c r="CB4" s="107"/>
      <c r="CC4" s="107"/>
      <c r="CD4" s="107"/>
      <c r="CE4" s="107"/>
      <c r="CF4" s="1" t="s">
        <v>279</v>
      </c>
      <c r="CG4" s="4">
        <v>0.99925727484447702</v>
      </c>
      <c r="CH4" s="4">
        <v>23.5561166666667</v>
      </c>
      <c r="CI4" s="4">
        <v>0</v>
      </c>
      <c r="CJ4" s="4">
        <v>0</v>
      </c>
      <c r="CK4" s="4">
        <v>0</v>
      </c>
      <c r="CL4" s="4">
        <v>13.6808333333333</v>
      </c>
      <c r="CM4" s="4">
        <v>719040.09026808199</v>
      </c>
      <c r="CV4" s="7"/>
      <c r="CW4" s="7"/>
      <c r="CX4" s="5"/>
      <c r="CY4" s="7"/>
      <c r="CZ4" s="7"/>
      <c r="DA4" s="7"/>
      <c r="DB4" s="7"/>
      <c r="DC4" s="7"/>
    </row>
    <row r="5" spans="1:142">
      <c r="A5" s="163" t="s">
        <v>235</v>
      </c>
      <c r="B5" s="91" t="s">
        <v>234</v>
      </c>
      <c r="C5" s="91" t="s">
        <v>233</v>
      </c>
      <c r="D5" s="91" t="s">
        <v>0</v>
      </c>
      <c r="E5" s="161" t="s">
        <v>686</v>
      </c>
      <c r="F5" s="164" t="s">
        <v>685</v>
      </c>
      <c r="G5" s="62"/>
      <c r="H5" s="1"/>
      <c r="I5" s="1"/>
      <c r="J5" s="1" t="s">
        <v>372</v>
      </c>
      <c r="K5" s="1" t="s">
        <v>114</v>
      </c>
      <c r="L5" s="1" t="s">
        <v>371</v>
      </c>
      <c r="M5" s="1" t="s">
        <v>44</v>
      </c>
      <c r="N5" s="1" t="s">
        <v>24</v>
      </c>
      <c r="O5" s="3">
        <v>43767.502974536997</v>
      </c>
      <c r="P5" s="1" t="s">
        <v>283</v>
      </c>
      <c r="Q5" s="4">
        <v>0.99397185257815701</v>
      </c>
      <c r="R5" s="4">
        <v>9.1395833333333307</v>
      </c>
      <c r="S5" s="4">
        <v>2.6018524599195501</v>
      </c>
      <c r="T5" s="4">
        <v>86.7284153306516</v>
      </c>
      <c r="U5" s="4">
        <v>6708.7657815960902</v>
      </c>
      <c r="V5" s="4">
        <v>13.6804166666667</v>
      </c>
      <c r="W5" s="104">
        <v>861470.25259910198</v>
      </c>
      <c r="X5" s="107"/>
      <c r="Y5" s="107"/>
      <c r="Z5" s="107"/>
      <c r="AA5" s="107"/>
      <c r="AB5" s="107"/>
      <c r="AC5" s="107"/>
      <c r="AD5" s="107"/>
      <c r="AE5" s="107"/>
      <c r="AF5" s="107"/>
      <c r="AG5" s="105" t="s">
        <v>282</v>
      </c>
      <c r="AH5" s="4">
        <v>0.99536247278128498</v>
      </c>
      <c r="AI5" s="4">
        <v>9.2158833333333305</v>
      </c>
      <c r="AJ5" s="4">
        <v>2.9372495271433201</v>
      </c>
      <c r="AK5" s="4">
        <v>97.908317571443902</v>
      </c>
      <c r="AL5" s="4">
        <v>6897.2285546502198</v>
      </c>
      <c r="AM5" s="4">
        <v>13.6804166666667</v>
      </c>
      <c r="AN5" s="4">
        <v>861470.25259910198</v>
      </c>
      <c r="AO5" s="107"/>
      <c r="AP5" s="107"/>
      <c r="AQ5" s="107"/>
      <c r="AR5" s="107"/>
      <c r="AS5" s="107"/>
      <c r="AT5" s="107"/>
      <c r="AU5" s="107"/>
      <c r="AV5" s="107"/>
      <c r="AW5" s="107"/>
      <c r="AX5" s="1" t="s">
        <v>281</v>
      </c>
      <c r="AY5" s="4">
        <v>0.99989152188110098</v>
      </c>
      <c r="AZ5" s="4">
        <v>9.5927833333333297</v>
      </c>
      <c r="BA5" s="4">
        <v>3.5224108015667901</v>
      </c>
      <c r="BB5" s="4">
        <v>117.41369338555999</v>
      </c>
      <c r="BC5" s="4">
        <v>2637.3779284193802</v>
      </c>
      <c r="BD5" s="4">
        <v>13.6804166666667</v>
      </c>
      <c r="BE5" s="4">
        <v>861470.25259910198</v>
      </c>
      <c r="BF5" s="107"/>
      <c r="BG5" s="107"/>
      <c r="BH5" s="107"/>
      <c r="BI5" s="107"/>
      <c r="BJ5" s="107"/>
      <c r="BK5" s="107"/>
      <c r="BL5" s="107"/>
      <c r="BM5" s="107"/>
      <c r="BN5" s="107"/>
      <c r="BO5" s="156" t="s">
        <v>280</v>
      </c>
      <c r="BP5" s="158">
        <v>0.99408131924568799</v>
      </c>
      <c r="BQ5" s="158">
        <v>11.836083333333301</v>
      </c>
      <c r="BR5" s="158">
        <v>3.72633460999295</v>
      </c>
      <c r="BS5" s="158">
        <v>124.211153666432</v>
      </c>
      <c r="BT5" s="158">
        <v>8225.6505769558207</v>
      </c>
      <c r="BU5" s="158">
        <v>13.6804166666667</v>
      </c>
      <c r="BV5" s="158">
        <v>861470.25259910198</v>
      </c>
      <c r="BW5" s="107"/>
      <c r="BX5" s="107"/>
      <c r="BY5" s="107"/>
      <c r="BZ5" s="107"/>
      <c r="CA5" s="107"/>
      <c r="CB5" s="107"/>
      <c r="CC5" s="107"/>
      <c r="CD5" s="107"/>
      <c r="CE5" s="107"/>
      <c r="CF5" s="1" t="s">
        <v>279</v>
      </c>
      <c r="CG5" s="4">
        <v>0.99925727484447702</v>
      </c>
      <c r="CH5" s="4">
        <v>23.623633333333299</v>
      </c>
      <c r="CI5" s="4">
        <v>0</v>
      </c>
      <c r="CJ5" s="4">
        <v>0</v>
      </c>
      <c r="CK5" s="4">
        <v>0</v>
      </c>
      <c r="CL5" s="4">
        <v>13.6804166666667</v>
      </c>
      <c r="CM5" s="4">
        <v>861470.25259910198</v>
      </c>
      <c r="CV5" s="7"/>
      <c r="CW5" s="7"/>
      <c r="CX5" s="5"/>
      <c r="CY5" s="7"/>
      <c r="CZ5" s="7"/>
      <c r="DA5" s="7"/>
      <c r="DB5" s="7"/>
      <c r="DC5" s="7"/>
    </row>
    <row r="6" spans="1:142" ht="15.75" thickBot="1">
      <c r="A6" s="165" t="s">
        <v>232</v>
      </c>
      <c r="B6" s="166" t="s">
        <v>231</v>
      </c>
      <c r="C6" s="166" t="s">
        <v>230</v>
      </c>
      <c r="D6" s="166" t="s">
        <v>0</v>
      </c>
      <c r="E6" s="167" t="s">
        <v>149</v>
      </c>
      <c r="F6" s="168" t="s">
        <v>148</v>
      </c>
      <c r="G6" s="62"/>
      <c r="H6" s="1"/>
      <c r="I6" s="1"/>
      <c r="J6" s="1" t="s">
        <v>370</v>
      </c>
      <c r="K6" s="1" t="s">
        <v>114</v>
      </c>
      <c r="L6" s="1" t="s">
        <v>369</v>
      </c>
      <c r="M6" s="1" t="s">
        <v>44</v>
      </c>
      <c r="N6" s="1" t="s">
        <v>55</v>
      </c>
      <c r="O6" s="3">
        <v>43767.523831018501</v>
      </c>
      <c r="P6" s="1" t="s">
        <v>283</v>
      </c>
      <c r="Q6" s="4">
        <v>0.99397185257815701</v>
      </c>
      <c r="R6" s="4">
        <v>9.1395833333333307</v>
      </c>
      <c r="S6" s="4">
        <v>5.0772314366779598</v>
      </c>
      <c r="T6" s="4">
        <v>101.54462873355899</v>
      </c>
      <c r="U6" s="4">
        <v>15064.6150158087</v>
      </c>
      <c r="V6" s="4">
        <v>13.6804166666667</v>
      </c>
      <c r="W6" s="104">
        <v>991314.36276254302</v>
      </c>
      <c r="X6" s="107"/>
      <c r="Y6" s="107"/>
      <c r="Z6" s="107"/>
      <c r="AA6" s="107"/>
      <c r="AB6" s="107"/>
      <c r="AC6" s="107"/>
      <c r="AD6" s="107"/>
      <c r="AE6" s="107"/>
      <c r="AF6" s="107"/>
      <c r="AG6" s="105" t="s">
        <v>282</v>
      </c>
      <c r="AH6" s="4">
        <v>0.99536247278128498</v>
      </c>
      <c r="AI6" s="4">
        <v>9.2158833333333305</v>
      </c>
      <c r="AJ6" s="4">
        <v>5.2093914677848403</v>
      </c>
      <c r="AK6" s="4">
        <v>104.187829355697</v>
      </c>
      <c r="AL6" s="4">
        <v>14076.409174409</v>
      </c>
      <c r="AM6" s="4">
        <v>13.6804166666667</v>
      </c>
      <c r="AN6" s="4">
        <v>991314.36276254302</v>
      </c>
      <c r="AO6" s="107"/>
      <c r="AP6" s="107"/>
      <c r="AQ6" s="107"/>
      <c r="AR6" s="107"/>
      <c r="AS6" s="107"/>
      <c r="AT6" s="107"/>
      <c r="AU6" s="107"/>
      <c r="AV6" s="107"/>
      <c r="AW6" s="107"/>
      <c r="AX6" s="1" t="s">
        <v>281</v>
      </c>
      <c r="AY6" s="4">
        <v>0.99989152188110098</v>
      </c>
      <c r="AZ6" s="4">
        <v>9.5927833333333297</v>
      </c>
      <c r="BA6" s="4">
        <v>5.9388183983141403</v>
      </c>
      <c r="BB6" s="4">
        <v>118.776367966283</v>
      </c>
      <c r="BC6" s="4">
        <v>5118.1753878557902</v>
      </c>
      <c r="BD6" s="4">
        <v>13.6804166666667</v>
      </c>
      <c r="BE6" s="4">
        <v>991314.36276254302</v>
      </c>
      <c r="BF6" s="107"/>
      <c r="BG6" s="107"/>
      <c r="BH6" s="107"/>
      <c r="BI6" s="107"/>
      <c r="BJ6" s="107"/>
      <c r="BK6" s="107"/>
      <c r="BL6" s="107"/>
      <c r="BM6" s="107"/>
      <c r="BN6" s="107"/>
      <c r="BO6" s="1" t="s">
        <v>280</v>
      </c>
      <c r="BP6" s="4">
        <v>0.99408131924568799</v>
      </c>
      <c r="BQ6" s="4">
        <v>11.836083333333301</v>
      </c>
      <c r="BR6" s="4">
        <v>5.37483009132254</v>
      </c>
      <c r="BS6" s="4">
        <v>107.496601826451</v>
      </c>
      <c r="BT6" s="4">
        <v>13652.879578989799</v>
      </c>
      <c r="BU6" s="4">
        <v>13.6804166666667</v>
      </c>
      <c r="BV6" s="4">
        <v>991314.36276254302</v>
      </c>
      <c r="BW6" s="107"/>
      <c r="BX6" s="107"/>
      <c r="BY6" s="107"/>
      <c r="BZ6" s="107"/>
      <c r="CA6" s="107"/>
      <c r="CB6" s="107"/>
      <c r="CC6" s="107"/>
      <c r="CD6" s="107"/>
      <c r="CE6" s="107"/>
      <c r="CF6" s="156" t="s">
        <v>279</v>
      </c>
      <c r="CG6" s="158">
        <v>0.99925727484447702</v>
      </c>
      <c r="CH6" s="158">
        <v>23.55575</v>
      </c>
      <c r="CI6" s="158">
        <v>6.1804486523787396</v>
      </c>
      <c r="CJ6" s="158">
        <v>123.60897304757501</v>
      </c>
      <c r="CK6" s="158">
        <v>2085.8999272726801</v>
      </c>
      <c r="CL6" s="158">
        <v>13.6804166666667</v>
      </c>
      <c r="CM6" s="4">
        <v>991314.36276254302</v>
      </c>
      <c r="CV6" s="7"/>
      <c r="CW6" s="7"/>
      <c r="CX6" s="5"/>
      <c r="CY6" s="7"/>
      <c r="CZ6" s="7"/>
      <c r="DA6" s="7"/>
      <c r="DB6" s="7"/>
      <c r="DC6" s="7"/>
    </row>
    <row r="7" spans="1:142" ht="15.75" thickBot="1">
      <c r="H7" s="1"/>
      <c r="I7" s="1"/>
      <c r="J7" s="1" t="s">
        <v>301</v>
      </c>
      <c r="K7" s="1" t="s">
        <v>114</v>
      </c>
      <c r="L7" s="1" t="s">
        <v>368</v>
      </c>
      <c r="M7" s="1" t="s">
        <v>44</v>
      </c>
      <c r="N7" s="1" t="s">
        <v>120</v>
      </c>
      <c r="O7" s="3">
        <v>43767.544745370396</v>
      </c>
      <c r="P7" s="1" t="s">
        <v>283</v>
      </c>
      <c r="Q7" s="4">
        <v>0.99397185257815701</v>
      </c>
      <c r="R7" s="4">
        <v>9.1395833333333307</v>
      </c>
      <c r="S7" s="4">
        <v>7.5915540720249002</v>
      </c>
      <c r="T7" s="4">
        <v>101.220720960332</v>
      </c>
      <c r="U7" s="4">
        <v>16745.635661293301</v>
      </c>
      <c r="V7" s="4">
        <v>13.6804166666667</v>
      </c>
      <c r="W7" s="104">
        <v>736972.478126826</v>
      </c>
      <c r="X7" s="107"/>
      <c r="Y7" s="107"/>
      <c r="Z7" s="107"/>
      <c r="AA7" s="107"/>
      <c r="AB7" s="107"/>
      <c r="AC7" s="107"/>
      <c r="AD7" s="107"/>
      <c r="AE7" s="107"/>
      <c r="AF7" s="107"/>
      <c r="AG7" s="105" t="s">
        <v>282</v>
      </c>
      <c r="AH7" s="4">
        <v>0.99536247278128498</v>
      </c>
      <c r="AI7" s="4">
        <v>9.2158833333333305</v>
      </c>
      <c r="AJ7" s="4">
        <v>7.1453421569078204</v>
      </c>
      <c r="AK7" s="4">
        <v>95.271228758770903</v>
      </c>
      <c r="AL7" s="4">
        <v>14353.829695144899</v>
      </c>
      <c r="AM7" s="4">
        <v>13.6804166666667</v>
      </c>
      <c r="AN7" s="4">
        <v>736972.478126826</v>
      </c>
      <c r="AO7" s="107"/>
      <c r="AP7" s="107"/>
      <c r="AQ7" s="107"/>
      <c r="AR7" s="107"/>
      <c r="AS7" s="107"/>
      <c r="AT7" s="107"/>
      <c r="AU7" s="107"/>
      <c r="AV7" s="107"/>
      <c r="AW7" s="107"/>
      <c r="AX7" s="1" t="s">
        <v>281</v>
      </c>
      <c r="AY7" s="4">
        <v>0.99989152188110098</v>
      </c>
      <c r="AZ7" s="4">
        <v>9.5927833333333297</v>
      </c>
      <c r="BA7" s="4">
        <v>7.3263218498514204</v>
      </c>
      <c r="BB7" s="4">
        <v>97.684291331352199</v>
      </c>
      <c r="BC7" s="4">
        <v>4694.6700613050698</v>
      </c>
      <c r="BD7" s="4">
        <v>13.6804166666667</v>
      </c>
      <c r="BE7" s="4">
        <v>736972.478126826</v>
      </c>
      <c r="BF7" s="107"/>
      <c r="BG7" s="107"/>
      <c r="BH7" s="107"/>
      <c r="BI7" s="107"/>
      <c r="BJ7" s="107"/>
      <c r="BK7" s="107"/>
      <c r="BL7" s="107"/>
      <c r="BM7" s="107"/>
      <c r="BN7" s="107"/>
      <c r="BO7" s="1" t="s">
        <v>280</v>
      </c>
      <c r="BP7" s="4">
        <v>0.99408131924568799</v>
      </c>
      <c r="BQ7" s="4">
        <v>11.836083333333301</v>
      </c>
      <c r="BR7" s="4">
        <v>6.7568142878683704</v>
      </c>
      <c r="BS7" s="4">
        <v>90.090857171578193</v>
      </c>
      <c r="BT7" s="4">
        <v>12759.726727798199</v>
      </c>
      <c r="BU7" s="4">
        <v>13.6804166666667</v>
      </c>
      <c r="BV7" s="4">
        <v>736972.478126826</v>
      </c>
      <c r="BW7" s="107"/>
      <c r="BX7" s="107"/>
      <c r="BY7" s="107"/>
      <c r="BZ7" s="107"/>
      <c r="CA7" s="107"/>
      <c r="CB7" s="107"/>
      <c r="CC7" s="107"/>
      <c r="CD7" s="107"/>
      <c r="CE7" s="107"/>
      <c r="CF7" s="1" t="s">
        <v>279</v>
      </c>
      <c r="CG7" s="4">
        <v>0.99925727484447702</v>
      </c>
      <c r="CH7" s="4">
        <v>23.547249999999998</v>
      </c>
      <c r="CI7" s="4">
        <v>7.6423713923130396</v>
      </c>
      <c r="CJ7" s="4">
        <v>101.898285230841</v>
      </c>
      <c r="CK7" s="4">
        <v>2255.5552425231799</v>
      </c>
      <c r="CL7" s="4">
        <v>13.6804166666667</v>
      </c>
      <c r="CM7" s="4">
        <v>736972.478126826</v>
      </c>
      <c r="CV7" s="7"/>
      <c r="CW7" s="7"/>
      <c r="CX7" s="5"/>
      <c r="CY7" s="7"/>
      <c r="CZ7" s="7"/>
      <c r="DA7" s="7"/>
      <c r="DB7" s="7"/>
      <c r="DC7" s="7"/>
    </row>
    <row r="8" spans="1:142" s="8" customFormat="1">
      <c r="A8" s="162" t="s">
        <v>161</v>
      </c>
      <c r="B8" s="169" t="s">
        <v>660</v>
      </c>
      <c r="C8" s="14"/>
      <c r="D8" s="14"/>
      <c r="E8" s="14"/>
      <c r="F8" s="14"/>
      <c r="G8" s="14"/>
      <c r="H8" s="5"/>
      <c r="I8" s="5"/>
      <c r="J8" s="5" t="s">
        <v>367</v>
      </c>
      <c r="K8" s="5" t="s">
        <v>570</v>
      </c>
      <c r="L8" s="5" t="s">
        <v>366</v>
      </c>
      <c r="M8" s="5" t="s">
        <v>44</v>
      </c>
      <c r="N8" s="5" t="s">
        <v>131</v>
      </c>
      <c r="O8" s="6">
        <v>43767.565601851798</v>
      </c>
      <c r="P8" s="5" t="s">
        <v>283</v>
      </c>
      <c r="Q8" s="7">
        <v>0.99397185257815701</v>
      </c>
      <c r="R8" s="7">
        <v>9.1395833333333307</v>
      </c>
      <c r="S8" s="7">
        <v>17.153958064446901</v>
      </c>
      <c r="T8" s="7">
        <v>137.23166451557501</v>
      </c>
      <c r="U8" s="7">
        <v>31639.0042088597</v>
      </c>
      <c r="V8" s="7">
        <v>13.6804166666667</v>
      </c>
      <c r="W8" s="108">
        <v>616224.248196656</v>
      </c>
      <c r="X8" s="107"/>
      <c r="Y8" s="107"/>
      <c r="Z8" s="107"/>
      <c r="AA8" s="107"/>
      <c r="AB8" s="107"/>
      <c r="AC8" s="107"/>
      <c r="AD8" s="107"/>
      <c r="AE8" s="107"/>
      <c r="AF8" s="107"/>
      <c r="AG8" s="109" t="s">
        <v>282</v>
      </c>
      <c r="AH8" s="11">
        <v>0.99536247278128498</v>
      </c>
      <c r="AI8" s="11">
        <v>9.2158833333333305</v>
      </c>
      <c r="AJ8" s="11">
        <v>14.9678137830523</v>
      </c>
      <c r="AK8" s="11">
        <v>119.742510264418</v>
      </c>
      <c r="AL8" s="11">
        <v>25141.468706359999</v>
      </c>
      <c r="AM8" s="11">
        <v>13.6804166666667</v>
      </c>
      <c r="AN8" s="11">
        <v>616224.248196656</v>
      </c>
      <c r="AO8" s="107"/>
      <c r="AP8" s="107"/>
      <c r="AQ8" s="107"/>
      <c r="AR8" s="107"/>
      <c r="AS8" s="107"/>
      <c r="AT8" s="107"/>
      <c r="AU8" s="107"/>
      <c r="AV8" s="107"/>
      <c r="AW8" s="107"/>
      <c r="AX8" s="1" t="s">
        <v>281</v>
      </c>
      <c r="AY8" s="1">
        <v>0.99989152188110098</v>
      </c>
      <c r="AZ8" s="1">
        <v>9.5927833333333297</v>
      </c>
      <c r="BA8" s="1">
        <v>17.402253416821999</v>
      </c>
      <c r="BB8" s="7">
        <v>139.21802733457599</v>
      </c>
      <c r="BC8" s="1">
        <v>9334.2028324442908</v>
      </c>
      <c r="BD8" s="1">
        <v>13.6804166666667</v>
      </c>
      <c r="BE8" s="1">
        <v>616224.248196656</v>
      </c>
      <c r="BF8" s="107"/>
      <c r="BG8" s="107"/>
      <c r="BH8" s="107"/>
      <c r="BI8" s="107"/>
      <c r="BJ8" s="107"/>
      <c r="BK8" s="107"/>
      <c r="BL8" s="107"/>
      <c r="BM8" s="107"/>
      <c r="BN8" s="107"/>
      <c r="BO8" s="1" t="s">
        <v>280</v>
      </c>
      <c r="BP8" s="1">
        <v>0.99408131924568799</v>
      </c>
      <c r="BQ8" s="1">
        <v>11.836083333333301</v>
      </c>
      <c r="BR8" s="1">
        <v>14.052364271261901</v>
      </c>
      <c r="BS8" s="1">
        <v>112.41891417009499</v>
      </c>
      <c r="BT8" s="1">
        <v>22188.9271390914</v>
      </c>
      <c r="BU8" s="1">
        <v>13.6804166666667</v>
      </c>
      <c r="BV8" s="1">
        <v>616224.248196656</v>
      </c>
      <c r="BW8" s="107"/>
      <c r="BX8" s="107"/>
      <c r="BY8" s="107"/>
      <c r="BZ8" s="107"/>
      <c r="CA8" s="107"/>
      <c r="CB8" s="107"/>
      <c r="CC8" s="107"/>
      <c r="CD8" s="107"/>
      <c r="CE8" s="107"/>
      <c r="CF8" s="55" t="s">
        <v>279</v>
      </c>
      <c r="CG8" s="11">
        <v>0.99925727484447702</v>
      </c>
      <c r="CH8" s="11">
        <v>23.538766666666699</v>
      </c>
      <c r="CI8" s="11">
        <v>13.814205281135299</v>
      </c>
      <c r="CJ8" s="11">
        <v>110.513642249082</v>
      </c>
      <c r="CK8" s="11">
        <v>4371.1887426614803</v>
      </c>
      <c r="CL8" s="11">
        <v>13.6804166666667</v>
      </c>
      <c r="CM8" s="11">
        <v>616224.248196656</v>
      </c>
      <c r="CN8" s="14"/>
      <c r="CO8" s="14"/>
      <c r="CP8" s="14"/>
      <c r="CQ8" s="14"/>
      <c r="CR8" s="14"/>
      <c r="CS8" s="14"/>
      <c r="CT8" s="14"/>
      <c r="CU8" s="14"/>
      <c r="CV8" s="1" t="s">
        <v>695</v>
      </c>
      <c r="CW8" s="4">
        <v>0.99955375765101395</v>
      </c>
      <c r="CX8" s="4">
        <v>10.691700000000001</v>
      </c>
      <c r="CY8" s="4">
        <v>11.009249815954901</v>
      </c>
      <c r="CZ8" s="4">
        <v>88.073998527639404</v>
      </c>
      <c r="DA8" s="4">
        <v>85922.802765135406</v>
      </c>
      <c r="DB8" s="4">
        <v>10.6858</v>
      </c>
      <c r="DC8" s="4">
        <v>142139.58003838299</v>
      </c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</row>
    <row r="9" spans="1:142" s="8" customFormat="1">
      <c r="A9" s="170">
        <v>908</v>
      </c>
      <c r="B9" s="171">
        <v>1.75</v>
      </c>
      <c r="C9" s="14"/>
      <c r="D9" s="14"/>
      <c r="E9" s="14"/>
      <c r="F9" s="14"/>
      <c r="G9" s="14"/>
      <c r="H9" s="5"/>
      <c r="I9" s="5"/>
      <c r="J9" s="5" t="s">
        <v>365</v>
      </c>
      <c r="K9" s="5" t="s">
        <v>570</v>
      </c>
      <c r="L9" s="5" t="s">
        <v>364</v>
      </c>
      <c r="M9" s="5" t="s">
        <v>44</v>
      </c>
      <c r="N9" s="5" t="s">
        <v>123</v>
      </c>
      <c r="O9" s="6">
        <v>43767.586539351898</v>
      </c>
      <c r="P9" s="5" t="s">
        <v>283</v>
      </c>
      <c r="Q9" s="7">
        <v>0.99397185257815701</v>
      </c>
      <c r="R9" s="7">
        <v>9.1395833333333307</v>
      </c>
      <c r="S9" s="7">
        <v>24.455785453713801</v>
      </c>
      <c r="T9" s="7">
        <v>122.27892726856901</v>
      </c>
      <c r="U9" s="7">
        <v>65876.288775709705</v>
      </c>
      <c r="V9" s="7">
        <v>13.6804166666667</v>
      </c>
      <c r="W9" s="108">
        <v>899969.58061859198</v>
      </c>
      <c r="X9" s="107"/>
      <c r="Y9" s="107"/>
      <c r="Z9" s="107"/>
      <c r="AA9" s="107"/>
      <c r="AB9" s="107"/>
      <c r="AC9" s="107"/>
      <c r="AD9" s="107"/>
      <c r="AE9" s="107"/>
      <c r="AF9" s="107"/>
      <c r="AG9" s="109" t="s">
        <v>282</v>
      </c>
      <c r="AH9" s="11">
        <v>0.99536247278128498</v>
      </c>
      <c r="AI9" s="11">
        <v>9.2158833333333305</v>
      </c>
      <c r="AJ9" s="11">
        <v>25.083101178321499</v>
      </c>
      <c r="AK9" s="11">
        <v>125.41550589160801</v>
      </c>
      <c r="AL9" s="11">
        <v>61532.2151414502</v>
      </c>
      <c r="AM9" s="11">
        <v>13.6804166666667</v>
      </c>
      <c r="AN9" s="11">
        <v>899969.58061859198</v>
      </c>
      <c r="AO9" s="107"/>
      <c r="AP9" s="107"/>
      <c r="AQ9" s="107"/>
      <c r="AR9" s="107"/>
      <c r="AS9" s="107"/>
      <c r="AT9" s="107"/>
      <c r="AU9" s="107"/>
      <c r="AV9" s="107"/>
      <c r="AW9" s="107"/>
      <c r="AX9" s="1" t="s">
        <v>281</v>
      </c>
      <c r="AY9" s="1">
        <v>0.99989152188110098</v>
      </c>
      <c r="AZ9" s="1">
        <v>9.5927833333333297</v>
      </c>
      <c r="BA9" s="1">
        <v>26.682360038769499</v>
      </c>
      <c r="BB9" s="7">
        <v>133.41180019384799</v>
      </c>
      <c r="BC9" s="1">
        <v>20922.472318058699</v>
      </c>
      <c r="BD9" s="1">
        <v>13.6804166666667</v>
      </c>
      <c r="BE9" s="1">
        <v>899969.58061859198</v>
      </c>
      <c r="BF9" s="107"/>
      <c r="BG9" s="107"/>
      <c r="BH9" s="107"/>
      <c r="BI9" s="107"/>
      <c r="BJ9" s="107"/>
      <c r="BK9" s="107"/>
      <c r="BL9" s="107"/>
      <c r="BM9" s="107"/>
      <c r="BN9" s="107"/>
      <c r="BO9" s="1" t="s">
        <v>280</v>
      </c>
      <c r="BP9" s="1">
        <v>0.99408131924568799</v>
      </c>
      <c r="BQ9" s="1">
        <v>11.836083333333301</v>
      </c>
      <c r="BR9" s="1">
        <v>23.491625858330199</v>
      </c>
      <c r="BS9" s="1">
        <v>117.45812929165101</v>
      </c>
      <c r="BT9" s="1">
        <v>54173.765929837398</v>
      </c>
      <c r="BU9" s="1">
        <v>13.6804166666667</v>
      </c>
      <c r="BV9" s="1">
        <v>899969.58061859198</v>
      </c>
      <c r="BW9" s="107"/>
      <c r="BX9" s="107"/>
      <c r="BY9" s="107"/>
      <c r="BZ9" s="107"/>
      <c r="CA9" s="107"/>
      <c r="CB9" s="107"/>
      <c r="CC9" s="107"/>
      <c r="CD9" s="107"/>
      <c r="CE9" s="107"/>
      <c r="CF9" s="55" t="s">
        <v>279</v>
      </c>
      <c r="CG9" s="11">
        <v>0.99925727484447702</v>
      </c>
      <c r="CH9" s="11">
        <v>23.564250000000001</v>
      </c>
      <c r="CI9" s="11">
        <v>25.847186560678399</v>
      </c>
      <c r="CJ9" s="11">
        <v>129.23593280339199</v>
      </c>
      <c r="CK9" s="11">
        <v>13440.6263354975</v>
      </c>
      <c r="CL9" s="11">
        <v>13.6804166666667</v>
      </c>
      <c r="CM9" s="11">
        <v>899969.58061859198</v>
      </c>
      <c r="CN9" s="14"/>
      <c r="CO9" s="14"/>
      <c r="CP9" s="14"/>
      <c r="CQ9" s="14"/>
      <c r="CR9" s="14"/>
      <c r="CS9" s="14"/>
      <c r="CT9" s="14"/>
      <c r="CU9" s="14"/>
      <c r="CV9" s="1" t="s">
        <v>695</v>
      </c>
      <c r="CW9" s="4">
        <v>0.99955375765101395</v>
      </c>
      <c r="CX9" s="4">
        <v>10.6916833333333</v>
      </c>
      <c r="CY9" s="4">
        <v>21.321720359856801</v>
      </c>
      <c r="CZ9" s="4">
        <v>106.608601799284</v>
      </c>
      <c r="DA9" s="4">
        <v>129222.16423651901</v>
      </c>
      <c r="DB9" s="4">
        <v>10.685783333333299</v>
      </c>
      <c r="DC9" s="4">
        <v>141646.034244307</v>
      </c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</row>
    <row r="10" spans="1:142">
      <c r="A10" s="172">
        <v>909</v>
      </c>
      <c r="B10" s="171">
        <v>1.75</v>
      </c>
      <c r="H10" s="1"/>
      <c r="I10" s="1"/>
      <c r="J10" s="1" t="s">
        <v>363</v>
      </c>
      <c r="K10" s="1" t="s">
        <v>114</v>
      </c>
      <c r="L10" s="1" t="s">
        <v>362</v>
      </c>
      <c r="M10" s="1" t="s">
        <v>44</v>
      </c>
      <c r="N10" s="1" t="s">
        <v>121</v>
      </c>
      <c r="O10" s="3">
        <v>43767.6074421296</v>
      </c>
      <c r="P10" s="1" t="s">
        <v>283</v>
      </c>
      <c r="Q10" s="4">
        <v>0.99397185257815701</v>
      </c>
      <c r="R10" s="4">
        <v>9.1395833333333307</v>
      </c>
      <c r="S10" s="4">
        <v>27.0387422728868</v>
      </c>
      <c r="T10" s="4">
        <v>86.523975273237795</v>
      </c>
      <c r="U10" s="4">
        <v>71463.708778717395</v>
      </c>
      <c r="V10" s="4">
        <v>13.6804166666667</v>
      </c>
      <c r="W10" s="104">
        <v>883037.98642675299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5" t="s">
        <v>282</v>
      </c>
      <c r="AH10" s="4">
        <v>0.99536247278128498</v>
      </c>
      <c r="AI10" s="4">
        <v>9.2158833333333305</v>
      </c>
      <c r="AJ10" s="4">
        <v>25.970350162533801</v>
      </c>
      <c r="AK10" s="4">
        <v>83.105120520108301</v>
      </c>
      <c r="AL10" s="4">
        <v>62510.170183451199</v>
      </c>
      <c r="AM10" s="4">
        <v>13.6804166666667</v>
      </c>
      <c r="AN10" s="4">
        <v>883037.98642675299</v>
      </c>
      <c r="AO10" s="107"/>
      <c r="AP10" s="107"/>
      <c r="AQ10" s="107"/>
      <c r="AR10" s="107"/>
      <c r="AS10" s="107"/>
      <c r="AT10" s="107"/>
      <c r="AU10" s="107"/>
      <c r="AV10" s="107"/>
      <c r="AW10" s="107"/>
      <c r="AX10" s="1" t="s">
        <v>281</v>
      </c>
      <c r="AY10" s="4">
        <v>0.99989152188110098</v>
      </c>
      <c r="AZ10" s="4">
        <v>9.5873000000000008</v>
      </c>
      <c r="BA10" s="4">
        <v>29.299398318062799</v>
      </c>
      <c r="BB10" s="4">
        <v>93.758074617801</v>
      </c>
      <c r="BC10" s="4">
        <v>22548.6026451162</v>
      </c>
      <c r="BD10" s="4">
        <v>13.6804166666667</v>
      </c>
      <c r="BE10" s="4">
        <v>883037.98642675299</v>
      </c>
      <c r="BF10" s="107"/>
      <c r="BG10" s="107"/>
      <c r="BH10" s="107"/>
      <c r="BI10" s="107"/>
      <c r="BJ10" s="107"/>
      <c r="BK10" s="107"/>
      <c r="BL10" s="107"/>
      <c r="BM10" s="107"/>
      <c r="BN10" s="107"/>
      <c r="BO10" s="1" t="s">
        <v>280</v>
      </c>
      <c r="BP10" s="4">
        <v>0.99408131924568799</v>
      </c>
      <c r="BQ10" s="4">
        <v>11.836083333333301</v>
      </c>
      <c r="BR10" s="4">
        <v>27.608688370083801</v>
      </c>
      <c r="BS10" s="4">
        <v>88.347802784268197</v>
      </c>
      <c r="BT10" s="4">
        <v>62470.255522529602</v>
      </c>
      <c r="BU10" s="4">
        <v>13.6804166666667</v>
      </c>
      <c r="BV10" s="4">
        <v>883037.98642675299</v>
      </c>
      <c r="BW10" s="107"/>
      <c r="BX10" s="107"/>
      <c r="BY10" s="107"/>
      <c r="BZ10" s="107"/>
      <c r="CA10" s="107"/>
      <c r="CB10" s="107"/>
      <c r="CC10" s="107"/>
      <c r="CD10" s="107"/>
      <c r="CE10" s="107"/>
      <c r="CF10" s="1" t="s">
        <v>279</v>
      </c>
      <c r="CG10" s="4">
        <v>0.99925727484447702</v>
      </c>
      <c r="CH10" s="4">
        <v>23.564216666666699</v>
      </c>
      <c r="CI10" s="4">
        <v>34.661340804033799</v>
      </c>
      <c r="CJ10" s="4">
        <v>110.916290572908</v>
      </c>
      <c r="CK10" s="4">
        <v>18243.3717679974</v>
      </c>
      <c r="CL10" s="4">
        <v>13.6804166666667</v>
      </c>
      <c r="CM10" s="4">
        <v>883037.98642675299</v>
      </c>
      <c r="CV10" s="1" t="s">
        <v>695</v>
      </c>
      <c r="CW10" s="4">
        <v>0.99955375765101395</v>
      </c>
      <c r="CX10" s="4">
        <v>10.6915666666667</v>
      </c>
      <c r="CY10" s="4">
        <v>34.431013058100802</v>
      </c>
      <c r="CZ10" s="4">
        <v>110.179241785923</v>
      </c>
      <c r="DA10" s="4">
        <v>217454.34753914899</v>
      </c>
      <c r="DB10" s="4">
        <v>10.6856666666667</v>
      </c>
      <c r="DC10" s="4">
        <v>166815.93271097</v>
      </c>
    </row>
    <row r="11" spans="1:142" s="14" customFormat="1">
      <c r="A11" s="172">
        <v>916</v>
      </c>
      <c r="B11" s="171" t="s">
        <v>665</v>
      </c>
      <c r="H11" s="1"/>
      <c r="I11" s="1"/>
      <c r="J11" s="1" t="s">
        <v>324</v>
      </c>
      <c r="K11" s="1" t="s">
        <v>114</v>
      </c>
      <c r="L11" s="1" t="s">
        <v>361</v>
      </c>
      <c r="M11" s="1" t="s">
        <v>44</v>
      </c>
      <c r="N11" s="1" t="s">
        <v>60</v>
      </c>
      <c r="O11" s="3">
        <v>43767.628379629597</v>
      </c>
      <c r="P11" s="1" t="s">
        <v>283</v>
      </c>
      <c r="Q11" s="4">
        <v>0.99397185257815701</v>
      </c>
      <c r="R11" s="4">
        <v>9.1395833333333307</v>
      </c>
      <c r="S11" s="4">
        <v>41.289793416522699</v>
      </c>
      <c r="T11" s="4">
        <v>82.579586833045497</v>
      </c>
      <c r="U11" s="4">
        <v>113572.810786</v>
      </c>
      <c r="V11" s="4">
        <v>13.6804166666667</v>
      </c>
      <c r="W11" s="104">
        <v>918992.53919817705</v>
      </c>
      <c r="X11" s="107"/>
      <c r="Y11" s="107"/>
      <c r="Z11" s="107"/>
      <c r="AA11" s="107"/>
      <c r="AB11" s="107"/>
      <c r="AC11" s="107"/>
      <c r="AD11" s="107"/>
      <c r="AE11" s="107"/>
      <c r="AF11" s="107"/>
      <c r="AG11" s="105" t="s">
        <v>282</v>
      </c>
      <c r="AH11" s="4">
        <v>0.99536247278128498</v>
      </c>
      <c r="AI11" s="4">
        <v>9.2158833333333305</v>
      </c>
      <c r="AJ11" s="4">
        <v>43.485371037881102</v>
      </c>
      <c r="AK11" s="4">
        <v>86.970742075762203</v>
      </c>
      <c r="AL11" s="4">
        <v>108930.288826623</v>
      </c>
      <c r="AM11" s="4">
        <v>13.6804166666667</v>
      </c>
      <c r="AN11" s="4">
        <v>918992.53919817705</v>
      </c>
      <c r="AO11" s="107"/>
      <c r="AP11" s="107"/>
      <c r="AQ11" s="107"/>
      <c r="AR11" s="107"/>
      <c r="AS11" s="107"/>
      <c r="AT11" s="107"/>
      <c r="AU11" s="107"/>
      <c r="AV11" s="107"/>
      <c r="AW11" s="107"/>
      <c r="AX11" s="1" t="s">
        <v>281</v>
      </c>
      <c r="AY11" s="4">
        <v>0.99989152188110098</v>
      </c>
      <c r="AZ11" s="4">
        <v>9.5927833333333297</v>
      </c>
      <c r="BA11" s="4">
        <v>42.393150195855299</v>
      </c>
      <c r="BB11" s="4">
        <v>84.786300391710697</v>
      </c>
      <c r="BC11" s="4">
        <v>34001.038373452997</v>
      </c>
      <c r="BD11" s="4">
        <v>13.6804166666667</v>
      </c>
      <c r="BE11" s="4">
        <v>918992.53919817705</v>
      </c>
      <c r="BF11" s="107"/>
      <c r="BG11" s="107"/>
      <c r="BH11" s="107"/>
      <c r="BI11" s="107"/>
      <c r="BJ11" s="107"/>
      <c r="BK11" s="107"/>
      <c r="BL11" s="107"/>
      <c r="BM11" s="107"/>
      <c r="BN11" s="107"/>
      <c r="BO11" s="1" t="s">
        <v>280</v>
      </c>
      <c r="BP11" s="4">
        <v>0.99408131924568799</v>
      </c>
      <c r="BQ11" s="4">
        <v>11.836083333333301</v>
      </c>
      <c r="BR11" s="4">
        <v>41.653486198072201</v>
      </c>
      <c r="BS11" s="4">
        <v>83.306972396144303</v>
      </c>
      <c r="BT11" s="4">
        <v>98087.002405918902</v>
      </c>
      <c r="BU11" s="4">
        <v>13.6804166666667</v>
      </c>
      <c r="BV11" s="4">
        <v>918992.53919817705</v>
      </c>
      <c r="BW11" s="107"/>
      <c r="BX11" s="107"/>
      <c r="BY11" s="107"/>
      <c r="BZ11" s="107"/>
      <c r="CA11" s="107"/>
      <c r="CB11" s="107"/>
      <c r="CC11" s="107"/>
      <c r="CD11" s="107"/>
      <c r="CE11" s="107"/>
      <c r="CF11" s="1" t="s">
        <v>279</v>
      </c>
      <c r="CG11" s="4">
        <v>0.99925727484447702</v>
      </c>
      <c r="CH11" s="4">
        <v>23.555733333333301</v>
      </c>
      <c r="CI11" s="4">
        <v>35.741455670122903</v>
      </c>
      <c r="CJ11" s="4">
        <v>71.482911340245707</v>
      </c>
      <c r="CK11" s="4">
        <v>19629.962820186101</v>
      </c>
      <c r="CL11" s="4">
        <v>13.6804166666667</v>
      </c>
      <c r="CM11" s="4">
        <v>918992.53919817705</v>
      </c>
      <c r="CV11" s="1" t="s">
        <v>695</v>
      </c>
      <c r="CW11" s="4">
        <v>0.99955375765101395</v>
      </c>
      <c r="CX11" s="4">
        <v>10.691599999999999</v>
      </c>
      <c r="CY11" s="4">
        <v>48.508221692208501</v>
      </c>
      <c r="CZ11" s="4">
        <v>97.016443384417101</v>
      </c>
      <c r="DA11" s="4">
        <v>310387.66018420103</v>
      </c>
      <c r="DB11" s="4">
        <v>10.685700000000001</v>
      </c>
      <c r="DC11" s="4">
        <v>180068.80116579699</v>
      </c>
    </row>
    <row r="12" spans="1:142" s="14" customFormat="1">
      <c r="A12" s="172">
        <v>923</v>
      </c>
      <c r="B12" s="171" t="s">
        <v>666</v>
      </c>
      <c r="H12" s="1"/>
      <c r="I12" s="1"/>
      <c r="J12" s="1" t="s">
        <v>360</v>
      </c>
      <c r="K12" s="1" t="s">
        <v>114</v>
      </c>
      <c r="L12" s="1" t="s">
        <v>359</v>
      </c>
      <c r="M12" s="1" t="s">
        <v>44</v>
      </c>
      <c r="N12" s="1" t="s">
        <v>95</v>
      </c>
      <c r="O12" s="3">
        <v>43767.649212962999</v>
      </c>
      <c r="P12" s="1" t="s">
        <v>283</v>
      </c>
      <c r="Q12" s="4">
        <v>0.99397185257815701</v>
      </c>
      <c r="R12" s="4">
        <v>9.1395833333333307</v>
      </c>
      <c r="S12" s="4">
        <v>91.864464339843593</v>
      </c>
      <c r="T12" s="4">
        <v>104.987959245535</v>
      </c>
      <c r="U12" s="4">
        <v>192073.89622531799</v>
      </c>
      <c r="V12" s="4">
        <v>13.6804166666667</v>
      </c>
      <c r="W12" s="104">
        <v>698555.82842502696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5" t="s">
        <v>282</v>
      </c>
      <c r="AH12" s="4">
        <v>0.99536247278128498</v>
      </c>
      <c r="AI12" s="4">
        <v>9.2158833333333305</v>
      </c>
      <c r="AJ12" s="4">
        <v>91.588796264685001</v>
      </c>
      <c r="AK12" s="4">
        <v>104.67291001678301</v>
      </c>
      <c r="AL12" s="4">
        <v>174396.17736199699</v>
      </c>
      <c r="AM12" s="4">
        <v>13.6804166666667</v>
      </c>
      <c r="AN12" s="4">
        <v>698555.82842502696</v>
      </c>
      <c r="AO12" s="107"/>
      <c r="AP12" s="107"/>
      <c r="AQ12" s="107"/>
      <c r="AR12" s="107"/>
      <c r="AS12" s="107"/>
      <c r="AT12" s="107"/>
      <c r="AU12" s="107"/>
      <c r="AV12" s="107"/>
      <c r="AW12" s="107"/>
      <c r="AX12" s="1" t="s">
        <v>281</v>
      </c>
      <c r="AY12" s="4">
        <v>0.99989152188110098</v>
      </c>
      <c r="AZ12" s="4">
        <v>9.5927833333333297</v>
      </c>
      <c r="BA12" s="4">
        <v>91.382772741825406</v>
      </c>
      <c r="BB12" s="4">
        <v>104.437454562086</v>
      </c>
      <c r="BC12" s="4">
        <v>56001.351084206501</v>
      </c>
      <c r="BD12" s="4">
        <v>13.6804166666667</v>
      </c>
      <c r="BE12" s="4">
        <v>698555.82842502696</v>
      </c>
      <c r="BF12" s="107"/>
      <c r="BG12" s="107"/>
      <c r="BH12" s="107"/>
      <c r="BI12" s="107"/>
      <c r="BJ12" s="107"/>
      <c r="BK12" s="107"/>
      <c r="BL12" s="107"/>
      <c r="BM12" s="107"/>
      <c r="BN12" s="107"/>
      <c r="BO12" s="1" t="s">
        <v>280</v>
      </c>
      <c r="BP12" s="4">
        <v>0.99408131924568799</v>
      </c>
      <c r="BQ12" s="4">
        <v>11.836083333333301</v>
      </c>
      <c r="BR12" s="4">
        <v>87.879484469138603</v>
      </c>
      <c r="BS12" s="4">
        <v>100.433696536158</v>
      </c>
      <c r="BT12" s="4">
        <v>157302.90472865899</v>
      </c>
      <c r="BU12" s="4">
        <v>13.6804166666667</v>
      </c>
      <c r="BV12" s="4">
        <v>698555.82842502696</v>
      </c>
      <c r="BW12" s="107"/>
      <c r="BX12" s="107"/>
      <c r="BY12" s="107"/>
      <c r="BZ12" s="107"/>
      <c r="CA12" s="107"/>
      <c r="CB12" s="107"/>
      <c r="CC12" s="107"/>
      <c r="CD12" s="107"/>
      <c r="CE12" s="107"/>
      <c r="CF12" s="1" t="s">
        <v>279</v>
      </c>
      <c r="CG12" s="4">
        <v>0.99925727484447702</v>
      </c>
      <c r="CH12" s="4">
        <v>23.547249999999998</v>
      </c>
      <c r="CI12" s="4">
        <v>70.422315905442304</v>
      </c>
      <c r="CJ12" s="4">
        <v>80.482646749076906</v>
      </c>
      <c r="CK12" s="4">
        <v>30547.554579055599</v>
      </c>
      <c r="CL12" s="4">
        <v>13.6804166666667</v>
      </c>
      <c r="CM12" s="4">
        <v>698555.82842502696</v>
      </c>
      <c r="CV12" s="1" t="s">
        <v>695</v>
      </c>
      <c r="CW12" s="4">
        <v>0.99955375765101395</v>
      </c>
      <c r="CX12" s="4">
        <v>10.6865166666667</v>
      </c>
      <c r="CY12" s="4">
        <v>86.248064644406796</v>
      </c>
      <c r="CZ12" s="4">
        <v>98.569216736464895</v>
      </c>
      <c r="DA12" s="4">
        <v>482156.37216274498</v>
      </c>
      <c r="DB12" s="4">
        <v>10.685650000000001</v>
      </c>
      <c r="DC12" s="4">
        <v>169170.11726289199</v>
      </c>
    </row>
    <row r="13" spans="1:142" s="14" customFormat="1">
      <c r="A13" s="172">
        <v>3117</v>
      </c>
      <c r="B13" s="171" t="s">
        <v>664</v>
      </c>
      <c r="H13" s="1"/>
      <c r="I13" s="1"/>
      <c r="J13" s="1" t="s">
        <v>358</v>
      </c>
      <c r="K13" s="1" t="s">
        <v>114</v>
      </c>
      <c r="L13" s="1" t="s">
        <v>357</v>
      </c>
      <c r="M13" s="1" t="s">
        <v>44</v>
      </c>
      <c r="N13" s="1" t="s">
        <v>40</v>
      </c>
      <c r="O13" s="3">
        <v>43767.670069444401</v>
      </c>
      <c r="P13" s="1" t="s">
        <v>283</v>
      </c>
      <c r="Q13" s="4">
        <v>0.99397185257815701</v>
      </c>
      <c r="R13" s="4">
        <v>9.1396833333333305</v>
      </c>
      <c r="S13" s="4">
        <v>129.30839910390799</v>
      </c>
      <c r="T13" s="4">
        <v>103.446719283127</v>
      </c>
      <c r="U13" s="4">
        <v>387525.45194262301</v>
      </c>
      <c r="V13" s="4">
        <v>13.680533333333299</v>
      </c>
      <c r="W13" s="104">
        <v>1001276.02619765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5" t="s">
        <v>282</v>
      </c>
      <c r="AH13" s="4">
        <v>0.99536247278128498</v>
      </c>
      <c r="AI13" s="4">
        <v>9.2159833333333303</v>
      </c>
      <c r="AJ13" s="4">
        <v>130.66271133277399</v>
      </c>
      <c r="AK13" s="4">
        <v>104.530169066219</v>
      </c>
      <c r="AL13" s="4">
        <v>356614.479918183</v>
      </c>
      <c r="AM13" s="4">
        <v>13.680533333333299</v>
      </c>
      <c r="AN13" s="4">
        <v>1001276.02619765</v>
      </c>
      <c r="AO13" s="107"/>
      <c r="AP13" s="107"/>
      <c r="AQ13" s="107"/>
      <c r="AR13" s="107"/>
      <c r="AS13" s="107"/>
      <c r="AT13" s="107"/>
      <c r="AU13" s="107"/>
      <c r="AV13" s="107"/>
      <c r="AW13" s="107"/>
      <c r="AX13" s="1" t="s">
        <v>281</v>
      </c>
      <c r="AY13" s="4">
        <v>0.99989152188110098</v>
      </c>
      <c r="AZ13" s="4">
        <v>9.5874000000000006</v>
      </c>
      <c r="BA13" s="4">
        <v>127.14150942274399</v>
      </c>
      <c r="BB13" s="4">
        <v>101.71320753819499</v>
      </c>
      <c r="BC13" s="4">
        <v>112100.66416976901</v>
      </c>
      <c r="BD13" s="4">
        <v>13.680533333333299</v>
      </c>
      <c r="BE13" s="4">
        <v>1001276.02619765</v>
      </c>
      <c r="BF13" s="107"/>
      <c r="BG13" s="107"/>
      <c r="BH13" s="107"/>
      <c r="BI13" s="107"/>
      <c r="BJ13" s="107"/>
      <c r="BK13" s="107"/>
      <c r="BL13" s="107"/>
      <c r="BM13" s="107"/>
      <c r="BN13" s="107"/>
      <c r="BO13" s="1" t="s">
        <v>280</v>
      </c>
      <c r="BP13" s="4">
        <v>0.99408131924568799</v>
      </c>
      <c r="BQ13" s="4">
        <v>11.836183333333301</v>
      </c>
      <c r="BR13" s="4">
        <v>126.48753487420601</v>
      </c>
      <c r="BS13" s="4">
        <v>101.19002789936501</v>
      </c>
      <c r="BT13" s="4">
        <v>324526.12770796497</v>
      </c>
      <c r="BU13" s="4">
        <v>13.680533333333299</v>
      </c>
      <c r="BV13" s="4">
        <v>1001276.02619765</v>
      </c>
      <c r="BW13" s="107"/>
      <c r="BX13" s="107"/>
      <c r="BY13" s="107"/>
      <c r="BZ13" s="107"/>
      <c r="CA13" s="107"/>
      <c r="CB13" s="107"/>
      <c r="CC13" s="107"/>
      <c r="CD13" s="107"/>
      <c r="CE13" s="107"/>
      <c r="CF13" s="1" t="s">
        <v>279</v>
      </c>
      <c r="CG13" s="4">
        <v>0.99925727484447702</v>
      </c>
      <c r="CH13" s="4">
        <v>23.547366666666701</v>
      </c>
      <c r="CI13" s="4">
        <v>138.77358051000999</v>
      </c>
      <c r="CJ13" s="4">
        <v>111.018864408008</v>
      </c>
      <c r="CK13" s="4">
        <v>87226.002687237095</v>
      </c>
      <c r="CL13" s="4">
        <v>13.680533333333299</v>
      </c>
      <c r="CM13" s="4">
        <v>1001276.02619765</v>
      </c>
      <c r="CV13" s="1" t="s">
        <v>695</v>
      </c>
      <c r="CW13" s="4">
        <v>0.99955375765101395</v>
      </c>
      <c r="CX13" s="4">
        <v>10.6916666666667</v>
      </c>
      <c r="CY13" s="4">
        <v>123.043556053744</v>
      </c>
      <c r="CZ13" s="4">
        <v>98.434844842995105</v>
      </c>
      <c r="DA13" s="4">
        <v>529585.94471469696</v>
      </c>
      <c r="DB13" s="4">
        <v>10.6857666666667</v>
      </c>
      <c r="DC13" s="4">
        <v>134128.358073351</v>
      </c>
    </row>
    <row r="14" spans="1:142" s="14" customFormat="1" ht="15.75" thickBot="1">
      <c r="A14" s="173" t="s">
        <v>150</v>
      </c>
      <c r="B14" s="194" t="s">
        <v>700</v>
      </c>
      <c r="H14" s="1"/>
      <c r="I14" s="1"/>
      <c r="J14" s="1" t="s">
        <v>356</v>
      </c>
      <c r="K14" s="1" t="s">
        <v>114</v>
      </c>
      <c r="L14" s="1" t="s">
        <v>355</v>
      </c>
      <c r="M14" s="1" t="s">
        <v>44</v>
      </c>
      <c r="N14" s="1" t="s">
        <v>94</v>
      </c>
      <c r="O14" s="3">
        <v>43767.690856481502</v>
      </c>
      <c r="P14" s="1" t="s">
        <v>283</v>
      </c>
      <c r="Q14" s="4">
        <v>0.99397185257815701</v>
      </c>
      <c r="R14" s="4">
        <v>9.1395499999999998</v>
      </c>
      <c r="S14" s="4">
        <v>190.858966662245</v>
      </c>
      <c r="T14" s="4">
        <v>95.429483331122299</v>
      </c>
      <c r="U14" s="4">
        <v>331860.37069987803</v>
      </c>
      <c r="V14" s="4">
        <v>13.6808333333333</v>
      </c>
      <c r="W14" s="104">
        <v>580929.12068229297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5" t="s">
        <v>282</v>
      </c>
      <c r="AH14" s="4">
        <v>0.99536247278128498</v>
      </c>
      <c r="AI14" s="4">
        <v>9.2158499999999997</v>
      </c>
      <c r="AJ14" s="4">
        <v>192.18739104051599</v>
      </c>
      <c r="AK14" s="4">
        <v>96.093695520258194</v>
      </c>
      <c r="AL14" s="4">
        <v>304327.73098884302</v>
      </c>
      <c r="AM14" s="4">
        <v>13.6808333333333</v>
      </c>
      <c r="AN14" s="4">
        <v>580929.12068229297</v>
      </c>
      <c r="AO14" s="107"/>
      <c r="AP14" s="107"/>
      <c r="AQ14" s="107"/>
      <c r="AR14" s="107"/>
      <c r="AS14" s="107"/>
      <c r="AT14" s="107"/>
      <c r="AU14" s="107"/>
      <c r="AV14" s="107"/>
      <c r="AW14" s="107"/>
      <c r="AX14" s="1" t="s">
        <v>281</v>
      </c>
      <c r="AY14" s="4">
        <v>0.99989152188110098</v>
      </c>
      <c r="AZ14" s="4">
        <v>9.5872666666666699</v>
      </c>
      <c r="BA14" s="4">
        <v>191.91279044594901</v>
      </c>
      <c r="BB14" s="4">
        <v>95.956395222974706</v>
      </c>
      <c r="BC14" s="4">
        <v>98841.233032331496</v>
      </c>
      <c r="BD14" s="4">
        <v>13.6808333333333</v>
      </c>
      <c r="BE14" s="4">
        <v>580929.12068229297</v>
      </c>
      <c r="BF14" s="107"/>
      <c r="BG14" s="107"/>
      <c r="BH14" s="107"/>
      <c r="BI14" s="107"/>
      <c r="BJ14" s="107"/>
      <c r="BK14" s="107"/>
      <c r="BL14" s="107"/>
      <c r="BM14" s="107"/>
      <c r="BN14" s="107"/>
      <c r="BO14" s="1" t="s">
        <v>280</v>
      </c>
      <c r="BP14" s="4">
        <v>0.99408131924568799</v>
      </c>
      <c r="BQ14" s="4">
        <v>11.8364833333333</v>
      </c>
      <c r="BR14" s="4">
        <v>168.82772458299499</v>
      </c>
      <c r="BS14" s="4">
        <v>84.413862291497296</v>
      </c>
      <c r="BT14" s="4">
        <v>251313.04695907299</v>
      </c>
      <c r="BU14" s="4">
        <v>13.6808333333333</v>
      </c>
      <c r="BV14" s="4">
        <v>580929.12068229297</v>
      </c>
      <c r="BW14" s="107"/>
      <c r="BX14" s="107"/>
      <c r="BY14" s="107"/>
      <c r="BZ14" s="107"/>
      <c r="CA14" s="107"/>
      <c r="CB14" s="107"/>
      <c r="CC14" s="107"/>
      <c r="CD14" s="107"/>
      <c r="CE14" s="107"/>
      <c r="CF14" s="1" t="s">
        <v>279</v>
      </c>
      <c r="CG14" s="4">
        <v>0.99925727484447702</v>
      </c>
      <c r="CH14" s="4">
        <v>23.5476666666667</v>
      </c>
      <c r="CI14" s="4">
        <v>201.477172770316</v>
      </c>
      <c r="CJ14" s="4">
        <v>100.738586385158</v>
      </c>
      <c r="CK14" s="4">
        <v>73253.234941068207</v>
      </c>
      <c r="CL14" s="4">
        <v>13.6808333333333</v>
      </c>
      <c r="CM14" s="4">
        <v>580929.12068229297</v>
      </c>
      <c r="CV14" s="1" t="s">
        <v>695</v>
      </c>
      <c r="CW14" s="4">
        <v>0.99955375765101395</v>
      </c>
      <c r="CX14" s="4">
        <v>10.6917166666667</v>
      </c>
      <c r="CY14" s="4">
        <v>198.742646855104</v>
      </c>
      <c r="CZ14" s="4">
        <v>99.3713234275519</v>
      </c>
      <c r="DA14" s="4">
        <v>846983.64985976298</v>
      </c>
      <c r="DB14" s="4">
        <v>10.6858166666667</v>
      </c>
      <c r="DC14" s="4">
        <v>136440.356502537</v>
      </c>
    </row>
    <row r="15" spans="1:142" s="14" customFormat="1">
      <c r="A15"/>
      <c r="B15"/>
      <c r="H15" s="1"/>
      <c r="I15" s="1"/>
      <c r="J15" s="1" t="s">
        <v>354</v>
      </c>
      <c r="K15" s="1" t="s">
        <v>114</v>
      </c>
      <c r="L15" s="1" t="s">
        <v>353</v>
      </c>
      <c r="M15" s="1" t="s">
        <v>44</v>
      </c>
      <c r="N15" s="1" t="s">
        <v>136</v>
      </c>
      <c r="O15" s="3">
        <v>43767.711724537003</v>
      </c>
      <c r="P15" s="1" t="s">
        <v>283</v>
      </c>
      <c r="Q15" s="4">
        <v>0.99397185257815701</v>
      </c>
      <c r="R15" s="4">
        <v>9.1395833333333307</v>
      </c>
      <c r="S15" s="4">
        <v>341.44708484098101</v>
      </c>
      <c r="T15" s="4">
        <v>91.052555957594905</v>
      </c>
      <c r="U15" s="4">
        <v>773830.09285842394</v>
      </c>
      <c r="V15" s="4">
        <v>13.6804166666667</v>
      </c>
      <c r="W15" s="104">
        <v>757185.91524069395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5" t="s">
        <v>282</v>
      </c>
      <c r="AH15" s="4">
        <v>0.99536247278128498</v>
      </c>
      <c r="AI15" s="4">
        <v>9.2158833333333305</v>
      </c>
      <c r="AJ15" s="4">
        <v>345.06487191112399</v>
      </c>
      <c r="AK15" s="4">
        <v>92.017299176299602</v>
      </c>
      <c r="AL15" s="4">
        <v>712191.46731399803</v>
      </c>
      <c r="AM15" s="4">
        <v>13.6804166666667</v>
      </c>
      <c r="AN15" s="4">
        <v>757185.91524069395</v>
      </c>
      <c r="AO15" s="107"/>
      <c r="AP15" s="107"/>
      <c r="AQ15" s="107"/>
      <c r="AR15" s="107"/>
      <c r="AS15" s="107"/>
      <c r="AT15" s="107"/>
      <c r="AU15" s="107"/>
      <c r="AV15" s="107"/>
      <c r="AW15" s="107"/>
      <c r="AX15" s="1" t="s">
        <v>281</v>
      </c>
      <c r="AY15" s="4">
        <v>0.99989152188110098</v>
      </c>
      <c r="AZ15" s="4">
        <v>9.5873000000000008</v>
      </c>
      <c r="BA15" s="4">
        <v>379.98583577767198</v>
      </c>
      <c r="BB15" s="4">
        <v>101.329556207379</v>
      </c>
      <c r="BC15" s="4">
        <v>260086.73558913599</v>
      </c>
      <c r="BD15" s="4">
        <v>13.6804166666667</v>
      </c>
      <c r="BE15" s="4">
        <v>757185.91524069395</v>
      </c>
      <c r="BF15" s="107"/>
      <c r="BG15" s="107"/>
      <c r="BH15" s="107"/>
      <c r="BI15" s="107"/>
      <c r="BJ15" s="107"/>
      <c r="BK15" s="107"/>
      <c r="BL15" s="107"/>
      <c r="BM15" s="107"/>
      <c r="BN15" s="107"/>
      <c r="BO15" s="1" t="s">
        <v>280</v>
      </c>
      <c r="BP15" s="4">
        <v>0.99408131924568799</v>
      </c>
      <c r="BQ15" s="4">
        <v>11.836083333333301</v>
      </c>
      <c r="BR15" s="4">
        <v>345.69925927398901</v>
      </c>
      <c r="BS15" s="4">
        <v>92.186469139730505</v>
      </c>
      <c r="BT15" s="4">
        <v>670732.108782258</v>
      </c>
      <c r="BU15" s="4">
        <v>13.6804166666667</v>
      </c>
      <c r="BV15" s="4">
        <v>757185.91524069395</v>
      </c>
      <c r="BW15" s="107"/>
      <c r="BX15" s="107"/>
      <c r="BY15" s="107"/>
      <c r="BZ15" s="107"/>
      <c r="CA15" s="107"/>
      <c r="CB15" s="107"/>
      <c r="CC15" s="107"/>
      <c r="CD15" s="107"/>
      <c r="CE15" s="107"/>
      <c r="CF15" s="1" t="s">
        <v>279</v>
      </c>
      <c r="CG15" s="4">
        <v>0.99925727484447702</v>
      </c>
      <c r="CH15" s="4">
        <v>23.538783333333299</v>
      </c>
      <c r="CI15" s="4">
        <v>375.29701112501698</v>
      </c>
      <c r="CJ15" s="4">
        <v>100.07920296667101</v>
      </c>
      <c r="CK15" s="4">
        <v>174199.88371505</v>
      </c>
      <c r="CL15" s="4">
        <v>13.6804166666667</v>
      </c>
      <c r="CM15" s="4">
        <v>757185.91524069395</v>
      </c>
      <c r="CV15" s="1" t="s">
        <v>695</v>
      </c>
      <c r="CW15" s="4">
        <v>0.99955375765101395</v>
      </c>
      <c r="CX15" s="4">
        <v>10.6916666666667</v>
      </c>
      <c r="CY15" s="4">
        <v>377.25415279899801</v>
      </c>
      <c r="CZ15" s="4">
        <v>100.601107413066</v>
      </c>
      <c r="DA15" s="4">
        <v>1646726.60124103</v>
      </c>
      <c r="DB15" s="4">
        <v>10.6857666666667</v>
      </c>
      <c r="DC15" s="4">
        <v>142750.43757655399</v>
      </c>
    </row>
    <row r="16" spans="1:142">
      <c r="A16" s="292" t="s">
        <v>672</v>
      </c>
      <c r="B16" s="292"/>
      <c r="H16" s="1"/>
      <c r="I16" s="1"/>
      <c r="J16" s="1" t="s">
        <v>287</v>
      </c>
      <c r="K16" s="1" t="s">
        <v>114</v>
      </c>
      <c r="L16" s="1" t="s">
        <v>352</v>
      </c>
      <c r="M16" s="1" t="s">
        <v>44</v>
      </c>
      <c r="N16" s="1" t="s">
        <v>45</v>
      </c>
      <c r="O16" s="3">
        <v>43767.732534722199</v>
      </c>
      <c r="P16" s="1" t="s">
        <v>283</v>
      </c>
      <c r="Q16" s="4">
        <v>0.99397185257815701</v>
      </c>
      <c r="R16" s="4">
        <v>9.1395833333333307</v>
      </c>
      <c r="S16" s="4">
        <v>541.17095659953497</v>
      </c>
      <c r="T16" s="4">
        <v>86.587353055925703</v>
      </c>
      <c r="U16" s="4">
        <v>1479118.08331151</v>
      </c>
      <c r="V16" s="4">
        <v>13.6804166666667</v>
      </c>
      <c r="W16" s="104">
        <v>913163.80093503802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5" t="s">
        <v>282</v>
      </c>
      <c r="AH16" s="4">
        <v>0.99536247278128498</v>
      </c>
      <c r="AI16" s="4">
        <v>9.2158833333333305</v>
      </c>
      <c r="AJ16" s="4">
        <v>570.73414070522495</v>
      </c>
      <c r="AK16" s="4">
        <v>91.317462512836002</v>
      </c>
      <c r="AL16" s="4">
        <v>1420613.79957912</v>
      </c>
      <c r="AM16" s="4">
        <v>13.6804166666667</v>
      </c>
      <c r="AN16" s="4">
        <v>913163.80093503802</v>
      </c>
      <c r="AO16" s="107"/>
      <c r="AP16" s="107"/>
      <c r="AQ16" s="107"/>
      <c r="AR16" s="107"/>
      <c r="AS16" s="107"/>
      <c r="AT16" s="107"/>
      <c r="AU16" s="107"/>
      <c r="AV16" s="107"/>
      <c r="AW16" s="107"/>
      <c r="AX16" s="5" t="s">
        <v>281</v>
      </c>
      <c r="AY16" s="7">
        <v>0.99989152188110098</v>
      </c>
      <c r="AZ16" s="7">
        <v>9.5873000000000008</v>
      </c>
      <c r="BA16" s="7">
        <v>545.32867244327804</v>
      </c>
      <c r="BB16" s="7">
        <v>87.252587590924506</v>
      </c>
      <c r="BC16" s="7">
        <v>457762.00715405698</v>
      </c>
      <c r="BD16" s="7">
        <v>13.6804166666667</v>
      </c>
      <c r="BE16" s="7">
        <v>913163.80093503802</v>
      </c>
      <c r="BF16" s="107"/>
      <c r="BG16" s="107"/>
      <c r="BH16" s="107"/>
      <c r="BI16" s="107"/>
      <c r="BJ16" s="107"/>
      <c r="BK16" s="107"/>
      <c r="BL16" s="107"/>
      <c r="BM16" s="107"/>
      <c r="BN16" s="107"/>
      <c r="BO16" s="1" t="s">
        <v>280</v>
      </c>
      <c r="BP16" s="4">
        <v>0.99408131924568799</v>
      </c>
      <c r="BQ16" s="4">
        <v>11.836083333333301</v>
      </c>
      <c r="BR16" s="4">
        <v>539.38239648983097</v>
      </c>
      <c r="BS16" s="4">
        <v>86.301183438372902</v>
      </c>
      <c r="BT16" s="4">
        <v>1262099.4482455701</v>
      </c>
      <c r="BU16" s="4">
        <v>13.6804166666667</v>
      </c>
      <c r="BV16" s="4">
        <v>913163.80093503802</v>
      </c>
      <c r="BW16" s="107"/>
      <c r="BX16" s="107"/>
      <c r="BY16" s="107"/>
      <c r="BZ16" s="107"/>
      <c r="CA16" s="107"/>
      <c r="CB16" s="107"/>
      <c r="CC16" s="107"/>
      <c r="CD16" s="107"/>
      <c r="CE16" s="107"/>
      <c r="CF16" s="5" t="s">
        <v>279</v>
      </c>
      <c r="CG16" s="7">
        <v>0.99925727484447702</v>
      </c>
      <c r="CH16" s="7">
        <v>23.547249999999998</v>
      </c>
      <c r="CI16" s="7">
        <v>445.06567353965198</v>
      </c>
      <c r="CJ16" s="7">
        <v>71.210507766344307</v>
      </c>
      <c r="CK16" s="7">
        <v>246645.047023069</v>
      </c>
      <c r="CL16" s="7">
        <v>13.6804166666667</v>
      </c>
      <c r="CM16" s="7">
        <v>913163.80093503802</v>
      </c>
      <c r="CV16" s="1" t="s">
        <v>695</v>
      </c>
      <c r="CW16" s="4">
        <v>0.99955375765101395</v>
      </c>
      <c r="CX16" s="4">
        <v>10.6915666666667</v>
      </c>
      <c r="CY16" s="4">
        <v>632.57089722908495</v>
      </c>
      <c r="CZ16" s="4">
        <v>101.211343556654</v>
      </c>
      <c r="DA16" s="4">
        <v>3934261.0859740502</v>
      </c>
      <c r="DB16" s="4">
        <v>10.6856666666667</v>
      </c>
      <c r="DC16" s="4">
        <v>205379.36124648899</v>
      </c>
    </row>
    <row r="17" spans="8:107" ht="15.75" customHeight="1">
      <c r="H17" s="1"/>
      <c r="I17" s="1"/>
      <c r="J17" s="1" t="s">
        <v>351</v>
      </c>
      <c r="K17" s="1" t="s">
        <v>114</v>
      </c>
      <c r="L17" s="1" t="s">
        <v>350</v>
      </c>
      <c r="M17" s="1" t="s">
        <v>44</v>
      </c>
      <c r="N17" s="1" t="s">
        <v>135</v>
      </c>
      <c r="O17" s="3">
        <v>43767.753391203703</v>
      </c>
      <c r="P17" s="1" t="s">
        <v>283</v>
      </c>
      <c r="Q17" s="4">
        <v>0.99397185257815701</v>
      </c>
      <c r="R17" s="4">
        <v>9.1396833333333305</v>
      </c>
      <c r="S17" s="4">
        <v>937.98184141005299</v>
      </c>
      <c r="T17" s="4">
        <v>107.19792473257699</v>
      </c>
      <c r="U17" s="4">
        <v>1834222.6825598199</v>
      </c>
      <c r="V17" s="4">
        <v>13.680533333333299</v>
      </c>
      <c r="W17" s="104">
        <v>653338.04753361898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5" t="s">
        <v>282</v>
      </c>
      <c r="AH17" s="4">
        <v>0.99536247278128498</v>
      </c>
      <c r="AI17" s="4">
        <v>9.2159833333333303</v>
      </c>
      <c r="AJ17" s="4">
        <v>947.599574502721</v>
      </c>
      <c r="AK17" s="4">
        <v>108.297094228882</v>
      </c>
      <c r="AL17" s="4">
        <v>1687548.6306514901</v>
      </c>
      <c r="AM17" s="4">
        <v>13.680533333333299</v>
      </c>
      <c r="AN17" s="4">
        <v>653338.04753361898</v>
      </c>
      <c r="AO17" s="107"/>
      <c r="AP17" s="107"/>
      <c r="AQ17" s="107"/>
      <c r="AR17" s="107"/>
      <c r="AS17" s="107"/>
      <c r="AT17" s="107"/>
      <c r="AU17" s="107"/>
      <c r="AV17" s="107"/>
      <c r="AW17" s="107"/>
      <c r="AX17" s="1" t="s">
        <v>281</v>
      </c>
      <c r="AY17" s="4">
        <v>0.99989152188110098</v>
      </c>
      <c r="AZ17" s="4">
        <v>9.5874000000000006</v>
      </c>
      <c r="BA17" s="4">
        <v>873.91708791493204</v>
      </c>
      <c r="BB17" s="4">
        <v>99.8762386188493</v>
      </c>
      <c r="BC17" s="4">
        <v>542206.25461163302</v>
      </c>
      <c r="BD17" s="4">
        <v>13.680533333333299</v>
      </c>
      <c r="BE17" s="4">
        <v>653338.04753361898</v>
      </c>
      <c r="BF17" s="107"/>
      <c r="BG17" s="107"/>
      <c r="BH17" s="107"/>
      <c r="BI17" s="107"/>
      <c r="BJ17" s="107"/>
      <c r="BK17" s="107"/>
      <c r="BL17" s="107"/>
      <c r="BM17" s="107"/>
      <c r="BN17" s="107"/>
      <c r="BO17" s="1" t="s">
        <v>280</v>
      </c>
      <c r="BP17" s="4">
        <v>0.99408131924568799</v>
      </c>
      <c r="BQ17" s="4">
        <v>11.836183333333301</v>
      </c>
      <c r="BR17" s="4">
        <v>926.01587311481296</v>
      </c>
      <c r="BS17" s="4">
        <v>105.83038549883599</v>
      </c>
      <c r="BT17" s="4">
        <v>1550259.8614952201</v>
      </c>
      <c r="BU17" s="4">
        <v>13.680533333333299</v>
      </c>
      <c r="BV17" s="4">
        <v>653338.04753361898</v>
      </c>
      <c r="BW17" s="107"/>
      <c r="BX17" s="107"/>
      <c r="BY17" s="107"/>
      <c r="BZ17" s="107"/>
      <c r="CA17" s="107"/>
      <c r="CB17" s="107"/>
      <c r="CC17" s="107"/>
      <c r="CD17" s="107"/>
      <c r="CE17" s="107"/>
      <c r="CF17" s="5" t="s">
        <v>279</v>
      </c>
      <c r="CG17" s="7">
        <v>0.99925727484447702</v>
      </c>
      <c r="CH17" s="7">
        <v>23.538866666666699</v>
      </c>
      <c r="CI17" s="7">
        <v>943.65879499021901</v>
      </c>
      <c r="CJ17" s="7">
        <v>107.846719427454</v>
      </c>
      <c r="CK17" s="7">
        <v>344956.48345183203</v>
      </c>
      <c r="CL17" s="7">
        <v>13.680533333333299</v>
      </c>
      <c r="CM17" s="7">
        <v>653338.04753361898</v>
      </c>
      <c r="CV17" s="1" t="s">
        <v>695</v>
      </c>
      <c r="CW17" s="4">
        <v>0.99955375765101395</v>
      </c>
      <c r="CX17" s="4">
        <v>10.6915833333333</v>
      </c>
      <c r="CY17" s="4">
        <v>889.12367619256099</v>
      </c>
      <c r="CZ17" s="4">
        <v>101.614134422007</v>
      </c>
      <c r="DA17" s="4">
        <v>5205424.3285106802</v>
      </c>
      <c r="DB17" s="4">
        <v>10.6856833333333</v>
      </c>
      <c r="DC17" s="4">
        <v>194135.72172222499</v>
      </c>
    </row>
    <row r="18" spans="8:107" ht="15.75" customHeight="1">
      <c r="H18" s="1"/>
      <c r="I18" s="1"/>
      <c r="J18" s="1" t="s">
        <v>349</v>
      </c>
      <c r="K18" s="1" t="s">
        <v>114</v>
      </c>
      <c r="L18" s="1" t="s">
        <v>348</v>
      </c>
      <c r="M18" s="1" t="s">
        <v>44</v>
      </c>
      <c r="N18" s="1" t="s">
        <v>134</v>
      </c>
      <c r="O18" s="3">
        <v>43767.774282407401</v>
      </c>
      <c r="P18" s="1" t="s">
        <v>283</v>
      </c>
      <c r="Q18" s="4">
        <v>0.99397185257815701</v>
      </c>
      <c r="R18" s="4">
        <v>9.1396833333333305</v>
      </c>
      <c r="S18" s="4">
        <v>1258.9554957207899</v>
      </c>
      <c r="T18" s="4">
        <v>100.716439657663</v>
      </c>
      <c r="U18" s="4">
        <v>2293484.3483832199</v>
      </c>
      <c r="V18" s="4">
        <v>13.680533333333299</v>
      </c>
      <c r="W18" s="104">
        <v>608647.334075814</v>
      </c>
      <c r="X18" s="107"/>
      <c r="Y18" s="107"/>
      <c r="Z18" s="107"/>
      <c r="AA18" s="107"/>
      <c r="AB18" s="107"/>
      <c r="AC18" s="107"/>
      <c r="AD18" s="107"/>
      <c r="AE18" s="107"/>
      <c r="AF18" s="107"/>
      <c r="AG18" s="105" t="s">
        <v>282</v>
      </c>
      <c r="AH18" s="4">
        <v>0.99536247278128498</v>
      </c>
      <c r="AI18" s="4">
        <v>9.2159833333333303</v>
      </c>
      <c r="AJ18" s="4">
        <v>1235.97957953127</v>
      </c>
      <c r="AK18" s="4">
        <v>98.878366362501694</v>
      </c>
      <c r="AL18" s="4">
        <v>2050550.687988</v>
      </c>
      <c r="AM18" s="4">
        <v>13.680533333333299</v>
      </c>
      <c r="AN18" s="4">
        <v>608647.334075814</v>
      </c>
      <c r="AO18" s="107"/>
      <c r="AP18" s="107"/>
      <c r="AQ18" s="107"/>
      <c r="AR18" s="107"/>
      <c r="AS18" s="107"/>
      <c r="AT18" s="107"/>
      <c r="AU18" s="107"/>
      <c r="AV18" s="107"/>
      <c r="AW18" s="107"/>
      <c r="AX18" s="1" t="s">
        <v>281</v>
      </c>
      <c r="AY18" s="4">
        <v>0.99989152188110098</v>
      </c>
      <c r="AZ18" s="4">
        <v>9.5874000000000006</v>
      </c>
      <c r="BA18" s="4">
        <v>1250.2608006698499</v>
      </c>
      <c r="BB18" s="4">
        <v>100.020864053588</v>
      </c>
      <c r="BC18" s="4">
        <v>749124.55502317403</v>
      </c>
      <c r="BD18" s="4">
        <v>13.680533333333299</v>
      </c>
      <c r="BE18" s="4">
        <v>608647.334075814</v>
      </c>
      <c r="BF18" s="107"/>
      <c r="BG18" s="107"/>
      <c r="BH18" s="107"/>
      <c r="BI18" s="107"/>
      <c r="BJ18" s="107"/>
      <c r="BK18" s="107"/>
      <c r="BL18" s="107"/>
      <c r="BM18" s="107"/>
      <c r="BN18" s="107"/>
      <c r="BO18" s="1" t="s">
        <v>280</v>
      </c>
      <c r="BP18" s="4">
        <v>0.99408131924568799</v>
      </c>
      <c r="BQ18" s="4">
        <v>11.836183333333301</v>
      </c>
      <c r="BR18" s="4">
        <v>1271.05365192421</v>
      </c>
      <c r="BS18" s="4">
        <v>101.68429215393699</v>
      </c>
      <c r="BT18" s="4">
        <v>1982338.1000978299</v>
      </c>
      <c r="BU18" s="4">
        <v>13.680533333333299</v>
      </c>
      <c r="BV18" s="4">
        <v>608647.334075814</v>
      </c>
      <c r="BW18" s="107"/>
      <c r="BX18" s="107"/>
      <c r="BY18" s="107"/>
      <c r="BZ18" s="107"/>
      <c r="CA18" s="107"/>
      <c r="CB18" s="107"/>
      <c r="CC18" s="107"/>
      <c r="CD18" s="107"/>
      <c r="CE18" s="107"/>
      <c r="CF18" s="1" t="s">
        <v>279</v>
      </c>
      <c r="CG18" s="4">
        <v>0.99925727484447702</v>
      </c>
      <c r="CH18" s="4">
        <v>23.538900000000002</v>
      </c>
      <c r="CI18" s="4">
        <v>1249.8533031546301</v>
      </c>
      <c r="CJ18" s="4">
        <v>99.988264252370797</v>
      </c>
      <c r="CK18" s="4">
        <v>402813.99809877097</v>
      </c>
      <c r="CL18" s="4">
        <v>13.680533333333299</v>
      </c>
      <c r="CM18" s="4">
        <v>608647.334075814</v>
      </c>
      <c r="CV18" s="1" t="s">
        <v>695</v>
      </c>
      <c r="CW18" s="4">
        <v>0.99955375765101395</v>
      </c>
      <c r="CX18" s="4">
        <v>10.6915666666667</v>
      </c>
      <c r="CY18" s="4">
        <v>1228.99680129998</v>
      </c>
      <c r="CZ18" s="4">
        <v>98.319744103998502</v>
      </c>
      <c r="DA18" s="4">
        <v>7127691.7006885204</v>
      </c>
      <c r="DB18" s="4">
        <v>10.690716666666701</v>
      </c>
      <c r="DC18" s="4">
        <v>192862.25667021301</v>
      </c>
    </row>
    <row r="19" spans="8:107" ht="15.75" customHeight="1"/>
    <row r="20" spans="8:107" hidden="1"/>
    <row r="21" spans="8:107" hidden="1"/>
    <row r="22" spans="8:107" hidden="1"/>
    <row r="23" spans="8:107" hidden="1"/>
    <row r="24" spans="8:107" hidden="1"/>
    <row r="25" spans="8:107" hidden="1"/>
    <row r="26" spans="8:107" hidden="1"/>
    <row r="27" spans="8:107" hidden="1"/>
    <row r="28" spans="8:107" hidden="1"/>
    <row r="29" spans="8:107" hidden="1"/>
    <row r="30" spans="8:107" hidden="1"/>
    <row r="31" spans="8:107" hidden="1"/>
    <row r="32" spans="8:107" hidden="1"/>
    <row r="33" spans="8:107" hidden="1"/>
    <row r="34" spans="8:107">
      <c r="H34" s="13" t="s">
        <v>566</v>
      </c>
    </row>
    <row r="35" spans="8:107">
      <c r="H35" s="289" t="s">
        <v>25</v>
      </c>
      <c r="I35" s="291"/>
      <c r="J35" s="291"/>
      <c r="K35" s="291"/>
      <c r="L35" s="291"/>
      <c r="M35" s="291"/>
      <c r="N35" s="291"/>
      <c r="O35" s="290"/>
      <c r="P35" s="289" t="s">
        <v>379</v>
      </c>
      <c r="Q35" s="290"/>
      <c r="R35" s="289" t="s">
        <v>378</v>
      </c>
      <c r="S35" s="291"/>
      <c r="T35" s="291"/>
      <c r="U35" s="290"/>
      <c r="V35" s="289" t="s">
        <v>35</v>
      </c>
      <c r="W35" s="290"/>
      <c r="X35" s="106"/>
      <c r="Y35" s="106"/>
      <c r="Z35" s="106"/>
      <c r="AA35" s="106"/>
      <c r="AB35" s="106"/>
      <c r="AC35" s="106"/>
      <c r="AD35" s="106"/>
      <c r="AE35" s="106"/>
      <c r="AF35" s="106"/>
      <c r="AG35" s="289" t="s">
        <v>377</v>
      </c>
      <c r="AH35" s="290"/>
      <c r="AI35" s="289" t="s">
        <v>376</v>
      </c>
      <c r="AJ35" s="291"/>
      <c r="AK35" s="291"/>
      <c r="AL35" s="290"/>
      <c r="AM35" s="289" t="s">
        <v>35</v>
      </c>
      <c r="AN35" s="290"/>
      <c r="AO35" s="106"/>
      <c r="AP35" s="106"/>
      <c r="AQ35" s="106"/>
      <c r="AR35" s="106"/>
      <c r="AS35" s="106"/>
      <c r="AT35" s="106"/>
      <c r="AU35" s="106"/>
      <c r="AV35" s="106"/>
      <c r="AW35" s="106"/>
      <c r="AX35" s="289" t="s">
        <v>83</v>
      </c>
      <c r="AY35" s="290"/>
      <c r="AZ35" s="289" t="s">
        <v>12</v>
      </c>
      <c r="BA35" s="291"/>
      <c r="BB35" s="291"/>
      <c r="BC35" s="290"/>
      <c r="BD35" s="289" t="s">
        <v>35</v>
      </c>
      <c r="BE35" s="290"/>
      <c r="BF35" s="106"/>
      <c r="BG35" s="106"/>
      <c r="BH35" s="106"/>
      <c r="BI35" s="106"/>
      <c r="BJ35" s="106"/>
      <c r="BK35" s="106"/>
      <c r="BL35" s="106"/>
      <c r="BM35" s="106"/>
      <c r="BN35" s="106"/>
      <c r="BO35" s="96" t="s">
        <v>7</v>
      </c>
      <c r="BP35" s="98"/>
      <c r="BQ35" s="96" t="s">
        <v>20</v>
      </c>
      <c r="BR35" s="97"/>
      <c r="BS35" s="97"/>
      <c r="BT35" s="98"/>
      <c r="BU35" s="289" t="s">
        <v>35</v>
      </c>
      <c r="BV35" s="290"/>
      <c r="BW35" s="106"/>
      <c r="BX35" s="106"/>
      <c r="BY35" s="106"/>
      <c r="BZ35" s="106"/>
      <c r="CA35" s="106"/>
      <c r="CB35" s="106"/>
      <c r="CC35" s="106"/>
      <c r="CD35" s="106"/>
      <c r="CE35" s="106"/>
      <c r="CF35" s="289" t="s">
        <v>105</v>
      </c>
      <c r="CG35" s="290"/>
      <c r="CH35" s="96" t="s">
        <v>8</v>
      </c>
      <c r="CI35" s="97"/>
      <c r="CJ35" s="97"/>
      <c r="CK35" s="98"/>
      <c r="CL35" s="96" t="s">
        <v>35</v>
      </c>
      <c r="CM35" s="98"/>
      <c r="CV35" s="289" t="s">
        <v>41</v>
      </c>
      <c r="CW35" s="290"/>
      <c r="CX35" s="289" t="s">
        <v>89</v>
      </c>
      <c r="CY35" s="291"/>
      <c r="CZ35" s="291"/>
      <c r="DA35" s="290"/>
      <c r="DB35" s="297" t="s">
        <v>18</v>
      </c>
      <c r="DC35" s="298"/>
    </row>
    <row r="36" spans="8:107">
      <c r="H36" s="2" t="s">
        <v>114</v>
      </c>
      <c r="I36" s="2" t="s">
        <v>114</v>
      </c>
      <c r="J36" s="2" t="s">
        <v>58</v>
      </c>
      <c r="K36" s="2" t="s">
        <v>39</v>
      </c>
      <c r="L36" s="2" t="s">
        <v>50</v>
      </c>
      <c r="M36" s="2" t="s">
        <v>59</v>
      </c>
      <c r="N36" s="2" t="s">
        <v>26</v>
      </c>
      <c r="O36" s="2" t="s">
        <v>64</v>
      </c>
      <c r="P36" s="2" t="s">
        <v>104</v>
      </c>
      <c r="Q36" s="2" t="s">
        <v>125</v>
      </c>
      <c r="R36" s="2" t="s">
        <v>5</v>
      </c>
      <c r="S36" s="2" t="s">
        <v>19</v>
      </c>
      <c r="T36" s="2" t="s">
        <v>0</v>
      </c>
      <c r="U36" s="2" t="s">
        <v>68</v>
      </c>
      <c r="V36" s="2" t="s">
        <v>5</v>
      </c>
      <c r="W36" s="100" t="s">
        <v>68</v>
      </c>
      <c r="X36" s="106"/>
      <c r="Y36" s="106"/>
      <c r="Z36" s="106"/>
      <c r="AA36" s="106"/>
      <c r="AB36" s="106"/>
      <c r="AC36" s="106"/>
      <c r="AD36" s="106"/>
      <c r="AE36" s="106"/>
      <c r="AF36" s="106"/>
      <c r="AG36" s="101" t="s">
        <v>104</v>
      </c>
      <c r="AH36" s="2" t="s">
        <v>125</v>
      </c>
      <c r="AI36" s="2" t="s">
        <v>5</v>
      </c>
      <c r="AJ36" s="2" t="s">
        <v>19</v>
      </c>
      <c r="AK36" s="2" t="s">
        <v>0</v>
      </c>
      <c r="AL36" s="2" t="s">
        <v>68</v>
      </c>
      <c r="AM36" s="2" t="s">
        <v>5</v>
      </c>
      <c r="AN36" s="2" t="s">
        <v>68</v>
      </c>
      <c r="AO36" s="106"/>
      <c r="AP36" s="106"/>
      <c r="AQ36" s="106"/>
      <c r="AR36" s="106"/>
      <c r="AS36" s="106"/>
      <c r="AT36" s="106"/>
      <c r="AU36" s="106"/>
      <c r="AV36" s="106"/>
      <c r="AW36" s="106"/>
      <c r="AX36" s="2" t="s">
        <v>104</v>
      </c>
      <c r="AY36" s="2" t="s">
        <v>125</v>
      </c>
      <c r="AZ36" s="2" t="s">
        <v>5</v>
      </c>
      <c r="BA36" s="2" t="s">
        <v>19</v>
      </c>
      <c r="BB36" s="2" t="s">
        <v>0</v>
      </c>
      <c r="BC36" s="2" t="s">
        <v>68</v>
      </c>
      <c r="BD36" s="2" t="s">
        <v>5</v>
      </c>
      <c r="BE36" s="2" t="s">
        <v>68</v>
      </c>
      <c r="BF36" s="106"/>
      <c r="BG36" s="106"/>
      <c r="BH36" s="106"/>
      <c r="BI36" s="106"/>
      <c r="BJ36" s="106"/>
      <c r="BK36" s="106"/>
      <c r="BL36" s="106"/>
      <c r="BM36" s="106"/>
      <c r="BN36" s="106"/>
      <c r="BO36" s="2" t="s">
        <v>104</v>
      </c>
      <c r="BP36" s="2" t="s">
        <v>125</v>
      </c>
      <c r="BQ36" s="2" t="s">
        <v>5</v>
      </c>
      <c r="BR36" s="2" t="s">
        <v>19</v>
      </c>
      <c r="BS36" s="2" t="s">
        <v>0</v>
      </c>
      <c r="BT36" s="2" t="s">
        <v>68</v>
      </c>
      <c r="BU36" s="2" t="s">
        <v>5</v>
      </c>
      <c r="BV36" s="2" t="s">
        <v>68</v>
      </c>
      <c r="BW36" s="106"/>
      <c r="BX36" s="106"/>
      <c r="BY36" s="106"/>
      <c r="BZ36" s="106"/>
      <c r="CA36" s="106"/>
      <c r="CB36" s="106"/>
      <c r="CC36" s="106"/>
      <c r="CD36" s="106"/>
      <c r="CE36" s="106"/>
      <c r="CF36" s="2" t="s">
        <v>104</v>
      </c>
      <c r="CG36" s="2" t="s">
        <v>125</v>
      </c>
      <c r="CH36" s="2" t="s">
        <v>5</v>
      </c>
      <c r="CI36" s="2" t="s">
        <v>19</v>
      </c>
      <c r="CJ36" s="2" t="s">
        <v>0</v>
      </c>
      <c r="CK36" s="2" t="s">
        <v>68</v>
      </c>
      <c r="CL36" s="2" t="s">
        <v>5</v>
      </c>
      <c r="CM36" s="2" t="s">
        <v>68</v>
      </c>
      <c r="CV36" s="2" t="s">
        <v>104</v>
      </c>
      <c r="CW36" s="2" t="s">
        <v>125</v>
      </c>
      <c r="CX36" s="2" t="s">
        <v>5</v>
      </c>
      <c r="CY36" s="2" t="s">
        <v>19</v>
      </c>
      <c r="CZ36" s="2" t="s">
        <v>0</v>
      </c>
      <c r="DA36" s="2" t="s">
        <v>68</v>
      </c>
      <c r="DB36" s="2" t="s">
        <v>5</v>
      </c>
      <c r="DC36" s="2" t="s">
        <v>68</v>
      </c>
    </row>
    <row r="37" spans="8:107">
      <c r="H37" s="1"/>
      <c r="I37" s="1"/>
      <c r="J37" s="1" t="s">
        <v>544</v>
      </c>
      <c r="K37" s="1"/>
      <c r="L37" s="1" t="s">
        <v>543</v>
      </c>
      <c r="M37" s="1" t="s">
        <v>44</v>
      </c>
      <c r="N37" s="1" t="s">
        <v>134</v>
      </c>
      <c r="O37" s="3">
        <v>43770.452696759297</v>
      </c>
      <c r="P37" s="1" t="s">
        <v>385</v>
      </c>
      <c r="Q37" s="4">
        <v>0.99826091527740901</v>
      </c>
      <c r="R37" s="4">
        <v>9.1286000000000005</v>
      </c>
      <c r="S37" s="4">
        <v>1282.0888385912799</v>
      </c>
      <c r="T37" s="4">
        <v>102.567107087303</v>
      </c>
      <c r="U37" s="4">
        <v>3088291.3527652202</v>
      </c>
      <c r="V37" s="4">
        <v>13.68045</v>
      </c>
      <c r="W37" s="104">
        <v>614375.897015339</v>
      </c>
      <c r="X37" s="107"/>
      <c r="Y37" s="107"/>
      <c r="Z37" s="107"/>
      <c r="AA37" s="107"/>
      <c r="AB37" s="107"/>
      <c r="AC37" s="107"/>
      <c r="AD37" s="107"/>
      <c r="AE37" s="107"/>
      <c r="AF37" s="107"/>
      <c r="AG37" s="105" t="s">
        <v>384</v>
      </c>
      <c r="AH37" s="4">
        <v>0.99679217206035797</v>
      </c>
      <c r="AI37" s="4">
        <v>9.2049166666666693</v>
      </c>
      <c r="AJ37" s="4">
        <v>1291.913799706</v>
      </c>
      <c r="AK37" s="4">
        <v>103.35310397648</v>
      </c>
      <c r="AL37" s="4">
        <v>2924389.3909791699</v>
      </c>
      <c r="AM37" s="4">
        <v>13.68045</v>
      </c>
      <c r="AN37" s="4">
        <v>614375.897015339</v>
      </c>
      <c r="AO37" s="107"/>
      <c r="AP37" s="107"/>
      <c r="AQ37" s="107"/>
      <c r="AR37" s="107"/>
      <c r="AS37" s="107"/>
      <c r="AT37" s="107"/>
      <c r="AU37" s="107"/>
      <c r="AV37" s="107"/>
      <c r="AW37" s="107"/>
      <c r="AX37" s="1" t="s">
        <v>383</v>
      </c>
      <c r="AY37" s="4">
        <v>0.99906402414279805</v>
      </c>
      <c r="AZ37" s="4">
        <v>9.5818166666666702</v>
      </c>
      <c r="BA37" s="4">
        <v>1241.5356876502101</v>
      </c>
      <c r="BB37" s="4">
        <v>99.322855012016603</v>
      </c>
      <c r="BC37" s="4">
        <v>914479.02100844402</v>
      </c>
      <c r="BD37" s="4">
        <v>13.68045</v>
      </c>
      <c r="BE37" s="4">
        <v>614375.897015339</v>
      </c>
      <c r="BF37" s="107"/>
      <c r="BG37" s="107"/>
      <c r="BH37" s="107"/>
      <c r="BI37" s="107"/>
      <c r="BJ37" s="107"/>
      <c r="BK37" s="107"/>
      <c r="BL37" s="107"/>
      <c r="BM37" s="107"/>
      <c r="BN37" s="107"/>
      <c r="BO37" s="1" t="s">
        <v>381</v>
      </c>
      <c r="BP37" s="4">
        <v>0.99597805324617195</v>
      </c>
      <c r="BQ37" s="4">
        <v>11.8276166666667</v>
      </c>
      <c r="BR37" s="4">
        <v>1308.92860723016</v>
      </c>
      <c r="BS37" s="4">
        <v>104.714288578412</v>
      </c>
      <c r="BT37" s="4">
        <v>2559428.3303856798</v>
      </c>
      <c r="BU37" s="4">
        <v>13.68045</v>
      </c>
      <c r="BV37" s="4">
        <v>614375.897015339</v>
      </c>
      <c r="BW37" s="107"/>
      <c r="BX37" s="107"/>
      <c r="BY37" s="107"/>
      <c r="BZ37" s="107"/>
      <c r="CA37" s="107"/>
      <c r="CB37" s="107"/>
      <c r="CC37" s="107"/>
      <c r="CD37" s="107"/>
      <c r="CE37" s="107"/>
      <c r="CF37" s="1" t="s">
        <v>380</v>
      </c>
      <c r="CG37" s="4">
        <v>0.99495350851247299</v>
      </c>
      <c r="CH37" s="4">
        <v>23.4964166666667</v>
      </c>
      <c r="CI37" s="4">
        <v>1269.21629638529</v>
      </c>
      <c r="CJ37" s="4">
        <v>101.537303710823</v>
      </c>
      <c r="CK37" s="4">
        <v>374400.61960726901</v>
      </c>
      <c r="CL37" s="4">
        <v>13.68045</v>
      </c>
      <c r="CM37" s="4">
        <v>614375.897015339</v>
      </c>
      <c r="CV37" s="1" t="s">
        <v>695</v>
      </c>
      <c r="CW37" s="4">
        <v>0.99955375765101395</v>
      </c>
      <c r="CX37" s="4">
        <v>10.6915666666667</v>
      </c>
      <c r="CY37" s="4">
        <v>1228.99680129998</v>
      </c>
      <c r="CZ37" s="4">
        <v>98.319744103998502</v>
      </c>
      <c r="DA37" s="4">
        <v>7127691.7006885204</v>
      </c>
      <c r="DB37" s="4">
        <v>10.690716666666701</v>
      </c>
      <c r="DC37" s="4">
        <v>192862.25667021301</v>
      </c>
    </row>
    <row r="38" spans="8:107">
      <c r="H38" s="1"/>
      <c r="I38" s="1"/>
      <c r="J38" s="1" t="s">
        <v>542</v>
      </c>
      <c r="K38" s="1"/>
      <c r="L38" s="1" t="s">
        <v>541</v>
      </c>
      <c r="M38" s="1" t="s">
        <v>44</v>
      </c>
      <c r="N38" s="1" t="s">
        <v>135</v>
      </c>
      <c r="O38" s="3">
        <v>43770.473518518498</v>
      </c>
      <c r="P38" s="1" t="s">
        <v>385</v>
      </c>
      <c r="Q38" s="4">
        <v>0.99826091527740901</v>
      </c>
      <c r="R38" s="4">
        <v>9.1286500000000004</v>
      </c>
      <c r="S38" s="4">
        <v>858.46079060093496</v>
      </c>
      <c r="T38" s="4">
        <v>98.109804640106901</v>
      </c>
      <c r="U38" s="4">
        <v>2367255.0817840798</v>
      </c>
      <c r="V38" s="4">
        <v>13.6719666666667</v>
      </c>
      <c r="W38" s="104">
        <v>703329.148982996</v>
      </c>
      <c r="X38" s="107"/>
      <c r="Y38" s="107"/>
      <c r="Z38" s="107"/>
      <c r="AA38" s="107"/>
      <c r="AB38" s="107"/>
      <c r="AC38" s="107"/>
      <c r="AD38" s="107"/>
      <c r="AE38" s="107"/>
      <c r="AF38" s="107"/>
      <c r="AG38" s="105" t="s">
        <v>384</v>
      </c>
      <c r="AH38" s="4">
        <v>0.99679217206035797</v>
      </c>
      <c r="AI38" s="4">
        <v>9.2049666666666692</v>
      </c>
      <c r="AJ38" s="4">
        <v>869.39476958434102</v>
      </c>
      <c r="AK38" s="4">
        <v>99.359402238210393</v>
      </c>
      <c r="AL38" s="4">
        <v>2252906.3189147799</v>
      </c>
      <c r="AM38" s="4">
        <v>13.6719666666667</v>
      </c>
      <c r="AN38" s="4">
        <v>703329.148982996</v>
      </c>
      <c r="AO38" s="107"/>
      <c r="AP38" s="107"/>
      <c r="AQ38" s="107"/>
      <c r="AR38" s="107"/>
      <c r="AS38" s="107"/>
      <c r="AT38" s="107"/>
      <c r="AU38" s="107"/>
      <c r="AV38" s="107"/>
      <c r="AW38" s="107"/>
      <c r="AX38" s="1" t="s">
        <v>383</v>
      </c>
      <c r="AY38" s="4">
        <v>0.99906402414279805</v>
      </c>
      <c r="AZ38" s="4">
        <v>9.5818499999999993</v>
      </c>
      <c r="BA38" s="4">
        <v>889.93142009184999</v>
      </c>
      <c r="BB38" s="4">
        <v>101.706448010497</v>
      </c>
      <c r="BC38" s="4">
        <v>775821.54457569204</v>
      </c>
      <c r="BD38" s="4">
        <v>13.6719666666667</v>
      </c>
      <c r="BE38" s="4">
        <v>703329.148982996</v>
      </c>
      <c r="BF38" s="107"/>
      <c r="BG38" s="107"/>
      <c r="BH38" s="107"/>
      <c r="BI38" s="107"/>
      <c r="BJ38" s="107"/>
      <c r="BK38" s="107"/>
      <c r="BL38" s="107"/>
      <c r="BM38" s="107"/>
      <c r="BN38" s="107"/>
      <c r="BO38" s="1" t="s">
        <v>381</v>
      </c>
      <c r="BP38" s="4">
        <v>0.99597805324617195</v>
      </c>
      <c r="BQ38" s="4">
        <v>11.827633333333299</v>
      </c>
      <c r="BR38" s="4">
        <v>828.82697315917505</v>
      </c>
      <c r="BS38" s="4">
        <v>94.723082646762904</v>
      </c>
      <c r="BT38" s="4">
        <v>1855305.09448479</v>
      </c>
      <c r="BU38" s="4">
        <v>13.6719666666667</v>
      </c>
      <c r="BV38" s="4">
        <v>703329.148982996</v>
      </c>
      <c r="BW38" s="107"/>
      <c r="BX38" s="107"/>
      <c r="BY38" s="107"/>
      <c r="BZ38" s="107"/>
      <c r="CA38" s="107"/>
      <c r="CB38" s="107"/>
      <c r="CC38" s="107"/>
      <c r="CD38" s="107"/>
      <c r="CE38" s="107"/>
      <c r="CF38" s="1" t="s">
        <v>380</v>
      </c>
      <c r="CG38" s="4">
        <v>0.99495350851247299</v>
      </c>
      <c r="CH38" s="4">
        <v>23.487933333333299</v>
      </c>
      <c r="CI38" s="4">
        <v>830.13387242932799</v>
      </c>
      <c r="CJ38" s="4">
        <v>94.872442563351697</v>
      </c>
      <c r="CK38" s="4">
        <v>280332.53329407901</v>
      </c>
      <c r="CL38" s="4">
        <v>13.6719666666667</v>
      </c>
      <c r="CM38" s="4">
        <v>703329.148982996</v>
      </c>
      <c r="CV38" s="1" t="s">
        <v>695</v>
      </c>
      <c r="CW38" s="4">
        <v>0.99955375765101395</v>
      </c>
      <c r="CX38" s="4">
        <v>10.6915833333333</v>
      </c>
      <c r="CY38" s="4">
        <v>889.12367619256099</v>
      </c>
      <c r="CZ38" s="4">
        <v>101.614134422007</v>
      </c>
      <c r="DA38" s="4">
        <v>5205424.3285106802</v>
      </c>
      <c r="DB38" s="4">
        <v>10.6856833333333</v>
      </c>
      <c r="DC38" s="4">
        <v>194135.72172222499</v>
      </c>
    </row>
    <row r="39" spans="8:107">
      <c r="H39" s="1"/>
      <c r="I39" s="1"/>
      <c r="J39" s="1" t="s">
        <v>540</v>
      </c>
      <c r="K39" s="1"/>
      <c r="L39" s="1" t="s">
        <v>539</v>
      </c>
      <c r="M39" s="1" t="s">
        <v>44</v>
      </c>
      <c r="N39" s="1" t="s">
        <v>45</v>
      </c>
      <c r="O39" s="3">
        <v>43770.494340277801</v>
      </c>
      <c r="P39" s="1" t="s">
        <v>385</v>
      </c>
      <c r="Q39" s="4">
        <v>0.99826091527740901</v>
      </c>
      <c r="R39" s="4">
        <v>9.1286333333333296</v>
      </c>
      <c r="S39" s="4">
        <v>578.87793633088097</v>
      </c>
      <c r="T39" s="4">
        <v>92.620469812940897</v>
      </c>
      <c r="U39" s="4">
        <v>1830704.2438207001</v>
      </c>
      <c r="V39" s="4">
        <v>13.671950000000001</v>
      </c>
      <c r="W39" s="104">
        <v>806612.99524161394</v>
      </c>
      <c r="X39" s="107"/>
      <c r="Y39" s="107"/>
      <c r="Z39" s="107"/>
      <c r="AA39" s="107"/>
      <c r="AB39" s="107"/>
      <c r="AC39" s="107"/>
      <c r="AD39" s="107"/>
      <c r="AE39" s="107"/>
      <c r="AF39" s="107"/>
      <c r="AG39" s="105" t="s">
        <v>384</v>
      </c>
      <c r="AH39" s="4">
        <v>0.99679217206035797</v>
      </c>
      <c r="AI39" s="4">
        <v>9.2049333333333294</v>
      </c>
      <c r="AJ39" s="4">
        <v>556.91588388744901</v>
      </c>
      <c r="AK39" s="4">
        <v>89.106541421991807</v>
      </c>
      <c r="AL39" s="4">
        <v>1655092.65922633</v>
      </c>
      <c r="AM39" s="4">
        <v>13.671950000000001</v>
      </c>
      <c r="AN39" s="4">
        <v>806612.99524161394</v>
      </c>
      <c r="AO39" s="107"/>
      <c r="AP39" s="107"/>
      <c r="AQ39" s="107"/>
      <c r="AR39" s="107"/>
      <c r="AS39" s="107"/>
      <c r="AT39" s="107"/>
      <c r="AU39" s="107"/>
      <c r="AV39" s="107"/>
      <c r="AW39" s="107"/>
      <c r="AX39" s="1" t="s">
        <v>383</v>
      </c>
      <c r="AY39" s="4">
        <v>0.99906402414279805</v>
      </c>
      <c r="AZ39" s="4">
        <v>9.5818333333333303</v>
      </c>
      <c r="BA39" s="4">
        <v>557.77074954350098</v>
      </c>
      <c r="BB39" s="4">
        <v>89.243319926960197</v>
      </c>
      <c r="BC39" s="4">
        <v>574916.85921615595</v>
      </c>
      <c r="BD39" s="4">
        <v>13.671950000000001</v>
      </c>
      <c r="BE39" s="4">
        <v>806612.99524161394</v>
      </c>
      <c r="BF39" s="107"/>
      <c r="BG39" s="107"/>
      <c r="BH39" s="107"/>
      <c r="BI39" s="107"/>
      <c r="BJ39" s="107"/>
      <c r="BK39" s="107"/>
      <c r="BL39" s="107"/>
      <c r="BM39" s="107"/>
      <c r="BN39" s="107"/>
      <c r="BO39" s="1" t="s">
        <v>381</v>
      </c>
      <c r="BP39" s="4">
        <v>0.99597805324617195</v>
      </c>
      <c r="BQ39" s="4">
        <v>11.8276166666667</v>
      </c>
      <c r="BR39" s="4">
        <v>573.617754044045</v>
      </c>
      <c r="BS39" s="4">
        <v>91.778840647047204</v>
      </c>
      <c r="BT39" s="4">
        <v>1472585.91896663</v>
      </c>
      <c r="BU39" s="4">
        <v>13.671950000000001</v>
      </c>
      <c r="BV39" s="4">
        <v>806612.99524161394</v>
      </c>
      <c r="BW39" s="107"/>
      <c r="BX39" s="107"/>
      <c r="BY39" s="107"/>
      <c r="BZ39" s="107"/>
      <c r="CA39" s="107"/>
      <c r="CB39" s="107"/>
      <c r="CC39" s="107"/>
      <c r="CD39" s="107"/>
      <c r="CE39" s="107"/>
      <c r="CF39" s="1" t="s">
        <v>380</v>
      </c>
      <c r="CG39" s="4">
        <v>0.99495350851247299</v>
      </c>
      <c r="CH39" s="4">
        <v>23.4964333333333</v>
      </c>
      <c r="CI39" s="4">
        <v>677.82085855782702</v>
      </c>
      <c r="CJ39" s="4">
        <v>108.451337369252</v>
      </c>
      <c r="CK39" s="4">
        <v>262510.62965421798</v>
      </c>
      <c r="CL39" s="4">
        <v>13.671950000000001</v>
      </c>
      <c r="CM39" s="4">
        <v>806612.99524161394</v>
      </c>
      <c r="CV39" s="1" t="s">
        <v>695</v>
      </c>
      <c r="CW39" s="4">
        <v>0.99955375765101395</v>
      </c>
      <c r="CX39" s="4">
        <v>10.6915666666667</v>
      </c>
      <c r="CY39" s="4">
        <v>632.57089722908495</v>
      </c>
      <c r="CZ39" s="4">
        <v>101.211343556654</v>
      </c>
      <c r="DA39" s="4">
        <v>3934261.0859740502</v>
      </c>
      <c r="DB39" s="4">
        <v>10.6856666666667</v>
      </c>
      <c r="DC39" s="4">
        <v>205379.36124648899</v>
      </c>
    </row>
    <row r="40" spans="8:107">
      <c r="H40" s="1"/>
      <c r="I40" s="1"/>
      <c r="J40" s="1" t="s">
        <v>538</v>
      </c>
      <c r="K40" s="1"/>
      <c r="L40" s="1" t="s">
        <v>537</v>
      </c>
      <c r="M40" s="1" t="s">
        <v>44</v>
      </c>
      <c r="N40" s="1" t="s">
        <v>136</v>
      </c>
      <c r="O40" s="3">
        <v>43770.515196759297</v>
      </c>
      <c r="P40" s="1" t="s">
        <v>385</v>
      </c>
      <c r="Q40" s="4">
        <v>0.99826091527740901</v>
      </c>
      <c r="R40" s="4">
        <v>9.1287333333333294</v>
      </c>
      <c r="S40" s="4">
        <v>378.003485128249</v>
      </c>
      <c r="T40" s="4">
        <v>100.800929367533</v>
      </c>
      <c r="U40" s="4">
        <v>744473.87700533296</v>
      </c>
      <c r="V40" s="4">
        <v>13.68055</v>
      </c>
      <c r="W40" s="104">
        <v>502328.34232551901</v>
      </c>
      <c r="X40" s="107"/>
      <c r="Y40" s="107"/>
      <c r="Z40" s="107"/>
      <c r="AA40" s="107"/>
      <c r="AB40" s="107"/>
      <c r="AC40" s="107"/>
      <c r="AD40" s="107"/>
      <c r="AE40" s="107"/>
      <c r="AF40" s="107"/>
      <c r="AG40" s="105" t="s">
        <v>384</v>
      </c>
      <c r="AH40" s="4">
        <v>0.99679217206035797</v>
      </c>
      <c r="AI40" s="4">
        <v>9.20505</v>
      </c>
      <c r="AJ40" s="4">
        <v>363.61085683296398</v>
      </c>
      <c r="AK40" s="4">
        <v>96.962895155457105</v>
      </c>
      <c r="AL40" s="4">
        <v>672964.28741736396</v>
      </c>
      <c r="AM40" s="4">
        <v>13.68055</v>
      </c>
      <c r="AN40" s="4">
        <v>502328.34232551901</v>
      </c>
      <c r="AO40" s="107"/>
      <c r="AP40" s="107"/>
      <c r="AQ40" s="107"/>
      <c r="AR40" s="107"/>
      <c r="AS40" s="107"/>
      <c r="AT40" s="107"/>
      <c r="AU40" s="107"/>
      <c r="AV40" s="107"/>
      <c r="AW40" s="107"/>
      <c r="AX40" s="1" t="s">
        <v>383</v>
      </c>
      <c r="AY40" s="4">
        <v>0.99906402414279805</v>
      </c>
      <c r="AZ40" s="4">
        <v>9.5819333333333301</v>
      </c>
      <c r="BA40" s="4">
        <v>387.701356012426</v>
      </c>
      <c r="BB40" s="4">
        <v>103.38702826997999</v>
      </c>
      <c r="BC40" s="4">
        <v>252693.309758669</v>
      </c>
      <c r="BD40" s="4">
        <v>13.68055</v>
      </c>
      <c r="BE40" s="4">
        <v>502328.34232551901</v>
      </c>
      <c r="BF40" s="107"/>
      <c r="BG40" s="107"/>
      <c r="BH40" s="107"/>
      <c r="BI40" s="107"/>
      <c r="BJ40" s="107"/>
      <c r="BK40" s="107"/>
      <c r="BL40" s="107"/>
      <c r="BM40" s="107"/>
      <c r="BN40" s="107"/>
      <c r="BO40" s="1" t="s">
        <v>381</v>
      </c>
      <c r="BP40" s="4">
        <v>0.99597805324617195</v>
      </c>
      <c r="BQ40" s="4">
        <v>11.827716666666699</v>
      </c>
      <c r="BR40" s="4">
        <v>370.86060099630299</v>
      </c>
      <c r="BS40" s="4">
        <v>98.896160265680805</v>
      </c>
      <c r="BT40" s="4">
        <v>592913.34374908695</v>
      </c>
      <c r="BU40" s="4">
        <v>13.68055</v>
      </c>
      <c r="BV40" s="4">
        <v>502328.34232551901</v>
      </c>
      <c r="BW40" s="107"/>
      <c r="BX40" s="107"/>
      <c r="BY40" s="107"/>
      <c r="BZ40" s="107"/>
      <c r="CA40" s="107"/>
      <c r="CB40" s="107"/>
      <c r="CC40" s="107"/>
      <c r="CD40" s="107"/>
      <c r="CE40" s="107"/>
      <c r="CF40" s="1" t="s">
        <v>380</v>
      </c>
      <c r="CG40" s="4">
        <v>0.99495350851247299</v>
      </c>
      <c r="CH40" s="4">
        <v>23.4965333333333</v>
      </c>
      <c r="CI40" s="4">
        <v>315.46365584236997</v>
      </c>
      <c r="CJ40" s="4">
        <v>84.123641557965399</v>
      </c>
      <c r="CK40" s="4">
        <v>76085.826811157094</v>
      </c>
      <c r="CL40" s="4">
        <v>13.68055</v>
      </c>
      <c r="CM40" s="4">
        <v>502328.34232551901</v>
      </c>
      <c r="CV40" s="1" t="s">
        <v>695</v>
      </c>
      <c r="CW40" s="4">
        <v>0.99955375765101395</v>
      </c>
      <c r="CX40" s="4">
        <v>10.6916666666667</v>
      </c>
      <c r="CY40" s="4">
        <v>377.25415279899801</v>
      </c>
      <c r="CZ40" s="4">
        <v>100.601107413066</v>
      </c>
      <c r="DA40" s="4">
        <v>1646726.60124103</v>
      </c>
      <c r="DB40" s="4">
        <v>10.6857666666667</v>
      </c>
      <c r="DC40" s="4">
        <v>142750.43757655399</v>
      </c>
    </row>
    <row r="41" spans="8:107">
      <c r="H41" s="1"/>
      <c r="I41" s="1"/>
      <c r="J41" s="1" t="s">
        <v>449</v>
      </c>
      <c r="K41" s="1"/>
      <c r="L41" s="1" t="s">
        <v>536</v>
      </c>
      <c r="M41" s="1" t="s">
        <v>44</v>
      </c>
      <c r="N41" s="1" t="s">
        <v>94</v>
      </c>
      <c r="O41" s="3">
        <v>43770.536030092597</v>
      </c>
      <c r="P41" s="1" t="s">
        <v>385</v>
      </c>
      <c r="Q41" s="4">
        <v>0.99826091527740901</v>
      </c>
      <c r="R41" s="4">
        <v>9.1287500000000001</v>
      </c>
      <c r="S41" s="4">
        <v>205.90276215227399</v>
      </c>
      <c r="T41" s="4">
        <v>102.951381076137</v>
      </c>
      <c r="U41" s="4">
        <v>396309.43170582899</v>
      </c>
      <c r="V41" s="4">
        <v>13.6806</v>
      </c>
      <c r="W41" s="104">
        <v>490914.95083847002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5" t="s">
        <v>384</v>
      </c>
      <c r="AH41" s="4">
        <v>0.99679217206035797</v>
      </c>
      <c r="AI41" s="4">
        <v>9.2050666666666707</v>
      </c>
      <c r="AJ41" s="4">
        <v>198.562309448284</v>
      </c>
      <c r="AK41" s="4">
        <v>99.281154724141899</v>
      </c>
      <c r="AL41" s="4">
        <v>359145.61427100602</v>
      </c>
      <c r="AM41" s="4">
        <v>13.6806</v>
      </c>
      <c r="AN41" s="4">
        <v>490914.95083847002</v>
      </c>
      <c r="AO41" s="107"/>
      <c r="AP41" s="107"/>
      <c r="AQ41" s="107"/>
      <c r="AR41" s="107"/>
      <c r="AS41" s="107"/>
      <c r="AT41" s="107"/>
      <c r="AU41" s="107"/>
      <c r="AV41" s="107"/>
      <c r="AW41" s="107"/>
      <c r="AX41" s="1" t="s">
        <v>383</v>
      </c>
      <c r="AY41" s="4">
        <v>0.99906402414279805</v>
      </c>
      <c r="AZ41" s="4">
        <v>9.5819666666666699</v>
      </c>
      <c r="BA41" s="4">
        <v>187.83952306965</v>
      </c>
      <c r="BB41" s="4">
        <v>93.919761534825</v>
      </c>
      <c r="BC41" s="4">
        <v>121775.55639783099</v>
      </c>
      <c r="BD41" s="4">
        <v>13.6806</v>
      </c>
      <c r="BE41" s="4">
        <v>490914.95083847002</v>
      </c>
      <c r="BF41" s="107"/>
      <c r="BG41" s="107"/>
      <c r="BH41" s="107"/>
      <c r="BI41" s="107"/>
      <c r="BJ41" s="107"/>
      <c r="BK41" s="107"/>
      <c r="BL41" s="107"/>
      <c r="BM41" s="107"/>
      <c r="BN41" s="107"/>
      <c r="BO41" s="1" t="s">
        <v>381</v>
      </c>
      <c r="BP41" s="4">
        <v>0.99597805324617195</v>
      </c>
      <c r="BQ41" s="4">
        <v>11.827766666666699</v>
      </c>
      <c r="BR41" s="4">
        <v>202.835706132506</v>
      </c>
      <c r="BS41" s="4">
        <v>101.417853066253</v>
      </c>
      <c r="BT41" s="4">
        <v>316915.52229959302</v>
      </c>
      <c r="BU41" s="4">
        <v>13.6806</v>
      </c>
      <c r="BV41" s="4">
        <v>490914.95083847002</v>
      </c>
      <c r="BW41" s="107"/>
      <c r="BX41" s="107"/>
      <c r="BY41" s="107"/>
      <c r="BZ41" s="107"/>
      <c r="CA41" s="107"/>
      <c r="CB41" s="107"/>
      <c r="CC41" s="107"/>
      <c r="CD41" s="107"/>
      <c r="CE41" s="107"/>
      <c r="CF41" s="1" t="s">
        <v>380</v>
      </c>
      <c r="CG41" s="4">
        <v>0.99495350851247299</v>
      </c>
      <c r="CH41" s="4">
        <v>23.479616666666701</v>
      </c>
      <c r="CI41" s="4">
        <v>234.55837564322701</v>
      </c>
      <c r="CJ41" s="4">
        <v>117.279187821614</v>
      </c>
      <c r="CK41" s="4">
        <v>55287.118296931498</v>
      </c>
      <c r="CL41" s="4">
        <v>13.6806</v>
      </c>
      <c r="CM41" s="4">
        <v>490914.95083847002</v>
      </c>
      <c r="CV41" s="1" t="s">
        <v>695</v>
      </c>
      <c r="CW41" s="4">
        <v>0.99955375765101395</v>
      </c>
      <c r="CX41" s="4">
        <v>10.6917166666667</v>
      </c>
      <c r="CY41" s="4">
        <v>198.742646855104</v>
      </c>
      <c r="CZ41" s="4">
        <v>99.3713234275519</v>
      </c>
      <c r="DA41" s="4">
        <v>846983.64985976298</v>
      </c>
      <c r="DB41" s="4">
        <v>10.6858166666667</v>
      </c>
      <c r="DC41" s="4">
        <v>136440.356502537</v>
      </c>
    </row>
    <row r="42" spans="8:107">
      <c r="H42" s="1"/>
      <c r="I42" s="1"/>
      <c r="J42" s="1" t="s">
        <v>499</v>
      </c>
      <c r="K42" s="1"/>
      <c r="L42" s="1" t="s">
        <v>535</v>
      </c>
      <c r="M42" s="1" t="s">
        <v>44</v>
      </c>
      <c r="N42" s="1" t="s">
        <v>40</v>
      </c>
      <c r="O42" s="3">
        <v>43770.556863425903</v>
      </c>
      <c r="P42" s="1" t="s">
        <v>385</v>
      </c>
      <c r="Q42" s="4">
        <v>0.99826091527740901</v>
      </c>
      <c r="R42" s="4">
        <v>9.1287500000000001</v>
      </c>
      <c r="S42" s="4">
        <v>132.647717908294</v>
      </c>
      <c r="T42" s="4">
        <v>106.11817432663599</v>
      </c>
      <c r="U42" s="4">
        <v>242497.25698726301</v>
      </c>
      <c r="V42" s="4">
        <v>13.6720666666667</v>
      </c>
      <c r="W42" s="104">
        <v>466273.86216675799</v>
      </c>
      <c r="X42" s="107"/>
      <c r="Y42" s="107"/>
      <c r="Z42" s="107"/>
      <c r="AA42" s="107"/>
      <c r="AB42" s="107"/>
      <c r="AC42" s="107"/>
      <c r="AD42" s="107"/>
      <c r="AE42" s="107"/>
      <c r="AF42" s="107"/>
      <c r="AG42" s="105" t="s">
        <v>384</v>
      </c>
      <c r="AH42" s="4">
        <v>0.99679217206035797</v>
      </c>
      <c r="AI42" s="4">
        <v>9.20505</v>
      </c>
      <c r="AJ42" s="4">
        <v>127.984636446541</v>
      </c>
      <c r="AK42" s="4">
        <v>102.387709157233</v>
      </c>
      <c r="AL42" s="4">
        <v>219870.21613032001</v>
      </c>
      <c r="AM42" s="4">
        <v>13.6720666666667</v>
      </c>
      <c r="AN42" s="4">
        <v>466273.86216675799</v>
      </c>
      <c r="AO42" s="107"/>
      <c r="AP42" s="107"/>
      <c r="AQ42" s="107"/>
      <c r="AR42" s="107"/>
      <c r="AS42" s="107"/>
      <c r="AT42" s="107"/>
      <c r="AU42" s="107"/>
      <c r="AV42" s="107"/>
      <c r="AW42" s="107"/>
      <c r="AX42" s="1" t="s">
        <v>383</v>
      </c>
      <c r="AY42" s="4">
        <v>0.99906402414279805</v>
      </c>
      <c r="AZ42" s="4">
        <v>9.5819500000000009</v>
      </c>
      <c r="BA42" s="4">
        <v>99.960866063076395</v>
      </c>
      <c r="BB42" s="4">
        <v>79.968692850461096</v>
      </c>
      <c r="BC42" s="4">
        <v>62024.454980326103</v>
      </c>
      <c r="BD42" s="4">
        <v>13.6720666666667</v>
      </c>
      <c r="BE42" s="4">
        <v>466273.86216675799</v>
      </c>
      <c r="BF42" s="107"/>
      <c r="BG42" s="107"/>
      <c r="BH42" s="107"/>
      <c r="BI42" s="107"/>
      <c r="BJ42" s="107"/>
      <c r="BK42" s="107"/>
      <c r="BL42" s="107"/>
      <c r="BM42" s="107"/>
      <c r="BN42" s="107"/>
      <c r="BO42" s="1" t="s">
        <v>381</v>
      </c>
      <c r="BP42" s="4">
        <v>0.99597805324617195</v>
      </c>
      <c r="BQ42" s="4">
        <v>11.827716666666699</v>
      </c>
      <c r="BR42" s="4">
        <v>126.117811886006</v>
      </c>
      <c r="BS42" s="4">
        <v>100.89424950880399</v>
      </c>
      <c r="BT42" s="4">
        <v>187158.83891579599</v>
      </c>
      <c r="BU42" s="4">
        <v>13.6720666666667</v>
      </c>
      <c r="BV42" s="4">
        <v>466273.86216675799</v>
      </c>
      <c r="BW42" s="107"/>
      <c r="BX42" s="107"/>
      <c r="BY42" s="107"/>
      <c r="BZ42" s="107"/>
      <c r="CA42" s="107"/>
      <c r="CB42" s="107"/>
      <c r="CC42" s="107"/>
      <c r="CD42" s="107"/>
      <c r="CE42" s="107"/>
      <c r="CF42" s="1" t="s">
        <v>380</v>
      </c>
      <c r="CG42" s="4">
        <v>0.99495350851247299</v>
      </c>
      <c r="CH42" s="4">
        <v>23.488033333333298</v>
      </c>
      <c r="CI42" s="4">
        <v>107.30638251822</v>
      </c>
      <c r="CJ42" s="4">
        <v>85.845106014576103</v>
      </c>
      <c r="CK42" s="4">
        <v>24023.339295020502</v>
      </c>
      <c r="CL42" s="4">
        <v>13.6720666666667</v>
      </c>
      <c r="CM42" s="4">
        <v>466273.86216675799</v>
      </c>
      <c r="CV42" s="1" t="s">
        <v>695</v>
      </c>
      <c r="CW42" s="4">
        <v>0.99955375765101395</v>
      </c>
      <c r="CX42" s="4">
        <v>10.6916666666667</v>
      </c>
      <c r="CY42" s="4">
        <v>123.043556053744</v>
      </c>
      <c r="CZ42" s="4">
        <v>98.434844842995105</v>
      </c>
      <c r="DA42" s="4">
        <v>529585.94471469696</v>
      </c>
      <c r="DB42" s="4">
        <v>10.6857666666667</v>
      </c>
      <c r="DC42" s="4">
        <v>134128.358073351</v>
      </c>
    </row>
    <row r="43" spans="8:107">
      <c r="H43" s="1"/>
      <c r="I43" s="1"/>
      <c r="J43" s="1" t="s">
        <v>409</v>
      </c>
      <c r="K43" s="1"/>
      <c r="L43" s="1" t="s">
        <v>534</v>
      </c>
      <c r="M43" s="1" t="s">
        <v>44</v>
      </c>
      <c r="N43" s="1" t="s">
        <v>95</v>
      </c>
      <c r="O43" s="3">
        <v>43770.577662037002</v>
      </c>
      <c r="P43" s="1" t="s">
        <v>385</v>
      </c>
      <c r="Q43" s="4">
        <v>0.99826091527740901</v>
      </c>
      <c r="R43" s="4">
        <v>9.1286166666666695</v>
      </c>
      <c r="S43" s="4">
        <v>88.317280445900394</v>
      </c>
      <c r="T43" s="4">
        <v>100.934034795315</v>
      </c>
      <c r="U43" s="4">
        <v>229080.18534699801</v>
      </c>
      <c r="V43" s="4">
        <v>13.671950000000001</v>
      </c>
      <c r="W43" s="104">
        <v>661570.08915961196</v>
      </c>
      <c r="X43" s="107"/>
      <c r="Y43" s="107"/>
      <c r="Z43" s="107"/>
      <c r="AA43" s="107"/>
      <c r="AB43" s="107"/>
      <c r="AC43" s="107"/>
      <c r="AD43" s="107"/>
      <c r="AE43" s="107"/>
      <c r="AF43" s="107"/>
      <c r="AG43" s="105" t="s">
        <v>384</v>
      </c>
      <c r="AH43" s="4">
        <v>0.99679217206035797</v>
      </c>
      <c r="AI43" s="4">
        <v>9.2049166666666693</v>
      </c>
      <c r="AJ43" s="4">
        <v>82.900216660800794</v>
      </c>
      <c r="AK43" s="4">
        <v>94.743104755200903</v>
      </c>
      <c r="AL43" s="4">
        <v>202068.687468369</v>
      </c>
      <c r="AM43" s="4">
        <v>13.671950000000001</v>
      </c>
      <c r="AN43" s="4">
        <v>661570.08915961196</v>
      </c>
      <c r="AO43" s="107"/>
      <c r="AP43" s="107"/>
      <c r="AQ43" s="107"/>
      <c r="AR43" s="107"/>
      <c r="AS43" s="107"/>
      <c r="AT43" s="107"/>
      <c r="AU43" s="107"/>
      <c r="AV43" s="107"/>
      <c r="AW43" s="107"/>
      <c r="AX43" s="1" t="s">
        <v>383</v>
      </c>
      <c r="AY43" s="4">
        <v>0.99906402414279805</v>
      </c>
      <c r="AZ43" s="4">
        <v>9.5818166666666702</v>
      </c>
      <c r="BA43" s="4">
        <v>74.171188017988101</v>
      </c>
      <c r="BB43" s="4">
        <v>84.767072020557805</v>
      </c>
      <c r="BC43" s="4">
        <v>65444.618775623901</v>
      </c>
      <c r="BD43" s="4">
        <v>13.671950000000001</v>
      </c>
      <c r="BE43" s="4">
        <v>661570.08915961196</v>
      </c>
      <c r="BF43" s="107"/>
      <c r="BG43" s="107"/>
      <c r="BH43" s="107"/>
      <c r="BI43" s="107"/>
      <c r="BJ43" s="107"/>
      <c r="BK43" s="107"/>
      <c r="BL43" s="107"/>
      <c r="BM43" s="107"/>
      <c r="BN43" s="107"/>
      <c r="BO43" s="1" t="s">
        <v>381</v>
      </c>
      <c r="BP43" s="4">
        <v>0.99597805324617195</v>
      </c>
      <c r="BQ43" s="4">
        <v>11.8276</v>
      </c>
      <c r="BR43" s="4">
        <v>85.672224710678506</v>
      </c>
      <c r="BS43" s="4">
        <v>97.911113955061197</v>
      </c>
      <c r="BT43" s="4">
        <v>180388.45979751699</v>
      </c>
      <c r="BU43" s="4">
        <v>13.671950000000001</v>
      </c>
      <c r="BV43" s="4">
        <v>661570.08915961196</v>
      </c>
      <c r="BW43" s="107"/>
      <c r="BX43" s="107"/>
      <c r="BY43" s="107"/>
      <c r="BZ43" s="107"/>
      <c r="CA43" s="107"/>
      <c r="CB43" s="107"/>
      <c r="CC43" s="107"/>
      <c r="CD43" s="107"/>
      <c r="CE43" s="107"/>
      <c r="CF43" s="1" t="s">
        <v>380</v>
      </c>
      <c r="CG43" s="4">
        <v>0.99495350851247299</v>
      </c>
      <c r="CH43" s="4">
        <v>23.479416666666701</v>
      </c>
      <c r="CI43" s="4">
        <v>91.719192674375293</v>
      </c>
      <c r="CJ43" s="4">
        <v>104.821934485</v>
      </c>
      <c r="CK43" s="4">
        <v>29134.182401696999</v>
      </c>
      <c r="CL43" s="4">
        <v>13.671950000000001</v>
      </c>
      <c r="CM43" s="4">
        <v>661570.08915961196</v>
      </c>
      <c r="CV43" s="1" t="s">
        <v>695</v>
      </c>
      <c r="CW43" s="4">
        <v>0.99955375765101395</v>
      </c>
      <c r="CX43" s="4">
        <v>10.6865166666667</v>
      </c>
      <c r="CY43" s="4">
        <v>86.248064644406796</v>
      </c>
      <c r="CZ43" s="4">
        <v>98.569216736464895</v>
      </c>
      <c r="DA43" s="4">
        <v>482156.37216274498</v>
      </c>
      <c r="DB43" s="4">
        <v>10.685650000000001</v>
      </c>
      <c r="DC43" s="4">
        <v>169170.11726289199</v>
      </c>
    </row>
    <row r="44" spans="8:107">
      <c r="H44" s="1"/>
      <c r="I44" s="1"/>
      <c r="J44" s="1" t="s">
        <v>533</v>
      </c>
      <c r="K44" s="1"/>
      <c r="L44" s="1" t="s">
        <v>532</v>
      </c>
      <c r="M44" s="1" t="s">
        <v>44</v>
      </c>
      <c r="N44" s="1" t="s">
        <v>60</v>
      </c>
      <c r="O44" s="3">
        <v>43770.598541666703</v>
      </c>
      <c r="P44" s="1" t="s">
        <v>385</v>
      </c>
      <c r="Q44" s="4">
        <v>0.99826091527740901</v>
      </c>
      <c r="R44" s="4">
        <v>9.1231833333333299</v>
      </c>
      <c r="S44" s="4">
        <v>47.690122165154797</v>
      </c>
      <c r="T44" s="4">
        <v>95.380244330309694</v>
      </c>
      <c r="U44" s="4">
        <v>124575.267988277</v>
      </c>
      <c r="V44" s="4">
        <v>13.6719833333333</v>
      </c>
      <c r="W44" s="104">
        <v>666250.30125363299</v>
      </c>
      <c r="X44" s="107"/>
      <c r="Y44" s="107"/>
      <c r="Z44" s="107"/>
      <c r="AA44" s="107"/>
      <c r="AB44" s="107"/>
      <c r="AC44" s="107"/>
      <c r="AD44" s="107"/>
      <c r="AE44" s="107"/>
      <c r="AF44" s="107"/>
      <c r="AG44" s="105" t="s">
        <v>384</v>
      </c>
      <c r="AH44" s="4">
        <v>0.99679217206035797</v>
      </c>
      <c r="AI44" s="4">
        <v>9.2049666666666692</v>
      </c>
      <c r="AJ44" s="4">
        <v>46.205640166367402</v>
      </c>
      <c r="AK44" s="4">
        <v>92.411280332734705</v>
      </c>
      <c r="AL44" s="4">
        <v>113422.679613257</v>
      </c>
      <c r="AM44" s="4">
        <v>13.6719833333333</v>
      </c>
      <c r="AN44" s="4">
        <v>666250.30125363299</v>
      </c>
      <c r="AO44" s="107"/>
      <c r="AP44" s="107"/>
      <c r="AQ44" s="107"/>
      <c r="AR44" s="107"/>
      <c r="AS44" s="107"/>
      <c r="AT44" s="107"/>
      <c r="AU44" s="107"/>
      <c r="AV44" s="107"/>
      <c r="AW44" s="107"/>
      <c r="AX44" s="1" t="s">
        <v>383</v>
      </c>
      <c r="AY44" s="4">
        <v>0.99906402414279805</v>
      </c>
      <c r="AZ44" s="4">
        <v>9.5818666666666701</v>
      </c>
      <c r="BA44" s="4">
        <v>47.656607053535502</v>
      </c>
      <c r="BB44" s="4">
        <v>95.313214107071005</v>
      </c>
      <c r="BC44" s="4">
        <v>42444.301095848699</v>
      </c>
      <c r="BD44" s="4">
        <v>13.6719833333333</v>
      </c>
      <c r="BE44" s="4">
        <v>666250.30125363299</v>
      </c>
      <c r="BF44" s="107"/>
      <c r="BG44" s="107"/>
      <c r="BH44" s="107"/>
      <c r="BI44" s="107"/>
      <c r="BJ44" s="107"/>
      <c r="BK44" s="107"/>
      <c r="BL44" s="107"/>
      <c r="BM44" s="107"/>
      <c r="BN44" s="107"/>
      <c r="BO44" s="1" t="s">
        <v>381</v>
      </c>
      <c r="BP44" s="4">
        <v>0.99597805324617195</v>
      </c>
      <c r="BQ44" s="4">
        <v>11.82765</v>
      </c>
      <c r="BR44" s="4">
        <v>49.9393975745514</v>
      </c>
      <c r="BS44" s="4">
        <v>99.878795149102899</v>
      </c>
      <c r="BT44" s="4">
        <v>105894.53839984399</v>
      </c>
      <c r="BU44" s="4">
        <v>13.6719833333333</v>
      </c>
      <c r="BV44" s="4">
        <v>666250.30125363299</v>
      </c>
      <c r="BW44" s="107"/>
      <c r="BX44" s="107"/>
      <c r="BY44" s="107"/>
      <c r="BZ44" s="107"/>
      <c r="CA44" s="107"/>
      <c r="CB44" s="107"/>
      <c r="CC44" s="107"/>
      <c r="CD44" s="107"/>
      <c r="CE44" s="107"/>
      <c r="CF44" s="1" t="s">
        <v>380</v>
      </c>
      <c r="CG44" s="4">
        <v>0.99495350851247299</v>
      </c>
      <c r="CH44" s="4">
        <v>23.47945</v>
      </c>
      <c r="CI44" s="4">
        <v>44.986053986767601</v>
      </c>
      <c r="CJ44" s="4">
        <v>89.972107973535302</v>
      </c>
      <c r="CK44" s="4">
        <v>14390.7049280015</v>
      </c>
      <c r="CL44" s="4">
        <v>13.6719833333333</v>
      </c>
      <c r="CM44" s="4">
        <v>666250.30125363299</v>
      </c>
      <c r="CV44" s="1" t="s">
        <v>695</v>
      </c>
      <c r="CW44" s="4">
        <v>0.99955375765101395</v>
      </c>
      <c r="CX44" s="4">
        <v>10.691599999999999</v>
      </c>
      <c r="CY44" s="4">
        <v>48.508221692208501</v>
      </c>
      <c r="CZ44" s="4">
        <v>97.016443384417101</v>
      </c>
      <c r="DA44" s="4">
        <v>310387.66018420103</v>
      </c>
      <c r="DB44" s="4">
        <v>10.685700000000001</v>
      </c>
      <c r="DC44" s="4">
        <v>180068.80116579699</v>
      </c>
    </row>
    <row r="45" spans="8:107">
      <c r="H45" s="1"/>
      <c r="I45" s="1"/>
      <c r="J45" s="1" t="s">
        <v>531</v>
      </c>
      <c r="K45" s="1"/>
      <c r="L45" s="1" t="s">
        <v>530</v>
      </c>
      <c r="M45" s="1" t="s">
        <v>44</v>
      </c>
      <c r="N45" s="1" t="s">
        <v>121</v>
      </c>
      <c r="O45" s="3">
        <v>43770.619351851798</v>
      </c>
      <c r="P45" s="1" t="s">
        <v>385</v>
      </c>
      <c r="Q45" s="4">
        <v>0.99826091527740901</v>
      </c>
      <c r="R45" s="4">
        <v>9.1286500000000004</v>
      </c>
      <c r="S45" s="4">
        <v>29.540825253750398</v>
      </c>
      <c r="T45" s="4">
        <v>94.530640812001394</v>
      </c>
      <c r="U45" s="4">
        <v>73952.892032046802</v>
      </c>
      <c r="V45" s="4">
        <v>13.6719666666667</v>
      </c>
      <c r="W45" s="104">
        <v>638508.32196805603</v>
      </c>
      <c r="X45" s="107"/>
      <c r="Y45" s="107"/>
      <c r="Z45" s="107"/>
      <c r="AA45" s="107"/>
      <c r="AB45" s="107"/>
      <c r="AC45" s="107"/>
      <c r="AD45" s="107"/>
      <c r="AE45" s="107"/>
      <c r="AF45" s="107"/>
      <c r="AG45" s="105" t="s">
        <v>384</v>
      </c>
      <c r="AH45" s="4">
        <v>0.99679217206035797</v>
      </c>
      <c r="AI45" s="4">
        <v>9.2049500000000002</v>
      </c>
      <c r="AJ45" s="4">
        <v>27.5792318279352</v>
      </c>
      <c r="AK45" s="4">
        <v>88.253541849392803</v>
      </c>
      <c r="AL45" s="4">
        <v>64880.803657989498</v>
      </c>
      <c r="AM45" s="4">
        <v>13.6719666666667</v>
      </c>
      <c r="AN45" s="4">
        <v>638508.32196805603</v>
      </c>
      <c r="AO45" s="107"/>
      <c r="AP45" s="107"/>
      <c r="AQ45" s="107"/>
      <c r="AR45" s="107"/>
      <c r="AS45" s="107"/>
      <c r="AT45" s="107"/>
      <c r="AU45" s="107"/>
      <c r="AV45" s="107"/>
      <c r="AW45" s="107"/>
      <c r="AX45" s="1" t="s">
        <v>383</v>
      </c>
      <c r="AY45" s="4">
        <v>0.99906402414279805</v>
      </c>
      <c r="AZ45" s="4">
        <v>9.5818499999999993</v>
      </c>
      <c r="BA45" s="4">
        <v>20.052061865260999</v>
      </c>
      <c r="BB45" s="4">
        <v>64.166597968835106</v>
      </c>
      <c r="BC45" s="4">
        <v>17156.115972902098</v>
      </c>
      <c r="BD45" s="4">
        <v>13.6719666666667</v>
      </c>
      <c r="BE45" s="4">
        <v>638508.32196805603</v>
      </c>
      <c r="BF45" s="107"/>
      <c r="BG45" s="107"/>
      <c r="BH45" s="107"/>
      <c r="BI45" s="107"/>
      <c r="BJ45" s="107"/>
      <c r="BK45" s="107"/>
      <c r="BL45" s="107"/>
      <c r="BM45" s="107"/>
      <c r="BN45" s="107"/>
      <c r="BO45" s="1" t="s">
        <v>381</v>
      </c>
      <c r="BP45" s="4">
        <v>0.99597805324617195</v>
      </c>
      <c r="BQ45" s="4">
        <v>11.8276166666667</v>
      </c>
      <c r="BR45" s="4">
        <v>28.369697994634599</v>
      </c>
      <c r="BS45" s="4">
        <v>90.783033582830797</v>
      </c>
      <c r="BT45" s="4">
        <v>57651.965580221702</v>
      </c>
      <c r="BU45" s="4">
        <v>13.6719666666667</v>
      </c>
      <c r="BV45" s="4">
        <v>638508.32196805603</v>
      </c>
      <c r="BW45" s="107"/>
      <c r="BX45" s="107"/>
      <c r="BY45" s="107"/>
      <c r="BZ45" s="107"/>
      <c r="CA45" s="107"/>
      <c r="CB45" s="107"/>
      <c r="CC45" s="107"/>
      <c r="CD45" s="107"/>
      <c r="CE45" s="107"/>
      <c r="CF45" s="1" t="s">
        <v>380</v>
      </c>
      <c r="CG45" s="4">
        <v>0.99495350851247299</v>
      </c>
      <c r="CH45" s="4">
        <v>23.487966666666701</v>
      </c>
      <c r="CI45" s="4">
        <v>24.471279459131299</v>
      </c>
      <c r="CJ45" s="4">
        <v>78.308094269220305</v>
      </c>
      <c r="CK45" s="4">
        <v>7502.2233330692297</v>
      </c>
      <c r="CL45" s="4">
        <v>13.6719666666667</v>
      </c>
      <c r="CM45" s="4">
        <v>638508.32196805603</v>
      </c>
      <c r="CV45" s="1" t="s">
        <v>695</v>
      </c>
      <c r="CW45" s="4">
        <v>0.99955375765101395</v>
      </c>
      <c r="CX45" s="4">
        <v>10.6915666666667</v>
      </c>
      <c r="CY45" s="4">
        <v>34.431013058100802</v>
      </c>
      <c r="CZ45" s="4">
        <v>110.179241785923</v>
      </c>
      <c r="DA45" s="4">
        <v>217454.34753914899</v>
      </c>
      <c r="DB45" s="4">
        <v>10.6856666666667</v>
      </c>
      <c r="DC45" s="4">
        <v>166815.93271097</v>
      </c>
    </row>
    <row r="46" spans="8:107">
      <c r="H46" s="1"/>
      <c r="I46" s="1"/>
      <c r="J46" s="1" t="s">
        <v>474</v>
      </c>
      <c r="K46" s="1"/>
      <c r="L46" s="1" t="s">
        <v>529</v>
      </c>
      <c r="M46" s="1" t="s">
        <v>44</v>
      </c>
      <c r="N46" s="1" t="s">
        <v>123</v>
      </c>
      <c r="O46" s="3">
        <v>43770.640243055597</v>
      </c>
      <c r="P46" s="1" t="s">
        <v>385</v>
      </c>
      <c r="Q46" s="4">
        <v>0.99826091527740901</v>
      </c>
      <c r="R46" s="4">
        <v>9.1232666666666695</v>
      </c>
      <c r="S46" s="4">
        <v>19.4559349718512</v>
      </c>
      <c r="T46" s="4">
        <v>97.279674859256204</v>
      </c>
      <c r="U46" s="4">
        <v>39682.690392951699</v>
      </c>
      <c r="V46" s="4">
        <v>13.6720666666667</v>
      </c>
      <c r="W46" s="104">
        <v>520215.18595282303</v>
      </c>
      <c r="X46" s="107"/>
      <c r="Y46" s="107"/>
      <c r="Z46" s="107"/>
      <c r="AA46" s="107"/>
      <c r="AB46" s="107"/>
      <c r="AC46" s="107"/>
      <c r="AD46" s="107"/>
      <c r="AE46" s="107"/>
      <c r="AF46" s="107"/>
      <c r="AG46" s="105" t="s">
        <v>384</v>
      </c>
      <c r="AH46" s="4">
        <v>0.99679217206035797</v>
      </c>
      <c r="AI46" s="4">
        <v>9.20505</v>
      </c>
      <c r="AJ46" s="4">
        <v>18.116550896111399</v>
      </c>
      <c r="AK46" s="4">
        <v>90.582754480557099</v>
      </c>
      <c r="AL46" s="4">
        <v>34723.703363517299</v>
      </c>
      <c r="AM46" s="4">
        <v>13.6720666666667</v>
      </c>
      <c r="AN46" s="4">
        <v>520215.18595282303</v>
      </c>
      <c r="AO46" s="107"/>
      <c r="AP46" s="107"/>
      <c r="AQ46" s="107"/>
      <c r="AR46" s="107"/>
      <c r="AS46" s="107"/>
      <c r="AT46" s="107"/>
      <c r="AU46" s="107"/>
      <c r="AV46" s="107"/>
      <c r="AW46" s="107"/>
      <c r="AX46" s="1" t="s">
        <v>383</v>
      </c>
      <c r="AY46" s="4">
        <v>0.99906402414279805</v>
      </c>
      <c r="AZ46" s="4">
        <v>9.5819500000000009</v>
      </c>
      <c r="BA46" s="4">
        <v>12.392537612039501</v>
      </c>
      <c r="BB46" s="4">
        <v>61.962688060197301</v>
      </c>
      <c r="BC46" s="4">
        <v>8644.1693022024792</v>
      </c>
      <c r="BD46" s="4">
        <v>13.6720666666667</v>
      </c>
      <c r="BE46" s="4">
        <v>520215.18595282303</v>
      </c>
      <c r="BF46" s="107"/>
      <c r="BG46" s="107"/>
      <c r="BH46" s="107"/>
      <c r="BI46" s="107"/>
      <c r="BJ46" s="107"/>
      <c r="BK46" s="107"/>
      <c r="BL46" s="107"/>
      <c r="BM46" s="107"/>
      <c r="BN46" s="107"/>
      <c r="BO46" s="1" t="s">
        <v>381</v>
      </c>
      <c r="BP46" s="4">
        <v>0.99597805324617195</v>
      </c>
      <c r="BQ46" s="4">
        <v>11.827733333333301</v>
      </c>
      <c r="BR46" s="4">
        <v>18.228212636859801</v>
      </c>
      <c r="BS46" s="4">
        <v>91.141063184299</v>
      </c>
      <c r="BT46" s="4">
        <v>30180.050073594099</v>
      </c>
      <c r="BU46" s="4">
        <v>13.6720666666667</v>
      </c>
      <c r="BV46" s="4">
        <v>520215.18595282303</v>
      </c>
      <c r="BW46" s="107"/>
      <c r="BX46" s="107"/>
      <c r="BY46" s="107"/>
      <c r="BZ46" s="107"/>
      <c r="CA46" s="107"/>
      <c r="CB46" s="107"/>
      <c r="CC46" s="107"/>
      <c r="CD46" s="107"/>
      <c r="CE46" s="107"/>
      <c r="CF46" s="1" t="s">
        <v>380</v>
      </c>
      <c r="CG46" s="4">
        <v>0.99495350851247299</v>
      </c>
      <c r="CH46" s="4">
        <v>23.462599999999998</v>
      </c>
      <c r="CI46" s="4">
        <v>14.896225483715501</v>
      </c>
      <c r="CJ46" s="4">
        <v>74.4811274185776</v>
      </c>
      <c r="CK46" s="4">
        <v>3720.7116427780502</v>
      </c>
      <c r="CL46" s="4">
        <v>13.6720666666667</v>
      </c>
      <c r="CM46" s="4">
        <v>520215.18595282303</v>
      </c>
      <c r="CV46" s="1" t="s">
        <v>695</v>
      </c>
      <c r="CW46" s="4">
        <v>0.99955375765101395</v>
      </c>
      <c r="CX46" s="4">
        <v>10.6916833333333</v>
      </c>
      <c r="CY46" s="4">
        <v>21.321720359856801</v>
      </c>
      <c r="CZ46" s="4">
        <v>106.608601799284</v>
      </c>
      <c r="DA46" s="4">
        <v>129222.16423651901</v>
      </c>
      <c r="DB46" s="4">
        <v>10.685783333333299</v>
      </c>
      <c r="DC46" s="4">
        <v>141646.034244307</v>
      </c>
    </row>
    <row r="47" spans="8:107">
      <c r="H47" s="1"/>
      <c r="I47" s="1"/>
      <c r="J47" s="1" t="s">
        <v>428</v>
      </c>
      <c r="K47" s="1"/>
      <c r="L47" s="1" t="s">
        <v>528</v>
      </c>
      <c r="M47" s="1" t="s">
        <v>44</v>
      </c>
      <c r="N47" s="1" t="s">
        <v>131</v>
      </c>
      <c r="O47" s="3">
        <v>43770.661087963003</v>
      </c>
      <c r="P47" s="1" t="s">
        <v>385</v>
      </c>
      <c r="Q47" s="4">
        <v>0.99826091527740901</v>
      </c>
      <c r="R47" s="4">
        <v>9.1287833333333293</v>
      </c>
      <c r="S47" s="4">
        <v>13.943104066667701</v>
      </c>
      <c r="T47" s="4">
        <v>111.54483253334099</v>
      </c>
      <c r="U47" s="4">
        <v>26946.766155032001</v>
      </c>
      <c r="V47" s="4">
        <v>13.6721</v>
      </c>
      <c r="W47" s="104">
        <v>492925.411870879</v>
      </c>
      <c r="X47" s="107"/>
      <c r="Y47" s="107"/>
      <c r="Z47" s="107"/>
      <c r="AA47" s="107"/>
      <c r="AB47" s="107"/>
      <c r="AC47" s="107"/>
      <c r="AD47" s="107"/>
      <c r="AE47" s="107"/>
      <c r="AF47" s="107"/>
      <c r="AG47" s="105" t="s">
        <v>384</v>
      </c>
      <c r="AH47" s="4">
        <v>0.99679217206035797</v>
      </c>
      <c r="AI47" s="4">
        <v>9.1996000000000002</v>
      </c>
      <c r="AJ47" s="4">
        <v>12.531947875017201</v>
      </c>
      <c r="AK47" s="4">
        <v>100.255583000138</v>
      </c>
      <c r="AL47" s="4">
        <v>22759.739189501001</v>
      </c>
      <c r="AM47" s="4">
        <v>13.6721</v>
      </c>
      <c r="AN47" s="4">
        <v>492925.411870879</v>
      </c>
      <c r="AO47" s="107"/>
      <c r="AP47" s="107"/>
      <c r="AQ47" s="107"/>
      <c r="AR47" s="107"/>
      <c r="AS47" s="107"/>
      <c r="AT47" s="107"/>
      <c r="AU47" s="107"/>
      <c r="AV47" s="107"/>
      <c r="AW47" s="107"/>
      <c r="AX47" s="1" t="s">
        <v>383</v>
      </c>
      <c r="AY47" s="4">
        <v>0.99906402414279805</v>
      </c>
      <c r="AZ47" s="4">
        <v>9.58198333333333</v>
      </c>
      <c r="BA47" s="4">
        <v>11.237660713049999</v>
      </c>
      <c r="BB47" s="4">
        <v>89.901285704399697</v>
      </c>
      <c r="BC47" s="4">
        <v>7428.1440169525504</v>
      </c>
      <c r="BD47" s="4">
        <v>13.6721</v>
      </c>
      <c r="BE47" s="4">
        <v>492925.411870879</v>
      </c>
      <c r="BF47" s="107"/>
      <c r="BG47" s="107"/>
      <c r="BH47" s="107"/>
      <c r="BI47" s="107"/>
      <c r="BJ47" s="107"/>
      <c r="BK47" s="107"/>
      <c r="BL47" s="107"/>
      <c r="BM47" s="107"/>
      <c r="BN47" s="107"/>
      <c r="BO47" s="1" t="s">
        <v>381</v>
      </c>
      <c r="BP47" s="4">
        <v>0.99597805324617195</v>
      </c>
      <c r="BQ47" s="4">
        <v>11.819266666666699</v>
      </c>
      <c r="BR47" s="4">
        <v>12.102404831056401</v>
      </c>
      <c r="BS47" s="4">
        <v>96.819238648451503</v>
      </c>
      <c r="BT47" s="4">
        <v>18986.5356147149</v>
      </c>
      <c r="BU47" s="4">
        <v>13.6721</v>
      </c>
      <c r="BV47" s="4">
        <v>492925.411870879</v>
      </c>
      <c r="BW47" s="107"/>
      <c r="BX47" s="107"/>
      <c r="BY47" s="107"/>
      <c r="BZ47" s="107"/>
      <c r="CA47" s="107"/>
      <c r="CB47" s="107"/>
      <c r="CC47" s="107"/>
      <c r="CD47" s="107"/>
      <c r="CE47" s="107"/>
      <c r="CF47" s="1" t="s">
        <v>380</v>
      </c>
      <c r="CG47" s="4">
        <v>0.99495350851247299</v>
      </c>
      <c r="CH47" s="4">
        <v>23.462583333333299</v>
      </c>
      <c r="CI47" s="4">
        <v>15.9709474696105</v>
      </c>
      <c r="CJ47" s="4">
        <v>127.767579756884</v>
      </c>
      <c r="CK47" s="4">
        <v>3779.88545344555</v>
      </c>
      <c r="CL47" s="4">
        <v>13.6721</v>
      </c>
      <c r="CM47" s="4">
        <v>492925.411870879</v>
      </c>
      <c r="CV47" s="1" t="s">
        <v>695</v>
      </c>
      <c r="CW47" s="4">
        <v>0.99955375765101395</v>
      </c>
      <c r="CX47" s="4">
        <v>10.691700000000001</v>
      </c>
      <c r="CY47" s="4">
        <v>11.009249815954901</v>
      </c>
      <c r="CZ47" s="4">
        <v>88.073998527639404</v>
      </c>
      <c r="DA47" s="4">
        <v>85922.802765135406</v>
      </c>
      <c r="DB47" s="4">
        <v>10.6858</v>
      </c>
      <c r="DC47" s="4">
        <v>142139.58003838299</v>
      </c>
    </row>
    <row r="48" spans="8:107">
      <c r="H48" s="1"/>
      <c r="I48" s="1"/>
      <c r="J48" s="1" t="s">
        <v>388</v>
      </c>
      <c r="K48" s="1"/>
      <c r="L48" s="1" t="s">
        <v>527</v>
      </c>
      <c r="M48" s="1" t="s">
        <v>44</v>
      </c>
      <c r="N48" s="1" t="s">
        <v>120</v>
      </c>
      <c r="O48" s="3">
        <v>43770.6819791667</v>
      </c>
      <c r="P48" s="1" t="s">
        <v>385</v>
      </c>
      <c r="Q48" s="4">
        <v>0.99826091527740901</v>
      </c>
      <c r="R48" s="4">
        <v>9.1232666666666695</v>
      </c>
      <c r="S48" s="4">
        <v>9.2406943531943799</v>
      </c>
      <c r="T48" s="4">
        <v>123.209258042592</v>
      </c>
      <c r="U48" s="4">
        <v>19541.8441902261</v>
      </c>
      <c r="V48" s="4">
        <v>13.6720666666667</v>
      </c>
      <c r="W48" s="104">
        <v>539380.15511010296</v>
      </c>
      <c r="X48" s="107"/>
      <c r="Y48" s="107"/>
      <c r="Z48" s="107"/>
      <c r="AA48" s="107"/>
      <c r="AB48" s="107"/>
      <c r="AC48" s="107"/>
      <c r="AD48" s="107"/>
      <c r="AE48" s="107"/>
      <c r="AF48" s="107"/>
      <c r="AG48" s="105" t="s">
        <v>384</v>
      </c>
      <c r="AH48" s="4">
        <v>0.99679217206035797</v>
      </c>
      <c r="AI48" s="4">
        <v>9.1995666666666693</v>
      </c>
      <c r="AJ48" s="4">
        <v>6.8545999458122804</v>
      </c>
      <c r="AK48" s="4">
        <v>91.394665944163805</v>
      </c>
      <c r="AL48" s="4">
        <v>13622.1158754561</v>
      </c>
      <c r="AM48" s="4">
        <v>13.6720666666667</v>
      </c>
      <c r="AN48" s="4">
        <v>539380.15511010296</v>
      </c>
      <c r="AO48" s="107"/>
      <c r="AP48" s="107"/>
      <c r="AQ48" s="107"/>
      <c r="AR48" s="107"/>
      <c r="AS48" s="107"/>
      <c r="AT48" s="107"/>
      <c r="AU48" s="107"/>
      <c r="AV48" s="107"/>
      <c r="AW48" s="107"/>
      <c r="AX48" s="1" t="s">
        <v>383</v>
      </c>
      <c r="AY48" s="4">
        <v>0.99906402414279805</v>
      </c>
      <c r="AZ48" s="4">
        <v>9.5764666666666702</v>
      </c>
      <c r="BA48" s="4">
        <v>6.3326170955777901</v>
      </c>
      <c r="BB48" s="4">
        <v>84.434894607703896</v>
      </c>
      <c r="BC48" s="4">
        <v>4582.3136470834897</v>
      </c>
      <c r="BD48" s="4">
        <v>13.6720666666667</v>
      </c>
      <c r="BE48" s="4">
        <v>539380.15511010296</v>
      </c>
      <c r="BF48" s="107"/>
      <c r="BG48" s="107"/>
      <c r="BH48" s="107"/>
      <c r="BI48" s="107"/>
      <c r="BJ48" s="107"/>
      <c r="BK48" s="107"/>
      <c r="BL48" s="107"/>
      <c r="BM48" s="107"/>
      <c r="BN48" s="107"/>
      <c r="BO48" s="1" t="s">
        <v>381</v>
      </c>
      <c r="BP48" s="4">
        <v>0.99597805324617195</v>
      </c>
      <c r="BQ48" s="4">
        <v>11.819233333333299</v>
      </c>
      <c r="BR48" s="4">
        <v>6.7585399557085797</v>
      </c>
      <c r="BS48" s="4">
        <v>90.113866076114405</v>
      </c>
      <c r="BT48" s="4">
        <v>11602.209241758999</v>
      </c>
      <c r="BU48" s="4">
        <v>13.6720666666667</v>
      </c>
      <c r="BV48" s="4">
        <v>539380.15511010296</v>
      </c>
      <c r="BW48" s="107"/>
      <c r="BX48" s="107"/>
      <c r="BY48" s="107"/>
      <c r="BZ48" s="107"/>
      <c r="CA48" s="107"/>
      <c r="CB48" s="107"/>
      <c r="CC48" s="107"/>
      <c r="CD48" s="107"/>
      <c r="CE48" s="107"/>
      <c r="CF48" s="1" t="s">
        <v>380</v>
      </c>
      <c r="CG48" s="4">
        <v>0.99495350851247299</v>
      </c>
      <c r="CH48" s="4">
        <v>23.437100000000001</v>
      </c>
      <c r="CI48" s="4">
        <v>9.1580798623384503</v>
      </c>
      <c r="CJ48" s="4">
        <v>122.107731497846</v>
      </c>
      <c r="CK48" s="4">
        <v>2371.7348773820499</v>
      </c>
      <c r="CL48" s="4">
        <v>13.6720666666667</v>
      </c>
      <c r="CM48" s="4">
        <v>539380.15511010296</v>
      </c>
      <c r="CV48" s="5"/>
      <c r="CW48" s="7"/>
      <c r="CX48" s="7"/>
      <c r="CY48" s="7"/>
      <c r="CZ48" s="7"/>
      <c r="DA48" s="7"/>
      <c r="DB48" s="7"/>
      <c r="DC48" s="7"/>
    </row>
    <row r="49" spans="8:107">
      <c r="H49" s="1"/>
      <c r="I49" s="1"/>
      <c r="J49" s="1" t="s">
        <v>526</v>
      </c>
      <c r="K49" s="1"/>
      <c r="L49" s="1" t="s">
        <v>525</v>
      </c>
      <c r="M49" s="1" t="s">
        <v>44</v>
      </c>
      <c r="N49" s="1" t="s">
        <v>55</v>
      </c>
      <c r="O49" s="3">
        <v>43770.702800925901</v>
      </c>
      <c r="P49" s="1" t="s">
        <v>385</v>
      </c>
      <c r="Q49" s="4">
        <v>0.99826091527740901</v>
      </c>
      <c r="R49" s="4">
        <v>9.1232833333333296</v>
      </c>
      <c r="S49" s="4">
        <v>4.8962510730873801</v>
      </c>
      <c r="T49" s="4">
        <v>97.925021461747704</v>
      </c>
      <c r="U49" s="4">
        <v>14175.5512819738</v>
      </c>
      <c r="V49" s="4">
        <v>13.672083333333299</v>
      </c>
      <c r="W49" s="104">
        <v>738431.64692653297</v>
      </c>
      <c r="X49" s="107"/>
      <c r="Y49" s="107"/>
      <c r="Z49" s="107"/>
      <c r="AA49" s="107"/>
      <c r="AB49" s="107"/>
      <c r="AC49" s="107"/>
      <c r="AD49" s="107"/>
      <c r="AE49" s="107"/>
      <c r="AF49" s="107"/>
      <c r="AG49" s="105" t="s">
        <v>384</v>
      </c>
      <c r="AH49" s="4">
        <v>0.99679217206035797</v>
      </c>
      <c r="AI49" s="4">
        <v>9.1995833333333294</v>
      </c>
      <c r="AJ49" s="4">
        <v>4.5114972067571903</v>
      </c>
      <c r="AK49" s="4">
        <v>90.229944135143796</v>
      </c>
      <c r="AL49" s="4">
        <v>12274.3495499128</v>
      </c>
      <c r="AM49" s="4">
        <v>13.672083333333299</v>
      </c>
      <c r="AN49" s="4">
        <v>738431.64692653297</v>
      </c>
      <c r="AO49" s="107"/>
      <c r="AP49" s="107"/>
      <c r="AQ49" s="107"/>
      <c r="AR49" s="107"/>
      <c r="AS49" s="107"/>
      <c r="AT49" s="107"/>
      <c r="AU49" s="107"/>
      <c r="AV49" s="107"/>
      <c r="AW49" s="107"/>
      <c r="AX49" s="5" t="s">
        <v>383</v>
      </c>
      <c r="AY49" s="7">
        <v>0.99906402414279805</v>
      </c>
      <c r="AZ49" s="7">
        <v>9.5764833333333304</v>
      </c>
      <c r="BA49" s="7">
        <v>4.0411264674912397</v>
      </c>
      <c r="BB49" s="7">
        <v>80.822529349824805</v>
      </c>
      <c r="BC49" s="7">
        <v>4004.10103721319</v>
      </c>
      <c r="BD49" s="7">
        <v>13.672083333333299</v>
      </c>
      <c r="BE49" s="7">
        <v>738431.64692653297</v>
      </c>
      <c r="BF49" s="107"/>
      <c r="BG49" s="107"/>
      <c r="BH49" s="107"/>
      <c r="BI49" s="107"/>
      <c r="BJ49" s="107"/>
      <c r="BK49" s="107"/>
      <c r="BL49" s="107"/>
      <c r="BM49" s="107"/>
      <c r="BN49" s="107"/>
      <c r="BO49" s="1" t="s">
        <v>381</v>
      </c>
      <c r="BP49" s="4">
        <v>0.99597805324617195</v>
      </c>
      <c r="BQ49" s="4">
        <v>11.81925</v>
      </c>
      <c r="BR49" s="4">
        <v>4.9070885579152499</v>
      </c>
      <c r="BS49" s="4">
        <v>98.141771158304905</v>
      </c>
      <c r="BT49" s="4">
        <v>11532.594998995501</v>
      </c>
      <c r="BU49" s="4">
        <v>13.672083333333299</v>
      </c>
      <c r="BV49" s="4">
        <v>738431.64692653297</v>
      </c>
      <c r="BW49" s="107"/>
      <c r="BX49" s="107"/>
      <c r="BY49" s="107"/>
      <c r="BZ49" s="107"/>
      <c r="CA49" s="107"/>
      <c r="CB49" s="107"/>
      <c r="CC49" s="107"/>
      <c r="CD49" s="107"/>
      <c r="CE49" s="107"/>
      <c r="CF49" s="1" t="s">
        <v>380</v>
      </c>
      <c r="CG49" s="4">
        <v>0.99495350851247299</v>
      </c>
      <c r="CH49" s="4">
        <v>23.479566666666699</v>
      </c>
      <c r="CI49" s="4">
        <v>3.6383420203563501</v>
      </c>
      <c r="CJ49" s="4">
        <v>72.766840407126907</v>
      </c>
      <c r="CK49" s="4">
        <v>1289.97285962252</v>
      </c>
      <c r="CL49" s="4">
        <v>13.672083333333299</v>
      </c>
      <c r="CM49" s="4">
        <v>738431.64692653297</v>
      </c>
      <c r="CV49" s="5"/>
      <c r="CW49" s="7"/>
      <c r="CX49" s="7"/>
      <c r="CY49" s="7"/>
      <c r="CZ49" s="7"/>
      <c r="DA49" s="7"/>
      <c r="DB49" s="7"/>
      <c r="DC49" s="7"/>
    </row>
    <row r="50" spans="8:107">
      <c r="H50" s="1"/>
      <c r="I50" s="1"/>
      <c r="J50" s="1" t="s">
        <v>524</v>
      </c>
      <c r="K50" s="1"/>
      <c r="L50" s="1" t="s">
        <v>523</v>
      </c>
      <c r="M50" s="1" t="s">
        <v>44</v>
      </c>
      <c r="N50" s="1" t="s">
        <v>24</v>
      </c>
      <c r="O50" s="3">
        <v>43770.723715277803</v>
      </c>
      <c r="P50" s="1" t="s">
        <v>385</v>
      </c>
      <c r="Q50" s="4">
        <v>0.99826091527740901</v>
      </c>
      <c r="R50" s="4">
        <v>9.1232666666666695</v>
      </c>
      <c r="S50" s="4">
        <v>3.35516286454612</v>
      </c>
      <c r="T50" s="4">
        <v>111.838762151537</v>
      </c>
      <c r="U50" s="4">
        <v>8868.7775268135902</v>
      </c>
      <c r="V50" s="4">
        <v>13.672133333333299</v>
      </c>
      <c r="W50" s="104">
        <v>674192.90479790501</v>
      </c>
      <c r="X50" s="107"/>
      <c r="Y50" s="107"/>
      <c r="Z50" s="107"/>
      <c r="AA50" s="107"/>
      <c r="AB50" s="107"/>
      <c r="AC50" s="107"/>
      <c r="AD50" s="107"/>
      <c r="AE50" s="107"/>
      <c r="AF50" s="107"/>
      <c r="AG50" s="160" t="s">
        <v>384</v>
      </c>
      <c r="AH50" s="158">
        <v>0.99679217206035797</v>
      </c>
      <c r="AI50" s="158">
        <v>9.1995666666666693</v>
      </c>
      <c r="AJ50" s="158">
        <v>3.01435552793872</v>
      </c>
      <c r="AK50" s="158">
        <v>100.47851759795699</v>
      </c>
      <c r="AL50" s="158">
        <v>7487.6605006995997</v>
      </c>
      <c r="AM50" s="158">
        <v>13.672133333333299</v>
      </c>
      <c r="AN50" s="158">
        <v>674192.90479790501</v>
      </c>
      <c r="AO50" s="107"/>
      <c r="AP50" s="107"/>
      <c r="AQ50" s="107"/>
      <c r="AR50" s="107"/>
      <c r="AS50" s="107"/>
      <c r="AT50" s="107"/>
      <c r="AU50" s="107"/>
      <c r="AV50" s="107"/>
      <c r="AW50" s="107"/>
      <c r="AX50" s="1" t="s">
        <v>383</v>
      </c>
      <c r="AY50" s="4">
        <v>0.99906402414279805</v>
      </c>
      <c r="AZ50" s="4">
        <v>9.5764999999999993</v>
      </c>
      <c r="BA50" s="4">
        <v>2.11694167246034</v>
      </c>
      <c r="BB50" s="4">
        <v>70.564722415344605</v>
      </c>
      <c r="BC50" s="4">
        <v>1915.39026449122</v>
      </c>
      <c r="BD50" s="4">
        <v>13.672133333333299</v>
      </c>
      <c r="BE50" s="4">
        <v>674192.90479790501</v>
      </c>
      <c r="BF50" s="107"/>
      <c r="BG50" s="107"/>
      <c r="BH50" s="107"/>
      <c r="BI50" s="107"/>
      <c r="BJ50" s="107"/>
      <c r="BK50" s="107"/>
      <c r="BL50" s="107"/>
      <c r="BM50" s="107"/>
      <c r="BN50" s="107"/>
      <c r="BO50" s="156" t="s">
        <v>381</v>
      </c>
      <c r="BP50" s="158">
        <v>0.99597805324617195</v>
      </c>
      <c r="BQ50" s="158">
        <v>11.819283333333299</v>
      </c>
      <c r="BR50" s="158">
        <v>2.4418491966886799</v>
      </c>
      <c r="BS50" s="158">
        <v>81.394973222956196</v>
      </c>
      <c r="BT50" s="158">
        <v>5239.5725851235802</v>
      </c>
      <c r="BU50" s="158">
        <v>13.672133333333299</v>
      </c>
      <c r="BV50" s="158">
        <v>674192.90479790501</v>
      </c>
      <c r="BW50" s="107"/>
      <c r="BX50" s="107"/>
      <c r="BY50" s="107"/>
      <c r="BZ50" s="107"/>
      <c r="CA50" s="107"/>
      <c r="CB50" s="107"/>
      <c r="CC50" s="107"/>
      <c r="CD50" s="107"/>
      <c r="CE50" s="107"/>
      <c r="CF50" s="156" t="s">
        <v>380</v>
      </c>
      <c r="CG50" s="158">
        <v>0.99495350851247299</v>
      </c>
      <c r="CH50" s="158">
        <v>23.462633333333301</v>
      </c>
      <c r="CI50" s="158">
        <v>3.0291520732913</v>
      </c>
      <c r="CJ50" s="158">
        <v>100.971735776377</v>
      </c>
      <c r="CK50" s="158">
        <v>980.555103533075</v>
      </c>
      <c r="CL50" s="158">
        <v>13.672133333333299</v>
      </c>
      <c r="CM50" s="158">
        <v>674192.90479790501</v>
      </c>
      <c r="CV50" s="5"/>
      <c r="CW50" s="7"/>
      <c r="CX50" s="7"/>
      <c r="CY50" s="7"/>
      <c r="CZ50" s="7"/>
      <c r="DA50" s="7"/>
      <c r="DB50" s="7"/>
      <c r="DC50" s="7"/>
    </row>
    <row r="51" spans="8:107">
      <c r="H51" s="156"/>
      <c r="I51" s="156"/>
      <c r="J51" s="156" t="s">
        <v>522</v>
      </c>
      <c r="K51" s="156"/>
      <c r="L51" s="156" t="s">
        <v>521</v>
      </c>
      <c r="M51" s="156" t="s">
        <v>44</v>
      </c>
      <c r="N51" s="156" t="s">
        <v>86</v>
      </c>
      <c r="O51" s="157">
        <v>43770.7445717593</v>
      </c>
      <c r="P51" s="156" t="s">
        <v>385</v>
      </c>
      <c r="Q51" s="158">
        <v>0.99826091527740901</v>
      </c>
      <c r="R51" s="158">
        <v>9.1232666666666695</v>
      </c>
      <c r="S51" s="158">
        <v>2.24131306255997</v>
      </c>
      <c r="T51" s="158">
        <v>128.075032146284</v>
      </c>
      <c r="U51" s="158">
        <v>4287.5537064882401</v>
      </c>
      <c r="V51" s="158">
        <v>13.6721</v>
      </c>
      <c r="W51" s="159">
        <v>487911.52205742599</v>
      </c>
      <c r="X51" s="107"/>
      <c r="Y51" s="107"/>
      <c r="Z51" s="107"/>
      <c r="AA51" s="107"/>
      <c r="AB51" s="107"/>
      <c r="AC51" s="107"/>
      <c r="AD51" s="107"/>
      <c r="AE51" s="107"/>
      <c r="AF51" s="107"/>
      <c r="AG51" s="105" t="s">
        <v>384</v>
      </c>
      <c r="AH51" s="4">
        <v>0.99679217206035797</v>
      </c>
      <c r="AI51" s="4">
        <v>9.1995666666666693</v>
      </c>
      <c r="AJ51" s="4">
        <v>2.7253796416167799</v>
      </c>
      <c r="AK51" s="4">
        <v>155.73597952095901</v>
      </c>
      <c r="AL51" s="4">
        <v>4899.3173871905701</v>
      </c>
      <c r="AM51" s="4">
        <v>13.6721</v>
      </c>
      <c r="AN51" s="4">
        <v>487911.52205742599</v>
      </c>
      <c r="AO51" s="107"/>
      <c r="AP51" s="107"/>
      <c r="AQ51" s="107"/>
      <c r="AR51" s="107"/>
      <c r="AS51" s="107"/>
      <c r="AT51" s="107"/>
      <c r="AU51" s="107"/>
      <c r="AV51" s="107"/>
      <c r="AW51" s="107"/>
      <c r="AX51" s="156" t="s">
        <v>383</v>
      </c>
      <c r="AY51" s="158">
        <v>0.99906402414279805</v>
      </c>
      <c r="AZ51" s="158">
        <v>9.5764666666666702</v>
      </c>
      <c r="BA51" s="158">
        <v>1.3614397978708299</v>
      </c>
      <c r="BB51" s="158">
        <v>77.796559878333397</v>
      </c>
      <c r="BC51" s="158">
        <v>891.521779300209</v>
      </c>
      <c r="BD51" s="158">
        <v>13.6721</v>
      </c>
      <c r="BE51" s="158">
        <v>487911.52205742599</v>
      </c>
      <c r="BF51" s="107"/>
      <c r="BG51" s="107"/>
      <c r="BH51" s="107"/>
      <c r="BI51" s="107"/>
      <c r="BJ51" s="107"/>
      <c r="BK51" s="107"/>
      <c r="BL51" s="107"/>
      <c r="BM51" s="107"/>
      <c r="BN51" s="107"/>
      <c r="BO51" s="1" t="s">
        <v>381</v>
      </c>
      <c r="BP51" s="4">
        <v>0.99597805324617195</v>
      </c>
      <c r="BQ51" s="4">
        <v>11.827766666666699</v>
      </c>
      <c r="BR51" s="4">
        <v>2.3360732662954602</v>
      </c>
      <c r="BS51" s="4">
        <v>133.48990093116899</v>
      </c>
      <c r="BT51" s="4">
        <v>3627.6082226583599</v>
      </c>
      <c r="BU51" s="4">
        <v>13.6721</v>
      </c>
      <c r="BV51" s="4">
        <v>487911.52205742599</v>
      </c>
      <c r="BW51" s="107"/>
      <c r="BX51" s="107"/>
      <c r="BY51" s="107"/>
      <c r="BZ51" s="107"/>
      <c r="CA51" s="107"/>
      <c r="CB51" s="107"/>
      <c r="CC51" s="107"/>
      <c r="CD51" s="107"/>
      <c r="CE51" s="107"/>
      <c r="CF51" s="1" t="s">
        <v>380</v>
      </c>
      <c r="CG51" s="4">
        <v>0.99495350851247299</v>
      </c>
      <c r="CH51" s="4">
        <v>23.454133333333299</v>
      </c>
      <c r="CI51" s="4">
        <v>0</v>
      </c>
      <c r="CJ51" s="4">
        <v>0</v>
      </c>
      <c r="CK51" s="4">
        <v>0</v>
      </c>
      <c r="CL51" s="4">
        <v>13.6721</v>
      </c>
      <c r="CM51" s="4">
        <v>487911.52205742599</v>
      </c>
      <c r="CV51" s="5"/>
      <c r="CW51" s="7"/>
      <c r="CX51" s="7"/>
      <c r="CY51" s="7"/>
      <c r="CZ51" s="7"/>
      <c r="DA51" s="7"/>
      <c r="DB51" s="7"/>
      <c r="DC51" s="7"/>
    </row>
    <row r="52" spans="8:107" hidden="1"/>
    <row r="53" spans="8:107" hidden="1"/>
    <row r="54" spans="8:107" hidden="1"/>
    <row r="55" spans="8:107" hidden="1"/>
    <row r="56" spans="8:107" hidden="1"/>
    <row r="57" spans="8:107" hidden="1"/>
    <row r="58" spans="8:107" hidden="1"/>
    <row r="59" spans="8:107" hidden="1"/>
    <row r="60" spans="8:107" hidden="1"/>
    <row r="61" spans="8:107" hidden="1"/>
    <row r="62" spans="8:107" hidden="1"/>
    <row r="63" spans="8:107" hidden="1"/>
    <row r="64" spans="8:107" hidden="1"/>
    <row r="65" spans="8:107" hidden="1"/>
    <row r="66" spans="8:107" hidden="1"/>
    <row r="67" spans="8:107" hidden="1"/>
    <row r="68" spans="8:107" hidden="1"/>
    <row r="69" spans="8:107" hidden="1"/>
    <row r="70" spans="8:107">
      <c r="H70" s="13" t="s">
        <v>562</v>
      </c>
    </row>
    <row r="71" spans="8:107">
      <c r="H71" s="289" t="s">
        <v>25</v>
      </c>
      <c r="I71" s="291"/>
      <c r="J71" s="291"/>
      <c r="K71" s="291"/>
      <c r="L71" s="291"/>
      <c r="M71" s="291"/>
      <c r="N71" s="291"/>
      <c r="O71" s="290"/>
      <c r="AX71" s="289" t="s">
        <v>83</v>
      </c>
      <c r="AY71" s="290"/>
      <c r="AZ71" s="289" t="s">
        <v>12</v>
      </c>
      <c r="BA71" s="291"/>
      <c r="BB71" s="291"/>
      <c r="BC71" s="290"/>
      <c r="BD71" s="289" t="s">
        <v>35</v>
      </c>
      <c r="BE71" s="290"/>
      <c r="BO71" s="96" t="s">
        <v>7</v>
      </c>
      <c r="BP71" s="98"/>
      <c r="BQ71" s="96" t="s">
        <v>20</v>
      </c>
      <c r="BR71" s="97"/>
      <c r="BS71" s="97"/>
      <c r="BT71" s="98"/>
      <c r="BU71" s="96" t="s">
        <v>35</v>
      </c>
      <c r="BV71" s="98"/>
      <c r="CF71" s="289" t="s">
        <v>105</v>
      </c>
      <c r="CG71" s="290"/>
      <c r="CH71" s="96" t="s">
        <v>8</v>
      </c>
      <c r="CI71" s="100"/>
      <c r="CJ71" s="100"/>
      <c r="CK71" s="100"/>
      <c r="CL71" s="100" t="s">
        <v>35</v>
      </c>
      <c r="CM71" s="100"/>
      <c r="CV71" s="289" t="s">
        <v>41</v>
      </c>
      <c r="CW71" s="290"/>
      <c r="CX71" s="289" t="s">
        <v>89</v>
      </c>
      <c r="CY71" s="291"/>
      <c r="CZ71" s="291"/>
      <c r="DA71" s="290"/>
      <c r="DB71" s="289" t="s">
        <v>18</v>
      </c>
      <c r="DC71" s="290"/>
    </row>
    <row r="72" spans="8:107">
      <c r="H72" s="2" t="s">
        <v>114</v>
      </c>
      <c r="I72" s="2" t="s">
        <v>114</v>
      </c>
      <c r="J72" s="2" t="s">
        <v>58</v>
      </c>
      <c r="K72" s="2" t="s">
        <v>39</v>
      </c>
      <c r="L72" s="2" t="s">
        <v>50</v>
      </c>
      <c r="M72" s="2" t="s">
        <v>59</v>
      </c>
      <c r="N72" s="2" t="s">
        <v>26</v>
      </c>
      <c r="O72" s="2" t="s">
        <v>64</v>
      </c>
      <c r="AX72" s="2" t="s">
        <v>104</v>
      </c>
      <c r="AY72" s="2" t="s">
        <v>125</v>
      </c>
      <c r="AZ72" s="2" t="s">
        <v>5</v>
      </c>
      <c r="BA72" s="2" t="s">
        <v>560</v>
      </c>
      <c r="BB72" s="2" t="s">
        <v>0</v>
      </c>
      <c r="BC72" s="2" t="s">
        <v>68</v>
      </c>
      <c r="BD72" s="2" t="s">
        <v>5</v>
      </c>
      <c r="BE72" s="2" t="s">
        <v>68</v>
      </c>
      <c r="BO72" s="2" t="s">
        <v>104</v>
      </c>
      <c r="BP72" s="2" t="s">
        <v>125</v>
      </c>
      <c r="BQ72" s="2" t="s">
        <v>5</v>
      </c>
      <c r="BR72" s="2" t="s">
        <v>560</v>
      </c>
      <c r="BS72" s="2" t="s">
        <v>0</v>
      </c>
      <c r="BT72" s="2" t="s">
        <v>68</v>
      </c>
      <c r="BU72" s="2" t="s">
        <v>5</v>
      </c>
      <c r="BV72" s="2" t="s">
        <v>68</v>
      </c>
      <c r="CF72" s="2" t="s">
        <v>104</v>
      </c>
      <c r="CG72" s="2" t="s">
        <v>125</v>
      </c>
      <c r="CH72" s="2" t="s">
        <v>5</v>
      </c>
      <c r="CI72" s="100" t="s">
        <v>560</v>
      </c>
      <c r="CJ72" s="100" t="s">
        <v>0</v>
      </c>
      <c r="CK72" s="100" t="s">
        <v>68</v>
      </c>
      <c r="CL72" s="100" t="s">
        <v>5</v>
      </c>
      <c r="CM72" s="100" t="s">
        <v>68</v>
      </c>
      <c r="CV72" s="2" t="s">
        <v>104</v>
      </c>
      <c r="CW72" s="2" t="s">
        <v>125</v>
      </c>
      <c r="CX72" s="2" t="s">
        <v>5</v>
      </c>
      <c r="CY72" s="2" t="s">
        <v>560</v>
      </c>
      <c r="CZ72" s="2" t="s">
        <v>0</v>
      </c>
      <c r="DA72" s="2" t="s">
        <v>68</v>
      </c>
      <c r="DB72" s="2" t="s">
        <v>5</v>
      </c>
      <c r="DC72" s="2" t="s">
        <v>68</v>
      </c>
    </row>
    <row r="73" spans="8:107">
      <c r="H73" s="1" t="s">
        <v>561</v>
      </c>
      <c r="I73" s="1"/>
      <c r="J73" s="1" t="s">
        <v>112</v>
      </c>
      <c r="K73" s="1" t="s">
        <v>140</v>
      </c>
      <c r="L73" s="1" t="s">
        <v>30</v>
      </c>
      <c r="M73" s="1" t="s">
        <v>44</v>
      </c>
      <c r="N73" s="1" t="s">
        <v>86</v>
      </c>
      <c r="O73" s="3">
        <v>43809.513344907398</v>
      </c>
      <c r="AX73" s="1" t="s">
        <v>46</v>
      </c>
      <c r="AY73" s="4">
        <v>0.99595739256689098</v>
      </c>
      <c r="AZ73" s="4">
        <v>9.55988333333333</v>
      </c>
      <c r="BA73" s="4">
        <v>2.5570849973628502</v>
      </c>
      <c r="BB73" s="4">
        <v>146.119142706449</v>
      </c>
      <c r="BC73" s="4">
        <v>1885.76908209525</v>
      </c>
      <c r="BD73" s="4">
        <v>13.654949999999999</v>
      </c>
      <c r="BE73" s="4">
        <v>979157.42589031602</v>
      </c>
      <c r="BO73" s="1" t="s">
        <v>90</v>
      </c>
      <c r="BP73" s="4">
        <v>0.99884733862590003</v>
      </c>
      <c r="BQ73" s="4">
        <v>11.7936333333333</v>
      </c>
      <c r="BR73" s="4">
        <v>2.71649273562215</v>
      </c>
      <c r="BS73" s="4">
        <v>155.228156321266</v>
      </c>
      <c r="BT73" s="4">
        <v>5483.2549915699001</v>
      </c>
      <c r="BU73" s="4">
        <v>13.654949999999999</v>
      </c>
      <c r="BV73" s="4">
        <v>979157.42589031602</v>
      </c>
      <c r="CF73" s="1" t="s">
        <v>93</v>
      </c>
      <c r="CG73" s="4">
        <v>0.99674550195551903</v>
      </c>
      <c r="CH73" s="7">
        <v>23.326599999999999</v>
      </c>
      <c r="CI73" s="11">
        <v>0</v>
      </c>
      <c r="CJ73" s="11">
        <v>0</v>
      </c>
      <c r="CK73" s="11">
        <v>0</v>
      </c>
      <c r="CL73" s="11">
        <v>13.654949999999999</v>
      </c>
      <c r="CM73" s="11">
        <v>979157.42589031602</v>
      </c>
      <c r="CV73" s="1" t="s">
        <v>696</v>
      </c>
      <c r="CW73" s="4">
        <v>0.99910503984916699</v>
      </c>
      <c r="CX73" s="4">
        <v>10.666366666666701</v>
      </c>
      <c r="CY73" s="4">
        <v>1.7488754056987701</v>
      </c>
      <c r="CZ73" s="4">
        <v>99.935737468501003</v>
      </c>
      <c r="DA73" s="4">
        <v>18833.004063705601</v>
      </c>
      <c r="DB73" s="4">
        <v>10.655433333333299</v>
      </c>
      <c r="DC73" s="4">
        <v>247582.67627265499</v>
      </c>
    </row>
    <row r="74" spans="8:107">
      <c r="H74" s="1"/>
      <c r="I74" s="1"/>
      <c r="J74" s="1" t="s">
        <v>126</v>
      </c>
      <c r="K74" s="1" t="s">
        <v>140</v>
      </c>
      <c r="L74" s="1" t="s">
        <v>87</v>
      </c>
      <c r="M74" s="1" t="s">
        <v>44</v>
      </c>
      <c r="N74" s="1" t="s">
        <v>24</v>
      </c>
      <c r="O74" s="3">
        <v>43809.534212963001</v>
      </c>
      <c r="AX74" s="1" t="s">
        <v>46</v>
      </c>
      <c r="AY74" s="4">
        <v>0.99595739256689098</v>
      </c>
      <c r="AZ74" s="4">
        <v>9.5599500000000006</v>
      </c>
      <c r="BA74" s="4">
        <v>3.8896002886412999</v>
      </c>
      <c r="BB74" s="4">
        <v>129.65334295471001</v>
      </c>
      <c r="BC74" s="4">
        <v>3199.0797159324302</v>
      </c>
      <c r="BD74" s="4">
        <v>13.6550166666667</v>
      </c>
      <c r="BE74" s="4">
        <v>953360.90384562698</v>
      </c>
      <c r="BO74" s="156" t="s">
        <v>90</v>
      </c>
      <c r="BP74" s="158">
        <v>0.99884733862590003</v>
      </c>
      <c r="BQ74" s="158">
        <v>11.793699999999999</v>
      </c>
      <c r="BR74" s="158">
        <v>3.00180458760522</v>
      </c>
      <c r="BS74" s="158">
        <v>100.060152920174</v>
      </c>
      <c r="BT74" s="158">
        <v>6068.80626798105</v>
      </c>
      <c r="BU74" s="158">
        <v>13.6550166666667</v>
      </c>
      <c r="BV74" s="158">
        <v>953360.90384562698</v>
      </c>
      <c r="CF74" s="1" t="s">
        <v>93</v>
      </c>
      <c r="CG74" s="4">
        <v>0.99674550195551903</v>
      </c>
      <c r="CH74" s="7">
        <v>23.275766666666701</v>
      </c>
      <c r="CI74" s="11">
        <v>8.0548653942906103</v>
      </c>
      <c r="CJ74" s="11">
        <v>268.49551314301999</v>
      </c>
      <c r="CK74" s="11">
        <v>818.78708223857097</v>
      </c>
      <c r="CL74" s="11">
        <v>13.6550166666667</v>
      </c>
      <c r="CM74" s="11">
        <v>953360.90384562698</v>
      </c>
      <c r="CV74" s="1" t="s">
        <v>696</v>
      </c>
      <c r="CW74" s="4">
        <v>0.99910503984916699</v>
      </c>
      <c r="CX74" s="4">
        <v>10.65635</v>
      </c>
      <c r="CY74" s="4">
        <v>3.4806781307699501</v>
      </c>
      <c r="CZ74" s="4">
        <v>116.022604358998</v>
      </c>
      <c r="DA74" s="4">
        <v>27327.559503575802</v>
      </c>
      <c r="DB74" s="4">
        <v>10.650449999999999</v>
      </c>
      <c r="DC74" s="4">
        <v>215120.76709213201</v>
      </c>
    </row>
    <row r="75" spans="8:107">
      <c r="H75" s="1"/>
      <c r="I75" s="1"/>
      <c r="J75" s="1" t="s">
        <v>124</v>
      </c>
      <c r="K75" s="1" t="s">
        <v>140</v>
      </c>
      <c r="L75" s="1" t="s">
        <v>34</v>
      </c>
      <c r="M75" s="1" t="s">
        <v>44</v>
      </c>
      <c r="N75" s="1" t="s">
        <v>55</v>
      </c>
      <c r="O75" s="3">
        <v>43809.555069444403</v>
      </c>
      <c r="AX75" s="156" t="s">
        <v>46</v>
      </c>
      <c r="AY75" s="158">
        <v>0.99595739256689098</v>
      </c>
      <c r="AZ75" s="158">
        <v>9.5599500000000006</v>
      </c>
      <c r="BA75" s="158">
        <v>5.1468414281677504</v>
      </c>
      <c r="BB75" s="158">
        <v>102.93682856335499</v>
      </c>
      <c r="BC75" s="158">
        <v>3413.9758663323</v>
      </c>
      <c r="BD75" s="158">
        <v>13.6550333333333</v>
      </c>
      <c r="BE75" s="158">
        <v>725684.66791434295</v>
      </c>
      <c r="BO75" s="1" t="s">
        <v>90</v>
      </c>
      <c r="BP75" s="4">
        <v>0.99884733862590003</v>
      </c>
      <c r="BQ75" s="4">
        <v>11.7937166666667</v>
      </c>
      <c r="BR75" s="4">
        <v>6.2341240960190403</v>
      </c>
      <c r="BS75" s="4">
        <v>124.68248192038099</v>
      </c>
      <c r="BT75" s="4">
        <v>10914.7610616655</v>
      </c>
      <c r="BU75" s="4">
        <v>13.6550333333333</v>
      </c>
      <c r="BV75" s="4">
        <v>725684.66791434295</v>
      </c>
      <c r="CF75" s="1" t="s">
        <v>93</v>
      </c>
      <c r="CG75" s="4">
        <v>0.99674550195551903</v>
      </c>
      <c r="CH75" s="7">
        <v>23.3266833333333</v>
      </c>
      <c r="CI75" s="11">
        <v>8.9020865082348095</v>
      </c>
      <c r="CJ75" s="11">
        <v>178.04173016469599</v>
      </c>
      <c r="CK75" s="11">
        <v>889.82280705261405</v>
      </c>
      <c r="CL75" s="11">
        <v>13.6550333333333</v>
      </c>
      <c r="CM75" s="11">
        <v>725684.66791434295</v>
      </c>
      <c r="CV75" s="1" t="s">
        <v>696</v>
      </c>
      <c r="CW75" s="4">
        <v>0.99910503984916699</v>
      </c>
      <c r="CX75" s="4">
        <v>10.656366666666701</v>
      </c>
      <c r="CY75" s="4">
        <v>3.7487948363835799</v>
      </c>
      <c r="CZ75" s="4">
        <v>74.975896727671596</v>
      </c>
      <c r="DA75" s="4">
        <v>27119.8678284046</v>
      </c>
      <c r="DB75" s="4">
        <v>10.6504666666667</v>
      </c>
      <c r="DC75" s="4">
        <v>201000.90987247601</v>
      </c>
    </row>
    <row r="76" spans="8:107">
      <c r="H76" s="1"/>
      <c r="I76" s="1"/>
      <c r="J76" s="1" t="s">
        <v>65</v>
      </c>
      <c r="K76" s="1" t="s">
        <v>140</v>
      </c>
      <c r="L76" s="1" t="s">
        <v>106</v>
      </c>
      <c r="M76" s="1" t="s">
        <v>44</v>
      </c>
      <c r="N76" s="1" t="s">
        <v>120</v>
      </c>
      <c r="O76" s="3">
        <v>43809.575972222199</v>
      </c>
      <c r="AX76" s="1" t="s">
        <v>46</v>
      </c>
      <c r="AY76" s="4">
        <v>0.99595739256689098</v>
      </c>
      <c r="AZ76" s="4">
        <v>9.5599333333333298</v>
      </c>
      <c r="BA76" s="4">
        <v>6.5037955241922303</v>
      </c>
      <c r="BB76" s="4">
        <v>86.717273655896406</v>
      </c>
      <c r="BC76" s="4">
        <v>4084.3981925008802</v>
      </c>
      <c r="BD76" s="4">
        <v>13.654999999999999</v>
      </c>
      <c r="BE76" s="4">
        <v>663010.635869605</v>
      </c>
      <c r="BO76" s="1" t="s">
        <v>90</v>
      </c>
      <c r="BP76" s="4">
        <v>0.99884733862590003</v>
      </c>
      <c r="BQ76" s="4">
        <v>11.7936833333333</v>
      </c>
      <c r="BR76" s="4">
        <v>7.81119813145623</v>
      </c>
      <c r="BS76" s="4">
        <v>104.149308419416</v>
      </c>
      <c r="BT76" s="4">
        <v>12778.3440839168</v>
      </c>
      <c r="BU76" s="4">
        <v>13.654999999999999</v>
      </c>
      <c r="BV76" s="4">
        <v>663010.635869605</v>
      </c>
      <c r="CF76" s="1" t="s">
        <v>93</v>
      </c>
      <c r="CG76" s="4">
        <v>0.99674550195551903</v>
      </c>
      <c r="CH76" s="7">
        <v>23.275733333333299</v>
      </c>
      <c r="CI76" s="11">
        <v>11.170240161483701</v>
      </c>
      <c r="CJ76" s="11">
        <v>148.936535486449</v>
      </c>
      <c r="CK76" s="11">
        <v>1465.00013314127</v>
      </c>
      <c r="CL76" s="11">
        <v>13.654999999999999</v>
      </c>
      <c r="CM76" s="11">
        <v>663010.635869605</v>
      </c>
      <c r="CV76" s="1" t="s">
        <v>696</v>
      </c>
      <c r="CW76" s="4">
        <v>0.99910503984916699</v>
      </c>
      <c r="CX76" s="4">
        <v>10.656333333333301</v>
      </c>
      <c r="CY76" s="4">
        <v>7.7455301869161097</v>
      </c>
      <c r="CZ76" s="4">
        <v>103.273735825548</v>
      </c>
      <c r="DA76" s="4">
        <v>37729.5151310039</v>
      </c>
      <c r="DB76" s="4">
        <v>10.6504333333333</v>
      </c>
      <c r="DC76" s="4">
        <v>149396.659717537</v>
      </c>
    </row>
    <row r="77" spans="8:107">
      <c r="H77" s="1"/>
      <c r="I77" s="1"/>
      <c r="J77" s="1" t="s">
        <v>54</v>
      </c>
      <c r="K77" s="1"/>
      <c r="L77" s="1" t="s">
        <v>77</v>
      </c>
      <c r="M77" s="1" t="s">
        <v>44</v>
      </c>
      <c r="N77" s="1" t="s">
        <v>131</v>
      </c>
      <c r="O77" s="3">
        <v>43809.596875000003</v>
      </c>
      <c r="AX77" s="1" t="s">
        <v>46</v>
      </c>
      <c r="AY77" s="4">
        <v>0.99595739256689098</v>
      </c>
      <c r="AZ77" s="4">
        <v>9.5599333333333298</v>
      </c>
      <c r="BA77" s="4">
        <v>12.126899988459</v>
      </c>
      <c r="BB77" s="4">
        <v>97.015199907672198</v>
      </c>
      <c r="BC77" s="4">
        <v>10962.978993905899</v>
      </c>
      <c r="BD77" s="4">
        <v>13.6549833333333</v>
      </c>
      <c r="BE77" s="4">
        <v>899085.73357943399</v>
      </c>
      <c r="BO77" s="1" t="s">
        <v>90</v>
      </c>
      <c r="BP77" s="4">
        <v>0.99884733862590003</v>
      </c>
      <c r="BQ77" s="4">
        <v>11.7936666666667</v>
      </c>
      <c r="BR77" s="4">
        <v>11.6099881527271</v>
      </c>
      <c r="BS77" s="4">
        <v>92.879905221816699</v>
      </c>
      <c r="BT77" s="4">
        <v>26494.6672676936</v>
      </c>
      <c r="BU77" s="4">
        <v>13.6549833333333</v>
      </c>
      <c r="BV77" s="4">
        <v>899085.73357943399</v>
      </c>
      <c r="CF77" s="156" t="s">
        <v>93</v>
      </c>
      <c r="CG77" s="158">
        <v>0.99674550195551903</v>
      </c>
      <c r="CH77" s="158">
        <v>23.292683333333301</v>
      </c>
      <c r="CI77" s="158">
        <v>14.4892295602071</v>
      </c>
      <c r="CJ77" s="158">
        <v>115.913836481657</v>
      </c>
      <c r="CK77" s="158">
        <v>3280.4733535601299</v>
      </c>
      <c r="CL77" s="158">
        <v>13.6549833333333</v>
      </c>
      <c r="CM77" s="158">
        <v>899085.73357943399</v>
      </c>
      <c r="CV77" s="1" t="s">
        <v>696</v>
      </c>
      <c r="CW77" s="4">
        <v>0.99910503984916699</v>
      </c>
      <c r="CX77" s="4">
        <v>10.656316666666701</v>
      </c>
      <c r="CY77" s="4">
        <v>12.074302850042899</v>
      </c>
      <c r="CZ77" s="4">
        <v>96.594422800343096</v>
      </c>
      <c r="DA77" s="4">
        <v>83410.505795354096</v>
      </c>
      <c r="DB77" s="4">
        <v>10.6504333333333</v>
      </c>
      <c r="DC77" s="4">
        <v>219536.344751709</v>
      </c>
    </row>
    <row r="78" spans="8:107">
      <c r="H78" s="1"/>
      <c r="I78" s="1"/>
      <c r="J78" s="1" t="s">
        <v>100</v>
      </c>
      <c r="K78" s="1"/>
      <c r="L78" s="1" t="s">
        <v>75</v>
      </c>
      <c r="M78" s="1" t="s">
        <v>44</v>
      </c>
      <c r="N78" s="1" t="s">
        <v>123</v>
      </c>
      <c r="O78" s="3">
        <v>43809.617800925902</v>
      </c>
      <c r="AX78" s="1" t="s">
        <v>46</v>
      </c>
      <c r="AY78" s="4">
        <v>0.99595739256689098</v>
      </c>
      <c r="AZ78" s="4">
        <v>9.5599500000000006</v>
      </c>
      <c r="BA78" s="4">
        <v>19.569142942832801</v>
      </c>
      <c r="BB78" s="4">
        <v>97.845714714164004</v>
      </c>
      <c r="BC78" s="4">
        <v>17467.302875904199</v>
      </c>
      <c r="BD78" s="4">
        <v>13.6550166666667</v>
      </c>
      <c r="BE78" s="4">
        <v>865646.06701646396</v>
      </c>
      <c r="BO78" s="1" t="s">
        <v>90</v>
      </c>
      <c r="BP78" s="4">
        <v>0.99884733862590003</v>
      </c>
      <c r="BQ78" s="4">
        <v>11.793699999999999</v>
      </c>
      <c r="BR78" s="4">
        <v>18.805352349749299</v>
      </c>
      <c r="BS78" s="4">
        <v>94.026761748746694</v>
      </c>
      <c r="BT78" s="4">
        <v>42225.755845268097</v>
      </c>
      <c r="BU78" s="4">
        <v>13.6550166666667</v>
      </c>
      <c r="BV78" s="4">
        <v>865646.06701646396</v>
      </c>
      <c r="CF78" s="1" t="s">
        <v>93</v>
      </c>
      <c r="CG78" s="4">
        <v>0.99674550195551903</v>
      </c>
      <c r="CH78" s="4">
        <v>23.2927</v>
      </c>
      <c r="CI78" s="11">
        <v>18.317781870445</v>
      </c>
      <c r="CJ78" s="11">
        <v>91.588909352224903</v>
      </c>
      <c r="CK78" s="11">
        <v>4595.4328054410398</v>
      </c>
      <c r="CL78" s="11">
        <v>13.6550166666667</v>
      </c>
      <c r="CM78" s="11">
        <v>865646.06701646396</v>
      </c>
      <c r="CV78" s="1" t="s">
        <v>696</v>
      </c>
      <c r="CW78" s="4">
        <v>0.99910503984916699</v>
      </c>
      <c r="CX78" s="4">
        <v>10.65635</v>
      </c>
      <c r="CY78" s="4">
        <v>20.1497977365078</v>
      </c>
      <c r="CZ78" s="4">
        <v>100.74898868253899</v>
      </c>
      <c r="DA78" s="4">
        <v>131467.216302001</v>
      </c>
      <c r="DB78" s="4">
        <v>10.6504666666667</v>
      </c>
      <c r="DC78" s="4">
        <v>212868.96037976199</v>
      </c>
    </row>
    <row r="79" spans="8:107">
      <c r="H79" s="1"/>
      <c r="I79" s="1"/>
      <c r="J79" s="1" t="s">
        <v>129</v>
      </c>
      <c r="K79" s="1"/>
      <c r="L79" s="1" t="s">
        <v>10</v>
      </c>
      <c r="M79" s="1" t="s">
        <v>44</v>
      </c>
      <c r="N79" s="1" t="s">
        <v>121</v>
      </c>
      <c r="O79" s="3">
        <v>43809.638657407399</v>
      </c>
      <c r="AX79" s="1" t="s">
        <v>46</v>
      </c>
      <c r="AY79" s="4">
        <v>0.99595739256689098</v>
      </c>
      <c r="AZ79" s="4">
        <v>9.5599666666666696</v>
      </c>
      <c r="BA79" s="4">
        <v>24.9584914036732</v>
      </c>
      <c r="BB79" s="4">
        <v>79.867172491754104</v>
      </c>
      <c r="BC79" s="4">
        <v>26536.604451353302</v>
      </c>
      <c r="BD79" s="4">
        <v>13.6550333333333</v>
      </c>
      <c r="BE79" s="4">
        <v>1022186.20361169</v>
      </c>
      <c r="BO79" s="1" t="s">
        <v>90</v>
      </c>
      <c r="BP79" s="4">
        <v>0.99884733862590003</v>
      </c>
      <c r="BQ79" s="4">
        <v>11.785216666666701</v>
      </c>
      <c r="BR79" s="4">
        <v>29.679065873990599</v>
      </c>
      <c r="BS79" s="4">
        <v>94.973010796769799</v>
      </c>
      <c r="BT79" s="4">
        <v>79692.178780626302</v>
      </c>
      <c r="BU79" s="4">
        <v>13.6550333333333</v>
      </c>
      <c r="BV79" s="4">
        <v>1022186.20361169</v>
      </c>
      <c r="CF79" s="1" t="s">
        <v>93</v>
      </c>
      <c r="CG79" s="4">
        <v>0.99674550195551903</v>
      </c>
      <c r="CH79" s="4">
        <v>23.292733333333299</v>
      </c>
      <c r="CI79" s="11">
        <v>29.439723681816201</v>
      </c>
      <c r="CJ79" s="11">
        <v>94.207115781811893</v>
      </c>
      <c r="CK79" s="11">
        <v>10355.732212446501</v>
      </c>
      <c r="CL79" s="11">
        <v>13.6550333333333</v>
      </c>
      <c r="CM79" s="11">
        <v>1022186.20361169</v>
      </c>
      <c r="CV79" s="1" t="s">
        <v>696</v>
      </c>
      <c r="CW79" s="4">
        <v>0.99910503984916699</v>
      </c>
      <c r="CX79" s="4">
        <v>10.6513333333333</v>
      </c>
      <c r="CY79" s="4">
        <v>31.131038900150699</v>
      </c>
      <c r="CZ79" s="4">
        <v>99.619324480482305</v>
      </c>
      <c r="DA79" s="4">
        <v>217947.403822024</v>
      </c>
      <c r="DB79" s="4">
        <v>10.6504666666667</v>
      </c>
      <c r="DC79" s="4">
        <v>231669.40557189999</v>
      </c>
    </row>
    <row r="80" spans="8:107">
      <c r="H80" s="1"/>
      <c r="I80" s="1"/>
      <c r="J80" s="1" t="s">
        <v>132</v>
      </c>
      <c r="K80" s="1"/>
      <c r="L80" s="1" t="s">
        <v>133</v>
      </c>
      <c r="M80" s="1" t="s">
        <v>44</v>
      </c>
      <c r="N80" s="1" t="s">
        <v>60</v>
      </c>
      <c r="O80" s="3">
        <v>43809.659571759301</v>
      </c>
      <c r="AX80" s="1" t="s">
        <v>46</v>
      </c>
      <c r="AY80" s="4">
        <v>0.99595739256689098</v>
      </c>
      <c r="AZ80" s="4">
        <v>9.5599166666666697</v>
      </c>
      <c r="BA80" s="4">
        <v>39.0485329420139</v>
      </c>
      <c r="BB80" s="4">
        <v>78.097065884027899</v>
      </c>
      <c r="BC80" s="4">
        <v>40379.040944827699</v>
      </c>
      <c r="BD80" s="4">
        <v>13.6549833333333</v>
      </c>
      <c r="BE80" s="4">
        <v>982984.49220360396</v>
      </c>
      <c r="BO80" s="1" t="s">
        <v>90</v>
      </c>
      <c r="BP80" s="4">
        <v>0.99884733862590003</v>
      </c>
      <c r="BQ80" s="4">
        <v>11.7936666666667</v>
      </c>
      <c r="BR80" s="4">
        <v>43.9717264589707</v>
      </c>
      <c r="BS80" s="4">
        <v>87.9434529179413</v>
      </c>
      <c r="BT80" s="4">
        <v>114342.05442194</v>
      </c>
      <c r="BU80" s="4">
        <v>13.6549833333333</v>
      </c>
      <c r="BV80" s="4">
        <v>982984.49220360396</v>
      </c>
      <c r="CF80" s="1" t="s">
        <v>93</v>
      </c>
      <c r="CG80" s="4">
        <v>0.99674550195551903</v>
      </c>
      <c r="CH80" s="4">
        <v>23.292683333333301</v>
      </c>
      <c r="CI80" s="11">
        <v>47.596241425964401</v>
      </c>
      <c r="CJ80" s="11">
        <v>95.192482851928801</v>
      </c>
      <c r="CK80" s="11">
        <v>17696.995373724101</v>
      </c>
      <c r="CL80" s="11">
        <v>13.6549833333333</v>
      </c>
      <c r="CM80" s="11">
        <v>982984.49220360396</v>
      </c>
      <c r="CV80" s="1" t="s">
        <v>696</v>
      </c>
      <c r="CW80" s="4">
        <v>0.99910503984916699</v>
      </c>
      <c r="CX80" s="4">
        <v>10.6512833333333</v>
      </c>
      <c r="CY80" s="4">
        <v>48.973377435632599</v>
      </c>
      <c r="CZ80" s="4">
        <v>97.946754871265199</v>
      </c>
      <c r="DA80" s="4">
        <v>317843.30511358101</v>
      </c>
      <c r="DB80" s="4">
        <v>10.6504166666667</v>
      </c>
      <c r="DC80" s="4">
        <v>216830.65940812501</v>
      </c>
    </row>
    <row r="81" spans="8:107">
      <c r="H81" s="5"/>
      <c r="I81" s="5"/>
      <c r="J81" s="5" t="s">
        <v>74</v>
      </c>
      <c r="K81" s="5" t="s">
        <v>138</v>
      </c>
      <c r="L81" s="5" t="s">
        <v>101</v>
      </c>
      <c r="M81" s="5" t="s">
        <v>44</v>
      </c>
      <c r="N81" s="5" t="s">
        <v>95</v>
      </c>
      <c r="O81" s="6">
        <v>43809.680462962999</v>
      </c>
      <c r="AX81" s="5" t="s">
        <v>46</v>
      </c>
      <c r="AY81" s="7">
        <v>0.99595739256689098</v>
      </c>
      <c r="AZ81" s="7">
        <v>9.5599666666666696</v>
      </c>
      <c r="BA81" s="7">
        <v>50.253044124627301</v>
      </c>
      <c r="BB81" s="7">
        <v>57.432050428145502</v>
      </c>
      <c r="BC81" s="7">
        <v>50092.230305252102</v>
      </c>
      <c r="BD81" s="7">
        <v>13.6550333333333</v>
      </c>
      <c r="BE81" s="7">
        <v>943366.22247412498</v>
      </c>
      <c r="BO81" s="5" t="s">
        <v>90</v>
      </c>
      <c r="BP81" s="7">
        <v>0.99884733862590003</v>
      </c>
      <c r="BQ81" s="7">
        <v>11.785216666666701</v>
      </c>
      <c r="BR81" s="7">
        <v>46.929765580665602</v>
      </c>
      <c r="BS81" s="7">
        <v>53.634017806474901</v>
      </c>
      <c r="BT81" s="7">
        <v>117222.82426370399</v>
      </c>
      <c r="BU81" s="7">
        <v>13.6550333333333</v>
      </c>
      <c r="BV81" s="7">
        <v>943366.22247412498</v>
      </c>
      <c r="CF81" s="5" t="s">
        <v>93</v>
      </c>
      <c r="CG81" s="7">
        <v>0.99674550195551903</v>
      </c>
      <c r="CH81" s="7">
        <v>23.292733333333299</v>
      </c>
      <c r="CI81" s="11">
        <v>49.352194053798897</v>
      </c>
      <c r="CJ81" s="11">
        <v>56.402507490055903</v>
      </c>
      <c r="CK81" s="11">
        <v>17701.968394404201</v>
      </c>
      <c r="CL81" s="11">
        <v>13.6550333333333</v>
      </c>
      <c r="CM81" s="11">
        <v>943366.22247412498</v>
      </c>
      <c r="CV81" s="1" t="s">
        <v>696</v>
      </c>
      <c r="CW81" s="4">
        <v>0.99910503984916699</v>
      </c>
      <c r="CX81" s="4">
        <v>10.6513166666667</v>
      </c>
      <c r="CY81" s="4">
        <v>49.560410873295702</v>
      </c>
      <c r="CZ81" s="4">
        <v>56.6404695694808</v>
      </c>
      <c r="DA81" s="4">
        <v>305486.24558987201</v>
      </c>
      <c r="DB81" s="4">
        <v>10.6504666666667</v>
      </c>
      <c r="DC81" s="4">
        <v>205973.22801709501</v>
      </c>
    </row>
    <row r="82" spans="8:107">
      <c r="H82" s="1"/>
      <c r="I82" s="1"/>
      <c r="J82" s="1" t="s">
        <v>2</v>
      </c>
      <c r="K82" s="1"/>
      <c r="L82" s="1" t="s">
        <v>118</v>
      </c>
      <c r="M82" s="1" t="s">
        <v>44</v>
      </c>
      <c r="N82" s="1" t="s">
        <v>40</v>
      </c>
      <c r="O82" s="3">
        <v>43809.701400462996</v>
      </c>
      <c r="AX82" s="1" t="s">
        <v>46</v>
      </c>
      <c r="AY82" s="4">
        <v>0.99595739256689098</v>
      </c>
      <c r="AZ82" s="4">
        <v>9.5599333333333298</v>
      </c>
      <c r="BA82" s="4">
        <v>103.665489925134</v>
      </c>
      <c r="BB82" s="4">
        <v>82.932391940107095</v>
      </c>
      <c r="BC82" s="4">
        <v>106195.094472952</v>
      </c>
      <c r="BD82" s="4">
        <v>13.654999999999999</v>
      </c>
      <c r="BE82" s="4">
        <v>961857.37252132699</v>
      </c>
      <c r="BO82" s="1" t="s">
        <v>90</v>
      </c>
      <c r="BP82" s="4">
        <v>0.99884733862590003</v>
      </c>
      <c r="BQ82" s="4">
        <v>11.7852</v>
      </c>
      <c r="BR82" s="4">
        <v>126.17864305162</v>
      </c>
      <c r="BS82" s="4">
        <v>100.942914441296</v>
      </c>
      <c r="BT82" s="4">
        <v>324097.20950439502</v>
      </c>
      <c r="BU82" s="4">
        <v>13.654999999999999</v>
      </c>
      <c r="BV82" s="4">
        <v>961857.37252132699</v>
      </c>
      <c r="CF82" s="1" t="s">
        <v>93</v>
      </c>
      <c r="CG82" s="4">
        <v>0.99674550195551903</v>
      </c>
      <c r="CH82" s="4">
        <v>23.275749999999999</v>
      </c>
      <c r="CI82" s="11">
        <v>127.91181381836699</v>
      </c>
      <c r="CJ82" s="11">
        <v>102.329451054693</v>
      </c>
      <c r="CK82" s="11">
        <v>50811.884258287202</v>
      </c>
      <c r="CL82" s="11">
        <v>13.654999999999999</v>
      </c>
      <c r="CM82" s="11">
        <v>961857.37252132699</v>
      </c>
      <c r="CV82" s="1" t="s">
        <v>696</v>
      </c>
      <c r="CW82" s="4">
        <v>0.99910503984916699</v>
      </c>
      <c r="CX82" s="4">
        <v>10.651300000000001</v>
      </c>
      <c r="CY82" s="4">
        <v>139.46219553808001</v>
      </c>
      <c r="CZ82" s="4">
        <v>111.569756430464</v>
      </c>
      <c r="DA82" s="4">
        <v>847265.84035545995</v>
      </c>
      <c r="DB82" s="4">
        <v>10.6504333333333</v>
      </c>
      <c r="DC82" s="4">
        <v>205203.889197318</v>
      </c>
    </row>
    <row r="83" spans="8:107">
      <c r="H83" s="1"/>
      <c r="I83" s="1"/>
      <c r="J83" s="1" t="s">
        <v>15</v>
      </c>
      <c r="K83" s="1"/>
      <c r="L83" s="1" t="s">
        <v>42</v>
      </c>
      <c r="M83" s="1" t="s">
        <v>44</v>
      </c>
      <c r="N83" s="1" t="s">
        <v>94</v>
      </c>
      <c r="O83" s="3">
        <v>43809.722280092603</v>
      </c>
      <c r="AX83" s="1" t="s">
        <v>46</v>
      </c>
      <c r="AY83" s="4">
        <v>0.99595739256689098</v>
      </c>
      <c r="AZ83" s="4">
        <v>9.5599000000000007</v>
      </c>
      <c r="BA83" s="4">
        <v>189.036480498841</v>
      </c>
      <c r="BB83" s="4">
        <v>94.518240249420302</v>
      </c>
      <c r="BC83" s="4">
        <v>207854.73270986599</v>
      </c>
      <c r="BD83" s="4">
        <v>13.646466666666701</v>
      </c>
      <c r="BE83" s="4">
        <v>1028974.66958729</v>
      </c>
      <c r="BO83" s="1" t="s">
        <v>90</v>
      </c>
      <c r="BP83" s="4">
        <v>0.99884733862590003</v>
      </c>
      <c r="BQ83" s="4">
        <v>11.785166666666701</v>
      </c>
      <c r="BR83" s="4">
        <v>193.53809821238599</v>
      </c>
      <c r="BS83" s="4">
        <v>96.769049106192995</v>
      </c>
      <c r="BT83" s="4">
        <v>532730.591864274</v>
      </c>
      <c r="BU83" s="4">
        <v>13.646466666666701</v>
      </c>
      <c r="BV83" s="4">
        <v>1028974.66958729</v>
      </c>
      <c r="CF83" s="1" t="s">
        <v>93</v>
      </c>
      <c r="CG83" s="4">
        <v>0.99674550195551903</v>
      </c>
      <c r="CH83" s="4">
        <v>23.275700000000001</v>
      </c>
      <c r="CI83" s="11">
        <v>196.77475007144201</v>
      </c>
      <c r="CJ83" s="11">
        <v>98.387375035721206</v>
      </c>
      <c r="CK83" s="11">
        <v>85080.433096721899</v>
      </c>
      <c r="CL83" s="11">
        <v>13.646466666666701</v>
      </c>
      <c r="CM83" s="11">
        <v>1028974.66958729</v>
      </c>
      <c r="CV83" s="1" t="s">
        <v>696</v>
      </c>
      <c r="CW83" s="4">
        <v>0.99910503984916699</v>
      </c>
      <c r="CX83" s="4">
        <v>10.6512666666667</v>
      </c>
      <c r="CY83" s="4">
        <v>201.41943371569201</v>
      </c>
      <c r="CZ83" s="4">
        <v>100.709716857846</v>
      </c>
      <c r="DA83" s="4">
        <v>1379082.3207122399</v>
      </c>
      <c r="DB83" s="4">
        <v>10.650399999999999</v>
      </c>
      <c r="DC83" s="4">
        <v>231690.29402847699</v>
      </c>
    </row>
    <row r="84" spans="8:107">
      <c r="H84" s="5"/>
      <c r="I84" s="5"/>
      <c r="J84" s="5" t="s">
        <v>107</v>
      </c>
      <c r="K84" s="5" t="s">
        <v>138</v>
      </c>
      <c r="L84" s="5" t="s">
        <v>73</v>
      </c>
      <c r="M84" s="5" t="s">
        <v>44</v>
      </c>
      <c r="N84" s="5" t="s">
        <v>136</v>
      </c>
      <c r="O84" s="6">
        <v>43809.743217592601</v>
      </c>
      <c r="AX84" s="5" t="s">
        <v>46</v>
      </c>
      <c r="AY84" s="7">
        <v>0.99595739256689098</v>
      </c>
      <c r="AZ84" s="7">
        <v>9.5599166666666697</v>
      </c>
      <c r="BA84" s="7">
        <v>42.912623322985098</v>
      </c>
      <c r="BB84" s="7">
        <v>11.4433662194627</v>
      </c>
      <c r="BC84" s="7">
        <v>2448.6758017420798</v>
      </c>
      <c r="BD84" s="7">
        <v>13.6210166666667</v>
      </c>
      <c r="BE84" s="7">
        <v>54145.695876562102</v>
      </c>
      <c r="BO84" s="5" t="s">
        <v>90</v>
      </c>
      <c r="BP84" s="7">
        <v>0.99884733862590003</v>
      </c>
      <c r="BQ84" s="7">
        <v>11.785166666666701</v>
      </c>
      <c r="BR84" s="7">
        <v>58.627185338430401</v>
      </c>
      <c r="BS84" s="7">
        <v>15.6339160902481</v>
      </c>
      <c r="BT84" s="7">
        <v>8427.9853349609093</v>
      </c>
      <c r="BU84" s="7">
        <v>13.6210166666667</v>
      </c>
      <c r="BV84" s="7">
        <v>54145.695876562102</v>
      </c>
      <c r="CF84" s="5" t="s">
        <v>93</v>
      </c>
      <c r="CG84" s="7">
        <v>0.99674550195551903</v>
      </c>
      <c r="CH84" s="7">
        <v>23.267216666666702</v>
      </c>
      <c r="CI84" s="11">
        <v>62.081971209947802</v>
      </c>
      <c r="CJ84" s="11">
        <v>16.5551923226528</v>
      </c>
      <c r="CK84" s="11">
        <v>1314.8797481325601</v>
      </c>
      <c r="CL84" s="11">
        <v>13.6210166666667</v>
      </c>
      <c r="CM84" s="11">
        <v>54145.695876562102</v>
      </c>
      <c r="CV84" s="1" t="s">
        <v>696</v>
      </c>
      <c r="CW84" s="4">
        <v>0.99910503984916699</v>
      </c>
      <c r="CX84" s="4">
        <v>10.6109833333333</v>
      </c>
      <c r="CY84" s="4">
        <v>282.85311701878999</v>
      </c>
      <c r="CZ84" s="4">
        <v>75.427497871677204</v>
      </c>
      <c r="DA84" s="4">
        <v>20074.124790039099</v>
      </c>
      <c r="DB84" s="4">
        <v>10.6051</v>
      </c>
      <c r="DC84" s="4">
        <v>2404.4276217039101</v>
      </c>
    </row>
    <row r="85" spans="8:107">
      <c r="H85" s="5"/>
      <c r="I85" s="5"/>
      <c r="J85" s="5" t="s">
        <v>67</v>
      </c>
      <c r="K85" s="5" t="s">
        <v>138</v>
      </c>
      <c r="L85" s="5" t="s">
        <v>52</v>
      </c>
      <c r="M85" s="5" t="s">
        <v>44</v>
      </c>
      <c r="N85" s="5" t="s">
        <v>45</v>
      </c>
      <c r="O85" s="6">
        <v>43809.7640972222</v>
      </c>
      <c r="AX85" s="5" t="s">
        <v>46</v>
      </c>
      <c r="AY85" s="7">
        <v>0.99595739256689098</v>
      </c>
      <c r="AZ85" s="7">
        <v>9.5599166666666697</v>
      </c>
      <c r="BA85" s="7">
        <v>728.95114666832706</v>
      </c>
      <c r="BB85" s="7">
        <v>116.63218346693201</v>
      </c>
      <c r="BC85" s="7">
        <v>332636.18523531599</v>
      </c>
      <c r="BD85" s="7">
        <v>13.6295</v>
      </c>
      <c r="BE85" s="7">
        <v>425756.63284114702</v>
      </c>
      <c r="BO85" s="5" t="s">
        <v>90</v>
      </c>
      <c r="BP85" s="7">
        <v>0.99884733862590003</v>
      </c>
      <c r="BQ85" s="7">
        <v>11.785166666666701</v>
      </c>
      <c r="BR85" s="7">
        <v>713.72809829093001</v>
      </c>
      <c r="BS85" s="7">
        <v>114.196495726549</v>
      </c>
      <c r="BT85" s="7">
        <v>814822.59250539995</v>
      </c>
      <c r="BU85" s="7">
        <v>13.6295</v>
      </c>
      <c r="BV85" s="7">
        <v>425756.63284114702</v>
      </c>
      <c r="CF85" s="5" t="s">
        <v>93</v>
      </c>
      <c r="CG85" s="7">
        <v>0.99674550195551903</v>
      </c>
      <c r="CH85" s="7">
        <v>23.275666666666702</v>
      </c>
      <c r="CI85" s="11">
        <v>360.97274833966998</v>
      </c>
      <c r="CJ85" s="11">
        <v>57.755639734347199</v>
      </c>
      <c r="CK85" s="11">
        <v>65514.671054942897</v>
      </c>
      <c r="CL85" s="11">
        <v>13.6295</v>
      </c>
      <c r="CM85" s="11">
        <v>425756.63284114702</v>
      </c>
      <c r="CV85" s="1" t="s">
        <v>696</v>
      </c>
      <c r="CW85" s="4">
        <v>0.99910503984916699</v>
      </c>
      <c r="CX85" s="4">
        <v>10.6512666666667</v>
      </c>
      <c r="CY85" s="4">
        <v>660.04008189925401</v>
      </c>
      <c r="CZ85" s="4">
        <v>105.606413103881</v>
      </c>
      <c r="DA85" s="4">
        <v>3278789.80816792</v>
      </c>
      <c r="DB85" s="4">
        <v>10.6504166666667</v>
      </c>
      <c r="DC85" s="4">
        <v>168581.99476401199</v>
      </c>
    </row>
    <row r="86" spans="8:107">
      <c r="H86" s="1"/>
      <c r="I86" s="1"/>
      <c r="J86" s="1" t="s">
        <v>88</v>
      </c>
      <c r="K86" s="1"/>
      <c r="L86" s="1" t="s">
        <v>63</v>
      </c>
      <c r="M86" s="1" t="s">
        <v>44</v>
      </c>
      <c r="N86" s="1" t="s">
        <v>135</v>
      </c>
      <c r="O86" s="3">
        <v>43809.785011574102</v>
      </c>
      <c r="AX86" s="1" t="s">
        <v>46</v>
      </c>
      <c r="AY86" s="4">
        <v>0.99595739256689098</v>
      </c>
      <c r="AZ86" s="4">
        <v>9.5599333333333298</v>
      </c>
      <c r="BA86" s="4">
        <v>884.85295872135498</v>
      </c>
      <c r="BB86" s="4">
        <v>101.126052425298</v>
      </c>
      <c r="BC86" s="4">
        <v>340217.18727068999</v>
      </c>
      <c r="BD86" s="4">
        <v>13.638033333333301</v>
      </c>
      <c r="BE86" s="4">
        <v>358670.30964992999</v>
      </c>
      <c r="BO86" s="1" t="s">
        <v>90</v>
      </c>
      <c r="BP86" s="4">
        <v>0.99884733862590003</v>
      </c>
      <c r="BQ86" s="4">
        <v>11.7852</v>
      </c>
      <c r="BR86" s="4">
        <v>912.45736233113803</v>
      </c>
      <c r="BS86" s="4">
        <v>104.28084140927299</v>
      </c>
      <c r="BT86" s="4">
        <v>877728.90149705403</v>
      </c>
      <c r="BU86" s="4">
        <v>13.638033333333301</v>
      </c>
      <c r="BV86" s="4">
        <v>358670.30964992999</v>
      </c>
      <c r="CF86" s="1" t="s">
        <v>93</v>
      </c>
      <c r="CG86" s="4">
        <v>0.99674550195551903</v>
      </c>
      <c r="CH86" s="4">
        <v>23.275733333333299</v>
      </c>
      <c r="CI86" s="11">
        <v>934.59311972315504</v>
      </c>
      <c r="CJ86" s="11">
        <v>106.81064225407501</v>
      </c>
      <c r="CK86" s="11">
        <v>144397.276440082</v>
      </c>
      <c r="CL86" s="11">
        <v>13.638033333333301</v>
      </c>
      <c r="CM86" s="11">
        <v>358670.30964992999</v>
      </c>
      <c r="CV86" s="1" t="s">
        <v>696</v>
      </c>
      <c r="CW86" s="4">
        <v>0.99910503984916699</v>
      </c>
      <c r="CX86" s="4">
        <v>10.6513166666667</v>
      </c>
      <c r="CY86" s="4">
        <v>866.76868469365604</v>
      </c>
      <c r="CZ86" s="4">
        <v>99.059278250703599</v>
      </c>
      <c r="DA86" s="4">
        <v>3338181.9287231602</v>
      </c>
      <c r="DB86" s="4">
        <v>10.6454166666667</v>
      </c>
      <c r="DC86" s="4">
        <v>130739.174522268</v>
      </c>
    </row>
    <row r="87" spans="8:107">
      <c r="H87" s="1"/>
      <c r="I87" s="1"/>
      <c r="J87" s="1" t="s">
        <v>9</v>
      </c>
      <c r="K87" s="1"/>
      <c r="L87" s="1" t="s">
        <v>36</v>
      </c>
      <c r="M87" s="1" t="s">
        <v>44</v>
      </c>
      <c r="N87" s="1" t="s">
        <v>134</v>
      </c>
      <c r="O87" s="3">
        <v>43809.805891203701</v>
      </c>
      <c r="AX87" s="1" t="s">
        <v>46</v>
      </c>
      <c r="AY87" s="4">
        <v>0.99595739256689098</v>
      </c>
      <c r="AZ87" s="4">
        <v>9.5599500000000006</v>
      </c>
      <c r="BA87" s="4">
        <v>1289.64468133933</v>
      </c>
      <c r="BB87" s="4">
        <v>103.171574507146</v>
      </c>
      <c r="BC87" s="4">
        <v>665791.40707831795</v>
      </c>
      <c r="BD87" s="4">
        <v>13.63805</v>
      </c>
      <c r="BE87" s="4">
        <v>481460.78159935499</v>
      </c>
      <c r="BO87" s="1" t="s">
        <v>90</v>
      </c>
      <c r="BP87" s="4">
        <v>0.99884733862590003</v>
      </c>
      <c r="BQ87" s="4">
        <v>11.785216666666701</v>
      </c>
      <c r="BR87" s="4">
        <v>1224.9961440187101</v>
      </c>
      <c r="BS87" s="4">
        <v>97.999691521497198</v>
      </c>
      <c r="BT87" s="4">
        <v>1582065.89875363</v>
      </c>
      <c r="BU87" s="4">
        <v>13.63805</v>
      </c>
      <c r="BV87" s="4">
        <v>481460.78159935499</v>
      </c>
      <c r="CF87" s="1" t="s">
        <v>93</v>
      </c>
      <c r="CG87" s="4">
        <v>0.99674550195551903</v>
      </c>
      <c r="CH87" s="4">
        <v>23.2757166666667</v>
      </c>
      <c r="CI87" s="11">
        <v>1194.6273398486001</v>
      </c>
      <c r="CJ87" s="11">
        <v>95.570187187888195</v>
      </c>
      <c r="CK87" s="11">
        <v>248114.601376273</v>
      </c>
      <c r="CL87" s="11">
        <v>13.63805</v>
      </c>
      <c r="CM87" s="11">
        <v>481460.78159935499</v>
      </c>
      <c r="CV87" s="1" t="s">
        <v>696</v>
      </c>
      <c r="CW87" s="4">
        <v>0.99910503984916699</v>
      </c>
      <c r="CX87" s="4">
        <v>10.6513166666667</v>
      </c>
      <c r="CY87" s="4">
        <v>1244.2972905704701</v>
      </c>
      <c r="CZ87" s="4">
        <v>99.543783245637499</v>
      </c>
      <c r="DA87" s="4">
        <v>5975081.8387285396</v>
      </c>
      <c r="DB87" s="4">
        <v>10.6454166666667</v>
      </c>
      <c r="DC87" s="4">
        <v>163059.316615555</v>
      </c>
    </row>
    <row r="88" spans="8:107">
      <c r="H88" s="1"/>
      <c r="I88" s="1"/>
      <c r="J88" s="1"/>
      <c r="K88" s="1"/>
      <c r="L88" s="1"/>
      <c r="M88" s="1"/>
      <c r="N88" s="1"/>
      <c r="O88" s="3"/>
      <c r="AX88" s="1"/>
      <c r="AY88" s="4"/>
      <c r="AZ88" s="4"/>
      <c r="BA88" s="4"/>
      <c r="BB88" s="4"/>
      <c r="BC88" s="4"/>
      <c r="BD88" s="4"/>
      <c r="BE88" s="4"/>
      <c r="BO88" s="1"/>
      <c r="BP88" s="4"/>
      <c r="BQ88" s="4"/>
      <c r="BR88" s="4"/>
      <c r="BS88" s="4"/>
      <c r="BT88" s="4"/>
      <c r="BU88" s="4"/>
      <c r="BV88" s="4"/>
      <c r="CF88" s="1"/>
      <c r="CG88" s="4"/>
      <c r="CH88" s="4"/>
      <c r="CI88" s="11"/>
      <c r="CJ88" s="11"/>
      <c r="CK88" s="11"/>
      <c r="CL88" s="11"/>
      <c r="CM88" s="11"/>
      <c r="CV88" s="1"/>
      <c r="CW88" s="4"/>
      <c r="CX88" s="4"/>
      <c r="CY88" s="4"/>
      <c r="CZ88" s="4"/>
      <c r="DA88" s="4"/>
      <c r="DB88" s="4"/>
      <c r="DC88" s="4"/>
    </row>
    <row r="89" spans="8:107">
      <c r="H89" s="1"/>
      <c r="I89" s="1"/>
      <c r="J89" s="1"/>
      <c r="K89" s="1"/>
      <c r="L89" s="1"/>
      <c r="M89" s="1"/>
      <c r="N89" s="1"/>
      <c r="O89" s="3"/>
      <c r="AX89" s="1"/>
      <c r="AY89" s="4"/>
      <c r="AZ89" s="4"/>
      <c r="BA89" s="4"/>
      <c r="BB89" s="4"/>
      <c r="BC89" s="4"/>
      <c r="BD89" s="4"/>
      <c r="BE89" s="4"/>
      <c r="BO89" s="1"/>
      <c r="BP89" s="4"/>
      <c r="BQ89" s="4"/>
      <c r="BR89" s="4"/>
      <c r="BS89" s="4"/>
      <c r="BT89" s="4"/>
      <c r="BU89" s="4"/>
      <c r="BV89" s="4"/>
      <c r="CF89" s="1"/>
      <c r="CG89" s="4"/>
      <c r="CH89" s="4"/>
      <c r="CI89" s="11"/>
      <c r="CJ89" s="11"/>
      <c r="CK89" s="11"/>
      <c r="CL89" s="11"/>
      <c r="CM89" s="11"/>
      <c r="CV89" s="1"/>
      <c r="CW89" s="4"/>
      <c r="CX89" s="4"/>
      <c r="CY89" s="4"/>
      <c r="CZ89" s="4"/>
      <c r="DA89" s="4"/>
      <c r="DB89" s="4"/>
      <c r="DC89" s="4"/>
    </row>
    <row r="90" spans="8:107">
      <c r="H90" s="1" t="s">
        <v>564</v>
      </c>
      <c r="I90" s="1"/>
      <c r="J90" s="1" t="s">
        <v>112</v>
      </c>
      <c r="K90" s="1"/>
      <c r="L90" s="1" t="s">
        <v>70</v>
      </c>
      <c r="M90" s="1" t="s">
        <v>110</v>
      </c>
      <c r="N90" s="1" t="s">
        <v>86</v>
      </c>
      <c r="O90" s="3">
        <v>43810.515462962998</v>
      </c>
      <c r="AX90" s="1" t="s">
        <v>46</v>
      </c>
      <c r="AY90" s="4">
        <v>0.99595739256689098</v>
      </c>
      <c r="AZ90" s="4">
        <v>9.5489499999999996</v>
      </c>
      <c r="BA90" s="4">
        <v>1.9537812210338401</v>
      </c>
      <c r="BB90" s="4">
        <v>111.64464120193399</v>
      </c>
      <c r="BC90" s="4">
        <v>1210.7023023750301</v>
      </c>
      <c r="BD90" s="4">
        <v>13.6465</v>
      </c>
      <c r="BE90" s="4">
        <v>946883.18149185099</v>
      </c>
      <c r="BO90" s="1" t="s">
        <v>90</v>
      </c>
      <c r="BP90" s="4">
        <v>0.99884733862590003</v>
      </c>
      <c r="BQ90" s="4">
        <v>11.776683333333301</v>
      </c>
      <c r="BR90" s="4">
        <v>2.94084683099975</v>
      </c>
      <c r="BS90" s="4">
        <v>168.04839034284299</v>
      </c>
      <c r="BT90" s="4">
        <v>5872.6616817627</v>
      </c>
      <c r="BU90" s="4">
        <v>13.6465</v>
      </c>
      <c r="BV90" s="4">
        <v>946883.18149185099</v>
      </c>
      <c r="CF90" s="1" t="s">
        <v>93</v>
      </c>
      <c r="CG90" s="4">
        <v>0.99674550195551903</v>
      </c>
      <c r="CH90" s="4">
        <v>23.207799999999999</v>
      </c>
      <c r="CI90" s="11">
        <v>8.2624285245216296</v>
      </c>
      <c r="CJ90" s="11">
        <v>472.13877282980701</v>
      </c>
      <c r="CK90" s="11">
        <v>898.43938874171295</v>
      </c>
      <c r="CL90" s="11">
        <v>13.6465</v>
      </c>
      <c r="CM90" s="11">
        <v>946883.18149185099</v>
      </c>
      <c r="CV90" s="1" t="s">
        <v>696</v>
      </c>
      <c r="CW90" s="4">
        <v>0.99910503984916699</v>
      </c>
      <c r="CX90" s="4">
        <v>10.6512833333333</v>
      </c>
      <c r="CY90" s="4">
        <v>1.92801143676561</v>
      </c>
      <c r="CZ90" s="4">
        <v>110.172082100892</v>
      </c>
      <c r="DA90" s="4">
        <v>16370.2822103444</v>
      </c>
      <c r="DB90" s="4">
        <v>10.6353166666667</v>
      </c>
      <c r="DC90" s="4">
        <v>201258.91462223799</v>
      </c>
    </row>
    <row r="91" spans="8:107">
      <c r="H91" s="1"/>
      <c r="I91" s="1"/>
      <c r="J91" s="1" t="s">
        <v>126</v>
      </c>
      <c r="K91" s="1"/>
      <c r="L91" s="1" t="s">
        <v>62</v>
      </c>
      <c r="M91" s="1" t="s">
        <v>110</v>
      </c>
      <c r="N91" s="1" t="s">
        <v>24</v>
      </c>
      <c r="O91" s="3">
        <v>43810.536261574103</v>
      </c>
      <c r="AX91" s="1" t="s">
        <v>46</v>
      </c>
      <c r="AY91" s="4">
        <v>0.99595739256689098</v>
      </c>
      <c r="AZ91" s="4">
        <v>9.5489666666666704</v>
      </c>
      <c r="BA91" s="4">
        <v>3.22964614232421</v>
      </c>
      <c r="BB91" s="4">
        <v>107.654871410807</v>
      </c>
      <c r="BC91" s="4">
        <v>2358.7416472076402</v>
      </c>
      <c r="BD91" s="4">
        <v>13.6465</v>
      </c>
      <c r="BE91" s="4">
        <v>890928.79891164997</v>
      </c>
      <c r="BO91" s="1" t="s">
        <v>90</v>
      </c>
      <c r="BP91" s="4">
        <v>0.99884733862590003</v>
      </c>
      <c r="BQ91" s="4">
        <v>11.776683333333301</v>
      </c>
      <c r="BR91" s="4">
        <v>2.8540844871031301</v>
      </c>
      <c r="BS91" s="4">
        <v>95.136149570104493</v>
      </c>
      <c r="BT91" s="4">
        <v>5318.1708732457701</v>
      </c>
      <c r="BU91" s="4">
        <v>13.6465</v>
      </c>
      <c r="BV91" s="4">
        <v>890928.79891164997</v>
      </c>
      <c r="CF91" s="1" t="s">
        <v>93</v>
      </c>
      <c r="CG91" s="4">
        <v>0.99674550195551903</v>
      </c>
      <c r="CH91" s="4">
        <v>23.224766666666699</v>
      </c>
      <c r="CI91" s="11">
        <v>9.4486654477864693</v>
      </c>
      <c r="CJ91" s="11">
        <v>314.95551492621598</v>
      </c>
      <c r="CK91" s="11">
        <v>1303.5815783386099</v>
      </c>
      <c r="CL91" s="11">
        <v>13.6465</v>
      </c>
      <c r="CM91" s="11">
        <v>890928.79891164997</v>
      </c>
      <c r="CV91" s="1" t="s">
        <v>696</v>
      </c>
      <c r="CW91" s="4">
        <v>0.99910503984916699</v>
      </c>
      <c r="CX91" s="4">
        <v>10.641216666666701</v>
      </c>
      <c r="CY91" s="4">
        <v>3.9651060635782498</v>
      </c>
      <c r="CZ91" s="4">
        <v>132.17020211927499</v>
      </c>
      <c r="DA91" s="4">
        <v>32462.565256578499</v>
      </c>
      <c r="DB91" s="4">
        <v>10.6353166666667</v>
      </c>
      <c r="DC91" s="4">
        <v>229758.35839019599</v>
      </c>
    </row>
    <row r="92" spans="8:107">
      <c r="H92" s="1"/>
      <c r="I92" s="1"/>
      <c r="J92" s="1" t="s">
        <v>124</v>
      </c>
      <c r="K92" s="1"/>
      <c r="L92" s="1" t="s">
        <v>32</v>
      </c>
      <c r="M92" s="1" t="s">
        <v>110</v>
      </c>
      <c r="N92" s="1" t="s">
        <v>55</v>
      </c>
      <c r="O92" s="3">
        <v>43810.5570717593</v>
      </c>
      <c r="AX92" s="1" t="s">
        <v>46</v>
      </c>
      <c r="AY92" s="4">
        <v>0.99595739256689098</v>
      </c>
      <c r="AZ92" s="4">
        <v>9.5545666666666698</v>
      </c>
      <c r="BA92" s="4">
        <v>3.7805874735149998</v>
      </c>
      <c r="BB92" s="4">
        <v>75.611749470299898</v>
      </c>
      <c r="BC92" s="4">
        <v>2317.8667338380801</v>
      </c>
      <c r="BD92" s="4">
        <v>13.6466666666667</v>
      </c>
      <c r="BE92" s="4">
        <v>715695.82775716903</v>
      </c>
      <c r="BO92" s="1" t="s">
        <v>90</v>
      </c>
      <c r="BP92" s="4">
        <v>0.99884733862590003</v>
      </c>
      <c r="BQ92" s="4">
        <v>11.77685</v>
      </c>
      <c r="BR92" s="4">
        <v>4.5307821913589201</v>
      </c>
      <c r="BS92" s="4">
        <v>90.615643827178403</v>
      </c>
      <c r="BT92" s="4">
        <v>7492.75355757944</v>
      </c>
      <c r="BU92" s="4">
        <v>13.6466666666667</v>
      </c>
      <c r="BV92" s="4">
        <v>715695.82775716903</v>
      </c>
      <c r="CF92" s="1" t="s">
        <v>93</v>
      </c>
      <c r="CG92" s="4">
        <v>0.99674550195551903</v>
      </c>
      <c r="CH92" s="4">
        <v>23.224883333333299</v>
      </c>
      <c r="CI92" s="11">
        <v>8.9833254397983797</v>
      </c>
      <c r="CJ92" s="11">
        <v>179.66650879596801</v>
      </c>
      <c r="CK92" s="11">
        <v>902.78422296049405</v>
      </c>
      <c r="CL92" s="11">
        <v>13.6466666666667</v>
      </c>
      <c r="CM92" s="11">
        <v>715695.82775716903</v>
      </c>
      <c r="CV92" s="1" t="s">
        <v>696</v>
      </c>
      <c r="CW92" s="4">
        <v>0.99910503984916699</v>
      </c>
      <c r="CX92" s="4">
        <v>10.6413666666667</v>
      </c>
      <c r="CY92" s="4">
        <v>3.8177464392071001</v>
      </c>
      <c r="CZ92" s="4">
        <v>76.354928784142004</v>
      </c>
      <c r="DA92" s="4">
        <v>23038.408513061</v>
      </c>
      <c r="DB92" s="4">
        <v>10.6354666666667</v>
      </c>
      <c r="DC92" s="4">
        <v>168220.89112940599</v>
      </c>
    </row>
    <row r="93" spans="8:107">
      <c r="H93" s="1"/>
      <c r="I93" s="1"/>
      <c r="J93" s="1" t="s">
        <v>65</v>
      </c>
      <c r="K93" s="1"/>
      <c r="L93" s="1" t="s">
        <v>113</v>
      </c>
      <c r="M93" s="1" t="s">
        <v>110</v>
      </c>
      <c r="N93" s="1" t="s">
        <v>120</v>
      </c>
      <c r="O93" s="3">
        <v>43810.577916666698</v>
      </c>
      <c r="AX93" s="1" t="s">
        <v>46</v>
      </c>
      <c r="AY93" s="4">
        <v>0.99595739256689098</v>
      </c>
      <c r="AZ93" s="4">
        <v>9.5490499999999994</v>
      </c>
      <c r="BA93" s="4">
        <v>6.7117813344328203</v>
      </c>
      <c r="BB93" s="4">
        <v>89.490417792437597</v>
      </c>
      <c r="BC93" s="4">
        <v>4837.6756287443404</v>
      </c>
      <c r="BD93" s="4">
        <v>13.646599999999999</v>
      </c>
      <c r="BE93" s="4">
        <v>757836.88875781395</v>
      </c>
      <c r="BO93" s="1" t="s">
        <v>90</v>
      </c>
      <c r="BP93" s="4">
        <v>0.99884733862590003</v>
      </c>
      <c r="BQ93" s="4">
        <v>11.776783333333301</v>
      </c>
      <c r="BR93" s="4">
        <v>8.3592717233775193</v>
      </c>
      <c r="BS93" s="4">
        <v>111.4569563117</v>
      </c>
      <c r="BT93" s="4">
        <v>15720.673412423101</v>
      </c>
      <c r="BU93" s="4">
        <v>13.646599999999999</v>
      </c>
      <c r="BV93" s="4">
        <v>757836.88875781395</v>
      </c>
      <c r="CF93" s="1" t="s">
        <v>93</v>
      </c>
      <c r="CG93" s="4">
        <v>0.99674550195551903</v>
      </c>
      <c r="CH93" s="4">
        <v>23.2163166666667</v>
      </c>
      <c r="CI93" s="11">
        <v>11.006403507787301</v>
      </c>
      <c r="CJ93" s="11">
        <v>146.752046770497</v>
      </c>
      <c r="CK93" s="11">
        <v>1620.6955526617</v>
      </c>
      <c r="CL93" s="11">
        <v>13.646599999999999</v>
      </c>
      <c r="CM93" s="11">
        <v>757836.88875781395</v>
      </c>
      <c r="CV93" s="1" t="s">
        <v>696</v>
      </c>
      <c r="CW93" s="4">
        <v>0.99910503984916699</v>
      </c>
      <c r="CX93" s="4">
        <v>10.6362666666667</v>
      </c>
      <c r="CY93" s="4">
        <v>7.7857622663063601</v>
      </c>
      <c r="CZ93" s="4">
        <v>103.81016355075199</v>
      </c>
      <c r="DA93" s="4">
        <v>42252.094859194302</v>
      </c>
      <c r="DB93" s="4">
        <v>10.6354166666667</v>
      </c>
      <c r="DC93" s="4">
        <v>166523.89808617299</v>
      </c>
    </row>
    <row r="94" spans="8:107">
      <c r="H94" s="1"/>
      <c r="I94" s="1"/>
      <c r="J94" s="1" t="s">
        <v>54</v>
      </c>
      <c r="K94" s="1"/>
      <c r="L94" s="1" t="s">
        <v>17</v>
      </c>
      <c r="M94" s="1" t="s">
        <v>110</v>
      </c>
      <c r="N94" s="1" t="s">
        <v>131</v>
      </c>
      <c r="O94" s="3">
        <v>43810.598761574103</v>
      </c>
      <c r="AX94" s="1" t="s">
        <v>46</v>
      </c>
      <c r="AY94" s="4">
        <v>0.99595739256689098</v>
      </c>
      <c r="AZ94" s="4">
        <v>9.5490499999999994</v>
      </c>
      <c r="BA94" s="4">
        <v>8.9355262535727</v>
      </c>
      <c r="BB94" s="4">
        <v>71.4842100285816</v>
      </c>
      <c r="BC94" s="4">
        <v>7520.9531872009102</v>
      </c>
      <c r="BD94" s="4">
        <v>13.646599999999999</v>
      </c>
      <c r="BE94" s="4">
        <v>857634.73807088402</v>
      </c>
      <c r="BO94" s="1" t="s">
        <v>90</v>
      </c>
      <c r="BP94" s="4">
        <v>0.99884733862590003</v>
      </c>
      <c r="BQ94" s="4">
        <v>11.776783333333301</v>
      </c>
      <c r="BR94" s="4">
        <v>9.6940522948908203</v>
      </c>
      <c r="BS94" s="4">
        <v>77.552418359126605</v>
      </c>
      <c r="BT94" s="4">
        <v>20863.200416052001</v>
      </c>
      <c r="BU94" s="4">
        <v>13.646599999999999</v>
      </c>
      <c r="BV94" s="4">
        <v>857634.73807088402</v>
      </c>
      <c r="CF94" s="1" t="s">
        <v>93</v>
      </c>
      <c r="CG94" s="4">
        <v>0.99674550195551903</v>
      </c>
      <c r="CH94" s="4">
        <v>23.190816666666699</v>
      </c>
      <c r="CI94" s="11">
        <v>14.725819565847701</v>
      </c>
      <c r="CJ94" s="11">
        <v>117.806556526782</v>
      </c>
      <c r="CK94" s="11">
        <v>3217.2095421204799</v>
      </c>
      <c r="CL94" s="11">
        <v>13.646599999999999</v>
      </c>
      <c r="CM94" s="11">
        <v>857634.73807088402</v>
      </c>
      <c r="CV94" s="1" t="s">
        <v>696</v>
      </c>
      <c r="CW94" s="4">
        <v>0.99910503984916699</v>
      </c>
      <c r="CX94" s="4">
        <v>10.6362666666667</v>
      </c>
      <c r="CY94" s="4">
        <v>12.198366553683099</v>
      </c>
      <c r="CZ94" s="4">
        <v>97.586932429464596</v>
      </c>
      <c r="DA94" s="4">
        <v>73000.869738114707</v>
      </c>
      <c r="DB94" s="4">
        <v>10.6354166666667</v>
      </c>
      <c r="DC94" s="4">
        <v>190309.36725957299</v>
      </c>
    </row>
    <row r="95" spans="8:107">
      <c r="H95" s="1"/>
      <c r="I95" s="1"/>
      <c r="J95" s="1" t="s">
        <v>100</v>
      </c>
      <c r="K95" s="1"/>
      <c r="L95" s="1" t="s">
        <v>14</v>
      </c>
      <c r="M95" s="1" t="s">
        <v>110</v>
      </c>
      <c r="N95" s="1" t="s">
        <v>123</v>
      </c>
      <c r="O95" s="3">
        <v>43810.619594907403</v>
      </c>
      <c r="AX95" s="1" t="s">
        <v>46</v>
      </c>
      <c r="AY95" s="4">
        <v>0.99595739256689098</v>
      </c>
      <c r="AZ95" s="4">
        <v>9.5490999999999993</v>
      </c>
      <c r="BA95" s="4">
        <v>17.4257403216372</v>
      </c>
      <c r="BB95" s="4">
        <v>87.128701608185807</v>
      </c>
      <c r="BC95" s="4">
        <v>15603.2199007655</v>
      </c>
      <c r="BD95" s="4">
        <v>13.6466333333333</v>
      </c>
      <c r="BE95" s="4">
        <v>872728.65047542704</v>
      </c>
      <c r="BO95" s="1" t="s">
        <v>90</v>
      </c>
      <c r="BP95" s="4">
        <v>0.99884733862590003</v>
      </c>
      <c r="BQ95" s="4">
        <v>11.7768333333333</v>
      </c>
      <c r="BR95" s="4">
        <v>20.196611412601499</v>
      </c>
      <c r="BS95" s="4">
        <v>100.983057063008</v>
      </c>
      <c r="BT95" s="4">
        <v>45829.904279520197</v>
      </c>
      <c r="BU95" s="4">
        <v>13.6466333333333</v>
      </c>
      <c r="BV95" s="4">
        <v>872728.65047542704</v>
      </c>
      <c r="CF95" s="1" t="s">
        <v>93</v>
      </c>
      <c r="CG95" s="4">
        <v>0.99674550195551903</v>
      </c>
      <c r="CH95" s="4">
        <v>23.2078666666667</v>
      </c>
      <c r="CI95" s="11">
        <v>17.919711937287701</v>
      </c>
      <c r="CJ95" s="11">
        <v>89.598559686438506</v>
      </c>
      <c r="CK95" s="11">
        <v>4482.4019717961901</v>
      </c>
      <c r="CL95" s="11">
        <v>13.6466333333333</v>
      </c>
      <c r="CM95" s="11">
        <v>872728.65047542704</v>
      </c>
      <c r="CV95" s="1" t="s">
        <v>696</v>
      </c>
      <c r="CW95" s="4">
        <v>0.99910503984916699</v>
      </c>
      <c r="CX95" s="4">
        <v>10.6363166666667</v>
      </c>
      <c r="CY95" s="4">
        <v>19.915737129810498</v>
      </c>
      <c r="CZ95" s="4">
        <v>99.578685649052304</v>
      </c>
      <c r="DA95" s="4">
        <v>125514.272983833</v>
      </c>
      <c r="DB95" s="4">
        <v>10.635450000000001</v>
      </c>
      <c r="DC95" s="4">
        <v>205522.343631809</v>
      </c>
    </row>
    <row r="96" spans="8:107">
      <c r="H96" s="1"/>
      <c r="I96" s="1"/>
      <c r="J96" s="1" t="s">
        <v>129</v>
      </c>
      <c r="K96" s="1"/>
      <c r="L96" s="1" t="s">
        <v>79</v>
      </c>
      <c r="M96" s="1" t="s">
        <v>110</v>
      </c>
      <c r="N96" s="1" t="s">
        <v>121</v>
      </c>
      <c r="O96" s="3">
        <v>43810.640416666698</v>
      </c>
      <c r="AX96" s="1" t="s">
        <v>46</v>
      </c>
      <c r="AY96" s="4">
        <v>0.99595739256689098</v>
      </c>
      <c r="AZ96" s="4">
        <v>9.5490999999999993</v>
      </c>
      <c r="BA96" s="4">
        <v>23.850797057860401</v>
      </c>
      <c r="BB96" s="4">
        <v>76.322550585153195</v>
      </c>
      <c r="BC96" s="4">
        <v>24817.869204290801</v>
      </c>
      <c r="BD96" s="4">
        <v>13.6466333333333</v>
      </c>
      <c r="BE96" s="4">
        <v>1001844.43683803</v>
      </c>
      <c r="BO96" s="1" t="s">
        <v>90</v>
      </c>
      <c r="BP96" s="4">
        <v>0.99884733862590003</v>
      </c>
      <c r="BQ96" s="4">
        <v>11.7768333333333</v>
      </c>
      <c r="BR96" s="4">
        <v>29.506737899981299</v>
      </c>
      <c r="BS96" s="4">
        <v>94.421561279940306</v>
      </c>
      <c r="BT96" s="4">
        <v>77642.934883738097</v>
      </c>
      <c r="BU96" s="4">
        <v>13.6466333333333</v>
      </c>
      <c r="BV96" s="4">
        <v>1001844.43683803</v>
      </c>
      <c r="CF96" s="1" t="s">
        <v>93</v>
      </c>
      <c r="CG96" s="4">
        <v>0.99674550195551903</v>
      </c>
      <c r="CH96" s="4">
        <v>23.207899999999999</v>
      </c>
      <c r="CI96" s="11">
        <v>32.121121820219997</v>
      </c>
      <c r="CJ96" s="11">
        <v>102.787589824704</v>
      </c>
      <c r="CK96" s="11">
        <v>11314.404861429501</v>
      </c>
      <c r="CL96" s="11">
        <v>13.6466333333333</v>
      </c>
      <c r="CM96" s="11">
        <v>1001844.43683803</v>
      </c>
      <c r="CV96" s="1" t="s">
        <v>696</v>
      </c>
      <c r="CW96" s="4">
        <v>0.99910503984916699</v>
      </c>
      <c r="CX96" s="4">
        <v>10.6363166666667</v>
      </c>
      <c r="CY96" s="4">
        <v>30.6813428421524</v>
      </c>
      <c r="CZ96" s="4">
        <v>98.180297094887806</v>
      </c>
      <c r="DA96" s="4">
        <v>226452.971782343</v>
      </c>
      <c r="DB96" s="4">
        <v>10.635450000000001</v>
      </c>
      <c r="DC96" s="4">
        <v>244145.00780719399</v>
      </c>
    </row>
    <row r="97" spans="8:107">
      <c r="H97" s="1"/>
      <c r="I97" s="1"/>
      <c r="J97" s="1" t="s">
        <v>132</v>
      </c>
      <c r="K97" s="1"/>
      <c r="L97" s="1" t="s">
        <v>21</v>
      </c>
      <c r="M97" s="1" t="s">
        <v>110</v>
      </c>
      <c r="N97" s="1" t="s">
        <v>60</v>
      </c>
      <c r="O97" s="3">
        <v>43810.661249999997</v>
      </c>
      <c r="AX97" s="1" t="s">
        <v>46</v>
      </c>
      <c r="AY97" s="4">
        <v>0.99595739256689098</v>
      </c>
      <c r="AZ97" s="4">
        <v>9.5489166666666705</v>
      </c>
      <c r="BA97" s="4">
        <v>40.896205586747897</v>
      </c>
      <c r="BB97" s="4">
        <v>81.792411173495694</v>
      </c>
      <c r="BC97" s="4">
        <v>29348.4849098339</v>
      </c>
      <c r="BD97" s="4">
        <v>13.646466666666701</v>
      </c>
      <c r="BE97" s="4">
        <v>681565.64963480004</v>
      </c>
      <c r="BO97" s="1" t="s">
        <v>90</v>
      </c>
      <c r="BP97" s="4">
        <v>0.99884733862590003</v>
      </c>
      <c r="BQ97" s="4">
        <v>11.77665</v>
      </c>
      <c r="BR97" s="4">
        <v>48.348251011640002</v>
      </c>
      <c r="BS97" s="4">
        <v>96.696502023280004</v>
      </c>
      <c r="BT97" s="4">
        <v>87286.133399300103</v>
      </c>
      <c r="BU97" s="4">
        <v>13.646466666666701</v>
      </c>
      <c r="BV97" s="4">
        <v>681565.64963480004</v>
      </c>
      <c r="CF97" s="1" t="s">
        <v>93</v>
      </c>
      <c r="CG97" s="4">
        <v>0.99674550195551903</v>
      </c>
      <c r="CH97" s="4">
        <v>23.2076833333333</v>
      </c>
      <c r="CI97" s="11">
        <v>38.771585975657302</v>
      </c>
      <c r="CJ97" s="11">
        <v>77.543171951314505</v>
      </c>
      <c r="CK97" s="11">
        <v>9662.6285587818602</v>
      </c>
      <c r="CL97" s="11">
        <v>13.646466666666701</v>
      </c>
      <c r="CM97" s="11">
        <v>681565.64963480004</v>
      </c>
      <c r="CV97" s="1" t="s">
        <v>696</v>
      </c>
      <c r="CW97" s="4">
        <v>0.99910503984916699</v>
      </c>
      <c r="CX97" s="4">
        <v>10.6361333333333</v>
      </c>
      <c r="CY97" s="4">
        <v>49.723078625733699</v>
      </c>
      <c r="CZ97" s="4">
        <v>99.446157251467497</v>
      </c>
      <c r="DA97" s="4">
        <v>236718.27084798401</v>
      </c>
      <c r="DB97" s="4">
        <v>10.6352833333333</v>
      </c>
      <c r="DC97" s="4">
        <v>159093.10112273399</v>
      </c>
    </row>
    <row r="98" spans="8:107">
      <c r="H98" s="1"/>
      <c r="I98" s="1"/>
      <c r="J98" s="1" t="s">
        <v>74</v>
      </c>
      <c r="K98" s="1"/>
      <c r="L98" s="1" t="s">
        <v>71</v>
      </c>
      <c r="M98" s="1" t="s">
        <v>110</v>
      </c>
      <c r="N98" s="1" t="s">
        <v>95</v>
      </c>
      <c r="O98" s="3">
        <v>43810.682094907403</v>
      </c>
      <c r="AX98" s="1" t="s">
        <v>46</v>
      </c>
      <c r="AY98" s="4">
        <v>0.99595739256689098</v>
      </c>
      <c r="AZ98" s="4">
        <v>9.5489499999999996</v>
      </c>
      <c r="BA98" s="4">
        <v>41.9885445211046</v>
      </c>
      <c r="BB98" s="4">
        <v>47.986908024119501</v>
      </c>
      <c r="BC98" s="4">
        <v>40275.425273163899</v>
      </c>
      <c r="BD98" s="4">
        <v>13.6464833333333</v>
      </c>
      <c r="BE98" s="4">
        <v>910541.74955287005</v>
      </c>
      <c r="BO98" s="1" t="s">
        <v>90</v>
      </c>
      <c r="BP98" s="4">
        <v>0.99884733862590003</v>
      </c>
      <c r="BQ98" s="4">
        <v>11.776683333333301</v>
      </c>
      <c r="BR98" s="4">
        <v>46.046235763833103</v>
      </c>
      <c r="BS98" s="4">
        <v>52.624269444380701</v>
      </c>
      <c r="BT98" s="4">
        <v>110984.947348835</v>
      </c>
      <c r="BU98" s="4">
        <v>13.6464833333333</v>
      </c>
      <c r="BV98" s="4">
        <v>910541.74955287005</v>
      </c>
      <c r="CF98" s="1" t="s">
        <v>93</v>
      </c>
      <c r="CG98" s="4">
        <v>0.99674550195551903</v>
      </c>
      <c r="CH98" s="4">
        <v>23.207699999999999</v>
      </c>
      <c r="CI98" s="11">
        <v>42.622466583165</v>
      </c>
      <c r="CJ98" s="11">
        <v>48.711390380760001</v>
      </c>
      <c r="CK98" s="11">
        <v>14429.158846988799</v>
      </c>
      <c r="CL98" s="11">
        <v>13.6464833333333</v>
      </c>
      <c r="CM98" s="11">
        <v>910541.74955287005</v>
      </c>
      <c r="CV98" s="1" t="s">
        <v>696</v>
      </c>
      <c r="CW98" s="4">
        <v>0.99910503984916699</v>
      </c>
      <c r="CX98" s="4">
        <v>10.6361666666667</v>
      </c>
      <c r="CY98" s="4">
        <v>51.096901469404997</v>
      </c>
      <c r="CZ98" s="4">
        <v>58.396458822177102</v>
      </c>
      <c r="DA98" s="4">
        <v>304988.61390413297</v>
      </c>
      <c r="DB98" s="4">
        <v>10.635300000000001</v>
      </c>
      <c r="DC98" s="4">
        <v>199553.67346979101</v>
      </c>
    </row>
    <row r="99" spans="8:107">
      <c r="H99" s="1"/>
      <c r="I99" s="1"/>
      <c r="J99" s="1" t="s">
        <v>2</v>
      </c>
      <c r="K99" s="1"/>
      <c r="L99" s="1" t="s">
        <v>66</v>
      </c>
      <c r="M99" s="1" t="s">
        <v>110</v>
      </c>
      <c r="N99" s="1" t="s">
        <v>40</v>
      </c>
      <c r="O99" s="3">
        <v>43810.702939814801</v>
      </c>
      <c r="AX99" s="1" t="s">
        <v>46</v>
      </c>
      <c r="AY99" s="4">
        <v>0.99595739256689098</v>
      </c>
      <c r="AZ99" s="4">
        <v>9.5489666666666704</v>
      </c>
      <c r="BA99" s="4">
        <v>93.088053431873107</v>
      </c>
      <c r="BB99" s="4">
        <v>74.470442745498502</v>
      </c>
      <c r="BC99" s="4">
        <v>84856.541263153704</v>
      </c>
      <c r="BD99" s="4">
        <v>13.6465</v>
      </c>
      <c r="BE99" s="4">
        <v>856638.140338114</v>
      </c>
      <c r="BO99" s="1" t="s">
        <v>90</v>
      </c>
      <c r="BP99" s="4">
        <v>0.99884733862590003</v>
      </c>
      <c r="BQ99" s="4">
        <v>11.7767</v>
      </c>
      <c r="BR99" s="4">
        <v>134.66179146589101</v>
      </c>
      <c r="BS99" s="4">
        <v>107.729433172713</v>
      </c>
      <c r="BT99" s="4">
        <v>308146.89923396503</v>
      </c>
      <c r="BU99" s="4">
        <v>13.6465</v>
      </c>
      <c r="BV99" s="4">
        <v>856638.140338114</v>
      </c>
      <c r="CF99" s="1" t="s">
        <v>93</v>
      </c>
      <c r="CG99" s="4">
        <v>0.99674550195551903</v>
      </c>
      <c r="CH99" s="4">
        <v>23.199283333333302</v>
      </c>
      <c r="CI99" s="11">
        <v>95.157251233851994</v>
      </c>
      <c r="CJ99" s="11">
        <v>76.125800987081604</v>
      </c>
      <c r="CK99" s="11">
        <v>33087.648678857498</v>
      </c>
      <c r="CL99" s="11">
        <v>13.6465</v>
      </c>
      <c r="CM99" s="11">
        <v>856638.140338114</v>
      </c>
      <c r="CV99" s="1" t="s">
        <v>696</v>
      </c>
      <c r="CW99" s="4">
        <v>0.99910503984916699</v>
      </c>
      <c r="CX99" s="4">
        <v>10.6361833333333</v>
      </c>
      <c r="CY99" s="4">
        <v>138.70199555464399</v>
      </c>
      <c r="CZ99" s="4">
        <v>110.961596443715</v>
      </c>
      <c r="DA99" s="4">
        <v>819833.49281894497</v>
      </c>
      <c r="DB99" s="4">
        <v>10.6303</v>
      </c>
      <c r="DC99" s="4">
        <v>199641.65190523799</v>
      </c>
    </row>
    <row r="100" spans="8:107">
      <c r="H100" s="1"/>
      <c r="I100" s="1"/>
      <c r="J100" s="1" t="s">
        <v>15</v>
      </c>
      <c r="K100" s="1"/>
      <c r="L100" s="1" t="s">
        <v>43</v>
      </c>
      <c r="M100" s="1" t="s">
        <v>110</v>
      </c>
      <c r="N100" s="1" t="s">
        <v>94</v>
      </c>
      <c r="O100" s="3">
        <v>43810.723842592597</v>
      </c>
      <c r="AX100" s="1" t="s">
        <v>46</v>
      </c>
      <c r="AY100" s="4">
        <v>0.99595739256689098</v>
      </c>
      <c r="AZ100" s="4">
        <v>9.5489499999999996</v>
      </c>
      <c r="BA100" s="4">
        <v>179.072491283614</v>
      </c>
      <c r="BB100" s="4">
        <v>89.536245641807</v>
      </c>
      <c r="BC100" s="4">
        <v>223268.94069878201</v>
      </c>
      <c r="BD100" s="4">
        <v>13.637983333333301</v>
      </c>
      <c r="BE100" s="4">
        <v>1167045.1184489101</v>
      </c>
      <c r="BO100" s="1" t="s">
        <v>90</v>
      </c>
      <c r="BP100" s="4">
        <v>0.99884733862590003</v>
      </c>
      <c r="BQ100" s="4">
        <v>11.776666666666699</v>
      </c>
      <c r="BR100" s="4">
        <v>177.15748816308499</v>
      </c>
      <c r="BS100" s="4">
        <v>88.578744081542297</v>
      </c>
      <c r="BT100" s="4">
        <v>552907.52176091599</v>
      </c>
      <c r="BU100" s="4">
        <v>13.637983333333301</v>
      </c>
      <c r="BV100" s="4">
        <v>1167045.1184489101</v>
      </c>
      <c r="CF100" s="1" t="s">
        <v>93</v>
      </c>
      <c r="CG100" s="4">
        <v>0.99674550195551903</v>
      </c>
      <c r="CH100" s="4">
        <v>23.190766666666701</v>
      </c>
      <c r="CI100" s="11">
        <v>129.57980425023399</v>
      </c>
      <c r="CJ100" s="11">
        <v>64.789902125116996</v>
      </c>
      <c r="CK100" s="11">
        <v>62495.326577608801</v>
      </c>
      <c r="CL100" s="11">
        <v>13.637983333333301</v>
      </c>
      <c r="CM100" s="11">
        <v>1167045.1184489101</v>
      </c>
      <c r="CV100" s="1" t="s">
        <v>696</v>
      </c>
      <c r="CW100" s="4">
        <v>0.99910503984916699</v>
      </c>
      <c r="CX100" s="4">
        <v>10.6361666666667</v>
      </c>
      <c r="CY100" s="4">
        <v>199.41971239586499</v>
      </c>
      <c r="CZ100" s="4">
        <v>99.709856197932496</v>
      </c>
      <c r="DA100" s="4">
        <v>1536077.0339072</v>
      </c>
      <c r="DB100" s="4">
        <v>10.630266666666699</v>
      </c>
      <c r="DC100" s="4">
        <v>260642.92047419201</v>
      </c>
    </row>
    <row r="101" spans="8:107">
      <c r="H101" s="1"/>
      <c r="I101" s="1"/>
      <c r="J101" s="1" t="s">
        <v>107</v>
      </c>
      <c r="K101" s="1"/>
      <c r="L101" s="1" t="s">
        <v>51</v>
      </c>
      <c r="M101" s="1" t="s">
        <v>110</v>
      </c>
      <c r="N101" s="1" t="s">
        <v>136</v>
      </c>
      <c r="O101" s="3">
        <v>43810.744687500002</v>
      </c>
      <c r="AX101" s="1" t="s">
        <v>46</v>
      </c>
      <c r="AY101" s="4">
        <v>0.99595739256689098</v>
      </c>
      <c r="AZ101" s="4">
        <v>9.55446666666667</v>
      </c>
      <c r="BA101" s="4">
        <v>294.11013031327099</v>
      </c>
      <c r="BB101" s="4">
        <v>78.429368083538805</v>
      </c>
      <c r="BC101" s="4">
        <v>31879.190186944601</v>
      </c>
      <c r="BD101" s="4">
        <v>13.646516666666701</v>
      </c>
      <c r="BE101" s="4">
        <v>101288.499196381</v>
      </c>
      <c r="BO101" s="1" t="s">
        <v>90</v>
      </c>
      <c r="BP101" s="4">
        <v>0.99884733862590003</v>
      </c>
      <c r="BQ101" s="4">
        <v>11.776716666666699</v>
      </c>
      <c r="BR101" s="4">
        <v>313.25022976890199</v>
      </c>
      <c r="BS101" s="4">
        <v>83.533394605040598</v>
      </c>
      <c r="BT101" s="4">
        <v>84982.526464744806</v>
      </c>
      <c r="BU101" s="4">
        <v>13.646516666666701</v>
      </c>
      <c r="BV101" s="4">
        <v>101288.499196381</v>
      </c>
      <c r="CF101" s="1" t="s">
        <v>93</v>
      </c>
      <c r="CG101" s="4">
        <v>0.99674550195551903</v>
      </c>
      <c r="CH101" s="4">
        <v>23.182316666666701</v>
      </c>
      <c r="CI101" s="11">
        <v>130.436080524202</v>
      </c>
      <c r="CJ101" s="11">
        <v>34.782954806453802</v>
      </c>
      <c r="CK101" s="11">
        <v>5461.6094859684399</v>
      </c>
      <c r="CL101" s="11">
        <v>13.646516666666701</v>
      </c>
      <c r="CM101" s="11">
        <v>101288.499196381</v>
      </c>
      <c r="CV101" s="1" t="s">
        <v>696</v>
      </c>
      <c r="CW101" s="4">
        <v>0.99910503984916699</v>
      </c>
      <c r="CX101" s="4">
        <v>10.6261333333333</v>
      </c>
      <c r="CY101" s="4">
        <v>390.065087672527</v>
      </c>
      <c r="CZ101" s="4">
        <v>104.017356712674</v>
      </c>
      <c r="DA101" s="4">
        <v>240276.71569884199</v>
      </c>
      <c r="DB101" s="4">
        <v>10.620233333333299</v>
      </c>
      <c r="DC101" s="4">
        <v>20886.348290793099</v>
      </c>
    </row>
    <row r="102" spans="8:107">
      <c r="H102" s="1"/>
      <c r="I102" s="1"/>
      <c r="J102" s="1" t="s">
        <v>67</v>
      </c>
      <c r="K102" s="1"/>
      <c r="L102" s="1" t="s">
        <v>108</v>
      </c>
      <c r="M102" s="1" t="s">
        <v>110</v>
      </c>
      <c r="N102" s="1" t="s">
        <v>45</v>
      </c>
      <c r="O102" s="3">
        <v>43810.765613425901</v>
      </c>
      <c r="AX102" s="1" t="s">
        <v>46</v>
      </c>
      <c r="AY102" s="4">
        <v>0.99595739256689098</v>
      </c>
      <c r="AZ102" s="4">
        <v>9.5489999999999995</v>
      </c>
      <c r="BA102" s="4">
        <v>536.540488443139</v>
      </c>
      <c r="BB102" s="4">
        <v>85.8464781509023</v>
      </c>
      <c r="BC102" s="4">
        <v>303854.32008751098</v>
      </c>
      <c r="BD102" s="4">
        <v>13.62955</v>
      </c>
      <c r="BE102" s="4">
        <v>528586.76755717001</v>
      </c>
      <c r="BO102" s="1" t="s">
        <v>90</v>
      </c>
      <c r="BP102" s="4">
        <v>0.99884733862590003</v>
      </c>
      <c r="BQ102" s="4">
        <v>11.776716666666699</v>
      </c>
      <c r="BR102" s="4">
        <v>698.31017777988905</v>
      </c>
      <c r="BS102" s="4">
        <v>111.72962844478199</v>
      </c>
      <c r="BT102" s="4">
        <v>989748.91316728096</v>
      </c>
      <c r="BU102" s="4">
        <v>13.62955</v>
      </c>
      <c r="BV102" s="4">
        <v>528586.76755717001</v>
      </c>
      <c r="CF102" s="1" t="s">
        <v>93</v>
      </c>
      <c r="CG102" s="4">
        <v>0.99674550195551903</v>
      </c>
      <c r="CH102" s="4">
        <v>23.190850000000001</v>
      </c>
      <c r="CI102" s="11">
        <v>399.36190156078902</v>
      </c>
      <c r="CJ102" s="11">
        <v>63.897904249726203</v>
      </c>
      <c r="CK102" s="11">
        <v>90136.264543679295</v>
      </c>
      <c r="CL102" s="11">
        <v>13.62955</v>
      </c>
      <c r="CM102" s="11">
        <v>528586.76755717001</v>
      </c>
      <c r="CV102" s="1" t="s">
        <v>696</v>
      </c>
      <c r="CW102" s="4">
        <v>0.99910503984916699</v>
      </c>
      <c r="CX102" s="4">
        <v>10.6362166666667</v>
      </c>
      <c r="CY102" s="4">
        <v>664.90710790921901</v>
      </c>
      <c r="CZ102" s="4">
        <v>106.385137265475</v>
      </c>
      <c r="DA102" s="4">
        <v>3709734.8431897499</v>
      </c>
      <c r="DB102" s="4">
        <v>10.630316666666699</v>
      </c>
      <c r="DC102" s="4">
        <v>189344.99755154899</v>
      </c>
    </row>
    <row r="103" spans="8:107">
      <c r="H103" s="1"/>
      <c r="I103" s="1"/>
      <c r="J103" s="1" t="s">
        <v>88</v>
      </c>
      <c r="K103" s="1"/>
      <c r="L103" s="1" t="s">
        <v>31</v>
      </c>
      <c r="M103" s="1" t="s">
        <v>110</v>
      </c>
      <c r="N103" s="1" t="s">
        <v>135</v>
      </c>
      <c r="O103" s="3">
        <v>43810.786458333299</v>
      </c>
      <c r="AX103" s="1" t="s">
        <v>46</v>
      </c>
      <c r="AY103" s="4">
        <v>0.99595739256689098</v>
      </c>
      <c r="AZ103" s="4">
        <v>9.5489833333333305</v>
      </c>
      <c r="BA103" s="4">
        <v>675.76675753661198</v>
      </c>
      <c r="BB103" s="4">
        <v>77.230486575612801</v>
      </c>
      <c r="BC103" s="4">
        <v>452350.75828145398</v>
      </c>
      <c r="BD103" s="4">
        <v>13.6210666666667</v>
      </c>
      <c r="BE103" s="4">
        <v>624603.803006334</v>
      </c>
      <c r="BO103" s="1" t="s">
        <v>90</v>
      </c>
      <c r="BP103" s="4">
        <v>0.99884733862590003</v>
      </c>
      <c r="BQ103" s="4">
        <v>11.776716666666699</v>
      </c>
      <c r="BR103" s="4">
        <v>851.31154296821103</v>
      </c>
      <c r="BS103" s="4">
        <v>97.292747767795504</v>
      </c>
      <c r="BT103" s="4">
        <v>1426014.6516603299</v>
      </c>
      <c r="BU103" s="4">
        <v>13.6210666666667</v>
      </c>
      <c r="BV103" s="4">
        <v>624603.803006334</v>
      </c>
      <c r="CF103" s="1" t="s">
        <v>93</v>
      </c>
      <c r="CG103" s="4">
        <v>0.99674550195551903</v>
      </c>
      <c r="CH103" s="4">
        <v>23.190833333333298</v>
      </c>
      <c r="CI103" s="11">
        <v>368.47501828853001</v>
      </c>
      <c r="CJ103" s="11">
        <v>42.111430661546301</v>
      </c>
      <c r="CK103" s="11">
        <v>98144.6678752023</v>
      </c>
      <c r="CL103" s="11">
        <v>13.6210666666667</v>
      </c>
      <c r="CM103" s="11">
        <v>624603.803006334</v>
      </c>
      <c r="CV103" s="1" t="s">
        <v>696</v>
      </c>
      <c r="CW103" s="4">
        <v>0.99910503984916699</v>
      </c>
      <c r="CX103" s="4">
        <v>10.631166666666701</v>
      </c>
      <c r="CY103" s="4">
        <v>881.77770172031705</v>
      </c>
      <c r="CZ103" s="4">
        <v>100.774594482322</v>
      </c>
      <c r="DA103" s="4">
        <v>4740765.3003330296</v>
      </c>
      <c r="DB103" s="4">
        <v>10.6303</v>
      </c>
      <c r="DC103" s="4">
        <v>182513.676794525</v>
      </c>
    </row>
    <row r="104" spans="8:107">
      <c r="H104" s="1"/>
      <c r="I104" s="1"/>
      <c r="J104" s="1" t="s">
        <v>9</v>
      </c>
      <c r="K104" s="1"/>
      <c r="L104" s="1" t="s">
        <v>76</v>
      </c>
      <c r="M104" s="1" t="s">
        <v>110</v>
      </c>
      <c r="N104" s="1" t="s">
        <v>134</v>
      </c>
      <c r="O104" s="3">
        <v>43810.807349536997</v>
      </c>
      <c r="AX104" s="1" t="s">
        <v>46</v>
      </c>
      <c r="AY104" s="4">
        <v>0.99595739256689098</v>
      </c>
      <c r="AZ104" s="4">
        <v>9.54345</v>
      </c>
      <c r="BA104" s="4">
        <v>942.14520069659</v>
      </c>
      <c r="BB104" s="4">
        <v>75.371616055727202</v>
      </c>
      <c r="BC104" s="4">
        <v>1077231.34031466</v>
      </c>
      <c r="BD104" s="4">
        <v>13.621</v>
      </c>
      <c r="BE104" s="4">
        <v>1066543.71721999</v>
      </c>
      <c r="BO104" s="1" t="s">
        <v>90</v>
      </c>
      <c r="BP104" s="4">
        <v>0.99884733862590003</v>
      </c>
      <c r="BQ104" s="4">
        <v>11.776666666666699</v>
      </c>
      <c r="BR104" s="4">
        <v>1092.0582827201399</v>
      </c>
      <c r="BS104" s="4">
        <v>87.364662617610804</v>
      </c>
      <c r="BT104" s="4">
        <v>3124109.22860339</v>
      </c>
      <c r="BU104" s="4">
        <v>13.621</v>
      </c>
      <c r="BV104" s="4">
        <v>1066543.71721999</v>
      </c>
      <c r="CF104" s="1" t="s">
        <v>93</v>
      </c>
      <c r="CG104" s="4">
        <v>0.99674550195551903</v>
      </c>
      <c r="CH104" s="4">
        <v>23.190716666666699</v>
      </c>
      <c r="CI104" s="11">
        <v>825.95849613720702</v>
      </c>
      <c r="CJ104" s="11">
        <v>66.076679690976604</v>
      </c>
      <c r="CK104" s="11">
        <v>379143.88414696901</v>
      </c>
      <c r="CL104" s="11">
        <v>13.621</v>
      </c>
      <c r="CM104" s="11">
        <v>1066543.71721999</v>
      </c>
      <c r="CV104" s="1" t="s">
        <v>696</v>
      </c>
      <c r="CW104" s="4">
        <v>0.99910503984916699</v>
      </c>
      <c r="CX104" s="4">
        <v>10.631116666666699</v>
      </c>
      <c r="CY104" s="4">
        <v>1259.4569769591001</v>
      </c>
      <c r="CZ104" s="4">
        <v>100.756558156728</v>
      </c>
      <c r="DA104" s="4">
        <v>9467701.7713691797</v>
      </c>
      <c r="DB104" s="4">
        <v>10.63025</v>
      </c>
      <c r="DC104" s="4">
        <v>255264.63885814001</v>
      </c>
    </row>
  </sheetData>
  <mergeCells count="45">
    <mergeCell ref="AG2:AH2"/>
    <mergeCell ref="DB2:DC2"/>
    <mergeCell ref="CL2:CM2"/>
    <mergeCell ref="BU35:BV35"/>
    <mergeCell ref="BU2:BV2"/>
    <mergeCell ref="CF2:CG2"/>
    <mergeCell ref="CH2:CK2"/>
    <mergeCell ref="CV2:CW2"/>
    <mergeCell ref="CX2:DA2"/>
    <mergeCell ref="CV35:CW35"/>
    <mergeCell ref="CX35:DA35"/>
    <mergeCell ref="DB35:DC35"/>
    <mergeCell ref="CF35:CG35"/>
    <mergeCell ref="BO2:BP2"/>
    <mergeCell ref="BQ2:BT2"/>
    <mergeCell ref="E3:F3"/>
    <mergeCell ref="E4:F4"/>
    <mergeCell ref="H35:O35"/>
    <mergeCell ref="P35:Q35"/>
    <mergeCell ref="R35:U35"/>
    <mergeCell ref="AI2:AL2"/>
    <mergeCell ref="AM2:AN2"/>
    <mergeCell ref="AX2:AY2"/>
    <mergeCell ref="AZ2:BC2"/>
    <mergeCell ref="BD2:BE2"/>
    <mergeCell ref="H2:O2"/>
    <mergeCell ref="P2:Q2"/>
    <mergeCell ref="R2:U2"/>
    <mergeCell ref="V2:W2"/>
    <mergeCell ref="A16:B16"/>
    <mergeCell ref="DB71:DC71"/>
    <mergeCell ref="CX71:DA71"/>
    <mergeCell ref="H71:O71"/>
    <mergeCell ref="AX71:AY71"/>
    <mergeCell ref="AZ71:BC71"/>
    <mergeCell ref="BD71:BE71"/>
    <mergeCell ref="CF71:CG71"/>
    <mergeCell ref="CV71:CW71"/>
    <mergeCell ref="V35:W35"/>
    <mergeCell ref="AG35:AH35"/>
    <mergeCell ref="AI35:AL35"/>
    <mergeCell ref="AM35:AN35"/>
    <mergeCell ref="AX35:AY35"/>
    <mergeCell ref="AZ35:BC35"/>
    <mergeCell ref="BD35:BE35"/>
  </mergeCells>
  <conditionalFormatting sqref="BB90:BB104 CJ73:CJ87">
    <cfRule type="cellIs" dxfId="137" priority="37" operator="lessThan">
      <formula>75</formula>
    </cfRule>
    <cfRule type="cellIs" dxfId="136" priority="38" operator="greaterThan">
      <formula>125</formula>
    </cfRule>
  </conditionalFormatting>
  <conditionalFormatting sqref="CZ90:CZ104 T4:T18">
    <cfRule type="cellIs" dxfId="135" priority="35" operator="lessThan">
      <formula>75</formula>
    </cfRule>
    <cfRule type="cellIs" dxfId="134" priority="36" operator="greaterThan">
      <formula>125</formula>
    </cfRule>
  </conditionalFormatting>
  <conditionalFormatting sqref="BS90:BS104">
    <cfRule type="cellIs" dxfId="133" priority="33" operator="lessThan">
      <formula>75</formula>
    </cfRule>
    <cfRule type="cellIs" dxfId="132" priority="34" operator="greaterThan">
      <formula>125</formula>
    </cfRule>
  </conditionalFormatting>
  <conditionalFormatting sqref="CJ90:CJ104">
    <cfRule type="cellIs" dxfId="131" priority="31" operator="lessThan">
      <formula>75</formula>
    </cfRule>
    <cfRule type="cellIs" dxfId="130" priority="32" operator="greaterThan">
      <formula>125</formula>
    </cfRule>
  </conditionalFormatting>
  <conditionalFormatting sqref="BS73:BS87">
    <cfRule type="cellIs" dxfId="129" priority="27" operator="lessThan">
      <formula>75</formula>
    </cfRule>
    <cfRule type="cellIs" dxfId="128" priority="28" operator="greaterThan">
      <formula>125</formula>
    </cfRule>
  </conditionalFormatting>
  <conditionalFormatting sqref="CZ73:CZ87">
    <cfRule type="cellIs" dxfId="127" priority="25" operator="lessThan">
      <formula>75</formula>
    </cfRule>
    <cfRule type="cellIs" dxfId="126" priority="26" operator="greaterThan">
      <formula>125</formula>
    </cfRule>
  </conditionalFormatting>
  <conditionalFormatting sqref="BB73:BB87">
    <cfRule type="cellIs" dxfId="125" priority="23" operator="lessThan">
      <formula>75</formula>
    </cfRule>
    <cfRule type="cellIs" dxfId="124" priority="24" operator="greaterThan">
      <formula>125</formula>
    </cfRule>
  </conditionalFormatting>
  <conditionalFormatting sqref="T37:T51">
    <cfRule type="cellIs" dxfId="123" priority="21" operator="lessThan">
      <formula>75</formula>
    </cfRule>
    <cfRule type="cellIs" dxfId="122" priority="22" operator="greaterThan">
      <formula>125</formula>
    </cfRule>
  </conditionalFormatting>
  <conditionalFormatting sqref="AK4:AK18">
    <cfRule type="cellIs" dxfId="121" priority="17" operator="lessThan">
      <formula>75</formula>
    </cfRule>
    <cfRule type="cellIs" dxfId="120" priority="18" operator="greaterThan">
      <formula>125</formula>
    </cfRule>
  </conditionalFormatting>
  <conditionalFormatting sqref="BB4:BB18">
    <cfRule type="cellIs" dxfId="119" priority="15" operator="lessThan">
      <formula>75</formula>
    </cfRule>
    <cfRule type="cellIs" dxfId="118" priority="16" operator="greaterThan">
      <formula>125</formula>
    </cfRule>
  </conditionalFormatting>
  <conditionalFormatting sqref="BS4:BS7 BS10:BS18">
    <cfRule type="cellIs" dxfId="117" priority="13" operator="lessThan">
      <formula>75</formula>
    </cfRule>
    <cfRule type="cellIs" dxfId="116" priority="14" operator="greaterThan">
      <formula>125</formula>
    </cfRule>
  </conditionalFormatting>
  <conditionalFormatting sqref="CJ4:CJ18">
    <cfRule type="cellIs" dxfId="115" priority="11" operator="lessThan">
      <formula>75</formula>
    </cfRule>
    <cfRule type="cellIs" dxfId="114" priority="12" operator="greaterThan">
      <formula>125</formula>
    </cfRule>
  </conditionalFormatting>
  <conditionalFormatting sqref="CJ37:CJ51">
    <cfRule type="cellIs" dxfId="113" priority="9" operator="lessThan">
      <formula>75</formula>
    </cfRule>
    <cfRule type="cellIs" dxfId="112" priority="10" operator="greaterThan">
      <formula>125</formula>
    </cfRule>
  </conditionalFormatting>
  <conditionalFormatting sqref="BS37:BS51">
    <cfRule type="cellIs" dxfId="111" priority="7" operator="lessThan">
      <formula>75</formula>
    </cfRule>
    <cfRule type="cellIs" dxfId="110" priority="8" operator="greaterThan">
      <formula>125</formula>
    </cfRule>
  </conditionalFormatting>
  <conditionalFormatting sqref="BB37:BB51">
    <cfRule type="cellIs" dxfId="109" priority="5" operator="lessThan">
      <formula>75</formula>
    </cfRule>
    <cfRule type="cellIs" dxfId="108" priority="6" operator="greaterThan">
      <formula>125</formula>
    </cfRule>
  </conditionalFormatting>
  <conditionalFormatting sqref="AK37:AK51">
    <cfRule type="cellIs" dxfId="107" priority="3" operator="lessThan">
      <formula>75</formula>
    </cfRule>
    <cfRule type="cellIs" dxfId="106" priority="4" operator="greaterThan">
      <formula>125</formula>
    </cfRule>
  </conditionalFormatting>
  <conditionalFormatting sqref="CZ37:CZ47">
    <cfRule type="cellIs" dxfId="105" priority="1" operator="lessThan">
      <formula>75</formula>
    </cfRule>
    <cfRule type="cellIs" dxfId="104" priority="2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A55442F3-4D15-4CFD-AFDE-A56ECEC16786}">
          <x14:formula1>
            <xm:f>ValueList_Helper!$B$1:$B$15</xm:f>
          </x14:formula1>
          <xm:sqref>N73:N104</xm:sqref>
        </x14:dataValidation>
        <x14:dataValidation type="list" allowBlank="1" showInputMessage="1" xr:uid="{6D9A07BD-EB01-4CBF-B3A6-F45273FDAD33}">
          <x14:formula1>
            <xm:f>ValueList_Helper!$A$1:$A$11</xm:f>
          </x14:formula1>
          <xm:sqref>M73:M104</xm:sqref>
        </x14:dataValidation>
        <x14:dataValidation type="list" allowBlank="1" showInputMessage="1" xr:uid="{0481AD86-C285-4F2D-8562-5B865F663666}">
          <x14:formula1>
            <xm:f>'C:\Users\AKreutz\AppData\Local\Microsoft\Windows\INetCache\Content.Outlook\48Y8UW76\[AK1031_110119data.xlsx]ValueList_Helper'!#REF!</xm:f>
          </x14:formula1>
          <xm:sqref>M37:N51</xm:sqref>
        </x14:dataValidation>
        <x14:dataValidation type="list" allowBlank="1" showInputMessage="1" xr:uid="{AB0AA358-0A55-4DB4-A457-C7695223765E}">
          <x14:formula1>
            <xm:f>'C:\Users\AKreutz\AppData\Local\Microsoft\Windows\INetCache\Content.Outlook\48Y8UW76\[102919_Data.xlsx]ValueList_Helper'!#REF!</xm:f>
          </x14:formula1>
          <xm:sqref>M4:N18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5F23-D61E-40A6-B48B-083E81B0F686}">
  <dimension ref="A1:Z440"/>
  <sheetViews>
    <sheetView topLeftCell="E352" workbookViewId="0">
      <selection activeCell="D1" sqref="D1:D1048576"/>
    </sheetView>
  </sheetViews>
  <sheetFormatPr defaultRowHeight="15"/>
  <cols>
    <col min="1" max="1" width="10.7109375" bestFit="1" customWidth="1"/>
    <col min="3" max="3" width="26.85546875" bestFit="1" customWidth="1"/>
    <col min="4" max="4" width="24.140625" customWidth="1"/>
    <col min="5" max="9" width="9.140625" customWidth="1"/>
    <col min="10" max="11" width="13.28515625" customWidth="1"/>
    <col min="19" max="19" width="11.7109375" bestFit="1" customWidth="1"/>
    <col min="23" max="23" width="16.42578125" bestFit="1" customWidth="1"/>
    <col min="24" max="24" width="12.85546875" bestFit="1" customWidth="1"/>
    <col min="25" max="25" width="18.42578125" bestFit="1" customWidth="1"/>
  </cols>
  <sheetData>
    <row r="1" spans="1:26">
      <c r="A1" s="14"/>
      <c r="W1" s="103" t="s">
        <v>241</v>
      </c>
      <c r="X1" s="103" t="s">
        <v>240</v>
      </c>
      <c r="Y1" s="103" t="s">
        <v>239</v>
      </c>
      <c r="Z1" s="103" t="s">
        <v>59</v>
      </c>
    </row>
    <row r="2" spans="1:26">
      <c r="A2" s="110">
        <v>43767</v>
      </c>
      <c r="W2" s="91" t="s">
        <v>217</v>
      </c>
      <c r="X2" s="91" t="s">
        <v>216</v>
      </c>
      <c r="Y2" s="91" t="s">
        <v>215</v>
      </c>
      <c r="Z2" s="91" t="s">
        <v>0</v>
      </c>
    </row>
    <row r="3" spans="1:26">
      <c r="A3" s="299" t="s">
        <v>575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</row>
    <row r="4" spans="1:26">
      <c r="A4" s="289" t="s">
        <v>25</v>
      </c>
      <c r="B4" s="291"/>
      <c r="C4" s="291"/>
      <c r="D4" s="291"/>
      <c r="E4" s="291"/>
      <c r="F4" s="291"/>
      <c r="G4" s="291"/>
      <c r="H4" s="291"/>
      <c r="I4" s="290"/>
      <c r="J4" s="178" t="s">
        <v>576</v>
      </c>
      <c r="K4" s="174"/>
      <c r="L4" s="289" t="s">
        <v>577</v>
      </c>
      <c r="M4" s="291"/>
      <c r="N4" s="291"/>
      <c r="O4" s="291"/>
      <c r="P4" s="291"/>
      <c r="Q4" s="291"/>
      <c r="R4" s="290"/>
      <c r="S4" s="175"/>
      <c r="T4" s="289" t="s">
        <v>578</v>
      </c>
      <c r="U4" s="290"/>
    </row>
    <row r="5" spans="1:26">
      <c r="A5" s="2" t="s">
        <v>114</v>
      </c>
      <c r="B5" s="2" t="s">
        <v>114</v>
      </c>
      <c r="C5" s="2" t="s">
        <v>58</v>
      </c>
      <c r="D5" s="2" t="s">
        <v>579</v>
      </c>
      <c r="E5" s="2" t="s">
        <v>580</v>
      </c>
      <c r="F5" s="2" t="s">
        <v>50</v>
      </c>
      <c r="G5" s="2" t="s">
        <v>59</v>
      </c>
      <c r="H5" s="2" t="s">
        <v>26</v>
      </c>
      <c r="I5" s="2" t="s">
        <v>64</v>
      </c>
      <c r="J5" s="178" t="s">
        <v>581</v>
      </c>
      <c r="K5" s="178" t="s">
        <v>692</v>
      </c>
      <c r="L5" s="2" t="s">
        <v>5</v>
      </c>
      <c r="M5" s="2" t="s">
        <v>572</v>
      </c>
      <c r="N5" s="2" t="s">
        <v>573</v>
      </c>
      <c r="O5" s="2" t="s">
        <v>574</v>
      </c>
      <c r="P5" s="2" t="s">
        <v>19</v>
      </c>
      <c r="Q5" s="2" t="s">
        <v>68</v>
      </c>
      <c r="R5" s="2" t="s">
        <v>0</v>
      </c>
      <c r="S5" s="178" t="s">
        <v>691</v>
      </c>
      <c r="T5" s="2" t="s">
        <v>582</v>
      </c>
      <c r="U5" s="2" t="s">
        <v>573</v>
      </c>
    </row>
    <row r="6" spans="1:26">
      <c r="A6" s="1"/>
      <c r="B6" s="1"/>
      <c r="C6" s="1" t="s">
        <v>285</v>
      </c>
      <c r="D6" s="1" t="s">
        <v>583</v>
      </c>
      <c r="E6" s="4">
        <v>1</v>
      </c>
      <c r="F6" s="1" t="s">
        <v>375</v>
      </c>
      <c r="G6" s="1" t="s">
        <v>11</v>
      </c>
      <c r="H6" s="1" t="s">
        <v>114</v>
      </c>
      <c r="I6" s="3">
        <v>43767.46125</v>
      </c>
      <c r="J6" s="4">
        <v>12000</v>
      </c>
      <c r="K6" s="4">
        <v>14995.592495823999</v>
      </c>
      <c r="L6" s="4">
        <v>10.5850333333333</v>
      </c>
      <c r="M6" s="4">
        <v>612.78421832275103</v>
      </c>
      <c r="N6" s="1" t="b">
        <v>0</v>
      </c>
      <c r="O6" s="4">
        <v>45.029513782411101</v>
      </c>
      <c r="P6" s="4">
        <v>45.029513782411101</v>
      </c>
      <c r="Q6" s="4">
        <v>612.78421832275103</v>
      </c>
      <c r="R6" s="4"/>
      <c r="S6" s="4"/>
      <c r="T6" s="4" t="s">
        <v>114</v>
      </c>
      <c r="U6" s="1" t="b">
        <v>0</v>
      </c>
    </row>
    <row r="7" spans="1:26">
      <c r="A7" s="1"/>
      <c r="B7" s="1"/>
      <c r="C7" s="1" t="s">
        <v>285</v>
      </c>
      <c r="D7" s="1" t="s">
        <v>583</v>
      </c>
      <c r="E7" s="4">
        <v>1</v>
      </c>
      <c r="F7" s="1" t="s">
        <v>335</v>
      </c>
      <c r="G7" s="1" t="s">
        <v>11</v>
      </c>
      <c r="H7" s="1" t="s">
        <v>114</v>
      </c>
      <c r="I7" s="3">
        <v>43767.920729166697</v>
      </c>
      <c r="J7" s="4">
        <v>12000</v>
      </c>
      <c r="K7" s="4">
        <v>14995.592495823999</v>
      </c>
      <c r="L7" s="4">
        <v>10.695816666666699</v>
      </c>
      <c r="M7" s="4">
        <v>160.05515264429201</v>
      </c>
      <c r="N7" s="1" t="b">
        <v>0</v>
      </c>
      <c r="O7" s="4">
        <v>11.7614088066251</v>
      </c>
      <c r="P7" s="4">
        <v>11.7614088066251</v>
      </c>
      <c r="Q7" s="4">
        <v>160.05515264429201</v>
      </c>
      <c r="R7" s="4"/>
      <c r="S7" s="4"/>
      <c r="T7" s="4" t="s">
        <v>114</v>
      </c>
      <c r="U7" s="1" t="b">
        <v>0</v>
      </c>
    </row>
    <row r="8" spans="1:26">
      <c r="A8" s="1"/>
      <c r="B8" s="1"/>
      <c r="C8" s="1" t="s">
        <v>285</v>
      </c>
      <c r="D8" s="1" t="s">
        <v>583</v>
      </c>
      <c r="E8" s="4">
        <v>1</v>
      </c>
      <c r="F8" s="1" t="s">
        <v>312</v>
      </c>
      <c r="G8" s="1" t="s">
        <v>11</v>
      </c>
      <c r="H8" s="1" t="s">
        <v>114</v>
      </c>
      <c r="I8" s="3">
        <v>43768.1717361111</v>
      </c>
      <c r="J8" s="4">
        <v>12000</v>
      </c>
      <c r="K8" s="4">
        <v>14995.592495823999</v>
      </c>
      <c r="L8" s="4">
        <v>10.554816666666699</v>
      </c>
      <c r="M8" s="4">
        <v>256.78615145117402</v>
      </c>
      <c r="N8" s="1" t="b">
        <v>0</v>
      </c>
      <c r="O8" s="4">
        <v>18.86953873837</v>
      </c>
      <c r="P8" s="4">
        <v>18.86953873837</v>
      </c>
      <c r="Q8" s="4">
        <v>256.78615145117402</v>
      </c>
      <c r="R8" s="4"/>
      <c r="S8" s="4"/>
      <c r="T8" s="4" t="s">
        <v>114</v>
      </c>
      <c r="U8" s="1" t="b">
        <v>0</v>
      </c>
    </row>
    <row r="9" spans="1:26">
      <c r="A9" s="1"/>
      <c r="B9" s="1"/>
      <c r="C9" s="1" t="s">
        <v>285</v>
      </c>
      <c r="D9" s="1" t="s">
        <v>583</v>
      </c>
      <c r="E9" s="4">
        <v>1</v>
      </c>
      <c r="F9" s="1" t="s">
        <v>284</v>
      </c>
      <c r="G9" s="1" t="s">
        <v>11</v>
      </c>
      <c r="H9" s="1" t="s">
        <v>114</v>
      </c>
      <c r="I9" s="3">
        <v>43768.464282407404</v>
      </c>
      <c r="J9" s="4">
        <v>12000</v>
      </c>
      <c r="K9" s="4">
        <v>14995.592495823999</v>
      </c>
      <c r="L9" s="4">
        <v>10.61515</v>
      </c>
      <c r="M9" s="4">
        <v>173.548555574484</v>
      </c>
      <c r="N9" s="1" t="b">
        <v>0</v>
      </c>
      <c r="O9" s="4">
        <v>12.7529509433984</v>
      </c>
      <c r="P9" s="4">
        <v>12.7529509433984</v>
      </c>
      <c r="Q9" s="4">
        <v>173.548555574484</v>
      </c>
      <c r="R9" s="4"/>
      <c r="S9" s="4"/>
      <c r="T9" s="4" t="s">
        <v>114</v>
      </c>
      <c r="U9" s="1" t="b">
        <v>0</v>
      </c>
    </row>
    <row r="10" spans="1:26">
      <c r="A10" s="1"/>
      <c r="B10" s="1"/>
      <c r="C10" s="1" t="s">
        <v>285</v>
      </c>
      <c r="D10" s="1" t="s">
        <v>583</v>
      </c>
      <c r="E10" s="4">
        <v>1</v>
      </c>
      <c r="F10" s="1" t="s">
        <v>548</v>
      </c>
      <c r="G10" s="1" t="s">
        <v>11</v>
      </c>
      <c r="H10" s="1" t="s">
        <v>114</v>
      </c>
      <c r="I10" s="3">
        <v>43770.372731481497</v>
      </c>
      <c r="J10" s="4">
        <v>12000</v>
      </c>
      <c r="K10" s="4">
        <v>14995.592495823999</v>
      </c>
      <c r="L10" s="4">
        <v>10.554816666666699</v>
      </c>
      <c r="M10" s="4">
        <v>367.00535897956303</v>
      </c>
      <c r="N10" s="1" t="b">
        <v>0</v>
      </c>
      <c r="O10" s="4">
        <v>26.9688291183842</v>
      </c>
      <c r="P10" s="4">
        <v>26.9688291183842</v>
      </c>
      <c r="Q10" s="4">
        <v>367.00535897956303</v>
      </c>
      <c r="R10" s="4"/>
      <c r="S10" s="4"/>
      <c r="T10" s="4" t="s">
        <v>114</v>
      </c>
      <c r="U10" s="1" t="b">
        <v>0</v>
      </c>
    </row>
    <row r="11" spans="1:26">
      <c r="A11" s="1"/>
      <c r="B11" s="1"/>
      <c r="C11" s="1" t="s">
        <v>324</v>
      </c>
      <c r="D11" s="1" t="s">
        <v>583</v>
      </c>
      <c r="E11" s="4">
        <v>9</v>
      </c>
      <c r="F11" s="1" t="s">
        <v>323</v>
      </c>
      <c r="G11" s="1" t="s">
        <v>44</v>
      </c>
      <c r="H11" s="1" t="s">
        <v>114</v>
      </c>
      <c r="I11" s="3">
        <v>43768.046238425901</v>
      </c>
      <c r="J11" s="4">
        <v>12000</v>
      </c>
      <c r="K11" s="4">
        <v>14995.592495823999</v>
      </c>
      <c r="L11" s="4">
        <v>10.6656</v>
      </c>
      <c r="M11" s="4">
        <v>74.997186753084605</v>
      </c>
      <c r="N11" s="1" t="b">
        <v>0</v>
      </c>
      <c r="O11" s="4">
        <v>5.5110538972160397</v>
      </c>
      <c r="P11" s="4">
        <v>5.5110538972160397</v>
      </c>
      <c r="Q11" s="4">
        <v>74.997186753084605</v>
      </c>
      <c r="R11" s="4">
        <f t="shared" ref="R11:R13" si="0">(P11/J11)*100</f>
        <v>4.5925449143466995E-2</v>
      </c>
      <c r="S11" s="4">
        <f t="shared" ref="S11:S56" si="1">(P11/K11)*100</f>
        <v>3.6751158040275955E-2</v>
      </c>
      <c r="T11" s="4" t="s">
        <v>114</v>
      </c>
      <c r="U11" s="1" t="b">
        <v>0</v>
      </c>
    </row>
    <row r="12" spans="1:26">
      <c r="A12" s="1"/>
      <c r="B12" s="1"/>
      <c r="C12" s="1" t="s">
        <v>301</v>
      </c>
      <c r="D12" s="1" t="s">
        <v>583</v>
      </c>
      <c r="E12" s="4">
        <v>5</v>
      </c>
      <c r="F12" s="1" t="s">
        <v>300</v>
      </c>
      <c r="G12" s="1" t="s">
        <v>44</v>
      </c>
      <c r="H12" s="1" t="s">
        <v>114</v>
      </c>
      <c r="I12" s="3">
        <v>43768.297303240703</v>
      </c>
      <c r="J12" s="4">
        <v>12000</v>
      </c>
      <c r="K12" s="4">
        <v>14995.592495823999</v>
      </c>
      <c r="L12" s="4">
        <v>10.6253166666667</v>
      </c>
      <c r="M12" s="4">
        <v>170.43862264996699</v>
      </c>
      <c r="N12" s="1" t="b">
        <v>0</v>
      </c>
      <c r="O12" s="4">
        <v>12.5244222651139</v>
      </c>
      <c r="P12" s="4">
        <v>12.5244222651139</v>
      </c>
      <c r="Q12" s="4">
        <v>170.43862264996699</v>
      </c>
      <c r="R12" s="4">
        <f t="shared" si="0"/>
        <v>0.10437018554261583</v>
      </c>
      <c r="S12" s="4">
        <f t="shared" si="1"/>
        <v>8.3520689619978175E-2</v>
      </c>
      <c r="T12" s="4" t="s">
        <v>114</v>
      </c>
      <c r="U12" s="1" t="b">
        <v>0</v>
      </c>
    </row>
    <row r="13" spans="1:26">
      <c r="A13" s="1"/>
      <c r="B13" s="1"/>
      <c r="C13" s="1" t="s">
        <v>287</v>
      </c>
      <c r="D13" s="1" t="s">
        <v>583</v>
      </c>
      <c r="E13" s="4">
        <v>14</v>
      </c>
      <c r="F13" s="1" t="s">
        <v>286</v>
      </c>
      <c r="G13" s="1" t="s">
        <v>44</v>
      </c>
      <c r="H13" s="1" t="s">
        <v>114</v>
      </c>
      <c r="I13" s="3">
        <v>43768.443321759303</v>
      </c>
      <c r="J13" s="4">
        <v>12000</v>
      </c>
      <c r="K13" s="4">
        <v>14995.592495823999</v>
      </c>
      <c r="L13" s="4">
        <v>10.72085</v>
      </c>
      <c r="M13" s="4">
        <v>166.27378805794601</v>
      </c>
      <c r="N13" s="1" t="b">
        <v>0</v>
      </c>
      <c r="O13" s="4">
        <v>12.218375746526601</v>
      </c>
      <c r="P13" s="4">
        <v>12.218375746526601</v>
      </c>
      <c r="Q13" s="4">
        <v>166.27378805794601</v>
      </c>
      <c r="R13" s="4">
        <f t="shared" si="0"/>
        <v>0.10181979788772166</v>
      </c>
      <c r="S13" s="4">
        <f t="shared" si="1"/>
        <v>8.1479779808161609E-2</v>
      </c>
      <c r="T13" s="4" t="s">
        <v>114</v>
      </c>
      <c r="U13" s="1" t="b">
        <v>0</v>
      </c>
    </row>
    <row r="14" spans="1:26">
      <c r="A14" s="1"/>
      <c r="B14" s="1"/>
      <c r="C14" s="1" t="s">
        <v>544</v>
      </c>
      <c r="D14" s="1" t="s">
        <v>583</v>
      </c>
      <c r="E14" s="4">
        <v>3</v>
      </c>
      <c r="F14" s="1" t="s">
        <v>543</v>
      </c>
      <c r="G14" s="1" t="s">
        <v>44</v>
      </c>
      <c r="H14" s="1" t="s">
        <v>134</v>
      </c>
      <c r="I14" s="3">
        <v>43770.452696759297</v>
      </c>
      <c r="J14" s="4">
        <v>12000</v>
      </c>
      <c r="K14" s="4">
        <v>14995.592495823999</v>
      </c>
      <c r="L14" s="4">
        <v>10.690716666666701</v>
      </c>
      <c r="M14" s="4">
        <v>192862.25667021301</v>
      </c>
      <c r="N14" s="1" t="b">
        <v>0</v>
      </c>
      <c r="O14" s="4">
        <v>14172.188814863001</v>
      </c>
      <c r="P14" s="4">
        <v>14172.188814863001</v>
      </c>
      <c r="Q14" s="4">
        <v>192862.25667021301</v>
      </c>
      <c r="R14" s="4">
        <f>(P14/J14)*100</f>
        <v>118.10157345719168</v>
      </c>
      <c r="S14" s="4">
        <f t="shared" si="1"/>
        <v>94.509028694996204</v>
      </c>
      <c r="T14" s="4">
        <v>184.71827090270901</v>
      </c>
      <c r="U14" s="1" t="b">
        <v>0</v>
      </c>
    </row>
    <row r="15" spans="1:26">
      <c r="A15" s="1"/>
      <c r="B15" s="1"/>
      <c r="C15" s="1" t="s">
        <v>542</v>
      </c>
      <c r="D15" s="1" t="s">
        <v>583</v>
      </c>
      <c r="E15" s="4">
        <v>4</v>
      </c>
      <c r="F15" s="1" t="s">
        <v>541</v>
      </c>
      <c r="G15" s="1" t="s">
        <v>44</v>
      </c>
      <c r="H15" s="1" t="s">
        <v>135</v>
      </c>
      <c r="I15" s="3">
        <v>43770.473518518498</v>
      </c>
      <c r="J15" s="4">
        <v>12000</v>
      </c>
      <c r="K15" s="4">
        <v>14995.592495823999</v>
      </c>
      <c r="L15" s="4">
        <v>10.6856833333333</v>
      </c>
      <c r="M15" s="4">
        <v>194135.72172222499</v>
      </c>
      <c r="N15" s="1" t="b">
        <v>0</v>
      </c>
      <c r="O15" s="4">
        <v>14265.767452165301</v>
      </c>
      <c r="P15" s="4">
        <v>14265.767452165301</v>
      </c>
      <c r="Q15" s="4">
        <v>194135.72172222499</v>
      </c>
      <c r="R15" s="4">
        <f t="shared" ref="R15:R57" si="2">(P15/J15)*100</f>
        <v>118.88139543471084</v>
      </c>
      <c r="S15" s="4">
        <f t="shared" si="1"/>
        <v>95.133069641216622</v>
      </c>
      <c r="T15" s="4">
        <v>185.16693571806701</v>
      </c>
      <c r="U15" s="1" t="b">
        <v>0</v>
      </c>
    </row>
    <row r="16" spans="1:26">
      <c r="A16" s="1"/>
      <c r="B16" s="1"/>
      <c r="C16" s="1" t="s">
        <v>540</v>
      </c>
      <c r="D16" s="1" t="s">
        <v>583</v>
      </c>
      <c r="E16" s="4">
        <v>5</v>
      </c>
      <c r="F16" s="1" t="s">
        <v>539</v>
      </c>
      <c r="G16" s="1" t="s">
        <v>44</v>
      </c>
      <c r="H16" s="1" t="s">
        <v>45</v>
      </c>
      <c r="I16" s="3">
        <v>43770.494340277801</v>
      </c>
      <c r="J16" s="4">
        <v>12000</v>
      </c>
      <c r="K16" s="4">
        <v>14995.592495823999</v>
      </c>
      <c r="L16" s="4">
        <v>10.6856666666667</v>
      </c>
      <c r="M16" s="4">
        <v>205379.36124648899</v>
      </c>
      <c r="N16" s="1" t="b">
        <v>0</v>
      </c>
      <c r="O16" s="4">
        <v>15091.989155961901</v>
      </c>
      <c r="P16" s="4">
        <v>15091.989155961901</v>
      </c>
      <c r="Q16" s="4">
        <v>205379.36124648899</v>
      </c>
      <c r="R16" s="4">
        <f t="shared" si="2"/>
        <v>125.76657629968251</v>
      </c>
      <c r="S16" s="4">
        <f t="shared" si="1"/>
        <v>100.64283328694579</v>
      </c>
      <c r="T16" s="4">
        <v>181.35328177735499</v>
      </c>
      <c r="U16" s="1" t="b">
        <v>0</v>
      </c>
    </row>
    <row r="17" spans="1:21">
      <c r="A17" s="1"/>
      <c r="B17" s="1"/>
      <c r="C17" s="1" t="s">
        <v>538</v>
      </c>
      <c r="D17" s="1" t="s">
        <v>583</v>
      </c>
      <c r="E17" s="4">
        <v>6</v>
      </c>
      <c r="F17" s="1" t="s">
        <v>537</v>
      </c>
      <c r="G17" s="1" t="s">
        <v>44</v>
      </c>
      <c r="H17" s="1" t="s">
        <v>136</v>
      </c>
      <c r="I17" s="3">
        <v>43770.515196759297</v>
      </c>
      <c r="J17" s="4">
        <v>12000</v>
      </c>
      <c r="K17" s="4">
        <v>14995.592495823999</v>
      </c>
      <c r="L17" s="4">
        <v>10.6857666666667</v>
      </c>
      <c r="M17" s="4">
        <v>142750.43757655399</v>
      </c>
      <c r="N17" s="1" t="b">
        <v>0</v>
      </c>
      <c r="O17" s="4">
        <v>10489.7982097069</v>
      </c>
      <c r="P17" s="4">
        <v>10489.7982097069</v>
      </c>
      <c r="Q17" s="4">
        <v>142750.43757655399</v>
      </c>
      <c r="R17" s="4">
        <f t="shared" si="2"/>
        <v>87.41498508089083</v>
      </c>
      <c r="S17" s="4">
        <f t="shared" si="1"/>
        <v>69.952542472917415</v>
      </c>
      <c r="T17" s="4">
        <v>190.46624331113901</v>
      </c>
      <c r="U17" s="1" t="b">
        <v>0</v>
      </c>
    </row>
    <row r="18" spans="1:21">
      <c r="A18" s="1"/>
      <c r="B18" s="1"/>
      <c r="C18" s="1" t="s">
        <v>449</v>
      </c>
      <c r="D18" s="1" t="s">
        <v>583</v>
      </c>
      <c r="E18" s="4">
        <v>7</v>
      </c>
      <c r="F18" s="1" t="s">
        <v>536</v>
      </c>
      <c r="G18" s="1" t="s">
        <v>44</v>
      </c>
      <c r="H18" s="1" t="s">
        <v>94</v>
      </c>
      <c r="I18" s="3">
        <v>43770.536030092597</v>
      </c>
      <c r="J18" s="4">
        <v>12000</v>
      </c>
      <c r="K18" s="4">
        <v>14995.592495823999</v>
      </c>
      <c r="L18" s="4">
        <v>10.6858166666667</v>
      </c>
      <c r="M18" s="4">
        <v>136440.356502537</v>
      </c>
      <c r="N18" s="1" t="b">
        <v>0</v>
      </c>
      <c r="O18" s="4">
        <v>10026.111524909</v>
      </c>
      <c r="P18" s="4">
        <v>10026.111524909</v>
      </c>
      <c r="Q18" s="4">
        <v>136440.356502537</v>
      </c>
      <c r="R18" s="4">
        <f t="shared" si="2"/>
        <v>83.550929374241662</v>
      </c>
      <c r="S18" s="4">
        <f t="shared" si="1"/>
        <v>66.860389329071793</v>
      </c>
      <c r="T18" s="4">
        <v>185.53249366348001</v>
      </c>
      <c r="U18" s="1" t="b">
        <v>0</v>
      </c>
    </row>
    <row r="19" spans="1:21">
      <c r="A19" s="1"/>
      <c r="B19" s="1"/>
      <c r="C19" s="1" t="s">
        <v>499</v>
      </c>
      <c r="D19" s="1" t="s">
        <v>583</v>
      </c>
      <c r="E19" s="4">
        <v>8</v>
      </c>
      <c r="F19" s="1" t="s">
        <v>535</v>
      </c>
      <c r="G19" s="1" t="s">
        <v>44</v>
      </c>
      <c r="H19" s="1" t="s">
        <v>40</v>
      </c>
      <c r="I19" s="3">
        <v>43770.556863425903</v>
      </c>
      <c r="J19" s="4">
        <v>12000</v>
      </c>
      <c r="K19" s="4">
        <v>14995.592495823999</v>
      </c>
      <c r="L19" s="4">
        <v>10.6857666666667</v>
      </c>
      <c r="M19" s="4">
        <v>134128.358073351</v>
      </c>
      <c r="N19" s="1" t="b">
        <v>0</v>
      </c>
      <c r="O19" s="4">
        <v>9856.2178461570802</v>
      </c>
      <c r="P19" s="4">
        <v>9856.2178461570802</v>
      </c>
      <c r="Q19" s="4">
        <v>134128.358073351</v>
      </c>
      <c r="R19" s="4">
        <f t="shared" si="2"/>
        <v>82.135148717975667</v>
      </c>
      <c r="S19" s="4">
        <f t="shared" si="1"/>
        <v>65.727431903086568</v>
      </c>
      <c r="T19" s="4">
        <v>180.13853828118701</v>
      </c>
      <c r="U19" s="1" t="b">
        <v>0</v>
      </c>
    </row>
    <row r="20" spans="1:21">
      <c r="A20" s="1"/>
      <c r="B20" s="1"/>
      <c r="C20" s="1" t="s">
        <v>409</v>
      </c>
      <c r="D20" s="1" t="s">
        <v>583</v>
      </c>
      <c r="E20" s="4">
        <v>9</v>
      </c>
      <c r="F20" s="1" t="s">
        <v>534</v>
      </c>
      <c r="G20" s="1" t="s">
        <v>44</v>
      </c>
      <c r="H20" s="1" t="s">
        <v>95</v>
      </c>
      <c r="I20" s="3">
        <v>43770.577662037002</v>
      </c>
      <c r="J20" s="4">
        <v>12000</v>
      </c>
      <c r="K20" s="4">
        <v>14995.592495823999</v>
      </c>
      <c r="L20" s="4">
        <v>10.685650000000001</v>
      </c>
      <c r="M20" s="4">
        <v>169170.11726289199</v>
      </c>
      <c r="N20" s="1" t="b">
        <v>0</v>
      </c>
      <c r="O20" s="4">
        <v>12431.208081225899</v>
      </c>
      <c r="P20" s="4">
        <v>12431.208081225899</v>
      </c>
      <c r="Q20" s="4">
        <v>169170.11726289199</v>
      </c>
      <c r="R20" s="4">
        <f t="shared" si="2"/>
        <v>103.5934006768825</v>
      </c>
      <c r="S20" s="4">
        <f t="shared" si="1"/>
        <v>82.899079077320664</v>
      </c>
      <c r="T20" s="4">
        <v>179.824493998078</v>
      </c>
      <c r="U20" s="1" t="b">
        <v>0</v>
      </c>
    </row>
    <row r="21" spans="1:21">
      <c r="A21" s="1"/>
      <c r="B21" s="1"/>
      <c r="C21" s="1" t="s">
        <v>533</v>
      </c>
      <c r="D21" s="1" t="s">
        <v>583</v>
      </c>
      <c r="E21" s="4">
        <v>10</v>
      </c>
      <c r="F21" s="1" t="s">
        <v>532</v>
      </c>
      <c r="G21" s="1" t="s">
        <v>44</v>
      </c>
      <c r="H21" s="1" t="s">
        <v>60</v>
      </c>
      <c r="I21" s="3">
        <v>43770.598541666703</v>
      </c>
      <c r="J21" s="4">
        <v>12000</v>
      </c>
      <c r="K21" s="4">
        <v>14995.592495823999</v>
      </c>
      <c r="L21" s="4">
        <v>10.685700000000001</v>
      </c>
      <c r="M21" s="4">
        <v>180068.80116579699</v>
      </c>
      <c r="N21" s="1" t="b">
        <v>0</v>
      </c>
      <c r="O21" s="4">
        <v>13232.081247247201</v>
      </c>
      <c r="P21" s="4">
        <v>13232.081247247201</v>
      </c>
      <c r="Q21" s="4">
        <v>180068.80116579699</v>
      </c>
      <c r="R21" s="4">
        <f t="shared" si="2"/>
        <v>110.26734372705999</v>
      </c>
      <c r="S21" s="4">
        <f t="shared" si="1"/>
        <v>88.239802801603844</v>
      </c>
      <c r="T21" s="4">
        <v>178.281009510974</v>
      </c>
      <c r="U21" s="1" t="b">
        <v>0</v>
      </c>
    </row>
    <row r="22" spans="1:21">
      <c r="A22" s="1"/>
      <c r="B22" s="1"/>
      <c r="C22" s="1" t="s">
        <v>531</v>
      </c>
      <c r="D22" s="1" t="s">
        <v>583</v>
      </c>
      <c r="E22" s="4">
        <v>11</v>
      </c>
      <c r="F22" s="1" t="s">
        <v>530</v>
      </c>
      <c r="G22" s="1" t="s">
        <v>44</v>
      </c>
      <c r="H22" s="1" t="s">
        <v>121</v>
      </c>
      <c r="I22" s="3">
        <v>43770.619351851798</v>
      </c>
      <c r="J22" s="4">
        <v>12000</v>
      </c>
      <c r="K22" s="4">
        <v>14995.592495823999</v>
      </c>
      <c r="L22" s="4">
        <v>10.6856666666667</v>
      </c>
      <c r="M22" s="4">
        <v>166815.93271097</v>
      </c>
      <c r="N22" s="1" t="b">
        <v>0</v>
      </c>
      <c r="O22" s="4">
        <v>12258.214419579001</v>
      </c>
      <c r="P22" s="4">
        <v>12258.214419579001</v>
      </c>
      <c r="Q22" s="4">
        <v>166815.93271097</v>
      </c>
      <c r="R22" s="4">
        <f t="shared" si="2"/>
        <v>102.151786829825</v>
      </c>
      <c r="S22" s="4">
        <f t="shared" si="1"/>
        <v>81.7454490243896</v>
      </c>
      <c r="T22" s="4">
        <v>179.69020642578599</v>
      </c>
      <c r="U22" s="1" t="b">
        <v>0</v>
      </c>
    </row>
    <row r="23" spans="1:21">
      <c r="A23" s="1"/>
      <c r="B23" s="1"/>
      <c r="C23" s="1" t="s">
        <v>474</v>
      </c>
      <c r="D23" s="1" t="s">
        <v>583</v>
      </c>
      <c r="E23" s="4">
        <v>12</v>
      </c>
      <c r="F23" s="1" t="s">
        <v>529</v>
      </c>
      <c r="G23" s="1" t="s">
        <v>44</v>
      </c>
      <c r="H23" s="1" t="s">
        <v>123</v>
      </c>
      <c r="I23" s="3">
        <v>43770.640243055597</v>
      </c>
      <c r="J23" s="4">
        <v>12000</v>
      </c>
      <c r="K23" s="4">
        <v>14995.592495823999</v>
      </c>
      <c r="L23" s="4">
        <v>10.685783333333299</v>
      </c>
      <c r="M23" s="4">
        <v>141646.034244307</v>
      </c>
      <c r="N23" s="1" t="b">
        <v>0</v>
      </c>
      <c r="O23" s="4">
        <v>10408.642815061001</v>
      </c>
      <c r="P23" s="4">
        <v>10408.642815061001</v>
      </c>
      <c r="Q23" s="4">
        <v>141646.034244307</v>
      </c>
      <c r="R23" s="4">
        <f t="shared" si="2"/>
        <v>86.738690125508342</v>
      </c>
      <c r="S23" s="4">
        <f t="shared" si="1"/>
        <v>69.411347487334154</v>
      </c>
      <c r="T23" s="4">
        <v>183.62469213814299</v>
      </c>
      <c r="U23" s="1" t="b">
        <v>0</v>
      </c>
    </row>
    <row r="24" spans="1:21">
      <c r="A24" s="1"/>
      <c r="B24" s="1"/>
      <c r="C24" s="1" t="s">
        <v>428</v>
      </c>
      <c r="D24" s="1" t="s">
        <v>583</v>
      </c>
      <c r="E24" s="4">
        <v>13</v>
      </c>
      <c r="F24" s="1" t="s">
        <v>528</v>
      </c>
      <c r="G24" s="1" t="s">
        <v>44</v>
      </c>
      <c r="H24" s="1" t="s">
        <v>131</v>
      </c>
      <c r="I24" s="3">
        <v>43770.661087963003</v>
      </c>
      <c r="J24" s="4">
        <v>12000</v>
      </c>
      <c r="K24" s="4">
        <v>14995.592495823999</v>
      </c>
      <c r="L24" s="4">
        <v>10.6858</v>
      </c>
      <c r="M24" s="4">
        <v>142139.58003838299</v>
      </c>
      <c r="N24" s="1" t="b">
        <v>0</v>
      </c>
      <c r="O24" s="4">
        <v>10444.9102750772</v>
      </c>
      <c r="P24" s="4">
        <v>10444.9102750772</v>
      </c>
      <c r="Q24" s="4">
        <v>142139.58003838299</v>
      </c>
      <c r="R24" s="4">
        <f t="shared" si="2"/>
        <v>87.040918958976661</v>
      </c>
      <c r="S24" s="4">
        <f t="shared" si="1"/>
        <v>69.653201618981825</v>
      </c>
      <c r="T24" s="4">
        <v>180.43110281984499</v>
      </c>
      <c r="U24" s="1" t="b">
        <v>0</v>
      </c>
    </row>
    <row r="25" spans="1:21">
      <c r="A25" s="1"/>
      <c r="B25" s="1"/>
      <c r="C25" s="1" t="s">
        <v>388</v>
      </c>
      <c r="D25" s="1" t="s">
        <v>583</v>
      </c>
      <c r="E25" s="4">
        <v>14</v>
      </c>
      <c r="F25" s="1" t="s">
        <v>527</v>
      </c>
      <c r="G25" s="1" t="s">
        <v>44</v>
      </c>
      <c r="H25" s="1" t="s">
        <v>120</v>
      </c>
      <c r="I25" s="3">
        <v>43770.6819791667</v>
      </c>
      <c r="J25" s="4">
        <v>12000</v>
      </c>
      <c r="K25" s="4">
        <v>14995.592495823999</v>
      </c>
      <c r="L25" s="4">
        <v>10.6857666666667</v>
      </c>
      <c r="M25" s="4">
        <v>137540.924603099</v>
      </c>
      <c r="N25" s="1" t="b">
        <v>0</v>
      </c>
      <c r="O25" s="4">
        <v>10106.9850934033</v>
      </c>
      <c r="P25" s="4">
        <v>10106.9850934033</v>
      </c>
      <c r="Q25" s="4">
        <v>137540.924603099</v>
      </c>
      <c r="R25" s="4">
        <f t="shared" si="2"/>
        <v>84.224875778360826</v>
      </c>
      <c r="S25" s="4">
        <f t="shared" si="1"/>
        <v>67.399704921415491</v>
      </c>
      <c r="T25" s="4">
        <v>185.93962104508299</v>
      </c>
      <c r="U25" s="1" t="b">
        <v>0</v>
      </c>
    </row>
    <row r="26" spans="1:21">
      <c r="A26" s="1"/>
      <c r="B26" s="1"/>
      <c r="C26" s="1" t="s">
        <v>526</v>
      </c>
      <c r="D26" s="1" t="s">
        <v>583</v>
      </c>
      <c r="E26" s="4">
        <v>15</v>
      </c>
      <c r="F26" s="1" t="s">
        <v>525</v>
      </c>
      <c r="G26" s="1" t="s">
        <v>44</v>
      </c>
      <c r="H26" s="1" t="s">
        <v>55</v>
      </c>
      <c r="I26" s="3">
        <v>43770.702800925901</v>
      </c>
      <c r="J26" s="4">
        <v>12000</v>
      </c>
      <c r="K26" s="4">
        <v>14995.592495823999</v>
      </c>
      <c r="L26" s="4">
        <v>10.685783333333299</v>
      </c>
      <c r="M26" s="4">
        <v>171162.098129083</v>
      </c>
      <c r="N26" s="1" t="b">
        <v>0</v>
      </c>
      <c r="O26" s="4">
        <v>12577.5857573905</v>
      </c>
      <c r="P26" s="4">
        <v>12577.5857573905</v>
      </c>
      <c r="Q26" s="4">
        <v>171162.098129083</v>
      </c>
      <c r="R26" s="4">
        <f t="shared" si="2"/>
        <v>104.81321464492083</v>
      </c>
      <c r="S26" s="4">
        <f t="shared" si="1"/>
        <v>83.875217073904409</v>
      </c>
      <c r="T26" s="4">
        <v>178.975143289817</v>
      </c>
      <c r="U26" s="1" t="b">
        <v>0</v>
      </c>
    </row>
    <row r="27" spans="1:21">
      <c r="A27" s="1"/>
      <c r="B27" s="1"/>
      <c r="C27" s="1" t="s">
        <v>524</v>
      </c>
      <c r="D27" s="1" t="s">
        <v>583</v>
      </c>
      <c r="E27" s="4">
        <v>16</v>
      </c>
      <c r="F27" s="1" t="s">
        <v>523</v>
      </c>
      <c r="G27" s="1" t="s">
        <v>44</v>
      </c>
      <c r="H27" s="1" t="s">
        <v>24</v>
      </c>
      <c r="I27" s="3">
        <v>43770.723715277803</v>
      </c>
      <c r="J27" s="4">
        <v>12000</v>
      </c>
      <c r="K27" s="4">
        <v>14995.592495823999</v>
      </c>
      <c r="L27" s="4">
        <v>10.685833333333299</v>
      </c>
      <c r="M27" s="4">
        <v>171988.318580266</v>
      </c>
      <c r="N27" s="1" t="b">
        <v>0</v>
      </c>
      <c r="O27" s="4">
        <v>12638.299307252701</v>
      </c>
      <c r="P27" s="4">
        <v>12638.299307252701</v>
      </c>
      <c r="Q27" s="4">
        <v>171988.318580266</v>
      </c>
      <c r="R27" s="4">
        <f t="shared" si="2"/>
        <v>105.31916089377251</v>
      </c>
      <c r="S27" s="4">
        <f t="shared" si="1"/>
        <v>84.280093039152931</v>
      </c>
      <c r="T27" s="4">
        <v>179.825565830578</v>
      </c>
      <c r="U27" s="1" t="b">
        <v>0</v>
      </c>
    </row>
    <row r="28" spans="1:21">
      <c r="A28" s="1"/>
      <c r="B28" s="1"/>
      <c r="C28" s="1" t="s">
        <v>546</v>
      </c>
      <c r="D28" s="1" t="s">
        <v>583</v>
      </c>
      <c r="E28" s="4">
        <v>2</v>
      </c>
      <c r="F28" s="1" t="s">
        <v>547</v>
      </c>
      <c r="G28" s="1" t="s">
        <v>130</v>
      </c>
      <c r="H28" s="1" t="s">
        <v>114</v>
      </c>
      <c r="I28" s="3">
        <v>43770.393553240698</v>
      </c>
      <c r="J28" s="4">
        <v>12000</v>
      </c>
      <c r="K28" s="4">
        <v>14995.592495823999</v>
      </c>
      <c r="L28" s="4">
        <v>10.6907833333333</v>
      </c>
      <c r="M28" s="4">
        <v>195788.98114932101</v>
      </c>
      <c r="N28" s="1" t="b">
        <v>0</v>
      </c>
      <c r="O28" s="4">
        <v>14387.254699931</v>
      </c>
      <c r="P28" s="4">
        <v>14387.254699931</v>
      </c>
      <c r="Q28" s="4">
        <v>195788.98114932101</v>
      </c>
      <c r="R28" s="4">
        <f t="shared" si="2"/>
        <v>119.89378916609166</v>
      </c>
      <c r="S28" s="4">
        <f t="shared" si="1"/>
        <v>95.943222676513713</v>
      </c>
      <c r="T28" s="4">
        <v>182.38126795176501</v>
      </c>
      <c r="U28" s="1" t="b">
        <v>0</v>
      </c>
    </row>
    <row r="29" spans="1:21">
      <c r="A29" s="1"/>
      <c r="B29" s="1"/>
      <c r="C29" s="1" t="s">
        <v>546</v>
      </c>
      <c r="D29" s="1" t="s">
        <v>583</v>
      </c>
      <c r="E29" s="4">
        <v>2</v>
      </c>
      <c r="F29" s="1" t="s">
        <v>545</v>
      </c>
      <c r="G29" s="1" t="s">
        <v>130</v>
      </c>
      <c r="H29" s="1" t="s">
        <v>114</v>
      </c>
      <c r="I29" s="3">
        <v>43770.431863425903</v>
      </c>
      <c r="J29" s="4">
        <v>12000</v>
      </c>
      <c r="K29" s="4">
        <v>14995.592495823999</v>
      </c>
      <c r="L29" s="4">
        <v>10.6908333333333</v>
      </c>
      <c r="M29" s="4">
        <v>212346.11310210201</v>
      </c>
      <c r="N29" s="1" t="b">
        <v>0</v>
      </c>
      <c r="O29" s="4">
        <v>15603.930291717001</v>
      </c>
      <c r="P29" s="4">
        <v>15603.930291717001</v>
      </c>
      <c r="Q29" s="4">
        <v>212346.11310210201</v>
      </c>
      <c r="R29" s="4">
        <f t="shared" si="2"/>
        <v>130.03275243097499</v>
      </c>
      <c r="S29" s="4">
        <f t="shared" si="1"/>
        <v>104.0567773234863</v>
      </c>
      <c r="T29" s="4">
        <v>187.01914275219099</v>
      </c>
      <c r="U29" s="1" t="b">
        <v>0</v>
      </c>
    </row>
    <row r="30" spans="1:21">
      <c r="A30" s="1"/>
      <c r="B30" s="1"/>
      <c r="C30" s="1" t="s">
        <v>347</v>
      </c>
      <c r="D30" s="1" t="s">
        <v>583</v>
      </c>
      <c r="E30" s="4">
        <v>17</v>
      </c>
      <c r="F30" s="1" t="s">
        <v>346</v>
      </c>
      <c r="G30" s="1" t="s">
        <v>25</v>
      </c>
      <c r="H30" s="1" t="s">
        <v>114</v>
      </c>
      <c r="I30" s="3">
        <v>43767.795173611099</v>
      </c>
      <c r="J30" s="4">
        <v>12000</v>
      </c>
      <c r="K30" s="4">
        <v>14995.592495823999</v>
      </c>
      <c r="L30" s="4">
        <v>10.695816666666699</v>
      </c>
      <c r="M30" s="4">
        <v>176009.20499169899</v>
      </c>
      <c r="N30" s="1" t="b">
        <v>0</v>
      </c>
      <c r="O30" s="4">
        <v>12933.768013311599</v>
      </c>
      <c r="P30" s="4">
        <v>12933.768013311599</v>
      </c>
      <c r="Q30" s="4">
        <v>176009.20499169899</v>
      </c>
      <c r="R30" s="4">
        <f t="shared" si="2"/>
        <v>107.78140011093001</v>
      </c>
      <c r="S30" s="4">
        <f t="shared" si="1"/>
        <v>86.250463373910819</v>
      </c>
      <c r="T30" s="4">
        <v>178.916315488978</v>
      </c>
      <c r="U30" s="1" t="b">
        <v>0</v>
      </c>
    </row>
    <row r="31" spans="1:21">
      <c r="A31" s="1"/>
      <c r="B31" s="1"/>
      <c r="C31" s="1" t="s">
        <v>345</v>
      </c>
      <c r="D31" s="1" t="s">
        <v>583</v>
      </c>
      <c r="E31" s="4">
        <v>18</v>
      </c>
      <c r="F31" s="1" t="s">
        <v>344</v>
      </c>
      <c r="G31" s="1" t="s">
        <v>25</v>
      </c>
      <c r="H31" s="1" t="s">
        <v>114</v>
      </c>
      <c r="I31" s="3">
        <v>43767.816122685203</v>
      </c>
      <c r="J31" s="4">
        <v>12000</v>
      </c>
      <c r="K31" s="4">
        <v>14995.592495823999</v>
      </c>
      <c r="L31" s="4">
        <v>10.695816666666699</v>
      </c>
      <c r="M31" s="4">
        <v>180135.343954835</v>
      </c>
      <c r="N31" s="1" t="b">
        <v>0</v>
      </c>
      <c r="O31" s="4">
        <v>13236.971042621301</v>
      </c>
      <c r="P31" s="4">
        <v>13236.971042621301</v>
      </c>
      <c r="Q31" s="4">
        <v>180135.343954835</v>
      </c>
      <c r="R31" s="4">
        <f t="shared" si="2"/>
        <v>110.30809202184417</v>
      </c>
      <c r="S31" s="4">
        <f t="shared" si="1"/>
        <v>88.272411018821401</v>
      </c>
      <c r="T31" s="4">
        <v>181.60335283257001</v>
      </c>
      <c r="U31" s="1" t="b">
        <v>0</v>
      </c>
    </row>
    <row r="32" spans="1:21">
      <c r="A32" s="1"/>
      <c r="B32" s="1"/>
      <c r="C32" s="1" t="s">
        <v>343</v>
      </c>
      <c r="D32" s="1" t="s">
        <v>583</v>
      </c>
      <c r="E32" s="4">
        <v>19</v>
      </c>
      <c r="F32" s="1" t="s">
        <v>342</v>
      </c>
      <c r="G32" s="1" t="s">
        <v>25</v>
      </c>
      <c r="H32" s="1" t="s">
        <v>114</v>
      </c>
      <c r="I32" s="3">
        <v>43767.837048611102</v>
      </c>
      <c r="J32" s="4">
        <v>12000</v>
      </c>
      <c r="K32" s="4">
        <v>14995.592495823999</v>
      </c>
      <c r="L32" s="4">
        <v>10.695816666666699</v>
      </c>
      <c r="M32" s="4">
        <v>142535.49794310101</v>
      </c>
      <c r="N32" s="1" t="b">
        <v>0</v>
      </c>
      <c r="O32" s="4">
        <v>10474.0036985274</v>
      </c>
      <c r="P32" s="4">
        <v>10474.0036985274</v>
      </c>
      <c r="Q32" s="4">
        <v>142535.49794310101</v>
      </c>
      <c r="R32" s="4">
        <f t="shared" si="2"/>
        <v>87.283364154395002</v>
      </c>
      <c r="S32" s="4">
        <f t="shared" si="1"/>
        <v>69.847214782905169</v>
      </c>
      <c r="T32" s="4">
        <v>180.05816480058701</v>
      </c>
      <c r="U32" s="1" t="b">
        <v>0</v>
      </c>
    </row>
    <row r="33" spans="1:21">
      <c r="A33" s="1"/>
      <c r="B33" s="1"/>
      <c r="C33" s="1" t="s">
        <v>341</v>
      </c>
      <c r="D33" s="1" t="s">
        <v>583</v>
      </c>
      <c r="E33" s="4">
        <v>20</v>
      </c>
      <c r="F33" s="1" t="s">
        <v>340</v>
      </c>
      <c r="G33" s="1" t="s">
        <v>25</v>
      </c>
      <c r="H33" s="1" t="s">
        <v>114</v>
      </c>
      <c r="I33" s="3">
        <v>43767.857928240701</v>
      </c>
      <c r="J33" s="4">
        <v>12000</v>
      </c>
      <c r="K33" s="4">
        <v>14995.592495823999</v>
      </c>
      <c r="L33" s="4">
        <v>10.695816666666699</v>
      </c>
      <c r="M33" s="4">
        <v>172719.62558689699</v>
      </c>
      <c r="N33" s="1" t="b">
        <v>0</v>
      </c>
      <c r="O33" s="4">
        <v>12692.0382873857</v>
      </c>
      <c r="P33" s="4">
        <v>12692.0382873857</v>
      </c>
      <c r="Q33" s="4">
        <v>172719.62558689699</v>
      </c>
      <c r="R33" s="4">
        <f t="shared" si="2"/>
        <v>105.76698572821417</v>
      </c>
      <c r="S33" s="4">
        <f t="shared" si="1"/>
        <v>84.638458206437676</v>
      </c>
      <c r="T33" s="4">
        <v>182.20437463736101</v>
      </c>
      <c r="U33" s="1" t="b">
        <v>0</v>
      </c>
    </row>
    <row r="34" spans="1:21">
      <c r="A34" s="1"/>
      <c r="B34" s="1"/>
      <c r="C34" s="1" t="s">
        <v>339</v>
      </c>
      <c r="D34" s="1" t="s">
        <v>583</v>
      </c>
      <c r="E34" s="4">
        <v>21</v>
      </c>
      <c r="F34" s="1" t="s">
        <v>338</v>
      </c>
      <c r="G34" s="1" t="s">
        <v>25</v>
      </c>
      <c r="H34" s="1" t="s">
        <v>114</v>
      </c>
      <c r="I34" s="3">
        <v>43767.878900463002</v>
      </c>
      <c r="J34" s="4">
        <v>12000</v>
      </c>
      <c r="K34" s="4">
        <v>14995.592495823999</v>
      </c>
      <c r="L34" s="4">
        <v>10.695816666666699</v>
      </c>
      <c r="M34" s="4">
        <v>173397.99397202799</v>
      </c>
      <c r="N34" s="1" t="b">
        <v>0</v>
      </c>
      <c r="O34" s="4">
        <v>12741.887153649601</v>
      </c>
      <c r="P34" s="4">
        <v>12741.887153649601</v>
      </c>
      <c r="Q34" s="4">
        <v>173397.99397202799</v>
      </c>
      <c r="R34" s="4">
        <f t="shared" si="2"/>
        <v>106.18239294708</v>
      </c>
      <c r="S34" s="4">
        <f t="shared" si="1"/>
        <v>84.970881658713964</v>
      </c>
      <c r="T34" s="4">
        <v>179.47910506199901</v>
      </c>
      <c r="U34" s="1" t="b">
        <v>0</v>
      </c>
    </row>
    <row r="35" spans="1:21">
      <c r="A35" s="1"/>
      <c r="B35" s="1"/>
      <c r="C35" s="1" t="s">
        <v>337</v>
      </c>
      <c r="D35" s="1" t="s">
        <v>583</v>
      </c>
      <c r="E35" s="4">
        <v>22</v>
      </c>
      <c r="F35" s="1" t="s">
        <v>336</v>
      </c>
      <c r="G35" s="1" t="s">
        <v>25</v>
      </c>
      <c r="H35" s="1" t="s">
        <v>114</v>
      </c>
      <c r="I35" s="3">
        <v>43767.899791666699</v>
      </c>
      <c r="J35" s="4">
        <v>12000</v>
      </c>
      <c r="K35" s="4">
        <v>14995.592495823999</v>
      </c>
      <c r="L35" s="4">
        <v>10.695816666666699</v>
      </c>
      <c r="M35" s="4">
        <v>163955.13880347199</v>
      </c>
      <c r="N35" s="1" t="b">
        <v>0</v>
      </c>
      <c r="O35" s="4">
        <v>12047.993342021</v>
      </c>
      <c r="P35" s="4">
        <v>12047.993342021</v>
      </c>
      <c r="Q35" s="4">
        <v>163955.13880347199</v>
      </c>
      <c r="R35" s="4">
        <f t="shared" si="2"/>
        <v>100.39994451684167</v>
      </c>
      <c r="S35" s="4">
        <f t="shared" si="1"/>
        <v>80.343563252843438</v>
      </c>
      <c r="T35" s="4">
        <v>184.02943439182999</v>
      </c>
      <c r="U35" s="1" t="b">
        <v>0</v>
      </c>
    </row>
    <row r="36" spans="1:21">
      <c r="A36" s="1"/>
      <c r="B36" s="1"/>
      <c r="C36" s="1" t="s">
        <v>334</v>
      </c>
      <c r="D36" s="1" t="s">
        <v>583</v>
      </c>
      <c r="E36" s="4">
        <v>23</v>
      </c>
      <c r="F36" s="1" t="s">
        <v>333</v>
      </c>
      <c r="G36" s="1" t="s">
        <v>25</v>
      </c>
      <c r="H36" s="1" t="s">
        <v>114</v>
      </c>
      <c r="I36" s="3">
        <v>43767.941631944399</v>
      </c>
      <c r="J36" s="4">
        <v>12000</v>
      </c>
      <c r="K36" s="4">
        <v>14995.592495823999</v>
      </c>
      <c r="L36" s="4">
        <v>10.695816666666699</v>
      </c>
      <c r="M36" s="4">
        <v>117420.52715906801</v>
      </c>
      <c r="N36" s="1" t="b">
        <v>0</v>
      </c>
      <c r="O36" s="4">
        <v>8628.4683710023201</v>
      </c>
      <c r="P36" s="4">
        <v>8628.4683710023201</v>
      </c>
      <c r="Q36" s="4">
        <v>117420.52715906801</v>
      </c>
      <c r="R36" s="4">
        <f t="shared" si="2"/>
        <v>71.903903091686004</v>
      </c>
      <c r="S36" s="4">
        <f t="shared" si="1"/>
        <v>57.540029668085424</v>
      </c>
      <c r="T36" s="4">
        <v>183.31311625734301</v>
      </c>
      <c r="U36" s="1" t="b">
        <v>0</v>
      </c>
    </row>
    <row r="37" spans="1:21">
      <c r="A37" s="1"/>
      <c r="B37" s="1"/>
      <c r="C37" s="1" t="s">
        <v>332</v>
      </c>
      <c r="D37" s="1" t="s">
        <v>583</v>
      </c>
      <c r="E37" s="4">
        <v>24</v>
      </c>
      <c r="F37" s="1" t="s">
        <v>331</v>
      </c>
      <c r="G37" s="1" t="s">
        <v>25</v>
      </c>
      <c r="H37" s="1" t="s">
        <v>114</v>
      </c>
      <c r="I37" s="3">
        <v>43767.9625578704</v>
      </c>
      <c r="J37" s="4">
        <v>12000</v>
      </c>
      <c r="K37" s="4">
        <v>14995.592495823999</v>
      </c>
      <c r="L37" s="4">
        <v>10.695816666666699</v>
      </c>
      <c r="M37" s="4">
        <v>155823.85918173299</v>
      </c>
      <c r="N37" s="1" t="b">
        <v>0</v>
      </c>
      <c r="O37" s="4">
        <v>11450.4786592867</v>
      </c>
      <c r="P37" s="4">
        <v>11450.4786592867</v>
      </c>
      <c r="Q37" s="4">
        <v>155823.85918173299</v>
      </c>
      <c r="R37" s="4">
        <f t="shared" si="2"/>
        <v>95.420655494055836</v>
      </c>
      <c r="S37" s="4">
        <f t="shared" si="1"/>
        <v>76.358961224609502</v>
      </c>
      <c r="T37" s="4">
        <v>178.48308381265599</v>
      </c>
      <c r="U37" s="1" t="b">
        <v>0</v>
      </c>
    </row>
    <row r="38" spans="1:21">
      <c r="A38" s="1"/>
      <c r="B38" s="1"/>
      <c r="C38" s="1" t="s">
        <v>330</v>
      </c>
      <c r="D38" s="1" t="s">
        <v>583</v>
      </c>
      <c r="E38" s="4">
        <v>25</v>
      </c>
      <c r="F38" s="1" t="s">
        <v>329</v>
      </c>
      <c r="G38" s="1" t="s">
        <v>25</v>
      </c>
      <c r="H38" s="1" t="s">
        <v>114</v>
      </c>
      <c r="I38" s="3">
        <v>43767.983460648102</v>
      </c>
      <c r="J38" s="4">
        <v>12000</v>
      </c>
      <c r="K38" s="4">
        <v>14995.592495823999</v>
      </c>
      <c r="L38" s="4">
        <v>10.695816666666699</v>
      </c>
      <c r="M38" s="4">
        <v>182882.78013964699</v>
      </c>
      <c r="N38" s="1" t="b">
        <v>0</v>
      </c>
      <c r="O38" s="4">
        <v>13438.8622007992</v>
      </c>
      <c r="P38" s="4">
        <v>13438.8622007992</v>
      </c>
      <c r="Q38" s="4">
        <v>182882.78013964699</v>
      </c>
      <c r="R38" s="4">
        <f t="shared" si="2"/>
        <v>111.99051833999334</v>
      </c>
      <c r="S38" s="4">
        <f t="shared" si="1"/>
        <v>89.618747672302248</v>
      </c>
      <c r="T38" s="4">
        <v>182.71489852666801</v>
      </c>
      <c r="U38" s="1" t="b">
        <v>0</v>
      </c>
    </row>
    <row r="39" spans="1:21">
      <c r="A39" s="1"/>
      <c r="B39" s="1"/>
      <c r="C39" s="1" t="s">
        <v>328</v>
      </c>
      <c r="D39" s="1" t="s">
        <v>583</v>
      </c>
      <c r="E39" s="4">
        <v>26</v>
      </c>
      <c r="F39" s="1" t="s">
        <v>327</v>
      </c>
      <c r="G39" s="1" t="s">
        <v>25</v>
      </c>
      <c r="H39" s="1" t="s">
        <v>114</v>
      </c>
      <c r="I39" s="3">
        <v>43768.004386574103</v>
      </c>
      <c r="J39" s="4">
        <v>12000</v>
      </c>
      <c r="K39" s="4">
        <v>14995.592495823999</v>
      </c>
      <c r="L39" s="4">
        <v>10.695816666666699</v>
      </c>
      <c r="M39" s="4">
        <v>138389.58666820001</v>
      </c>
      <c r="N39" s="1" t="b">
        <v>0</v>
      </c>
      <c r="O39" s="4">
        <v>10169.3477310405</v>
      </c>
      <c r="P39" s="4">
        <v>10169.3477310405</v>
      </c>
      <c r="Q39" s="4">
        <v>138389.58666820001</v>
      </c>
      <c r="R39" s="4">
        <f t="shared" si="2"/>
        <v>84.744564425337501</v>
      </c>
      <c r="S39" s="4">
        <f t="shared" si="1"/>
        <v>67.815578036496248</v>
      </c>
      <c r="T39" s="4">
        <v>183.41870423129399</v>
      </c>
      <c r="U39" s="1" t="b">
        <v>0</v>
      </c>
    </row>
    <row r="40" spans="1:21">
      <c r="A40" s="1"/>
      <c r="B40" s="1"/>
      <c r="C40" s="1" t="s">
        <v>326</v>
      </c>
      <c r="D40" s="1" t="s">
        <v>583</v>
      </c>
      <c r="E40" s="4">
        <v>27</v>
      </c>
      <c r="F40" s="1" t="s">
        <v>325</v>
      </c>
      <c r="G40" s="1" t="s">
        <v>25</v>
      </c>
      <c r="H40" s="1" t="s">
        <v>114</v>
      </c>
      <c r="I40" s="3">
        <v>43768.025289351899</v>
      </c>
      <c r="J40" s="4">
        <v>12000</v>
      </c>
      <c r="K40" s="4">
        <v>14995.592495823999</v>
      </c>
      <c r="L40" s="4">
        <v>10.695816666666699</v>
      </c>
      <c r="M40" s="4">
        <v>168453.45761032199</v>
      </c>
      <c r="N40" s="1" t="b">
        <v>0</v>
      </c>
      <c r="O40" s="4">
        <v>12378.545439568699</v>
      </c>
      <c r="P40" s="4">
        <v>12378.545439568699</v>
      </c>
      <c r="Q40" s="4">
        <v>168453.45761032199</v>
      </c>
      <c r="R40" s="4">
        <f t="shared" si="2"/>
        <v>103.15454532973915</v>
      </c>
      <c r="S40" s="4">
        <f t="shared" si="1"/>
        <v>82.547891608923749</v>
      </c>
      <c r="T40" s="4">
        <v>182.82304456454699</v>
      </c>
      <c r="U40" s="1" t="b">
        <v>0</v>
      </c>
    </row>
    <row r="41" spans="1:21">
      <c r="A41" s="1"/>
      <c r="B41" s="1"/>
      <c r="C41" s="1" t="s">
        <v>322</v>
      </c>
      <c r="D41" s="1" t="s">
        <v>583</v>
      </c>
      <c r="E41" s="4">
        <v>28</v>
      </c>
      <c r="F41" s="1" t="s">
        <v>321</v>
      </c>
      <c r="G41" s="1" t="s">
        <v>25</v>
      </c>
      <c r="H41" s="1" t="s">
        <v>114</v>
      </c>
      <c r="I41" s="3">
        <v>43768.067129629599</v>
      </c>
      <c r="J41" s="4">
        <v>12000</v>
      </c>
      <c r="K41" s="4">
        <v>14995.592495823999</v>
      </c>
      <c r="L41" s="4">
        <v>10.695816666666699</v>
      </c>
      <c r="M41" s="4">
        <v>149434.33776031999</v>
      </c>
      <c r="N41" s="1" t="b">
        <v>0</v>
      </c>
      <c r="O41" s="4">
        <v>10980.9544217075</v>
      </c>
      <c r="P41" s="4">
        <v>10980.9544217075</v>
      </c>
      <c r="Q41" s="4">
        <v>149434.33776031999</v>
      </c>
      <c r="R41" s="4">
        <f t="shared" si="2"/>
        <v>91.507953514229172</v>
      </c>
      <c r="S41" s="4">
        <f t="shared" si="1"/>
        <v>73.227879623732747</v>
      </c>
      <c r="T41" s="4">
        <v>183.467113369347</v>
      </c>
      <c r="U41" s="1" t="b">
        <v>0</v>
      </c>
    </row>
    <row r="42" spans="1:21">
      <c r="A42" s="1"/>
      <c r="B42" s="1"/>
      <c r="C42" s="1" t="s">
        <v>320</v>
      </c>
      <c r="D42" s="1" t="s">
        <v>583</v>
      </c>
      <c r="E42" s="4">
        <v>29</v>
      </c>
      <c r="F42" s="1" t="s">
        <v>319</v>
      </c>
      <c r="G42" s="1" t="s">
        <v>25</v>
      </c>
      <c r="H42" s="1" t="s">
        <v>114</v>
      </c>
      <c r="I42" s="3">
        <v>43768.088067129604</v>
      </c>
      <c r="J42" s="4">
        <v>12000</v>
      </c>
      <c r="K42" s="4">
        <v>14995.592495823999</v>
      </c>
      <c r="L42" s="4">
        <v>10.695816666666699</v>
      </c>
      <c r="M42" s="4">
        <v>151543.8603034</v>
      </c>
      <c r="N42" s="1" t="b">
        <v>0</v>
      </c>
      <c r="O42" s="4">
        <v>11135.9694687463</v>
      </c>
      <c r="P42" s="4">
        <v>11135.9694687463</v>
      </c>
      <c r="Q42" s="4">
        <v>151543.8603034</v>
      </c>
      <c r="R42" s="4">
        <f t="shared" si="2"/>
        <v>92.799745572885826</v>
      </c>
      <c r="S42" s="4">
        <f t="shared" si="1"/>
        <v>74.261617017450064</v>
      </c>
      <c r="T42" s="4">
        <v>177.90159127154499</v>
      </c>
      <c r="U42" s="1" t="b">
        <v>0</v>
      </c>
    </row>
    <row r="43" spans="1:21">
      <c r="A43" s="1"/>
      <c r="B43" s="1"/>
      <c r="C43" s="1" t="s">
        <v>318</v>
      </c>
      <c r="D43" s="1" t="s">
        <v>583</v>
      </c>
      <c r="E43" s="4">
        <v>30</v>
      </c>
      <c r="F43" s="1" t="s">
        <v>317</v>
      </c>
      <c r="G43" s="1" t="s">
        <v>25</v>
      </c>
      <c r="H43" s="1" t="s">
        <v>114</v>
      </c>
      <c r="I43" s="3">
        <v>43768.1089236111</v>
      </c>
      <c r="J43" s="4">
        <v>12000</v>
      </c>
      <c r="K43" s="4">
        <v>14995.592495823999</v>
      </c>
      <c r="L43" s="4">
        <v>10.695816666666699</v>
      </c>
      <c r="M43" s="4">
        <v>117234.87387358</v>
      </c>
      <c r="N43" s="1" t="b">
        <v>0</v>
      </c>
      <c r="O43" s="4">
        <v>8614.8259224410303</v>
      </c>
      <c r="P43" s="4">
        <v>8614.8259224410303</v>
      </c>
      <c r="Q43" s="4">
        <v>117234.87387358</v>
      </c>
      <c r="R43" s="4">
        <f t="shared" si="2"/>
        <v>71.79021602034193</v>
      </c>
      <c r="S43" s="4">
        <f t="shared" si="1"/>
        <v>57.449053279089192</v>
      </c>
      <c r="T43" s="4">
        <v>186.67964610723601</v>
      </c>
      <c r="U43" s="1" t="b">
        <v>0</v>
      </c>
    </row>
    <row r="44" spans="1:21">
      <c r="A44" s="1"/>
      <c r="B44" s="1"/>
      <c r="C44" s="1" t="s">
        <v>316</v>
      </c>
      <c r="D44" s="1" t="s">
        <v>583</v>
      </c>
      <c r="E44" s="4">
        <v>31</v>
      </c>
      <c r="F44" s="1" t="s">
        <v>315</v>
      </c>
      <c r="G44" s="1" t="s">
        <v>25</v>
      </c>
      <c r="H44" s="1" t="s">
        <v>114</v>
      </c>
      <c r="I44" s="3">
        <v>43768.129884259302</v>
      </c>
      <c r="J44" s="4">
        <v>12000</v>
      </c>
      <c r="K44" s="4">
        <v>14995.592495823999</v>
      </c>
      <c r="L44" s="4">
        <v>10.695816666666699</v>
      </c>
      <c r="M44" s="4">
        <v>132496.19290919401</v>
      </c>
      <c r="N44" s="1" t="b">
        <v>0</v>
      </c>
      <c r="O44" s="4">
        <v>9736.2806781345098</v>
      </c>
      <c r="P44" s="4">
        <v>9736.2806781345098</v>
      </c>
      <c r="Q44" s="4">
        <v>132496.19290919401</v>
      </c>
      <c r="R44" s="4">
        <f t="shared" si="2"/>
        <v>81.135672317787581</v>
      </c>
      <c r="S44" s="4">
        <f t="shared" si="1"/>
        <v>64.927615770073018</v>
      </c>
      <c r="T44" s="4">
        <v>184.65438128409099</v>
      </c>
      <c r="U44" s="1" t="b">
        <v>0</v>
      </c>
    </row>
    <row r="45" spans="1:21">
      <c r="A45" s="1"/>
      <c r="B45" s="1"/>
      <c r="C45" s="1" t="s">
        <v>314</v>
      </c>
      <c r="D45" s="1" t="s">
        <v>583</v>
      </c>
      <c r="E45" s="4">
        <v>32</v>
      </c>
      <c r="F45" s="1" t="s">
        <v>313</v>
      </c>
      <c r="G45" s="1" t="s">
        <v>25</v>
      </c>
      <c r="H45" s="1" t="s">
        <v>114</v>
      </c>
      <c r="I45" s="3">
        <v>43768.150763888902</v>
      </c>
      <c r="J45" s="4">
        <v>12000</v>
      </c>
      <c r="K45" s="4">
        <v>14995.592495823999</v>
      </c>
      <c r="L45" s="4">
        <v>10.695816666666699</v>
      </c>
      <c r="M45" s="4">
        <v>179970.769559106</v>
      </c>
      <c r="N45" s="1" t="b">
        <v>0</v>
      </c>
      <c r="O45" s="4">
        <v>13224.8775441285</v>
      </c>
      <c r="P45" s="4">
        <v>13224.8775441285</v>
      </c>
      <c r="Q45" s="4">
        <v>179970.769559106</v>
      </c>
      <c r="R45" s="4">
        <f t="shared" si="2"/>
        <v>110.2073128677375</v>
      </c>
      <c r="S45" s="4">
        <f t="shared" si="1"/>
        <v>88.191763998730892</v>
      </c>
      <c r="T45" s="4">
        <v>181.082808303229</v>
      </c>
      <c r="U45" s="1" t="b">
        <v>0</v>
      </c>
    </row>
    <row r="46" spans="1:21">
      <c r="A46" s="1"/>
      <c r="B46" s="1"/>
      <c r="C46" s="1" t="s">
        <v>311</v>
      </c>
      <c r="D46" s="1" t="s">
        <v>583</v>
      </c>
      <c r="E46" s="4">
        <v>33</v>
      </c>
      <c r="F46" s="1" t="s">
        <v>310</v>
      </c>
      <c r="G46" s="1" t="s">
        <v>25</v>
      </c>
      <c r="H46" s="1" t="s">
        <v>114</v>
      </c>
      <c r="I46" s="3">
        <v>43768.192662037</v>
      </c>
      <c r="J46" s="4">
        <v>12000</v>
      </c>
      <c r="K46" s="4">
        <v>14995.592495823999</v>
      </c>
      <c r="L46" s="4">
        <v>10.6907833333333</v>
      </c>
      <c r="M46" s="4">
        <v>192701.051282028</v>
      </c>
      <c r="N46" s="1" t="b">
        <v>0</v>
      </c>
      <c r="O46" s="4">
        <v>14160.3428827518</v>
      </c>
      <c r="P46" s="4">
        <v>14160.3428827518</v>
      </c>
      <c r="Q46" s="4">
        <v>192701.051282028</v>
      </c>
      <c r="R46" s="4">
        <f t="shared" si="2"/>
        <v>118.002857356265</v>
      </c>
      <c r="S46" s="4">
        <f t="shared" si="1"/>
        <v>94.430032602547712</v>
      </c>
      <c r="T46" s="4">
        <v>181.775591019931</v>
      </c>
      <c r="U46" s="1" t="b">
        <v>0</v>
      </c>
    </row>
    <row r="47" spans="1:21">
      <c r="A47" s="1"/>
      <c r="B47" s="1"/>
      <c r="C47" s="1" t="s">
        <v>309</v>
      </c>
      <c r="D47" s="1" t="s">
        <v>583</v>
      </c>
      <c r="E47" s="4">
        <v>34</v>
      </c>
      <c r="F47" s="1" t="s">
        <v>308</v>
      </c>
      <c r="G47" s="1" t="s">
        <v>25</v>
      </c>
      <c r="H47" s="1" t="s">
        <v>114</v>
      </c>
      <c r="I47" s="3">
        <v>43768.213611111103</v>
      </c>
      <c r="J47" s="4">
        <v>12000</v>
      </c>
      <c r="K47" s="4">
        <v>14995.592495823999</v>
      </c>
      <c r="L47" s="4">
        <v>10.6907833333333</v>
      </c>
      <c r="M47" s="4">
        <v>140864.94580260999</v>
      </c>
      <c r="N47" s="1" t="b">
        <v>0</v>
      </c>
      <c r="O47" s="4">
        <v>10351.245722089299</v>
      </c>
      <c r="P47" s="4">
        <v>10351.245722089299</v>
      </c>
      <c r="Q47" s="4">
        <v>140864.94580260999</v>
      </c>
      <c r="R47" s="4">
        <f t="shared" si="2"/>
        <v>86.260381017410822</v>
      </c>
      <c r="S47" s="4">
        <f t="shared" si="1"/>
        <v>69.028587733175158</v>
      </c>
      <c r="T47" s="4">
        <v>182.8247111702</v>
      </c>
      <c r="U47" s="1" t="b">
        <v>0</v>
      </c>
    </row>
    <row r="48" spans="1:21">
      <c r="A48" s="1"/>
      <c r="B48" s="1"/>
      <c r="C48" s="1" t="s">
        <v>307</v>
      </c>
      <c r="D48" s="1" t="s">
        <v>583</v>
      </c>
      <c r="E48" s="4">
        <v>35</v>
      </c>
      <c r="F48" s="1" t="s">
        <v>306</v>
      </c>
      <c r="G48" s="1" t="s">
        <v>25</v>
      </c>
      <c r="H48" s="1" t="s">
        <v>114</v>
      </c>
      <c r="I48" s="3">
        <v>43768.234490740702</v>
      </c>
      <c r="J48" s="4">
        <v>12000</v>
      </c>
      <c r="K48" s="4">
        <v>14995.592495823999</v>
      </c>
      <c r="L48" s="4">
        <v>10.695816666666699</v>
      </c>
      <c r="M48" s="4">
        <v>133983.92659524799</v>
      </c>
      <c r="N48" s="1" t="b">
        <v>0</v>
      </c>
      <c r="O48" s="4">
        <v>9845.6045192478996</v>
      </c>
      <c r="P48" s="4">
        <v>9845.6045192478996</v>
      </c>
      <c r="Q48" s="4">
        <v>133983.92659524799</v>
      </c>
      <c r="R48" s="4">
        <f t="shared" si="2"/>
        <v>82.046704327065839</v>
      </c>
      <c r="S48" s="4">
        <f t="shared" si="1"/>
        <v>65.656655593900155</v>
      </c>
      <c r="T48" s="4">
        <v>183.611582031284</v>
      </c>
      <c r="U48" s="1" t="b">
        <v>0</v>
      </c>
    </row>
    <row r="49" spans="1:21">
      <c r="A49" s="1"/>
      <c r="B49" s="1"/>
      <c r="C49" s="1" t="s">
        <v>305</v>
      </c>
      <c r="D49" s="1" t="s">
        <v>583</v>
      </c>
      <c r="E49" s="4">
        <v>36</v>
      </c>
      <c r="F49" s="1" t="s">
        <v>304</v>
      </c>
      <c r="G49" s="1" t="s">
        <v>25</v>
      </c>
      <c r="H49" s="1" t="s">
        <v>114</v>
      </c>
      <c r="I49" s="3">
        <v>43768.255451388897</v>
      </c>
      <c r="J49" s="4">
        <v>12000</v>
      </c>
      <c r="K49" s="4">
        <v>14995.592495823999</v>
      </c>
      <c r="L49" s="4">
        <v>10.6907833333333</v>
      </c>
      <c r="M49" s="4">
        <v>127511.480474836</v>
      </c>
      <c r="N49" s="1" t="b">
        <v>0</v>
      </c>
      <c r="O49" s="4">
        <v>9369.9866866236698</v>
      </c>
      <c r="P49" s="4">
        <v>9369.9866866236698</v>
      </c>
      <c r="Q49" s="4">
        <v>127511.480474836</v>
      </c>
      <c r="R49" s="4">
        <f t="shared" si="2"/>
        <v>78.083222388530586</v>
      </c>
      <c r="S49" s="4">
        <f t="shared" si="1"/>
        <v>62.484938085861174</v>
      </c>
      <c r="T49" s="4">
        <v>181.50333068002001</v>
      </c>
      <c r="U49" s="1" t="b">
        <v>0</v>
      </c>
    </row>
    <row r="50" spans="1:21">
      <c r="A50" s="1"/>
      <c r="B50" s="1"/>
      <c r="C50" s="1" t="s">
        <v>303</v>
      </c>
      <c r="D50" s="1" t="s">
        <v>583</v>
      </c>
      <c r="E50" s="4">
        <v>37</v>
      </c>
      <c r="F50" s="1" t="s">
        <v>302</v>
      </c>
      <c r="G50" s="1" t="s">
        <v>25</v>
      </c>
      <c r="H50" s="1" t="s">
        <v>114</v>
      </c>
      <c r="I50" s="3">
        <v>43768.276354166701</v>
      </c>
      <c r="J50" s="4">
        <v>12000</v>
      </c>
      <c r="K50" s="4">
        <v>14995.592495823999</v>
      </c>
      <c r="L50" s="4">
        <v>10.6907833333333</v>
      </c>
      <c r="M50" s="4">
        <v>144715.204437849</v>
      </c>
      <c r="N50" s="1" t="b">
        <v>0</v>
      </c>
      <c r="O50" s="4">
        <v>10634.1761062234</v>
      </c>
      <c r="P50" s="4">
        <v>10634.1761062234</v>
      </c>
      <c r="Q50" s="4">
        <v>144715.204437849</v>
      </c>
      <c r="R50" s="4">
        <f t="shared" si="2"/>
        <v>88.618134218528326</v>
      </c>
      <c r="S50" s="4">
        <f t="shared" si="1"/>
        <v>70.915344686679276</v>
      </c>
      <c r="T50" s="4">
        <v>184.572874540415</v>
      </c>
      <c r="U50" s="1" t="b">
        <v>0</v>
      </c>
    </row>
    <row r="51" spans="1:21">
      <c r="A51" s="1"/>
      <c r="B51" s="1"/>
      <c r="C51" s="1" t="s">
        <v>299</v>
      </c>
      <c r="D51" s="1" t="s">
        <v>583</v>
      </c>
      <c r="E51" s="4">
        <v>38</v>
      </c>
      <c r="F51" s="1" t="s">
        <v>298</v>
      </c>
      <c r="G51" s="1" t="s">
        <v>25</v>
      </c>
      <c r="H51" s="1" t="s">
        <v>114</v>
      </c>
      <c r="I51" s="3">
        <v>43768.3181944444</v>
      </c>
      <c r="J51" s="4">
        <v>12000</v>
      </c>
      <c r="K51" s="4">
        <v>14995.592495823999</v>
      </c>
      <c r="L51" s="4">
        <v>10.6907833333333</v>
      </c>
      <c r="M51" s="4">
        <v>117624.389003052</v>
      </c>
      <c r="N51" s="1" t="b">
        <v>0</v>
      </c>
      <c r="O51" s="4">
        <v>8643.4488477164305</v>
      </c>
      <c r="P51" s="4">
        <v>8643.4488477164305</v>
      </c>
      <c r="Q51" s="4">
        <v>117624.389003052</v>
      </c>
      <c r="R51" s="4">
        <f t="shared" si="2"/>
        <v>72.028740397636923</v>
      </c>
      <c r="S51" s="4">
        <f t="shared" si="1"/>
        <v>57.639928866588463</v>
      </c>
      <c r="T51" s="4">
        <v>185.48141866059601</v>
      </c>
      <c r="U51" s="1" t="b">
        <v>0</v>
      </c>
    </row>
    <row r="52" spans="1:21">
      <c r="A52" s="1"/>
      <c r="B52" s="1"/>
      <c r="C52" s="1" t="s">
        <v>297</v>
      </c>
      <c r="D52" s="1" t="s">
        <v>583</v>
      </c>
      <c r="E52" s="4">
        <v>39</v>
      </c>
      <c r="F52" s="1" t="s">
        <v>296</v>
      </c>
      <c r="G52" s="1" t="s">
        <v>25</v>
      </c>
      <c r="H52" s="1" t="s">
        <v>114</v>
      </c>
      <c r="I52" s="3">
        <v>43768.339074074102</v>
      </c>
      <c r="J52" s="4">
        <v>12000</v>
      </c>
      <c r="K52" s="4">
        <v>14995.592495823999</v>
      </c>
      <c r="L52" s="4">
        <v>10.6907833333333</v>
      </c>
      <c r="M52" s="4">
        <v>163493.988436215</v>
      </c>
      <c r="N52" s="1" t="b">
        <v>0</v>
      </c>
      <c r="O52" s="4">
        <v>12014.106410541301</v>
      </c>
      <c r="P52" s="4">
        <v>12014.106410541301</v>
      </c>
      <c r="Q52" s="4">
        <v>163493.988436215</v>
      </c>
      <c r="R52" s="4">
        <f t="shared" si="2"/>
        <v>100.11755342117749</v>
      </c>
      <c r="S52" s="4">
        <f t="shared" si="1"/>
        <v>80.117583976005022</v>
      </c>
      <c r="T52" s="4">
        <v>183.40629604741699</v>
      </c>
      <c r="U52" s="1" t="b">
        <v>0</v>
      </c>
    </row>
    <row r="53" spans="1:21">
      <c r="A53" s="1"/>
      <c r="B53" s="1"/>
      <c r="C53" s="1" t="s">
        <v>295</v>
      </c>
      <c r="D53" s="1" t="s">
        <v>583</v>
      </c>
      <c r="E53" s="4">
        <v>40</v>
      </c>
      <c r="F53" s="1" t="s">
        <v>294</v>
      </c>
      <c r="G53" s="1" t="s">
        <v>25</v>
      </c>
      <c r="H53" s="1" t="s">
        <v>114</v>
      </c>
      <c r="I53" s="3">
        <v>43768.359895833302</v>
      </c>
      <c r="J53" s="4">
        <v>12000</v>
      </c>
      <c r="K53" s="4">
        <v>14995.592495823999</v>
      </c>
      <c r="L53" s="4">
        <v>10.6907833333333</v>
      </c>
      <c r="M53" s="4">
        <v>163807.27267575599</v>
      </c>
      <c r="N53" s="1" t="b">
        <v>0</v>
      </c>
      <c r="O53" s="4">
        <v>12037.127625122899</v>
      </c>
      <c r="P53" s="4">
        <v>12037.127625122899</v>
      </c>
      <c r="Q53" s="4">
        <v>163807.27267575599</v>
      </c>
      <c r="R53" s="4">
        <f t="shared" si="2"/>
        <v>100.30939687602415</v>
      </c>
      <c r="S53" s="4">
        <f t="shared" si="1"/>
        <v>80.271103849181159</v>
      </c>
      <c r="T53" s="4">
        <v>183.44836672827</v>
      </c>
      <c r="U53" s="1" t="b">
        <v>0</v>
      </c>
    </row>
    <row r="54" spans="1:21">
      <c r="A54" s="1"/>
      <c r="B54" s="1"/>
      <c r="C54" s="1" t="s">
        <v>293</v>
      </c>
      <c r="D54" s="1" t="s">
        <v>583</v>
      </c>
      <c r="E54" s="4">
        <v>41</v>
      </c>
      <c r="F54" s="1" t="s">
        <v>292</v>
      </c>
      <c r="G54" s="1" t="s">
        <v>25</v>
      </c>
      <c r="H54" s="1" t="s">
        <v>114</v>
      </c>
      <c r="I54" s="3">
        <v>43768.380775463003</v>
      </c>
      <c r="J54" s="4">
        <v>12000</v>
      </c>
      <c r="K54" s="4">
        <v>14995.592495823999</v>
      </c>
      <c r="L54" s="4">
        <v>10.6907833333333</v>
      </c>
      <c r="M54" s="4">
        <v>126629.48293303201</v>
      </c>
      <c r="N54" s="1" t="b">
        <v>0</v>
      </c>
      <c r="O54" s="4">
        <v>9305.1744423177806</v>
      </c>
      <c r="P54" s="4">
        <v>9305.1744423177806</v>
      </c>
      <c r="Q54" s="4">
        <v>126629.48293303201</v>
      </c>
      <c r="R54" s="4">
        <f t="shared" si="2"/>
        <v>77.543120352648174</v>
      </c>
      <c r="S54" s="4">
        <f t="shared" si="1"/>
        <v>62.052729459733605</v>
      </c>
      <c r="T54" s="4">
        <v>185.92665539298099</v>
      </c>
      <c r="U54" s="1" t="b">
        <v>0</v>
      </c>
    </row>
    <row r="55" spans="1:21">
      <c r="A55" s="1"/>
      <c r="B55" s="1"/>
      <c r="C55" s="1" t="s">
        <v>291</v>
      </c>
      <c r="D55" s="1" t="s">
        <v>583</v>
      </c>
      <c r="E55" s="4">
        <v>42</v>
      </c>
      <c r="F55" s="1" t="s">
        <v>290</v>
      </c>
      <c r="G55" s="1" t="s">
        <v>25</v>
      </c>
      <c r="H55" s="1" t="s">
        <v>114</v>
      </c>
      <c r="I55" s="3">
        <v>43768.401620370401</v>
      </c>
      <c r="J55" s="4">
        <v>12000</v>
      </c>
      <c r="K55" s="4">
        <v>14995.592495823999</v>
      </c>
      <c r="L55" s="4">
        <v>10.6907833333333</v>
      </c>
      <c r="M55" s="4">
        <v>155852.858984819</v>
      </c>
      <c r="N55" s="1" t="b">
        <v>0</v>
      </c>
      <c r="O55" s="4">
        <v>11452.609665591501</v>
      </c>
      <c r="P55" s="4">
        <v>11452.609665591501</v>
      </c>
      <c r="Q55" s="4">
        <v>155852.858984819</v>
      </c>
      <c r="R55" s="4">
        <f t="shared" si="2"/>
        <v>95.438413879929172</v>
      </c>
      <c r="S55" s="4">
        <f t="shared" si="1"/>
        <v>76.373172108943649</v>
      </c>
      <c r="T55" s="4">
        <v>185.881929806264</v>
      </c>
      <c r="U55" s="1" t="b">
        <v>0</v>
      </c>
    </row>
    <row r="56" spans="1:21">
      <c r="A56" s="1"/>
      <c r="B56" s="1"/>
      <c r="C56" s="1" t="s">
        <v>289</v>
      </c>
      <c r="D56" s="1" t="s">
        <v>583</v>
      </c>
      <c r="E56" s="4">
        <v>43</v>
      </c>
      <c r="F56" s="1" t="s">
        <v>288</v>
      </c>
      <c r="G56" s="1" t="s">
        <v>25</v>
      </c>
      <c r="H56" s="1" t="s">
        <v>114</v>
      </c>
      <c r="I56" s="3">
        <v>43768.422500000001</v>
      </c>
      <c r="J56" s="4">
        <v>12000</v>
      </c>
      <c r="K56" s="4">
        <v>14995.592495823999</v>
      </c>
      <c r="L56" s="4">
        <v>10.6907833333333</v>
      </c>
      <c r="M56" s="4">
        <v>119768.453979339</v>
      </c>
      <c r="N56" s="1" t="b">
        <v>0</v>
      </c>
      <c r="O56" s="4">
        <v>8801.0021927819398</v>
      </c>
      <c r="P56" s="4">
        <v>8801.0021927819398</v>
      </c>
      <c r="Q56" s="4">
        <v>119768.453979339</v>
      </c>
      <c r="R56" s="4">
        <f t="shared" si="2"/>
        <v>73.3416849398495</v>
      </c>
      <c r="S56" s="4">
        <f t="shared" si="1"/>
        <v>58.690593220860457</v>
      </c>
      <c r="T56" s="4">
        <v>178.580641399385</v>
      </c>
      <c r="U56" s="1" t="b">
        <v>0</v>
      </c>
    </row>
    <row r="57" spans="1:21">
      <c r="A57" s="1"/>
      <c r="B57" s="1"/>
      <c r="C57" s="1" t="s">
        <v>520</v>
      </c>
      <c r="D57" s="1" t="s">
        <v>583</v>
      </c>
      <c r="E57" s="4">
        <v>18</v>
      </c>
      <c r="F57" s="1" t="s">
        <v>519</v>
      </c>
      <c r="G57" s="1" t="s">
        <v>25</v>
      </c>
      <c r="H57" s="1" t="s">
        <v>114</v>
      </c>
      <c r="I57" s="3">
        <v>43770.7654861111</v>
      </c>
      <c r="J57" s="4">
        <v>12000</v>
      </c>
      <c r="K57" s="4">
        <v>14995.592495823999</v>
      </c>
      <c r="L57" s="4">
        <v>10.685833333333299</v>
      </c>
      <c r="M57" s="4">
        <v>198269.19360684801</v>
      </c>
      <c r="N57" s="1" t="b">
        <v>0</v>
      </c>
      <c r="O57" s="4">
        <v>14569.5093300277</v>
      </c>
      <c r="P57" s="4">
        <v>14569.5093300277</v>
      </c>
      <c r="Q57" s="4">
        <v>198269.19360684801</v>
      </c>
      <c r="R57" s="4">
        <f t="shared" si="2"/>
        <v>121.41257775023084</v>
      </c>
      <c r="S57" s="4">
        <f t="shared" ref="S57" si="3">(P57/K57)*100</f>
        <v>97.158610665667553</v>
      </c>
      <c r="T57" s="4">
        <v>185.060472989879</v>
      </c>
      <c r="U57" s="1" t="b">
        <v>0</v>
      </c>
    </row>
    <row r="59" spans="1:21">
      <c r="A59" s="299" t="s">
        <v>270</v>
      </c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</row>
    <row r="60" spans="1:21">
      <c r="A60" s="289" t="s">
        <v>25</v>
      </c>
      <c r="B60" s="291"/>
      <c r="C60" s="291"/>
      <c r="D60" s="291"/>
      <c r="E60" s="291"/>
      <c r="F60" s="291"/>
      <c r="G60" s="291"/>
      <c r="H60" s="291"/>
      <c r="I60" s="290"/>
      <c r="J60" s="178" t="s">
        <v>584</v>
      </c>
      <c r="K60" s="174"/>
      <c r="L60" s="289" t="s">
        <v>585</v>
      </c>
      <c r="M60" s="291"/>
      <c r="N60" s="291"/>
      <c r="O60" s="291"/>
      <c r="P60" s="291"/>
      <c r="Q60" s="291"/>
      <c r="R60" s="290"/>
      <c r="S60" s="175"/>
      <c r="T60" s="289" t="s">
        <v>586</v>
      </c>
      <c r="U60" s="290"/>
    </row>
    <row r="61" spans="1:21">
      <c r="A61" s="2" t="s">
        <v>114</v>
      </c>
      <c r="B61" s="2" t="s">
        <v>114</v>
      </c>
      <c r="C61" s="2" t="s">
        <v>58</v>
      </c>
      <c r="D61" s="2" t="s">
        <v>579</v>
      </c>
      <c r="E61" s="2" t="s">
        <v>580</v>
      </c>
      <c r="F61" s="2" t="s">
        <v>50</v>
      </c>
      <c r="G61" s="2" t="s">
        <v>59</v>
      </c>
      <c r="H61" s="2" t="s">
        <v>26</v>
      </c>
      <c r="I61" s="2" t="s">
        <v>64</v>
      </c>
      <c r="J61" s="178" t="s">
        <v>581</v>
      </c>
      <c r="K61" s="178" t="s">
        <v>692</v>
      </c>
      <c r="L61" s="2" t="s">
        <v>5</v>
      </c>
      <c r="M61" s="2" t="s">
        <v>572</v>
      </c>
      <c r="N61" s="2" t="s">
        <v>573</v>
      </c>
      <c r="O61" s="2" t="s">
        <v>574</v>
      </c>
      <c r="P61" s="2" t="s">
        <v>19</v>
      </c>
      <c r="Q61" s="2" t="s">
        <v>68</v>
      </c>
      <c r="R61" s="2" t="s">
        <v>0</v>
      </c>
      <c r="S61" s="178" t="s">
        <v>691</v>
      </c>
      <c r="T61" s="2" t="s">
        <v>582</v>
      </c>
      <c r="U61" s="2" t="s">
        <v>573</v>
      </c>
    </row>
    <row r="62" spans="1:21">
      <c r="A62" s="1"/>
      <c r="B62" s="1"/>
      <c r="C62" s="1" t="s">
        <v>285</v>
      </c>
      <c r="D62" s="1" t="s">
        <v>583</v>
      </c>
      <c r="E62" s="4">
        <v>1</v>
      </c>
      <c r="F62" s="1" t="s">
        <v>375</v>
      </c>
      <c r="G62" s="1" t="s">
        <v>11</v>
      </c>
      <c r="H62" s="1" t="s">
        <v>114</v>
      </c>
      <c r="I62" s="3">
        <v>43767.46125</v>
      </c>
      <c r="J62" s="4">
        <v>12000</v>
      </c>
      <c r="K62" s="4"/>
      <c r="L62" s="4">
        <v>13.706</v>
      </c>
      <c r="M62" s="4">
        <v>407161.08389444998</v>
      </c>
      <c r="N62" s="1" t="b">
        <v>0</v>
      </c>
      <c r="O62" s="4">
        <v>6169.5706866472501</v>
      </c>
      <c r="P62" s="4">
        <v>6169.5706866472501</v>
      </c>
      <c r="Q62" s="4">
        <v>407161.08389444998</v>
      </c>
      <c r="R62" s="4">
        <f t="shared" ref="R62" si="4">(P62/J62)*100</f>
        <v>51.413089055393748</v>
      </c>
      <c r="S62" s="4"/>
      <c r="T62" s="4">
        <v>0.45178511884609002</v>
      </c>
      <c r="U62" s="1" t="b">
        <v>0</v>
      </c>
    </row>
    <row r="63" spans="1:21">
      <c r="A63" s="1"/>
      <c r="B63" s="1"/>
      <c r="C63" s="1" t="s">
        <v>374</v>
      </c>
      <c r="D63" s="1" t="s">
        <v>583</v>
      </c>
      <c r="E63" s="4">
        <v>2</v>
      </c>
      <c r="F63" s="1" t="s">
        <v>373</v>
      </c>
      <c r="G63" s="1" t="s">
        <v>44</v>
      </c>
      <c r="H63" s="1" t="s">
        <v>86</v>
      </c>
      <c r="I63" s="3">
        <v>43767.482048611098</v>
      </c>
      <c r="J63" s="4">
        <v>12000</v>
      </c>
      <c r="K63" s="4"/>
      <c r="L63" s="4">
        <v>13.6808333333333</v>
      </c>
      <c r="M63" s="4">
        <v>719040.09026808199</v>
      </c>
      <c r="N63" s="1" t="b">
        <v>0</v>
      </c>
      <c r="O63" s="4">
        <v>10895.3650997554</v>
      </c>
      <c r="P63" s="4">
        <v>10895.3650997554</v>
      </c>
      <c r="Q63" s="4">
        <v>719040.09026808199</v>
      </c>
      <c r="R63" s="4">
        <v>90.794709164627903</v>
      </c>
      <c r="S63" s="4"/>
      <c r="T63" s="4">
        <v>22.215184825018401</v>
      </c>
      <c r="U63" s="1" t="b">
        <v>0</v>
      </c>
    </row>
    <row r="64" spans="1:21">
      <c r="A64" s="1"/>
      <c r="B64" s="1"/>
      <c r="C64" s="1" t="s">
        <v>372</v>
      </c>
      <c r="D64" s="1" t="s">
        <v>583</v>
      </c>
      <c r="E64" s="4">
        <v>3</v>
      </c>
      <c r="F64" s="1" t="s">
        <v>371</v>
      </c>
      <c r="G64" s="1" t="s">
        <v>44</v>
      </c>
      <c r="H64" s="1" t="s">
        <v>24</v>
      </c>
      <c r="I64" s="3">
        <v>43767.502974536997</v>
      </c>
      <c r="J64" s="4">
        <v>12000</v>
      </c>
      <c r="K64" s="4"/>
      <c r="L64" s="4">
        <v>13.6804166666667</v>
      </c>
      <c r="M64" s="4">
        <v>861470.25259910198</v>
      </c>
      <c r="N64" s="1" t="b">
        <v>0</v>
      </c>
      <c r="O64" s="4">
        <v>13053.5599498301</v>
      </c>
      <c r="P64" s="4">
        <v>13053.5599498301</v>
      </c>
      <c r="Q64" s="4">
        <v>861470.25259910198</v>
      </c>
      <c r="R64" s="4">
        <v>108.77966624858399</v>
      </c>
      <c r="S64" s="4"/>
      <c r="T64" s="4">
        <v>20.657996478926101</v>
      </c>
      <c r="U64" s="1" t="b">
        <v>0</v>
      </c>
    </row>
    <row r="65" spans="1:21">
      <c r="A65" s="1"/>
      <c r="B65" s="1"/>
      <c r="C65" s="1" t="s">
        <v>370</v>
      </c>
      <c r="D65" s="1" t="s">
        <v>583</v>
      </c>
      <c r="E65" s="4">
        <v>4</v>
      </c>
      <c r="F65" s="1" t="s">
        <v>369</v>
      </c>
      <c r="G65" s="1" t="s">
        <v>44</v>
      </c>
      <c r="H65" s="1" t="s">
        <v>55</v>
      </c>
      <c r="I65" s="3">
        <v>43767.523831018501</v>
      </c>
      <c r="J65" s="4">
        <v>12000</v>
      </c>
      <c r="K65" s="4"/>
      <c r="L65" s="4">
        <v>13.6804166666667</v>
      </c>
      <c r="M65" s="4">
        <v>1011745.8417939499</v>
      </c>
      <c r="N65" s="1" t="b">
        <v>0</v>
      </c>
      <c r="O65" s="4">
        <v>15330.633832105999</v>
      </c>
      <c r="P65" s="4">
        <v>15330.633832105999</v>
      </c>
      <c r="Q65" s="4">
        <v>1011745.8417939499</v>
      </c>
      <c r="R65" s="4">
        <v>127.755281934217</v>
      </c>
      <c r="S65" s="4"/>
      <c r="T65" s="4">
        <v>24.036819091841402</v>
      </c>
      <c r="U65" s="1" t="b">
        <v>0</v>
      </c>
    </row>
    <row r="66" spans="1:21">
      <c r="A66" s="1"/>
      <c r="B66" s="1"/>
      <c r="C66" s="1" t="s">
        <v>301</v>
      </c>
      <c r="D66" s="1" t="s">
        <v>583</v>
      </c>
      <c r="E66" s="4">
        <v>5</v>
      </c>
      <c r="F66" s="1" t="s">
        <v>368</v>
      </c>
      <c r="G66" s="1" t="s">
        <v>44</v>
      </c>
      <c r="H66" s="1" t="s">
        <v>120</v>
      </c>
      <c r="I66" s="3">
        <v>43767.544745370396</v>
      </c>
      <c r="J66" s="4">
        <v>12000</v>
      </c>
      <c r="K66" s="4"/>
      <c r="L66" s="4">
        <v>13.6804166666667</v>
      </c>
      <c r="M66" s="4">
        <v>736972.478126826</v>
      </c>
      <c r="N66" s="1" t="b">
        <v>0</v>
      </c>
      <c r="O66" s="4">
        <v>11167.088353404</v>
      </c>
      <c r="P66" s="4">
        <v>11167.088353404</v>
      </c>
      <c r="Q66" s="4">
        <v>736972.478126826</v>
      </c>
      <c r="R66" s="4">
        <v>93.059069611699599</v>
      </c>
      <c r="S66" s="4"/>
      <c r="T66" s="4">
        <v>23.843868329254601</v>
      </c>
      <c r="U66" s="1" t="b">
        <v>0</v>
      </c>
    </row>
    <row r="67" spans="1:21">
      <c r="A67" s="1"/>
      <c r="B67" s="1"/>
      <c r="C67" s="1" t="s">
        <v>367</v>
      </c>
      <c r="D67" s="1" t="s">
        <v>583</v>
      </c>
      <c r="E67" s="4">
        <v>6</v>
      </c>
      <c r="F67" s="1" t="s">
        <v>366</v>
      </c>
      <c r="G67" s="1" t="s">
        <v>44</v>
      </c>
      <c r="H67" s="1" t="s">
        <v>131</v>
      </c>
      <c r="I67" s="3">
        <v>43767.565601851798</v>
      </c>
      <c r="J67" s="4">
        <v>12000</v>
      </c>
      <c r="K67" s="4"/>
      <c r="L67" s="4">
        <v>13.6804166666667</v>
      </c>
      <c r="M67" s="4">
        <v>616224.248196656</v>
      </c>
      <c r="N67" s="1" t="b">
        <v>0</v>
      </c>
      <c r="O67" s="4">
        <v>9337.4323049520499</v>
      </c>
      <c r="P67" s="4">
        <v>9337.4323049520499</v>
      </c>
      <c r="Q67" s="4">
        <v>616224.248196656</v>
      </c>
      <c r="R67" s="4">
        <v>77.811935874600394</v>
      </c>
      <c r="S67" s="4"/>
      <c r="T67" s="4">
        <v>18.919456402498199</v>
      </c>
      <c r="U67" s="1" t="b">
        <v>0</v>
      </c>
    </row>
    <row r="68" spans="1:21">
      <c r="A68" s="1"/>
      <c r="B68" s="1"/>
      <c r="C68" s="1" t="s">
        <v>365</v>
      </c>
      <c r="D68" s="1" t="s">
        <v>583</v>
      </c>
      <c r="E68" s="4">
        <v>7</v>
      </c>
      <c r="F68" s="1" t="s">
        <v>364</v>
      </c>
      <c r="G68" s="1" t="s">
        <v>44</v>
      </c>
      <c r="H68" s="1" t="s">
        <v>123</v>
      </c>
      <c r="I68" s="3">
        <v>43767.586539351898</v>
      </c>
      <c r="J68" s="4">
        <v>12000</v>
      </c>
      <c r="K68" s="4"/>
      <c r="L68" s="4">
        <v>13.6804166666667</v>
      </c>
      <c r="M68" s="4">
        <v>899969.58061859198</v>
      </c>
      <c r="N68" s="1" t="b">
        <v>0</v>
      </c>
      <c r="O68" s="4">
        <v>13636.9269144053</v>
      </c>
      <c r="P68" s="4">
        <v>13636.9269144053</v>
      </c>
      <c r="Q68" s="4">
        <v>899969.58061859198</v>
      </c>
      <c r="R68" s="4">
        <v>113.641057620045</v>
      </c>
      <c r="S68" s="4"/>
      <c r="T68" s="4">
        <v>21.540049000351701</v>
      </c>
      <c r="U68" s="1" t="b">
        <v>0</v>
      </c>
    </row>
    <row r="69" spans="1:21">
      <c r="A69" s="1"/>
      <c r="B69" s="1"/>
      <c r="C69" s="1" t="s">
        <v>363</v>
      </c>
      <c r="D69" s="1" t="s">
        <v>583</v>
      </c>
      <c r="E69" s="4">
        <v>8</v>
      </c>
      <c r="F69" s="1" t="s">
        <v>362</v>
      </c>
      <c r="G69" s="1" t="s">
        <v>44</v>
      </c>
      <c r="H69" s="1" t="s">
        <v>121</v>
      </c>
      <c r="I69" s="3">
        <v>43767.6074421296</v>
      </c>
      <c r="J69" s="4">
        <v>12000</v>
      </c>
      <c r="K69" s="4"/>
      <c r="L69" s="4">
        <v>13.6804166666667</v>
      </c>
      <c r="M69" s="4">
        <v>887597.61344928597</v>
      </c>
      <c r="N69" s="1" t="b">
        <v>0</v>
      </c>
      <c r="O69" s="4">
        <v>13449.458786916801</v>
      </c>
      <c r="P69" s="4">
        <v>13449.458786916801</v>
      </c>
      <c r="Q69" s="4">
        <v>887597.61344928597</v>
      </c>
      <c r="R69" s="4">
        <v>112.07882322430601</v>
      </c>
      <c r="S69" s="4"/>
      <c r="T69" s="4">
        <v>22.677721873116202</v>
      </c>
      <c r="U69" s="1" t="b">
        <v>0</v>
      </c>
    </row>
    <row r="70" spans="1:21">
      <c r="A70" s="1"/>
      <c r="B70" s="1"/>
      <c r="C70" s="1" t="s">
        <v>324</v>
      </c>
      <c r="D70" s="1" t="s">
        <v>583</v>
      </c>
      <c r="E70" s="4">
        <v>9</v>
      </c>
      <c r="F70" s="1" t="s">
        <v>361</v>
      </c>
      <c r="G70" s="1" t="s">
        <v>44</v>
      </c>
      <c r="H70" s="1" t="s">
        <v>60</v>
      </c>
      <c r="I70" s="3">
        <v>43767.628379629597</v>
      </c>
      <c r="J70" s="4">
        <v>12000</v>
      </c>
      <c r="K70" s="4"/>
      <c r="L70" s="4">
        <v>13.6804166666667</v>
      </c>
      <c r="M70" s="4">
        <v>918992.53919817705</v>
      </c>
      <c r="N70" s="1" t="b">
        <v>0</v>
      </c>
      <c r="O70" s="4">
        <v>13925.175207939101</v>
      </c>
      <c r="P70" s="4">
        <v>13925.175207939101</v>
      </c>
      <c r="Q70" s="4">
        <v>918992.53919817705</v>
      </c>
      <c r="R70" s="4">
        <v>116.043126732826</v>
      </c>
      <c r="S70" s="4"/>
      <c r="T70" s="4">
        <v>23.644269287670699</v>
      </c>
      <c r="U70" s="1" t="b">
        <v>0</v>
      </c>
    </row>
    <row r="71" spans="1:21">
      <c r="A71" s="1"/>
      <c r="B71" s="1"/>
      <c r="C71" s="1" t="s">
        <v>360</v>
      </c>
      <c r="D71" s="1" t="s">
        <v>583</v>
      </c>
      <c r="E71" s="4">
        <v>10</v>
      </c>
      <c r="F71" s="1" t="s">
        <v>359</v>
      </c>
      <c r="G71" s="1" t="s">
        <v>44</v>
      </c>
      <c r="H71" s="1" t="s">
        <v>95</v>
      </c>
      <c r="I71" s="3">
        <v>43767.649212962999</v>
      </c>
      <c r="J71" s="4">
        <v>12000</v>
      </c>
      <c r="K71" s="4"/>
      <c r="L71" s="4">
        <v>13.6804166666667</v>
      </c>
      <c r="M71" s="4">
        <v>698555.82842502696</v>
      </c>
      <c r="N71" s="1" t="b">
        <v>0</v>
      </c>
      <c r="O71" s="4">
        <v>10584.974184700999</v>
      </c>
      <c r="P71" s="4">
        <v>10584.974184700999</v>
      </c>
      <c r="Q71" s="4">
        <v>698555.82842502696</v>
      </c>
      <c r="R71" s="4">
        <v>88.2081182058416</v>
      </c>
      <c r="S71" s="4"/>
      <c r="T71" s="4">
        <v>24.010792760901499</v>
      </c>
      <c r="U71" s="1" t="b">
        <v>0</v>
      </c>
    </row>
    <row r="72" spans="1:21">
      <c r="A72" s="1"/>
      <c r="B72" s="1"/>
      <c r="C72" s="1" t="s">
        <v>358</v>
      </c>
      <c r="D72" s="1" t="s">
        <v>583</v>
      </c>
      <c r="E72" s="4">
        <v>11</v>
      </c>
      <c r="F72" s="1" t="s">
        <v>357</v>
      </c>
      <c r="G72" s="1" t="s">
        <v>44</v>
      </c>
      <c r="H72" s="1" t="s">
        <v>40</v>
      </c>
      <c r="I72" s="3">
        <v>43767.670069444401</v>
      </c>
      <c r="J72" s="4">
        <v>12000</v>
      </c>
      <c r="K72" s="4"/>
      <c r="L72" s="4">
        <v>13.680533333333299</v>
      </c>
      <c r="M72" s="4">
        <v>1017485.26839975</v>
      </c>
      <c r="N72" s="1" t="b">
        <v>0</v>
      </c>
      <c r="O72" s="4">
        <v>15417.601372831199</v>
      </c>
      <c r="P72" s="4">
        <v>15417.601372831199</v>
      </c>
      <c r="Q72" s="4">
        <v>1017485.26839975</v>
      </c>
      <c r="R72" s="4">
        <v>128.48001144026</v>
      </c>
      <c r="S72" s="4"/>
      <c r="T72" s="4">
        <v>25.771230545799298</v>
      </c>
      <c r="U72" s="1" t="b">
        <v>0</v>
      </c>
    </row>
    <row r="73" spans="1:21">
      <c r="A73" s="1"/>
      <c r="B73" s="1"/>
      <c r="C73" s="1" t="s">
        <v>356</v>
      </c>
      <c r="D73" s="1" t="s">
        <v>583</v>
      </c>
      <c r="E73" s="4">
        <v>12</v>
      </c>
      <c r="F73" s="1" t="s">
        <v>355</v>
      </c>
      <c r="G73" s="1" t="s">
        <v>44</v>
      </c>
      <c r="H73" s="1" t="s">
        <v>94</v>
      </c>
      <c r="I73" s="3">
        <v>43767.690856481502</v>
      </c>
      <c r="J73" s="4">
        <v>12000</v>
      </c>
      <c r="K73" s="4"/>
      <c r="L73" s="4">
        <v>13.6808333333333</v>
      </c>
      <c r="M73" s="4">
        <v>581387.73842189403</v>
      </c>
      <c r="N73" s="1" t="b">
        <v>0</v>
      </c>
      <c r="O73" s="4">
        <v>8809.5667548466008</v>
      </c>
      <c r="P73" s="4">
        <v>8809.5667548466008</v>
      </c>
      <c r="Q73" s="4">
        <v>581387.73842189403</v>
      </c>
      <c r="R73" s="4">
        <v>73.413056290388297</v>
      </c>
      <c r="S73" s="4"/>
      <c r="T73" s="4">
        <v>22.506225990716999</v>
      </c>
      <c r="U73" s="1" t="b">
        <v>0</v>
      </c>
    </row>
    <row r="74" spans="1:21">
      <c r="A74" s="1"/>
      <c r="B74" s="1"/>
      <c r="C74" s="1" t="s">
        <v>354</v>
      </c>
      <c r="D74" s="1" t="s">
        <v>583</v>
      </c>
      <c r="E74" s="4">
        <v>13</v>
      </c>
      <c r="F74" s="1" t="s">
        <v>353</v>
      </c>
      <c r="G74" s="1" t="s">
        <v>44</v>
      </c>
      <c r="H74" s="1" t="s">
        <v>136</v>
      </c>
      <c r="I74" s="3">
        <v>43767.711724537003</v>
      </c>
      <c r="J74" s="4">
        <v>12000</v>
      </c>
      <c r="K74" s="4"/>
      <c r="L74" s="4">
        <v>13.6804166666667</v>
      </c>
      <c r="M74" s="4">
        <v>757185.91524069395</v>
      </c>
      <c r="N74" s="1" t="b">
        <v>0</v>
      </c>
      <c r="O74" s="4">
        <v>11473.3755552684</v>
      </c>
      <c r="P74" s="4">
        <v>11473.3755552684</v>
      </c>
      <c r="Q74" s="4">
        <v>757185.91524069395</v>
      </c>
      <c r="R74" s="4">
        <v>95.611462960569597</v>
      </c>
      <c r="S74" s="4"/>
      <c r="T74" s="4">
        <v>22.002994394903801</v>
      </c>
      <c r="U74" s="1" t="b">
        <v>0</v>
      </c>
    </row>
    <row r="75" spans="1:21">
      <c r="A75" s="1"/>
      <c r="B75" s="1"/>
      <c r="C75" s="1" t="s">
        <v>287</v>
      </c>
      <c r="D75" s="1" t="s">
        <v>583</v>
      </c>
      <c r="E75" s="4">
        <v>14</v>
      </c>
      <c r="F75" s="1" t="s">
        <v>352</v>
      </c>
      <c r="G75" s="1" t="s">
        <v>44</v>
      </c>
      <c r="H75" s="1" t="s">
        <v>45</v>
      </c>
      <c r="I75" s="3">
        <v>43767.732534722199</v>
      </c>
      <c r="J75" s="4">
        <v>12000</v>
      </c>
      <c r="K75" s="4"/>
      <c r="L75" s="4">
        <v>13.6804166666667</v>
      </c>
      <c r="M75" s="4">
        <v>913277.45372506301</v>
      </c>
      <c r="N75" s="1" t="b">
        <v>0</v>
      </c>
      <c r="O75" s="4">
        <v>13838.576499955099</v>
      </c>
      <c r="P75" s="4">
        <v>13838.576499955099</v>
      </c>
      <c r="Q75" s="4">
        <v>913277.45372506301</v>
      </c>
      <c r="R75" s="4">
        <v>115.32147083295899</v>
      </c>
      <c r="S75" s="4"/>
      <c r="T75" s="4">
        <v>21.6440030067542</v>
      </c>
      <c r="U75" s="1" t="b">
        <v>0</v>
      </c>
    </row>
    <row r="76" spans="1:21">
      <c r="A76" s="1"/>
      <c r="B76" s="1"/>
      <c r="C76" s="1" t="s">
        <v>351</v>
      </c>
      <c r="D76" s="1" t="s">
        <v>583</v>
      </c>
      <c r="E76" s="4">
        <v>15</v>
      </c>
      <c r="F76" s="1" t="s">
        <v>350</v>
      </c>
      <c r="G76" s="1" t="s">
        <v>44</v>
      </c>
      <c r="H76" s="1" t="s">
        <v>135</v>
      </c>
      <c r="I76" s="3">
        <v>43767.753391203703</v>
      </c>
      <c r="J76" s="4">
        <v>12000</v>
      </c>
      <c r="K76" s="4"/>
      <c r="L76" s="4">
        <v>13.680533333333299</v>
      </c>
      <c r="M76" s="4">
        <v>651027.10218211205</v>
      </c>
      <c r="N76" s="1" t="b">
        <v>0</v>
      </c>
      <c r="O76" s="4">
        <v>9864.7878805551209</v>
      </c>
      <c r="P76" s="4">
        <v>9864.7878805551209</v>
      </c>
      <c r="Q76" s="4">
        <v>651027.10218211205</v>
      </c>
      <c r="R76" s="4">
        <v>82.206565671292694</v>
      </c>
      <c r="S76" s="4"/>
      <c r="T76" s="4">
        <v>21.4541629817464</v>
      </c>
      <c r="U76" s="1" t="b">
        <v>0</v>
      </c>
    </row>
    <row r="77" spans="1:21">
      <c r="A77" s="1"/>
      <c r="B77" s="1"/>
      <c r="C77" s="1" t="s">
        <v>349</v>
      </c>
      <c r="D77" s="1" t="s">
        <v>583</v>
      </c>
      <c r="E77" s="4">
        <v>16</v>
      </c>
      <c r="F77" s="1" t="s">
        <v>348</v>
      </c>
      <c r="G77" s="1" t="s">
        <v>44</v>
      </c>
      <c r="H77" s="1" t="s">
        <v>134</v>
      </c>
      <c r="I77" s="3">
        <v>43767.774282407401</v>
      </c>
      <c r="J77" s="4">
        <v>12000</v>
      </c>
      <c r="K77" s="4"/>
      <c r="L77" s="4">
        <v>13.680533333333299</v>
      </c>
      <c r="M77" s="4">
        <v>608175.82254551596</v>
      </c>
      <c r="N77" s="1" t="b">
        <v>0</v>
      </c>
      <c r="O77" s="4">
        <v>9215.4773025338709</v>
      </c>
      <c r="P77" s="4">
        <v>9215.4773025338709</v>
      </c>
      <c r="Q77" s="4">
        <v>608175.82254551596</v>
      </c>
      <c r="R77" s="4">
        <v>76.795644187782202</v>
      </c>
      <c r="S77" s="4"/>
      <c r="T77" s="4">
        <v>22.137157981037099</v>
      </c>
      <c r="U77" s="1" t="b">
        <v>0</v>
      </c>
    </row>
    <row r="78" spans="1:21">
      <c r="A78" s="1"/>
      <c r="B78" s="1"/>
      <c r="C78" s="1" t="s">
        <v>347</v>
      </c>
      <c r="D78" s="1" t="s">
        <v>583</v>
      </c>
      <c r="E78" s="4">
        <v>17</v>
      </c>
      <c r="F78" s="1" t="s">
        <v>346</v>
      </c>
      <c r="G78" s="1" t="s">
        <v>25</v>
      </c>
      <c r="H78" s="1" t="s">
        <v>114</v>
      </c>
      <c r="I78" s="3">
        <v>43767.795173611099</v>
      </c>
      <c r="J78" s="4">
        <v>12000</v>
      </c>
      <c r="K78" s="4"/>
      <c r="L78" s="4">
        <v>13.6805166666667</v>
      </c>
      <c r="M78" s="4">
        <v>723484.20304556401</v>
      </c>
      <c r="N78" s="1" t="b">
        <v>0</v>
      </c>
      <c r="O78" s="4">
        <v>10962.7051992999</v>
      </c>
      <c r="P78" s="4">
        <v>10962.7051992999</v>
      </c>
      <c r="Q78" s="4">
        <v>723484.20304556401</v>
      </c>
      <c r="R78" s="4">
        <f t="shared" ref="R78:R109" si="5">(P78/J78)*100</f>
        <v>91.355876660832507</v>
      </c>
      <c r="S78" s="4"/>
      <c r="T78" s="4">
        <v>20.747937518874402</v>
      </c>
      <c r="U78" s="1" t="b">
        <v>0</v>
      </c>
    </row>
    <row r="79" spans="1:21">
      <c r="A79" s="1"/>
      <c r="B79" s="1"/>
      <c r="C79" s="1" t="s">
        <v>345</v>
      </c>
      <c r="D79" s="1" t="s">
        <v>583</v>
      </c>
      <c r="E79" s="4">
        <v>18</v>
      </c>
      <c r="F79" s="1" t="s">
        <v>344</v>
      </c>
      <c r="G79" s="1" t="s">
        <v>25</v>
      </c>
      <c r="H79" s="1" t="s">
        <v>114</v>
      </c>
      <c r="I79" s="3">
        <v>43767.816122685203</v>
      </c>
      <c r="J79" s="4">
        <v>12000</v>
      </c>
      <c r="K79" s="4"/>
      <c r="L79" s="4">
        <v>13.6805166666667</v>
      </c>
      <c r="M79" s="4">
        <v>749346.73669221601</v>
      </c>
      <c r="N79" s="1" t="b">
        <v>0</v>
      </c>
      <c r="O79" s="4">
        <v>11354.591201622699</v>
      </c>
      <c r="P79" s="4">
        <v>11354.591201622699</v>
      </c>
      <c r="Q79" s="4">
        <v>749346.73669221601</v>
      </c>
      <c r="R79" s="4">
        <f t="shared" si="5"/>
        <v>94.621593346855832</v>
      </c>
      <c r="S79" s="4"/>
      <c r="T79" s="4">
        <v>20.975102188890201</v>
      </c>
      <c r="U79" s="1" t="b">
        <v>0</v>
      </c>
    </row>
    <row r="80" spans="1:21">
      <c r="A80" s="1"/>
      <c r="B80" s="1"/>
      <c r="C80" s="1" t="s">
        <v>343</v>
      </c>
      <c r="D80" s="1" t="s">
        <v>583</v>
      </c>
      <c r="E80" s="4">
        <v>19</v>
      </c>
      <c r="F80" s="1" t="s">
        <v>342</v>
      </c>
      <c r="G80" s="1" t="s">
        <v>25</v>
      </c>
      <c r="H80" s="1" t="s">
        <v>114</v>
      </c>
      <c r="I80" s="3">
        <v>43767.837048611102</v>
      </c>
      <c r="J80" s="4">
        <v>12000</v>
      </c>
      <c r="K80" s="4"/>
      <c r="L80" s="4">
        <v>13.6805166666667</v>
      </c>
      <c r="M80" s="4">
        <v>613035.35928468499</v>
      </c>
      <c r="N80" s="1" t="b">
        <v>0</v>
      </c>
      <c r="O80" s="4">
        <v>9289.1121772863808</v>
      </c>
      <c r="P80" s="4">
        <v>9289.1121772863808</v>
      </c>
      <c r="Q80" s="4">
        <v>613035.35928468499</v>
      </c>
      <c r="R80" s="4">
        <f t="shared" si="5"/>
        <v>77.409268144053172</v>
      </c>
      <c r="S80" s="4"/>
      <c r="T80" s="4">
        <v>19.955500459144702</v>
      </c>
      <c r="U80" s="1" t="b">
        <v>0</v>
      </c>
    </row>
    <row r="81" spans="1:21">
      <c r="A81" s="1"/>
      <c r="B81" s="1"/>
      <c r="C81" s="1" t="s">
        <v>341</v>
      </c>
      <c r="D81" s="1" t="s">
        <v>583</v>
      </c>
      <c r="E81" s="4">
        <v>20</v>
      </c>
      <c r="F81" s="1" t="s">
        <v>340</v>
      </c>
      <c r="G81" s="1" t="s">
        <v>25</v>
      </c>
      <c r="H81" s="1" t="s">
        <v>114</v>
      </c>
      <c r="I81" s="3">
        <v>43767.857928240701</v>
      </c>
      <c r="J81" s="4">
        <v>12000</v>
      </c>
      <c r="K81" s="4"/>
      <c r="L81" s="4">
        <v>13.6805166666667</v>
      </c>
      <c r="M81" s="4">
        <v>782386.93221492798</v>
      </c>
      <c r="N81" s="1" t="b">
        <v>0</v>
      </c>
      <c r="O81" s="4">
        <v>11855.237824891001</v>
      </c>
      <c r="P81" s="4">
        <v>11855.237824891001</v>
      </c>
      <c r="Q81" s="4">
        <v>782386.93221492798</v>
      </c>
      <c r="R81" s="4">
        <f t="shared" si="5"/>
        <v>98.79364854075834</v>
      </c>
      <c r="S81" s="4"/>
      <c r="T81" s="4">
        <v>20.963738815784101</v>
      </c>
      <c r="U81" s="1" t="b">
        <v>0</v>
      </c>
    </row>
    <row r="82" spans="1:21">
      <c r="A82" s="1"/>
      <c r="B82" s="1"/>
      <c r="C82" s="1" t="s">
        <v>339</v>
      </c>
      <c r="D82" s="1" t="s">
        <v>583</v>
      </c>
      <c r="E82" s="4">
        <v>21</v>
      </c>
      <c r="F82" s="1" t="s">
        <v>338</v>
      </c>
      <c r="G82" s="1" t="s">
        <v>25</v>
      </c>
      <c r="H82" s="1" t="s">
        <v>114</v>
      </c>
      <c r="I82" s="3">
        <v>43767.878900463002</v>
      </c>
      <c r="J82" s="4">
        <v>12000</v>
      </c>
      <c r="K82" s="4"/>
      <c r="L82" s="4">
        <v>13.6805166666667</v>
      </c>
      <c r="M82" s="4">
        <v>748611.32579877798</v>
      </c>
      <c r="N82" s="1" t="b">
        <v>0</v>
      </c>
      <c r="O82" s="4">
        <v>11343.4477754204</v>
      </c>
      <c r="P82" s="4">
        <v>11343.4477754204</v>
      </c>
      <c r="Q82" s="4">
        <v>748611.32579877798</v>
      </c>
      <c r="R82" s="4">
        <f t="shared" si="5"/>
        <v>94.528731461836671</v>
      </c>
      <c r="S82" s="4"/>
      <c r="T82" s="4">
        <v>21.0485433281372</v>
      </c>
      <c r="U82" s="1" t="b">
        <v>0</v>
      </c>
    </row>
    <row r="83" spans="1:21">
      <c r="A83" s="1"/>
      <c r="B83" s="1"/>
      <c r="C83" s="1" t="s">
        <v>337</v>
      </c>
      <c r="D83" s="1" t="s">
        <v>583</v>
      </c>
      <c r="E83" s="4">
        <v>22</v>
      </c>
      <c r="F83" s="1" t="s">
        <v>336</v>
      </c>
      <c r="G83" s="1" t="s">
        <v>25</v>
      </c>
      <c r="H83" s="1" t="s">
        <v>114</v>
      </c>
      <c r="I83" s="3">
        <v>43767.899791666699</v>
      </c>
      <c r="J83" s="4">
        <v>12000</v>
      </c>
      <c r="K83" s="4"/>
      <c r="L83" s="4">
        <v>13.655049999999999</v>
      </c>
      <c r="M83" s="4">
        <v>434357.29510650499</v>
      </c>
      <c r="N83" s="1" t="b">
        <v>0</v>
      </c>
      <c r="O83" s="4">
        <v>6581.6654425528995</v>
      </c>
      <c r="P83" s="4">
        <v>6581.6654425528995</v>
      </c>
      <c r="Q83" s="4">
        <v>434357.29510650499</v>
      </c>
      <c r="R83" s="4">
        <f t="shared" si="5"/>
        <v>54.84721202127416</v>
      </c>
      <c r="S83" s="4"/>
      <c r="T83" s="4">
        <v>34.753016749447497</v>
      </c>
      <c r="U83" s="1" t="b">
        <v>0</v>
      </c>
    </row>
    <row r="84" spans="1:21">
      <c r="A84" s="1"/>
      <c r="B84" s="1"/>
      <c r="C84" s="1" t="s">
        <v>285</v>
      </c>
      <c r="D84" s="1" t="s">
        <v>583</v>
      </c>
      <c r="E84" s="4">
        <v>1</v>
      </c>
      <c r="F84" s="1" t="s">
        <v>335</v>
      </c>
      <c r="G84" s="1" t="s">
        <v>11</v>
      </c>
      <c r="H84" s="1" t="s">
        <v>114</v>
      </c>
      <c r="I84" s="3">
        <v>43767.920729166697</v>
      </c>
      <c r="J84" s="4">
        <v>12000</v>
      </c>
      <c r="K84" s="4"/>
      <c r="L84" s="4">
        <v>13.689016666666699</v>
      </c>
      <c r="M84" s="4">
        <v>330047.18249816902</v>
      </c>
      <c r="N84" s="1" t="b">
        <v>0</v>
      </c>
      <c r="O84" s="4">
        <v>5001.0904845687201</v>
      </c>
      <c r="P84" s="4">
        <v>5001.0904845687201</v>
      </c>
      <c r="Q84" s="4">
        <v>330047.18249816902</v>
      </c>
      <c r="R84" s="4">
        <f t="shared" si="5"/>
        <v>41.675754038072668</v>
      </c>
      <c r="S84" s="4"/>
      <c r="T84" s="4">
        <v>0.22785062595882799</v>
      </c>
      <c r="U84" s="1" t="b">
        <v>0</v>
      </c>
    </row>
    <row r="85" spans="1:21">
      <c r="A85" s="1"/>
      <c r="B85" s="1"/>
      <c r="C85" s="1" t="s">
        <v>334</v>
      </c>
      <c r="D85" s="1" t="s">
        <v>583</v>
      </c>
      <c r="E85" s="4">
        <v>23</v>
      </c>
      <c r="F85" s="1" t="s">
        <v>333</v>
      </c>
      <c r="G85" s="1" t="s">
        <v>25</v>
      </c>
      <c r="H85" s="1" t="s">
        <v>114</v>
      </c>
      <c r="I85" s="3">
        <v>43767.941631944399</v>
      </c>
      <c r="J85" s="4">
        <v>12000</v>
      </c>
      <c r="K85" s="4"/>
      <c r="L85" s="4">
        <v>13.680533333333299</v>
      </c>
      <c r="M85" s="4">
        <v>527970.34814388701</v>
      </c>
      <c r="N85" s="1" t="b">
        <v>0</v>
      </c>
      <c r="O85" s="4">
        <v>8000.1515669702003</v>
      </c>
      <c r="P85" s="4">
        <v>8000.1515669702003</v>
      </c>
      <c r="Q85" s="4">
        <v>527970.34814388701</v>
      </c>
      <c r="R85" s="4">
        <f t="shared" si="5"/>
        <v>66.667929724751673</v>
      </c>
      <c r="S85" s="4"/>
      <c r="T85" s="4">
        <v>19.634307396470401</v>
      </c>
      <c r="U85" s="1" t="b">
        <v>0</v>
      </c>
    </row>
    <row r="86" spans="1:21">
      <c r="A86" s="1"/>
      <c r="B86" s="1"/>
      <c r="C86" s="1" t="s">
        <v>332</v>
      </c>
      <c r="D86" s="1" t="s">
        <v>583</v>
      </c>
      <c r="E86" s="4">
        <v>24</v>
      </c>
      <c r="F86" s="1" t="s">
        <v>331</v>
      </c>
      <c r="G86" s="1" t="s">
        <v>25</v>
      </c>
      <c r="H86" s="1" t="s">
        <v>114</v>
      </c>
      <c r="I86" s="3">
        <v>43767.9625578704</v>
      </c>
      <c r="J86" s="4">
        <v>12000</v>
      </c>
      <c r="K86" s="4"/>
      <c r="L86" s="4">
        <v>13.6720333333333</v>
      </c>
      <c r="M86" s="4">
        <v>689317.36704133998</v>
      </c>
      <c r="N86" s="1" t="b">
        <v>0</v>
      </c>
      <c r="O86" s="4">
        <v>10444.986983573301</v>
      </c>
      <c r="P86" s="4">
        <v>10444.986983573301</v>
      </c>
      <c r="Q86" s="4">
        <v>689317.36704133998</v>
      </c>
      <c r="R86" s="4">
        <f t="shared" si="5"/>
        <v>87.041558196444171</v>
      </c>
      <c r="S86" s="4"/>
      <c r="T86" s="4">
        <v>19.526140925725901</v>
      </c>
      <c r="U86" s="1" t="b">
        <v>0</v>
      </c>
    </row>
    <row r="87" spans="1:21">
      <c r="A87" s="1"/>
      <c r="B87" s="1"/>
      <c r="C87" s="1" t="s">
        <v>330</v>
      </c>
      <c r="D87" s="1" t="s">
        <v>583</v>
      </c>
      <c r="E87" s="4">
        <v>25</v>
      </c>
      <c r="F87" s="1" t="s">
        <v>329</v>
      </c>
      <c r="G87" s="1" t="s">
        <v>25</v>
      </c>
      <c r="H87" s="1" t="s">
        <v>114</v>
      </c>
      <c r="I87" s="3">
        <v>43767.983460648102</v>
      </c>
      <c r="J87" s="4">
        <v>12000</v>
      </c>
      <c r="K87" s="4"/>
      <c r="L87" s="4">
        <v>13.6720333333333</v>
      </c>
      <c r="M87" s="4">
        <v>842882.099543688</v>
      </c>
      <c r="N87" s="1" t="b">
        <v>0</v>
      </c>
      <c r="O87" s="4">
        <v>12771.9001135985</v>
      </c>
      <c r="P87" s="4">
        <v>12771.9001135985</v>
      </c>
      <c r="Q87" s="4">
        <v>842882.099543688</v>
      </c>
      <c r="R87" s="4">
        <f t="shared" si="5"/>
        <v>106.43250094665417</v>
      </c>
      <c r="S87" s="4"/>
      <c r="T87" s="4">
        <v>21.747145173151502</v>
      </c>
      <c r="U87" s="1" t="b">
        <v>0</v>
      </c>
    </row>
    <row r="88" spans="1:21">
      <c r="A88" s="1"/>
      <c r="B88" s="1"/>
      <c r="C88" s="1" t="s">
        <v>328</v>
      </c>
      <c r="D88" s="1" t="s">
        <v>583</v>
      </c>
      <c r="E88" s="4">
        <v>26</v>
      </c>
      <c r="F88" s="1" t="s">
        <v>327</v>
      </c>
      <c r="G88" s="1" t="s">
        <v>25</v>
      </c>
      <c r="H88" s="1" t="s">
        <v>114</v>
      </c>
      <c r="I88" s="3">
        <v>43768.004386574103</v>
      </c>
      <c r="J88" s="4">
        <v>12000</v>
      </c>
      <c r="K88" s="4"/>
      <c r="L88" s="4">
        <v>13.6720333333333</v>
      </c>
      <c r="M88" s="4">
        <v>566279.93558881595</v>
      </c>
      <c r="N88" s="1" t="b">
        <v>0</v>
      </c>
      <c r="O88" s="4">
        <v>8580.6434584277104</v>
      </c>
      <c r="P88" s="4">
        <v>8580.6434584277104</v>
      </c>
      <c r="Q88" s="4">
        <v>566279.93558881595</v>
      </c>
      <c r="R88" s="4">
        <f t="shared" si="5"/>
        <v>71.505362153564249</v>
      </c>
      <c r="S88" s="4"/>
      <c r="T88" s="4">
        <v>20.507868106475598</v>
      </c>
      <c r="U88" s="1" t="b">
        <v>0</v>
      </c>
    </row>
    <row r="89" spans="1:21">
      <c r="A89" s="1"/>
      <c r="B89" s="1"/>
      <c r="C89" s="1" t="s">
        <v>326</v>
      </c>
      <c r="D89" s="1" t="s">
        <v>583</v>
      </c>
      <c r="E89" s="4">
        <v>27</v>
      </c>
      <c r="F89" s="1" t="s">
        <v>325</v>
      </c>
      <c r="G89" s="1" t="s">
        <v>25</v>
      </c>
      <c r="H89" s="1" t="s">
        <v>114</v>
      </c>
      <c r="I89" s="3">
        <v>43768.025289351899</v>
      </c>
      <c r="J89" s="4">
        <v>12000</v>
      </c>
      <c r="K89" s="4"/>
      <c r="L89" s="4">
        <v>13.6720333333333</v>
      </c>
      <c r="M89" s="4">
        <v>814638.02506628796</v>
      </c>
      <c r="N89" s="1" t="b">
        <v>0</v>
      </c>
      <c r="O89" s="4">
        <v>12343.9274490685</v>
      </c>
      <c r="P89" s="4">
        <v>12343.9274490685</v>
      </c>
      <c r="Q89" s="4">
        <v>814638.02506628796</v>
      </c>
      <c r="R89" s="4">
        <f t="shared" si="5"/>
        <v>102.86606207557082</v>
      </c>
      <c r="S89" s="4"/>
      <c r="T89" s="4">
        <v>20.280250029862</v>
      </c>
      <c r="U89" s="1" t="b">
        <v>0</v>
      </c>
    </row>
    <row r="90" spans="1:21">
      <c r="A90" s="1"/>
      <c r="B90" s="1"/>
      <c r="C90" s="1" t="s">
        <v>324</v>
      </c>
      <c r="D90" s="1" t="s">
        <v>583</v>
      </c>
      <c r="E90" s="4">
        <v>9</v>
      </c>
      <c r="F90" s="1" t="s">
        <v>323</v>
      </c>
      <c r="G90" s="1" t="s">
        <v>27</v>
      </c>
      <c r="H90" s="1" t="s">
        <v>60</v>
      </c>
      <c r="I90" s="3">
        <v>43768.046238425901</v>
      </c>
      <c r="J90" s="4">
        <v>12000</v>
      </c>
      <c r="K90" s="4"/>
      <c r="L90" s="4">
        <v>13.6720333333333</v>
      </c>
      <c r="M90" s="4">
        <v>797522.25987741305</v>
      </c>
      <c r="N90" s="1" t="b">
        <v>0</v>
      </c>
      <c r="O90" s="4">
        <v>12084.5781955033</v>
      </c>
      <c r="P90" s="4">
        <v>12084.5781955033</v>
      </c>
      <c r="Q90" s="4">
        <v>797522.25987741305</v>
      </c>
      <c r="R90" s="4">
        <f t="shared" si="5"/>
        <v>100.70481829586085</v>
      </c>
      <c r="S90" s="4"/>
      <c r="T90" s="4">
        <v>24.411838691061899</v>
      </c>
      <c r="U90" s="1" t="b">
        <v>0</v>
      </c>
    </row>
    <row r="91" spans="1:21">
      <c r="A91" s="1"/>
      <c r="B91" s="1"/>
      <c r="C91" s="1" t="s">
        <v>322</v>
      </c>
      <c r="D91" s="1" t="s">
        <v>583</v>
      </c>
      <c r="E91" s="4">
        <v>28</v>
      </c>
      <c r="F91" s="1" t="s">
        <v>321</v>
      </c>
      <c r="G91" s="1" t="s">
        <v>25</v>
      </c>
      <c r="H91" s="1" t="s">
        <v>114</v>
      </c>
      <c r="I91" s="3">
        <v>43768.067129629599</v>
      </c>
      <c r="J91" s="4">
        <v>12000</v>
      </c>
      <c r="K91" s="4"/>
      <c r="L91" s="4">
        <v>13.6720333333333</v>
      </c>
      <c r="M91" s="4">
        <v>596535.66313753196</v>
      </c>
      <c r="N91" s="1" t="b">
        <v>0</v>
      </c>
      <c r="O91" s="4">
        <v>9039.0980042362607</v>
      </c>
      <c r="P91" s="4">
        <v>9039.0980042362607</v>
      </c>
      <c r="Q91" s="4">
        <v>596535.66313753196</v>
      </c>
      <c r="R91" s="4">
        <f t="shared" si="5"/>
        <v>75.325816701968833</v>
      </c>
      <c r="S91" s="4"/>
      <c r="T91" s="4">
        <v>24.946181508306498</v>
      </c>
      <c r="U91" s="1" t="b">
        <v>0</v>
      </c>
    </row>
    <row r="92" spans="1:21">
      <c r="A92" s="1"/>
      <c r="B92" s="1"/>
      <c r="C92" s="1" t="s">
        <v>320</v>
      </c>
      <c r="D92" s="1" t="s">
        <v>583</v>
      </c>
      <c r="E92" s="4">
        <v>29</v>
      </c>
      <c r="F92" s="1" t="s">
        <v>319</v>
      </c>
      <c r="G92" s="1" t="s">
        <v>25</v>
      </c>
      <c r="H92" s="1" t="s">
        <v>114</v>
      </c>
      <c r="I92" s="3">
        <v>43768.088067129604</v>
      </c>
      <c r="J92" s="4">
        <v>12000</v>
      </c>
      <c r="K92" s="4"/>
      <c r="L92" s="4">
        <v>13.6720333333333</v>
      </c>
      <c r="M92" s="4">
        <v>665246.85011620098</v>
      </c>
      <c r="N92" s="1" t="b">
        <v>0</v>
      </c>
      <c r="O92" s="4">
        <v>10080.2547890979</v>
      </c>
      <c r="P92" s="4">
        <v>10080.2547890979</v>
      </c>
      <c r="Q92" s="4">
        <v>665246.85011620098</v>
      </c>
      <c r="R92" s="4">
        <f t="shared" si="5"/>
        <v>84.002123242482512</v>
      </c>
      <c r="S92" s="4"/>
      <c r="T92" s="4">
        <v>21.1448436654434</v>
      </c>
      <c r="U92" s="1" t="b">
        <v>0</v>
      </c>
    </row>
    <row r="93" spans="1:21">
      <c r="A93" s="1"/>
      <c r="B93" s="1"/>
      <c r="C93" s="1" t="s">
        <v>318</v>
      </c>
      <c r="D93" s="1" t="s">
        <v>583</v>
      </c>
      <c r="E93" s="4">
        <v>30</v>
      </c>
      <c r="F93" s="1" t="s">
        <v>317</v>
      </c>
      <c r="G93" s="1" t="s">
        <v>25</v>
      </c>
      <c r="H93" s="1" t="s">
        <v>114</v>
      </c>
      <c r="I93" s="3">
        <v>43768.1089236111</v>
      </c>
      <c r="J93" s="4">
        <v>12000</v>
      </c>
      <c r="K93" s="4"/>
      <c r="L93" s="4">
        <v>13.6720333333333</v>
      </c>
      <c r="M93" s="4">
        <v>577462.22163418005</v>
      </c>
      <c r="N93" s="1" t="b">
        <v>0</v>
      </c>
      <c r="O93" s="4">
        <v>8750.0847604679293</v>
      </c>
      <c r="P93" s="4">
        <v>8750.0847604679293</v>
      </c>
      <c r="Q93" s="4">
        <v>577462.22163418005</v>
      </c>
      <c r="R93" s="4">
        <f t="shared" si="5"/>
        <v>72.917373003899414</v>
      </c>
      <c r="S93" s="4"/>
      <c r="T93" s="4">
        <v>19.204130054157702</v>
      </c>
      <c r="U93" s="1" t="b">
        <v>0</v>
      </c>
    </row>
    <row r="94" spans="1:21">
      <c r="A94" s="1"/>
      <c r="B94" s="1"/>
      <c r="C94" s="1" t="s">
        <v>316</v>
      </c>
      <c r="D94" s="1" t="s">
        <v>583</v>
      </c>
      <c r="E94" s="4">
        <v>31</v>
      </c>
      <c r="F94" s="1" t="s">
        <v>315</v>
      </c>
      <c r="G94" s="1" t="s">
        <v>25</v>
      </c>
      <c r="H94" s="1" t="s">
        <v>114</v>
      </c>
      <c r="I94" s="3">
        <v>43768.129884259302</v>
      </c>
      <c r="J94" s="4">
        <v>12000</v>
      </c>
      <c r="K94" s="4"/>
      <c r="L94" s="4">
        <v>13.6805166666667</v>
      </c>
      <c r="M94" s="4">
        <v>520113.55830641597</v>
      </c>
      <c r="N94" s="1" t="b">
        <v>0</v>
      </c>
      <c r="O94" s="4">
        <v>7881.1003555705902</v>
      </c>
      <c r="P94" s="4">
        <v>7881.1003555705902</v>
      </c>
      <c r="Q94" s="4">
        <v>520113.55830641597</v>
      </c>
      <c r="R94" s="4">
        <f t="shared" si="5"/>
        <v>65.675836296421579</v>
      </c>
      <c r="S94" s="4"/>
      <c r="T94" s="4">
        <v>21.776177746798901</v>
      </c>
      <c r="U94" s="1" t="b">
        <v>0</v>
      </c>
    </row>
    <row r="95" spans="1:21">
      <c r="A95" s="1"/>
      <c r="B95" s="1"/>
      <c r="C95" s="1" t="s">
        <v>314</v>
      </c>
      <c r="D95" s="1" t="s">
        <v>583</v>
      </c>
      <c r="E95" s="4">
        <v>32</v>
      </c>
      <c r="F95" s="1" t="s">
        <v>313</v>
      </c>
      <c r="G95" s="1" t="s">
        <v>25</v>
      </c>
      <c r="H95" s="1" t="s">
        <v>114</v>
      </c>
      <c r="I95" s="3">
        <v>43768.150763888902</v>
      </c>
      <c r="J95" s="4">
        <v>12000</v>
      </c>
      <c r="K95" s="4"/>
      <c r="L95" s="4">
        <v>13.6720333333333</v>
      </c>
      <c r="M95" s="4">
        <v>817597.91857480502</v>
      </c>
      <c r="N95" s="1" t="b">
        <v>0</v>
      </c>
      <c r="O95" s="4">
        <v>12388.777688809199</v>
      </c>
      <c r="P95" s="4">
        <v>12388.777688809199</v>
      </c>
      <c r="Q95" s="4">
        <v>817597.91857480502</v>
      </c>
      <c r="R95" s="4">
        <f t="shared" si="5"/>
        <v>103.23981407340999</v>
      </c>
      <c r="S95" s="4"/>
      <c r="T95" s="4">
        <v>21.181782841559802</v>
      </c>
      <c r="U95" s="1" t="b">
        <v>0</v>
      </c>
    </row>
    <row r="96" spans="1:21">
      <c r="A96" s="1"/>
      <c r="B96" s="1"/>
      <c r="C96" s="1" t="s">
        <v>285</v>
      </c>
      <c r="D96" s="1" t="s">
        <v>583</v>
      </c>
      <c r="E96" s="4">
        <v>1</v>
      </c>
      <c r="F96" s="1" t="s">
        <v>312</v>
      </c>
      <c r="G96" s="1" t="s">
        <v>11</v>
      </c>
      <c r="H96" s="1" t="s">
        <v>114</v>
      </c>
      <c r="I96" s="3">
        <v>43768.1717361111</v>
      </c>
      <c r="J96" s="4">
        <v>12000</v>
      </c>
      <c r="K96" s="4"/>
      <c r="L96" s="4">
        <v>13.689016666666699</v>
      </c>
      <c r="M96" s="4">
        <v>375050.23350781598</v>
      </c>
      <c r="N96" s="1" t="b">
        <v>0</v>
      </c>
      <c r="O96" s="4">
        <v>5683.0061078967701</v>
      </c>
      <c r="P96" s="4">
        <v>5683.0061078967701</v>
      </c>
      <c r="Q96" s="4">
        <v>375050.23350781598</v>
      </c>
      <c r="R96" s="4">
        <f t="shared" si="5"/>
        <v>47.358384232473085</v>
      </c>
      <c r="S96" s="4"/>
      <c r="T96" s="4">
        <v>0.16939047990176001</v>
      </c>
      <c r="U96" s="1" t="b">
        <v>0</v>
      </c>
    </row>
    <row r="97" spans="1:21">
      <c r="A97" s="1"/>
      <c r="B97" s="1"/>
      <c r="C97" s="1" t="s">
        <v>311</v>
      </c>
      <c r="D97" s="1" t="s">
        <v>583</v>
      </c>
      <c r="E97" s="4">
        <v>33</v>
      </c>
      <c r="F97" s="1" t="s">
        <v>310</v>
      </c>
      <c r="G97" s="1" t="s">
        <v>25</v>
      </c>
      <c r="H97" s="1" t="s">
        <v>114</v>
      </c>
      <c r="I97" s="3">
        <v>43768.192662037</v>
      </c>
      <c r="J97" s="4">
        <v>12000</v>
      </c>
      <c r="K97" s="4"/>
      <c r="L97" s="4">
        <v>13.6720333333333</v>
      </c>
      <c r="M97" s="4">
        <v>829428.77873316698</v>
      </c>
      <c r="N97" s="1" t="b">
        <v>0</v>
      </c>
      <c r="O97" s="4">
        <v>12568.0466094356</v>
      </c>
      <c r="P97" s="4">
        <v>12568.0466094356</v>
      </c>
      <c r="Q97" s="4">
        <v>829428.77873316698</v>
      </c>
      <c r="R97" s="4">
        <f t="shared" si="5"/>
        <v>104.73372174529668</v>
      </c>
      <c r="S97" s="4"/>
      <c r="T97" s="4">
        <v>22.2644517174706</v>
      </c>
      <c r="U97" s="1" t="b">
        <v>0</v>
      </c>
    </row>
    <row r="98" spans="1:21">
      <c r="A98" s="1"/>
      <c r="B98" s="1"/>
      <c r="C98" s="1" t="s">
        <v>309</v>
      </c>
      <c r="D98" s="1" t="s">
        <v>583</v>
      </c>
      <c r="E98" s="4">
        <v>34</v>
      </c>
      <c r="F98" s="1" t="s">
        <v>308</v>
      </c>
      <c r="G98" s="1" t="s">
        <v>25</v>
      </c>
      <c r="H98" s="1" t="s">
        <v>114</v>
      </c>
      <c r="I98" s="3">
        <v>43768.213611111103</v>
      </c>
      <c r="J98" s="4">
        <v>12000</v>
      </c>
      <c r="K98" s="4"/>
      <c r="L98" s="4">
        <v>13.6720333333333</v>
      </c>
      <c r="M98" s="4">
        <v>558076.83585848496</v>
      </c>
      <c r="N98" s="1" t="b">
        <v>0</v>
      </c>
      <c r="O98" s="4">
        <v>8456.34473333391</v>
      </c>
      <c r="P98" s="4">
        <v>8456.34473333391</v>
      </c>
      <c r="Q98" s="4">
        <v>558076.83585848496</v>
      </c>
      <c r="R98" s="4">
        <f t="shared" si="5"/>
        <v>70.469539444449254</v>
      </c>
      <c r="S98" s="4"/>
      <c r="T98" s="4">
        <v>21.340303648800301</v>
      </c>
      <c r="U98" s="1" t="b">
        <v>0</v>
      </c>
    </row>
    <row r="99" spans="1:21">
      <c r="A99" s="1"/>
      <c r="B99" s="1"/>
      <c r="C99" s="1" t="s">
        <v>307</v>
      </c>
      <c r="D99" s="1" t="s">
        <v>583</v>
      </c>
      <c r="E99" s="4">
        <v>35</v>
      </c>
      <c r="F99" s="1" t="s">
        <v>306</v>
      </c>
      <c r="G99" s="1" t="s">
        <v>25</v>
      </c>
      <c r="H99" s="1" t="s">
        <v>114</v>
      </c>
      <c r="I99" s="3">
        <v>43768.234490740702</v>
      </c>
      <c r="J99" s="4">
        <v>12000</v>
      </c>
      <c r="K99" s="4"/>
      <c r="L99" s="4">
        <v>13.6720166666667</v>
      </c>
      <c r="M99" s="4">
        <v>627158.42539590702</v>
      </c>
      <c r="N99" s="1" t="b">
        <v>0</v>
      </c>
      <c r="O99" s="4">
        <v>9503.1140996998693</v>
      </c>
      <c r="P99" s="4">
        <v>9503.1140996998693</v>
      </c>
      <c r="Q99" s="4">
        <v>627158.42539590702</v>
      </c>
      <c r="R99" s="4">
        <f t="shared" si="5"/>
        <v>79.192617497498901</v>
      </c>
      <c r="S99" s="4"/>
      <c r="T99" s="4">
        <v>18.169067790632901</v>
      </c>
      <c r="U99" s="1" t="b">
        <v>0</v>
      </c>
    </row>
    <row r="100" spans="1:21">
      <c r="A100" s="1"/>
      <c r="B100" s="1"/>
      <c r="C100" s="1" t="s">
        <v>305</v>
      </c>
      <c r="D100" s="1" t="s">
        <v>583</v>
      </c>
      <c r="E100" s="4">
        <v>36</v>
      </c>
      <c r="F100" s="1" t="s">
        <v>304</v>
      </c>
      <c r="G100" s="1" t="s">
        <v>25</v>
      </c>
      <c r="H100" s="1" t="s">
        <v>114</v>
      </c>
      <c r="I100" s="3">
        <v>43768.255451388897</v>
      </c>
      <c r="J100" s="4">
        <v>12000</v>
      </c>
      <c r="K100" s="4"/>
      <c r="L100" s="4">
        <v>13.6805166666667</v>
      </c>
      <c r="M100" s="4">
        <v>552982.02445247595</v>
      </c>
      <c r="N100" s="1" t="b">
        <v>0</v>
      </c>
      <c r="O100" s="4">
        <v>8379.1448231562008</v>
      </c>
      <c r="P100" s="4">
        <v>8379.1448231562008</v>
      </c>
      <c r="Q100" s="4">
        <v>552982.02445247595</v>
      </c>
      <c r="R100" s="4">
        <f t="shared" si="5"/>
        <v>69.826206859635008</v>
      </c>
      <c r="S100" s="4"/>
      <c r="T100" s="4">
        <v>20.4284654844569</v>
      </c>
      <c r="U100" s="1" t="b">
        <v>0</v>
      </c>
    </row>
    <row r="101" spans="1:21">
      <c r="A101" s="1"/>
      <c r="B101" s="1"/>
      <c r="C101" s="1" t="s">
        <v>303</v>
      </c>
      <c r="D101" s="1" t="s">
        <v>583</v>
      </c>
      <c r="E101" s="4">
        <v>37</v>
      </c>
      <c r="F101" s="1" t="s">
        <v>302</v>
      </c>
      <c r="G101" s="1" t="s">
        <v>25</v>
      </c>
      <c r="H101" s="1" t="s">
        <v>114</v>
      </c>
      <c r="I101" s="3">
        <v>43768.276354166701</v>
      </c>
      <c r="J101" s="4">
        <v>12000</v>
      </c>
      <c r="K101" s="4"/>
      <c r="L101" s="4">
        <v>13.6805166666667</v>
      </c>
      <c r="M101" s="4">
        <v>545295.97580202098</v>
      </c>
      <c r="N101" s="1" t="b">
        <v>0</v>
      </c>
      <c r="O101" s="4">
        <v>8262.6807937444792</v>
      </c>
      <c r="P101" s="4">
        <v>8262.6807937444792</v>
      </c>
      <c r="Q101" s="4">
        <v>545295.97580202098</v>
      </c>
      <c r="R101" s="4">
        <f t="shared" si="5"/>
        <v>68.855673281203991</v>
      </c>
      <c r="S101" s="4"/>
      <c r="T101" s="4">
        <v>21.1824410242995</v>
      </c>
      <c r="U101" s="1" t="b">
        <v>0</v>
      </c>
    </row>
    <row r="102" spans="1:21">
      <c r="A102" s="1"/>
      <c r="B102" s="1"/>
      <c r="C102" s="1" t="s">
        <v>301</v>
      </c>
      <c r="D102" s="1" t="s">
        <v>583</v>
      </c>
      <c r="E102" s="4">
        <v>5</v>
      </c>
      <c r="F102" s="1" t="s">
        <v>300</v>
      </c>
      <c r="G102" s="1" t="s">
        <v>27</v>
      </c>
      <c r="H102" s="1" t="s">
        <v>120</v>
      </c>
      <c r="I102" s="3">
        <v>43768.297303240703</v>
      </c>
      <c r="J102" s="4">
        <v>12000</v>
      </c>
      <c r="K102" s="4"/>
      <c r="L102" s="4">
        <v>13.6720333333333</v>
      </c>
      <c r="M102" s="4">
        <v>771269.71358948597</v>
      </c>
      <c r="N102" s="1" t="b">
        <v>0</v>
      </c>
      <c r="O102" s="4">
        <v>11686.782466897201</v>
      </c>
      <c r="P102" s="4">
        <v>11686.782466897201</v>
      </c>
      <c r="Q102" s="4">
        <v>771269.71358948597</v>
      </c>
      <c r="R102" s="4">
        <f t="shared" si="5"/>
        <v>97.389853890810002</v>
      </c>
      <c r="S102" s="4"/>
      <c r="T102" s="4">
        <v>23.655415450331599</v>
      </c>
      <c r="U102" s="1" t="b">
        <v>0</v>
      </c>
    </row>
    <row r="103" spans="1:21">
      <c r="A103" s="1"/>
      <c r="B103" s="1"/>
      <c r="C103" s="1" t="s">
        <v>299</v>
      </c>
      <c r="D103" s="1" t="s">
        <v>583</v>
      </c>
      <c r="E103" s="4">
        <v>38</v>
      </c>
      <c r="F103" s="1" t="s">
        <v>298</v>
      </c>
      <c r="G103" s="1" t="s">
        <v>25</v>
      </c>
      <c r="H103" s="1" t="s">
        <v>114</v>
      </c>
      <c r="I103" s="3">
        <v>43768.3181944444</v>
      </c>
      <c r="J103" s="4">
        <v>12000</v>
      </c>
      <c r="K103" s="4"/>
      <c r="L103" s="4">
        <v>13.680533333333299</v>
      </c>
      <c r="M103" s="4">
        <v>490827.69444929599</v>
      </c>
      <c r="N103" s="1" t="b">
        <v>0</v>
      </c>
      <c r="O103" s="4">
        <v>7437.3418178984002</v>
      </c>
      <c r="P103" s="4">
        <v>7437.3418178984002</v>
      </c>
      <c r="Q103" s="4">
        <v>490827.69444929599</v>
      </c>
      <c r="R103" s="4">
        <f t="shared" si="5"/>
        <v>61.977848482486664</v>
      </c>
      <c r="S103" s="4"/>
      <c r="T103" s="4">
        <v>19.985848161841599</v>
      </c>
      <c r="U103" s="1" t="b">
        <v>0</v>
      </c>
    </row>
    <row r="104" spans="1:21">
      <c r="A104" s="1"/>
      <c r="B104" s="1"/>
      <c r="C104" s="1" t="s">
        <v>297</v>
      </c>
      <c r="D104" s="1" t="s">
        <v>583</v>
      </c>
      <c r="E104" s="4">
        <v>39</v>
      </c>
      <c r="F104" s="1" t="s">
        <v>296</v>
      </c>
      <c r="G104" s="1" t="s">
        <v>25</v>
      </c>
      <c r="H104" s="1" t="s">
        <v>114</v>
      </c>
      <c r="I104" s="3">
        <v>43768.339074074102</v>
      </c>
      <c r="J104" s="4">
        <v>12000</v>
      </c>
      <c r="K104" s="4"/>
      <c r="L104" s="4">
        <v>13.6805166666667</v>
      </c>
      <c r="M104" s="4">
        <v>688971.13675514003</v>
      </c>
      <c r="N104" s="1" t="b">
        <v>0</v>
      </c>
      <c r="O104" s="4">
        <v>10439.7406761312</v>
      </c>
      <c r="P104" s="4">
        <v>10439.7406761312</v>
      </c>
      <c r="Q104" s="4">
        <v>688971.13675514003</v>
      </c>
      <c r="R104" s="4">
        <f t="shared" si="5"/>
        <v>86.997838967760003</v>
      </c>
      <c r="S104" s="4"/>
      <c r="T104" s="4">
        <v>20.523251979228</v>
      </c>
      <c r="U104" s="1" t="b">
        <v>0</v>
      </c>
    </row>
    <row r="105" spans="1:21">
      <c r="A105" s="1"/>
      <c r="B105" s="1"/>
      <c r="C105" s="1" t="s">
        <v>295</v>
      </c>
      <c r="D105" s="1" t="s">
        <v>583</v>
      </c>
      <c r="E105" s="4">
        <v>40</v>
      </c>
      <c r="F105" s="1" t="s">
        <v>294</v>
      </c>
      <c r="G105" s="1" t="s">
        <v>25</v>
      </c>
      <c r="H105" s="1" t="s">
        <v>114</v>
      </c>
      <c r="I105" s="3">
        <v>43768.359895833302</v>
      </c>
      <c r="J105" s="4">
        <v>12000</v>
      </c>
      <c r="K105" s="4"/>
      <c r="L105" s="4">
        <v>13.6720333333333</v>
      </c>
      <c r="M105" s="4">
        <v>732253.24380222301</v>
      </c>
      <c r="N105" s="1" t="b">
        <v>0</v>
      </c>
      <c r="O105" s="4">
        <v>11095.5794324776</v>
      </c>
      <c r="P105" s="4">
        <v>11095.5794324776</v>
      </c>
      <c r="Q105" s="4">
        <v>732253.24380222301</v>
      </c>
      <c r="R105" s="4">
        <f t="shared" si="5"/>
        <v>92.46316193731333</v>
      </c>
      <c r="S105" s="4"/>
      <c r="T105" s="4">
        <v>21.306651034875198</v>
      </c>
      <c r="U105" s="1" t="b">
        <v>0</v>
      </c>
    </row>
    <row r="106" spans="1:21">
      <c r="A106" s="1"/>
      <c r="B106" s="1"/>
      <c r="C106" s="1" t="s">
        <v>293</v>
      </c>
      <c r="D106" s="1" t="s">
        <v>583</v>
      </c>
      <c r="E106" s="4">
        <v>41</v>
      </c>
      <c r="F106" s="1" t="s">
        <v>292</v>
      </c>
      <c r="G106" s="1" t="s">
        <v>25</v>
      </c>
      <c r="H106" s="1" t="s">
        <v>114</v>
      </c>
      <c r="I106" s="3">
        <v>43768.380775463003</v>
      </c>
      <c r="J106" s="4">
        <v>12000</v>
      </c>
      <c r="K106" s="4"/>
      <c r="L106" s="4">
        <v>13.6720333333333</v>
      </c>
      <c r="M106" s="4">
        <v>573341.57774662005</v>
      </c>
      <c r="N106" s="1" t="b">
        <v>0</v>
      </c>
      <c r="O106" s="4">
        <v>8687.64607282215</v>
      </c>
      <c r="P106" s="4">
        <v>8687.64607282215</v>
      </c>
      <c r="Q106" s="4">
        <v>573341.57774662005</v>
      </c>
      <c r="R106" s="4">
        <f t="shared" si="5"/>
        <v>72.397050606851252</v>
      </c>
      <c r="S106" s="4"/>
      <c r="T106" s="4">
        <v>18.900732612107799</v>
      </c>
      <c r="U106" s="1" t="b">
        <v>0</v>
      </c>
    </row>
    <row r="107" spans="1:21">
      <c r="A107" s="1"/>
      <c r="B107" s="1"/>
      <c r="C107" s="1" t="s">
        <v>291</v>
      </c>
      <c r="D107" s="1" t="s">
        <v>583</v>
      </c>
      <c r="E107" s="4">
        <v>42</v>
      </c>
      <c r="F107" s="1" t="s">
        <v>290</v>
      </c>
      <c r="G107" s="1" t="s">
        <v>25</v>
      </c>
      <c r="H107" s="1" t="s">
        <v>114</v>
      </c>
      <c r="I107" s="3">
        <v>43768.401620370401</v>
      </c>
      <c r="J107" s="4">
        <v>12000</v>
      </c>
      <c r="K107" s="4"/>
      <c r="L107" s="4">
        <v>13.6720333333333</v>
      </c>
      <c r="M107" s="4">
        <v>736357.10742672603</v>
      </c>
      <c r="N107" s="1" t="b">
        <v>0</v>
      </c>
      <c r="O107" s="4">
        <v>11157.7638546173</v>
      </c>
      <c r="P107" s="4">
        <v>11157.7638546173</v>
      </c>
      <c r="Q107" s="4">
        <v>736357.10742672603</v>
      </c>
      <c r="R107" s="4">
        <f t="shared" si="5"/>
        <v>92.981365455144172</v>
      </c>
      <c r="S107" s="4"/>
      <c r="T107" s="4">
        <v>19.8053130043875</v>
      </c>
      <c r="U107" s="1" t="b">
        <v>0</v>
      </c>
    </row>
    <row r="108" spans="1:21">
      <c r="A108" s="1"/>
      <c r="B108" s="1"/>
      <c r="C108" s="1" t="s">
        <v>289</v>
      </c>
      <c r="D108" s="1" t="s">
        <v>583</v>
      </c>
      <c r="E108" s="4">
        <v>43</v>
      </c>
      <c r="F108" s="1" t="s">
        <v>288</v>
      </c>
      <c r="G108" s="1" t="s">
        <v>25</v>
      </c>
      <c r="H108" s="1" t="s">
        <v>114</v>
      </c>
      <c r="I108" s="3">
        <v>43768.422500000001</v>
      </c>
      <c r="J108" s="4">
        <v>12000</v>
      </c>
      <c r="K108" s="4"/>
      <c r="L108" s="4">
        <v>13.6805166666667</v>
      </c>
      <c r="M108" s="4">
        <v>519130.12149198801</v>
      </c>
      <c r="N108" s="1" t="b">
        <v>0</v>
      </c>
      <c r="O108" s="4">
        <v>7866.1986786116204</v>
      </c>
      <c r="P108" s="4">
        <v>7866.1986786116204</v>
      </c>
      <c r="Q108" s="4">
        <v>519130.12149198801</v>
      </c>
      <c r="R108" s="4">
        <f t="shared" si="5"/>
        <v>65.551655655096837</v>
      </c>
      <c r="S108" s="4"/>
      <c r="T108" s="4">
        <v>18.441528759967198</v>
      </c>
      <c r="U108" s="1" t="b">
        <v>0</v>
      </c>
    </row>
    <row r="109" spans="1:21">
      <c r="A109" s="1"/>
      <c r="B109" s="1"/>
      <c r="C109" s="1" t="s">
        <v>287</v>
      </c>
      <c r="D109" s="1" t="s">
        <v>583</v>
      </c>
      <c r="E109" s="4">
        <v>14</v>
      </c>
      <c r="F109" s="1" t="s">
        <v>286</v>
      </c>
      <c r="G109" s="1" t="s">
        <v>27</v>
      </c>
      <c r="H109" s="1" t="s">
        <v>45</v>
      </c>
      <c r="I109" s="3">
        <v>43768.443321759303</v>
      </c>
      <c r="J109" s="4">
        <v>12000</v>
      </c>
      <c r="K109" s="4"/>
      <c r="L109" s="4">
        <v>13.672333333333301</v>
      </c>
      <c r="M109" s="4">
        <v>949467.33379155002</v>
      </c>
      <c r="N109" s="1" t="b">
        <v>0</v>
      </c>
      <c r="O109" s="4">
        <v>14386.9492006952</v>
      </c>
      <c r="P109" s="4">
        <v>14386.9492006952</v>
      </c>
      <c r="Q109" s="4">
        <v>949467.33379155002</v>
      </c>
      <c r="R109" s="4">
        <f t="shared" si="5"/>
        <v>119.89124333912666</v>
      </c>
      <c r="S109" s="4"/>
      <c r="T109" s="4">
        <v>23.753130209651999</v>
      </c>
      <c r="U109" s="1" t="b">
        <v>0</v>
      </c>
    </row>
    <row r="110" spans="1:21">
      <c r="A110" s="1"/>
      <c r="B110" s="1"/>
      <c r="C110" s="1" t="s">
        <v>285</v>
      </c>
      <c r="D110" s="1" t="s">
        <v>583</v>
      </c>
      <c r="E110" s="4">
        <v>1</v>
      </c>
      <c r="F110" s="1" t="s">
        <v>284</v>
      </c>
      <c r="G110" s="1" t="s">
        <v>11</v>
      </c>
      <c r="H110" s="1" t="s">
        <v>114</v>
      </c>
      <c r="I110" s="3">
        <v>43768.464282407404</v>
      </c>
      <c r="J110" s="4">
        <v>12000</v>
      </c>
      <c r="K110" s="4"/>
      <c r="L110" s="4">
        <v>13.688916666666699</v>
      </c>
      <c r="M110" s="4">
        <v>400678.19206236798</v>
      </c>
      <c r="N110" s="1" t="b">
        <v>0</v>
      </c>
      <c r="O110" s="4">
        <v>6071.3376752077502</v>
      </c>
      <c r="P110" s="4">
        <v>6071.3376752077502</v>
      </c>
      <c r="Q110" s="4">
        <v>400678.19206236798</v>
      </c>
      <c r="R110" s="4"/>
      <c r="S110" s="4"/>
      <c r="T110" s="4">
        <v>0.12954474643597999</v>
      </c>
      <c r="U110" s="1" t="b">
        <v>0</v>
      </c>
    </row>
    <row r="112" spans="1:21">
      <c r="A112" s="110">
        <v>43770</v>
      </c>
    </row>
    <row r="113" spans="1:21">
      <c r="A113" t="s">
        <v>575</v>
      </c>
    </row>
    <row r="114" spans="1:21">
      <c r="A114" s="289" t="s">
        <v>25</v>
      </c>
      <c r="B114" s="291"/>
      <c r="C114" s="291"/>
      <c r="D114" s="291"/>
      <c r="E114" s="291"/>
      <c r="F114" s="291"/>
      <c r="G114" s="291"/>
      <c r="H114" s="291"/>
      <c r="I114" s="290"/>
      <c r="J114" s="178" t="s">
        <v>576</v>
      </c>
      <c r="K114" s="174"/>
      <c r="L114" s="289" t="s">
        <v>577</v>
      </c>
      <c r="M114" s="291"/>
      <c r="N114" s="291"/>
      <c r="O114" s="291"/>
      <c r="P114" s="291"/>
      <c r="Q114" s="291"/>
      <c r="R114" s="290"/>
      <c r="S114" s="175"/>
      <c r="T114" s="289" t="s">
        <v>578</v>
      </c>
      <c r="U114" s="290"/>
    </row>
    <row r="115" spans="1:21">
      <c r="A115" s="2" t="s">
        <v>114</v>
      </c>
      <c r="B115" s="2" t="s">
        <v>114</v>
      </c>
      <c r="C115" s="2" t="s">
        <v>58</v>
      </c>
      <c r="D115" s="2" t="s">
        <v>579</v>
      </c>
      <c r="E115" s="2" t="s">
        <v>580</v>
      </c>
      <c r="F115" s="2" t="s">
        <v>50</v>
      </c>
      <c r="G115" s="2" t="s">
        <v>59</v>
      </c>
      <c r="H115" s="2" t="s">
        <v>26</v>
      </c>
      <c r="I115" s="2" t="s">
        <v>64</v>
      </c>
      <c r="J115" s="178" t="s">
        <v>581</v>
      </c>
      <c r="K115" s="178" t="s">
        <v>692</v>
      </c>
      <c r="L115" s="2" t="s">
        <v>5</v>
      </c>
      <c r="M115" s="2" t="s">
        <v>572</v>
      </c>
      <c r="N115" s="2" t="s">
        <v>573</v>
      </c>
      <c r="O115" s="2" t="s">
        <v>574</v>
      </c>
      <c r="P115" s="2" t="s">
        <v>19</v>
      </c>
      <c r="Q115" s="2" t="s">
        <v>68</v>
      </c>
      <c r="R115" s="2" t="s">
        <v>0</v>
      </c>
      <c r="S115" s="178" t="s">
        <v>691</v>
      </c>
      <c r="T115" s="2" t="s">
        <v>582</v>
      </c>
      <c r="U115" s="2" t="s">
        <v>573</v>
      </c>
    </row>
    <row r="116" spans="1:21">
      <c r="A116" s="1"/>
      <c r="B116" s="1"/>
      <c r="C116" s="1" t="s">
        <v>285</v>
      </c>
      <c r="D116" s="1" t="s">
        <v>583</v>
      </c>
      <c r="E116" s="4">
        <v>1</v>
      </c>
      <c r="F116" s="1" t="s">
        <v>548</v>
      </c>
      <c r="G116" s="1" t="s">
        <v>11</v>
      </c>
      <c r="H116" s="1" t="s">
        <v>114</v>
      </c>
      <c r="I116" s="3">
        <v>43770.372731481497</v>
      </c>
      <c r="J116" s="4">
        <v>12000</v>
      </c>
      <c r="K116" s="4">
        <v>15201.497999601201</v>
      </c>
      <c r="L116" s="4">
        <v>10.554816666666699</v>
      </c>
      <c r="M116" s="4">
        <v>367.00535897956303</v>
      </c>
      <c r="N116" s="1" t="b">
        <v>0</v>
      </c>
      <c r="O116" s="4">
        <v>27.339139951213799</v>
      </c>
      <c r="P116" s="4">
        <v>27.339139951213799</v>
      </c>
      <c r="Q116" s="4">
        <v>367.00535897956303</v>
      </c>
      <c r="R116" s="4"/>
      <c r="S116" s="4"/>
      <c r="T116" s="4" t="s">
        <v>114</v>
      </c>
      <c r="U116" s="1" t="b">
        <v>0</v>
      </c>
    </row>
    <row r="117" spans="1:21">
      <c r="A117" s="1"/>
      <c r="B117" s="1"/>
      <c r="C117" s="1" t="s">
        <v>285</v>
      </c>
      <c r="D117" s="1" t="s">
        <v>583</v>
      </c>
      <c r="E117" s="4">
        <v>1</v>
      </c>
      <c r="F117" s="1" t="s">
        <v>512</v>
      </c>
      <c r="G117" s="1" t="s">
        <v>11</v>
      </c>
      <c r="H117" s="1" t="s">
        <v>114</v>
      </c>
      <c r="I117" s="3">
        <v>43770.848969907398</v>
      </c>
      <c r="J117" s="4">
        <v>12000</v>
      </c>
      <c r="K117" s="4">
        <v>15201.497999601201</v>
      </c>
      <c r="L117" s="4">
        <v>10.559900000000001</v>
      </c>
      <c r="M117" s="4">
        <v>775.11396756193506</v>
      </c>
      <c r="N117" s="1" t="b">
        <v>0</v>
      </c>
      <c r="O117" s="4">
        <v>57.740162967201698</v>
      </c>
      <c r="P117" s="4">
        <v>57.740162967201698</v>
      </c>
      <c r="Q117" s="4">
        <v>775.11396756193506</v>
      </c>
      <c r="R117" s="4"/>
      <c r="S117" s="4"/>
      <c r="T117" s="4" t="s">
        <v>114</v>
      </c>
      <c r="U117" s="1" t="b">
        <v>0</v>
      </c>
    </row>
    <row r="118" spans="1:21">
      <c r="A118" s="1"/>
      <c r="B118" s="1"/>
      <c r="C118" s="1" t="s">
        <v>285</v>
      </c>
      <c r="D118" s="1" t="s">
        <v>583</v>
      </c>
      <c r="E118" s="4">
        <v>1</v>
      </c>
      <c r="F118" s="1" t="s">
        <v>485</v>
      </c>
      <c r="G118" s="1" t="s">
        <v>11</v>
      </c>
      <c r="H118" s="1" t="s">
        <v>114</v>
      </c>
      <c r="I118" s="3">
        <v>43771.141562500001</v>
      </c>
      <c r="J118" s="4">
        <v>12000</v>
      </c>
      <c r="K118" s="4">
        <v>15201.497999601201</v>
      </c>
      <c r="L118" s="4">
        <v>10.549716666666701</v>
      </c>
      <c r="M118" s="4">
        <v>305.56110014056298</v>
      </c>
      <c r="N118" s="1" t="b">
        <v>0</v>
      </c>
      <c r="O118" s="4">
        <v>22.762004630169201</v>
      </c>
      <c r="P118" s="4">
        <v>22.762004630169201</v>
      </c>
      <c r="Q118" s="4">
        <v>305.56110014056298</v>
      </c>
      <c r="R118" s="4"/>
      <c r="S118" s="4"/>
      <c r="T118" s="4" t="s">
        <v>114</v>
      </c>
      <c r="U118" s="1" t="b">
        <v>0</v>
      </c>
    </row>
    <row r="119" spans="1:21">
      <c r="A119" s="1"/>
      <c r="B119" s="1"/>
      <c r="C119" s="1" t="s">
        <v>285</v>
      </c>
      <c r="D119" s="1" t="s">
        <v>583</v>
      </c>
      <c r="E119" s="4">
        <v>1</v>
      </c>
      <c r="F119" s="1" t="s">
        <v>460</v>
      </c>
      <c r="G119" s="1" t="s">
        <v>11</v>
      </c>
      <c r="H119" s="1" t="s">
        <v>114</v>
      </c>
      <c r="I119" s="3">
        <v>43771.4129398148</v>
      </c>
      <c r="J119" s="4">
        <v>12000</v>
      </c>
      <c r="K119" s="4">
        <v>15201.497999601201</v>
      </c>
      <c r="L119" s="4">
        <v>10.5446666666667</v>
      </c>
      <c r="M119" s="4">
        <v>246.672286681516</v>
      </c>
      <c r="N119" s="1" t="b">
        <v>0</v>
      </c>
      <c r="O119" s="4">
        <v>18.375230777072801</v>
      </c>
      <c r="P119" s="4">
        <v>18.375230777072801</v>
      </c>
      <c r="Q119" s="4">
        <v>246.672286681516</v>
      </c>
      <c r="R119" s="4"/>
      <c r="S119" s="4"/>
      <c r="T119" s="4" t="s">
        <v>114</v>
      </c>
      <c r="U119" s="1" t="b">
        <v>0</v>
      </c>
    </row>
    <row r="120" spans="1:21">
      <c r="A120" s="1"/>
      <c r="B120" s="1"/>
      <c r="C120" s="1" t="s">
        <v>285</v>
      </c>
      <c r="D120" s="1" t="s">
        <v>583</v>
      </c>
      <c r="E120" s="4">
        <v>1</v>
      </c>
      <c r="F120" s="1" t="s">
        <v>437</v>
      </c>
      <c r="G120" s="1" t="s">
        <v>11</v>
      </c>
      <c r="H120" s="1" t="s">
        <v>114</v>
      </c>
      <c r="I120" s="3">
        <v>43771.6635185185</v>
      </c>
      <c r="J120" s="4">
        <v>12000</v>
      </c>
      <c r="K120" s="4">
        <v>15201.497999601201</v>
      </c>
      <c r="L120" s="4">
        <v>10.5446833333333</v>
      </c>
      <c r="M120" s="4">
        <v>499.13142566681103</v>
      </c>
      <c r="N120" s="1" t="b">
        <v>0</v>
      </c>
      <c r="O120" s="4">
        <v>37.181538542911902</v>
      </c>
      <c r="P120" s="4">
        <v>37.181538542911902</v>
      </c>
      <c r="Q120" s="4">
        <v>499.13142566681103</v>
      </c>
      <c r="R120" s="4"/>
      <c r="S120" s="4"/>
      <c r="T120" s="4" t="s">
        <v>114</v>
      </c>
      <c r="U120" s="1" t="b">
        <v>0</v>
      </c>
    </row>
    <row r="121" spans="1:21">
      <c r="A121" s="1"/>
      <c r="B121" s="1"/>
      <c r="C121" s="1" t="s">
        <v>285</v>
      </c>
      <c r="D121" s="1" t="s">
        <v>583</v>
      </c>
      <c r="E121" s="4">
        <v>1</v>
      </c>
      <c r="F121" s="1" t="s">
        <v>422</v>
      </c>
      <c r="G121" s="1" t="s">
        <v>11</v>
      </c>
      <c r="H121" s="1" t="s">
        <v>114</v>
      </c>
      <c r="I121" s="3">
        <v>43771.830532407403</v>
      </c>
      <c r="J121" s="4">
        <v>12000</v>
      </c>
      <c r="K121" s="4">
        <v>15201.497999601201</v>
      </c>
      <c r="L121" s="4">
        <v>10.756183333333301</v>
      </c>
      <c r="M121" s="4">
        <v>233.022661386485</v>
      </c>
      <c r="N121" s="1" t="b">
        <v>0</v>
      </c>
      <c r="O121" s="4">
        <v>17.358436315923601</v>
      </c>
      <c r="P121" s="4">
        <v>17.358436315923601</v>
      </c>
      <c r="Q121" s="4">
        <v>233.022661386485</v>
      </c>
      <c r="R121" s="4"/>
      <c r="S121" s="4"/>
      <c r="T121" s="4" t="s">
        <v>114</v>
      </c>
      <c r="U121" s="1" t="b">
        <v>0</v>
      </c>
    </row>
    <row r="122" spans="1:21">
      <c r="A122" s="1"/>
      <c r="B122" s="1"/>
      <c r="C122" s="1" t="s">
        <v>285</v>
      </c>
      <c r="D122" s="1" t="s">
        <v>583</v>
      </c>
      <c r="E122" s="4">
        <v>1</v>
      </c>
      <c r="F122" s="1" t="s">
        <v>401</v>
      </c>
      <c r="G122" s="1" t="s">
        <v>11</v>
      </c>
      <c r="H122" s="1" t="s">
        <v>114</v>
      </c>
      <c r="I122" s="3">
        <v>43772.060289351903</v>
      </c>
      <c r="J122" s="4">
        <v>12000</v>
      </c>
      <c r="K122" s="4">
        <v>15201.497999601201</v>
      </c>
      <c r="L122" s="4">
        <v>10.5598666666667</v>
      </c>
      <c r="M122" s="4">
        <v>919.81241900514397</v>
      </c>
      <c r="N122" s="1" t="b">
        <v>0</v>
      </c>
      <c r="O122" s="4">
        <v>68.519109699012503</v>
      </c>
      <c r="P122" s="4">
        <v>68.519109699012503</v>
      </c>
      <c r="Q122" s="4">
        <v>919.81241900514397</v>
      </c>
      <c r="R122" s="4"/>
      <c r="S122" s="4"/>
      <c r="T122" s="4" t="s">
        <v>114</v>
      </c>
      <c r="U122" s="1" t="b">
        <v>0</v>
      </c>
    </row>
    <row r="123" spans="1:21">
      <c r="A123" s="1"/>
      <c r="B123" s="1"/>
      <c r="C123" s="1" t="s">
        <v>285</v>
      </c>
      <c r="D123" s="1" t="s">
        <v>583</v>
      </c>
      <c r="E123" s="4">
        <v>1</v>
      </c>
      <c r="F123" s="1" t="s">
        <v>386</v>
      </c>
      <c r="G123" s="1" t="s">
        <v>11</v>
      </c>
      <c r="H123" s="1" t="s">
        <v>114</v>
      </c>
      <c r="I123" s="3">
        <v>43772.21</v>
      </c>
      <c r="J123" s="4">
        <v>12000</v>
      </c>
      <c r="K123" s="4">
        <v>15201.497999601201</v>
      </c>
      <c r="L123" s="4">
        <v>10.67065</v>
      </c>
      <c r="M123" s="4">
        <v>263.31722243779302</v>
      </c>
      <c r="N123" s="1" t="b">
        <v>0</v>
      </c>
      <c r="O123" s="4">
        <v>19.615153347645201</v>
      </c>
      <c r="P123" s="4">
        <v>19.615153347645201</v>
      </c>
      <c r="Q123" s="4">
        <v>263.31722243779302</v>
      </c>
      <c r="R123" s="4"/>
      <c r="S123" s="4"/>
      <c r="T123" s="4" t="s">
        <v>114</v>
      </c>
      <c r="U123" s="1" t="b">
        <v>0</v>
      </c>
    </row>
    <row r="124" spans="1:21">
      <c r="A124" s="1"/>
      <c r="B124" s="1"/>
      <c r="C124" s="1" t="s">
        <v>544</v>
      </c>
      <c r="D124" s="1" t="s">
        <v>583</v>
      </c>
      <c r="E124" s="4">
        <v>3</v>
      </c>
      <c r="F124" s="1" t="s">
        <v>543</v>
      </c>
      <c r="G124" s="1" t="s">
        <v>44</v>
      </c>
      <c r="H124" s="1" t="s">
        <v>134</v>
      </c>
      <c r="I124" s="3">
        <v>43770.452696759297</v>
      </c>
      <c r="J124" s="4">
        <v>12000</v>
      </c>
      <c r="K124" s="4">
        <v>15201.497999601201</v>
      </c>
      <c r="L124" s="4">
        <v>10.690716666666701</v>
      </c>
      <c r="M124" s="4">
        <v>192862.25667021301</v>
      </c>
      <c r="N124" s="1" t="b">
        <v>0</v>
      </c>
      <c r="O124" s="4">
        <v>14366.7881065124</v>
      </c>
      <c r="P124" s="4">
        <v>14366.7881065124</v>
      </c>
      <c r="Q124" s="4">
        <v>192862.25667021301</v>
      </c>
      <c r="R124" s="4">
        <v>119.72323422093601</v>
      </c>
      <c r="S124" s="4">
        <f t="shared" ref="S124:S187" si="6">(P124/K124)*100</f>
        <v>94.509028694996388</v>
      </c>
      <c r="T124" s="4">
        <v>184.71827090270901</v>
      </c>
      <c r="U124" s="1" t="b">
        <v>0</v>
      </c>
    </row>
    <row r="125" spans="1:21">
      <c r="A125" s="1"/>
      <c r="B125" s="1"/>
      <c r="C125" s="1" t="s">
        <v>542</v>
      </c>
      <c r="D125" s="1" t="s">
        <v>583</v>
      </c>
      <c r="E125" s="4">
        <v>4</v>
      </c>
      <c r="F125" s="1" t="s">
        <v>541</v>
      </c>
      <c r="G125" s="1" t="s">
        <v>44</v>
      </c>
      <c r="H125" s="1" t="s">
        <v>135</v>
      </c>
      <c r="I125" s="3">
        <v>43770.473518518498</v>
      </c>
      <c r="J125" s="4">
        <v>12000</v>
      </c>
      <c r="K125" s="4">
        <v>15201.497999601201</v>
      </c>
      <c r="L125" s="4">
        <v>10.6856833333333</v>
      </c>
      <c r="M125" s="4">
        <v>194135.72172222499</v>
      </c>
      <c r="N125" s="1" t="b">
        <v>0</v>
      </c>
      <c r="O125" s="4">
        <v>14461.651678468699</v>
      </c>
      <c r="P125" s="4">
        <v>14461.651678468699</v>
      </c>
      <c r="Q125" s="4">
        <v>194135.72172222499</v>
      </c>
      <c r="R125" s="4">
        <v>120.513763987239</v>
      </c>
      <c r="S125" s="4">
        <f t="shared" si="6"/>
        <v>95.13306964121621</v>
      </c>
      <c r="T125" s="4">
        <v>185.16693571806701</v>
      </c>
      <c r="U125" s="1" t="b">
        <v>0</v>
      </c>
    </row>
    <row r="126" spans="1:21">
      <c r="A126" s="1"/>
      <c r="B126" s="1"/>
      <c r="C126" s="1" t="s">
        <v>540</v>
      </c>
      <c r="D126" s="1" t="s">
        <v>583</v>
      </c>
      <c r="E126" s="4">
        <v>5</v>
      </c>
      <c r="F126" s="1" t="s">
        <v>539</v>
      </c>
      <c r="G126" s="1" t="s">
        <v>44</v>
      </c>
      <c r="H126" s="1" t="s">
        <v>45</v>
      </c>
      <c r="I126" s="3">
        <v>43770.494340277801</v>
      </c>
      <c r="J126" s="4">
        <v>12000</v>
      </c>
      <c r="K126" s="4">
        <v>15201.497999601201</v>
      </c>
      <c r="L126" s="4">
        <v>10.6856666666667</v>
      </c>
      <c r="M126" s="4">
        <v>205379.36124648899</v>
      </c>
      <c r="N126" s="1" t="b">
        <v>0</v>
      </c>
      <c r="O126" s="4">
        <v>15299.218288857001</v>
      </c>
      <c r="P126" s="4">
        <v>15299.218288857001</v>
      </c>
      <c r="Q126" s="4">
        <v>205379.36124648899</v>
      </c>
      <c r="R126" s="4">
        <v>127.49348574047499</v>
      </c>
      <c r="S126" s="4">
        <f t="shared" si="6"/>
        <v>100.64283328694556</v>
      </c>
      <c r="T126" s="4">
        <v>181.35328177735499</v>
      </c>
      <c r="U126" s="1" t="b">
        <v>0</v>
      </c>
    </row>
    <row r="127" spans="1:21">
      <c r="A127" s="1"/>
      <c r="B127" s="1"/>
      <c r="C127" s="1" t="s">
        <v>538</v>
      </c>
      <c r="D127" s="1" t="s">
        <v>583</v>
      </c>
      <c r="E127" s="4">
        <v>6</v>
      </c>
      <c r="F127" s="1" t="s">
        <v>537</v>
      </c>
      <c r="G127" s="1" t="s">
        <v>44</v>
      </c>
      <c r="H127" s="1" t="s">
        <v>136</v>
      </c>
      <c r="I127" s="3">
        <v>43770.515196759297</v>
      </c>
      <c r="J127" s="4">
        <v>12000</v>
      </c>
      <c r="K127" s="4">
        <v>15201.497999601201</v>
      </c>
      <c r="L127" s="4">
        <v>10.6857666666667</v>
      </c>
      <c r="M127" s="4">
        <v>142750.43757655399</v>
      </c>
      <c r="N127" s="1" t="b">
        <v>0</v>
      </c>
      <c r="O127" s="4">
        <v>10633.8343446907</v>
      </c>
      <c r="P127" s="4">
        <v>10633.8343446907</v>
      </c>
      <c r="Q127" s="4">
        <v>142750.43757655399</v>
      </c>
      <c r="R127" s="4">
        <v>88.615286205756107</v>
      </c>
      <c r="S127" s="4">
        <f t="shared" si="6"/>
        <v>69.952542472917273</v>
      </c>
      <c r="T127" s="4">
        <v>190.46624331113901</v>
      </c>
      <c r="U127" s="1" t="b">
        <v>0</v>
      </c>
    </row>
    <row r="128" spans="1:21">
      <c r="A128" s="1"/>
      <c r="B128" s="1"/>
      <c r="C128" s="1" t="s">
        <v>449</v>
      </c>
      <c r="D128" s="1" t="s">
        <v>583</v>
      </c>
      <c r="E128" s="4">
        <v>7</v>
      </c>
      <c r="F128" s="1" t="s">
        <v>536</v>
      </c>
      <c r="G128" s="1" t="s">
        <v>44</v>
      </c>
      <c r="H128" s="1" t="s">
        <v>94</v>
      </c>
      <c r="I128" s="3">
        <v>43770.536030092597</v>
      </c>
      <c r="J128" s="4">
        <v>12000</v>
      </c>
      <c r="K128" s="4">
        <v>15201.497999601201</v>
      </c>
      <c r="L128" s="4">
        <v>10.6858166666667</v>
      </c>
      <c r="M128" s="4">
        <v>136440.356502537</v>
      </c>
      <c r="N128" s="1" t="b">
        <v>0</v>
      </c>
      <c r="O128" s="4">
        <v>10163.7807463844</v>
      </c>
      <c r="P128" s="4">
        <v>10163.7807463844</v>
      </c>
      <c r="Q128" s="4">
        <v>136440.356502537</v>
      </c>
      <c r="R128" s="4">
        <v>84.698172886536298</v>
      </c>
      <c r="S128" s="4">
        <f t="shared" si="6"/>
        <v>66.860389329071651</v>
      </c>
      <c r="T128" s="4">
        <v>185.53249366348001</v>
      </c>
      <c r="U128" s="1" t="b">
        <v>0</v>
      </c>
    </row>
    <row r="129" spans="1:21">
      <c r="A129" s="1"/>
      <c r="B129" s="1"/>
      <c r="C129" s="1" t="s">
        <v>499</v>
      </c>
      <c r="D129" s="1" t="s">
        <v>583</v>
      </c>
      <c r="E129" s="4">
        <v>8</v>
      </c>
      <c r="F129" s="1" t="s">
        <v>535</v>
      </c>
      <c r="G129" s="1" t="s">
        <v>44</v>
      </c>
      <c r="H129" s="1" t="s">
        <v>40</v>
      </c>
      <c r="I129" s="3">
        <v>43770.556863425903</v>
      </c>
      <c r="J129" s="4">
        <v>12000</v>
      </c>
      <c r="K129" s="4">
        <v>15201.497999601201</v>
      </c>
      <c r="L129" s="4">
        <v>10.6857666666667</v>
      </c>
      <c r="M129" s="4">
        <v>134128.358073351</v>
      </c>
      <c r="N129" s="1" t="b">
        <v>0</v>
      </c>
      <c r="O129" s="4">
        <v>9991.5542459369208</v>
      </c>
      <c r="P129" s="4">
        <v>9991.5542459369208</v>
      </c>
      <c r="Q129" s="4">
        <v>134128.358073351</v>
      </c>
      <c r="R129" s="4">
        <v>83.262952049474407</v>
      </c>
      <c r="S129" s="4">
        <f t="shared" si="6"/>
        <v>65.727431903086398</v>
      </c>
      <c r="T129" s="4">
        <v>180.13853828118701</v>
      </c>
      <c r="U129" s="1" t="b">
        <v>0</v>
      </c>
    </row>
    <row r="130" spans="1:21">
      <c r="A130" s="1"/>
      <c r="B130" s="1"/>
      <c r="C130" s="1" t="s">
        <v>409</v>
      </c>
      <c r="D130" s="1" t="s">
        <v>583</v>
      </c>
      <c r="E130" s="4">
        <v>9</v>
      </c>
      <c r="F130" s="1" t="s">
        <v>534</v>
      </c>
      <c r="G130" s="1" t="s">
        <v>44</v>
      </c>
      <c r="H130" s="1" t="s">
        <v>95</v>
      </c>
      <c r="I130" s="3">
        <v>43770.577662037002</v>
      </c>
      <c r="J130" s="4">
        <v>12000</v>
      </c>
      <c r="K130" s="4">
        <v>15201.497999601201</v>
      </c>
      <c r="L130" s="4">
        <v>10.685650000000001</v>
      </c>
      <c r="M130" s="4">
        <v>169170.11726289199</v>
      </c>
      <c r="N130" s="1" t="b">
        <v>0</v>
      </c>
      <c r="O130" s="4">
        <v>12601.901847626699</v>
      </c>
      <c r="P130" s="4">
        <v>12601.901847626699</v>
      </c>
      <c r="Q130" s="4">
        <v>169170.11726289199</v>
      </c>
      <c r="R130" s="4">
        <v>105.015848730222</v>
      </c>
      <c r="S130" s="4">
        <f t="shared" si="6"/>
        <v>82.899079077320536</v>
      </c>
      <c r="T130" s="4">
        <v>179.824493998078</v>
      </c>
      <c r="U130" s="1" t="b">
        <v>0</v>
      </c>
    </row>
    <row r="131" spans="1:21">
      <c r="A131" s="1"/>
      <c r="B131" s="1"/>
      <c r="C131" s="1" t="s">
        <v>533</v>
      </c>
      <c r="D131" s="1" t="s">
        <v>583</v>
      </c>
      <c r="E131" s="4">
        <v>10</v>
      </c>
      <c r="F131" s="1" t="s">
        <v>532</v>
      </c>
      <c r="G131" s="1" t="s">
        <v>44</v>
      </c>
      <c r="H131" s="1" t="s">
        <v>60</v>
      </c>
      <c r="I131" s="3">
        <v>43770.598541666703</v>
      </c>
      <c r="J131" s="4">
        <v>12000</v>
      </c>
      <c r="K131" s="4">
        <v>15201.497999601201</v>
      </c>
      <c r="L131" s="4">
        <v>10.685700000000001</v>
      </c>
      <c r="M131" s="4">
        <v>180068.80116579699</v>
      </c>
      <c r="N131" s="1" t="b">
        <v>0</v>
      </c>
      <c r="O131" s="4">
        <v>13413.7718577378</v>
      </c>
      <c r="P131" s="4">
        <v>13413.7718577378</v>
      </c>
      <c r="Q131" s="4">
        <v>180068.80116579699</v>
      </c>
      <c r="R131" s="4">
        <v>111.781432147815</v>
      </c>
      <c r="S131" s="4">
        <f t="shared" si="6"/>
        <v>88.239802801603489</v>
      </c>
      <c r="T131" s="4">
        <v>178.281009510974</v>
      </c>
      <c r="U131" s="1" t="b">
        <v>0</v>
      </c>
    </row>
    <row r="132" spans="1:21">
      <c r="A132" s="1"/>
      <c r="B132" s="1"/>
      <c r="C132" s="1" t="s">
        <v>531</v>
      </c>
      <c r="D132" s="1" t="s">
        <v>583</v>
      </c>
      <c r="E132" s="4">
        <v>11</v>
      </c>
      <c r="F132" s="1" t="s">
        <v>530</v>
      </c>
      <c r="G132" s="1" t="s">
        <v>44</v>
      </c>
      <c r="H132" s="1" t="s">
        <v>121</v>
      </c>
      <c r="I132" s="3">
        <v>43770.619351851798</v>
      </c>
      <c r="J132" s="4">
        <v>12000</v>
      </c>
      <c r="K132" s="4">
        <v>15201.497999601201</v>
      </c>
      <c r="L132" s="4">
        <v>10.6856666666667</v>
      </c>
      <c r="M132" s="4">
        <v>166815.93271097</v>
      </c>
      <c r="N132" s="1" t="b">
        <v>0</v>
      </c>
      <c r="O132" s="4">
        <v>12426.5327982075</v>
      </c>
      <c r="P132" s="4">
        <v>12426.5327982075</v>
      </c>
      <c r="Q132" s="4">
        <v>166815.93271097</v>
      </c>
      <c r="R132" s="4">
        <v>103.554439985063</v>
      </c>
      <c r="S132" s="4">
        <f t="shared" si="6"/>
        <v>81.745449024388918</v>
      </c>
      <c r="T132" s="4">
        <v>179.69020642578599</v>
      </c>
      <c r="U132" s="1" t="b">
        <v>0</v>
      </c>
    </row>
    <row r="133" spans="1:21">
      <c r="A133" s="1"/>
      <c r="B133" s="1"/>
      <c r="C133" s="1" t="s">
        <v>474</v>
      </c>
      <c r="D133" s="1" t="s">
        <v>583</v>
      </c>
      <c r="E133" s="4">
        <v>12</v>
      </c>
      <c r="F133" s="1" t="s">
        <v>529</v>
      </c>
      <c r="G133" s="1" t="s">
        <v>44</v>
      </c>
      <c r="H133" s="1" t="s">
        <v>123</v>
      </c>
      <c r="I133" s="3">
        <v>43770.640243055597</v>
      </c>
      <c r="J133" s="4">
        <v>12000</v>
      </c>
      <c r="K133" s="4">
        <v>15201.497999601201</v>
      </c>
      <c r="L133" s="4">
        <v>10.685783333333299</v>
      </c>
      <c r="M133" s="4">
        <v>141646.034244307</v>
      </c>
      <c r="N133" s="1" t="b">
        <v>0</v>
      </c>
      <c r="O133" s="4">
        <v>10551.5645997834</v>
      </c>
      <c r="P133" s="4">
        <v>10551.5645997834</v>
      </c>
      <c r="Q133" s="4">
        <v>141646.034244307</v>
      </c>
      <c r="R133" s="4">
        <v>87.929704998194694</v>
      </c>
      <c r="S133" s="4">
        <f t="shared" si="6"/>
        <v>69.411347487334552</v>
      </c>
      <c r="T133" s="4">
        <v>183.62469213814299</v>
      </c>
      <c r="U133" s="1" t="b">
        <v>0</v>
      </c>
    </row>
    <row r="134" spans="1:21">
      <c r="A134" s="1"/>
      <c r="B134" s="1"/>
      <c r="C134" s="1" t="s">
        <v>428</v>
      </c>
      <c r="D134" s="1" t="s">
        <v>583</v>
      </c>
      <c r="E134" s="4">
        <v>13</v>
      </c>
      <c r="F134" s="1" t="s">
        <v>528</v>
      </c>
      <c r="G134" s="1" t="s">
        <v>44</v>
      </c>
      <c r="H134" s="1" t="s">
        <v>131</v>
      </c>
      <c r="I134" s="3">
        <v>43770.661087963003</v>
      </c>
      <c r="J134" s="4">
        <v>12000</v>
      </c>
      <c r="K134" s="4">
        <v>15201.497999601201</v>
      </c>
      <c r="L134" s="4">
        <v>10.6858</v>
      </c>
      <c r="M134" s="4">
        <v>142139.58003838299</v>
      </c>
      <c r="N134" s="1" t="b">
        <v>0</v>
      </c>
      <c r="O134" s="4">
        <v>10588.3300507677</v>
      </c>
      <c r="P134" s="4">
        <v>10588.3300507677</v>
      </c>
      <c r="Q134" s="4">
        <v>142139.58003838299</v>
      </c>
      <c r="R134" s="4">
        <v>88.236083756397804</v>
      </c>
      <c r="S134" s="4">
        <f t="shared" si="6"/>
        <v>69.653201618981726</v>
      </c>
      <c r="T134" s="4">
        <v>180.43110281984499</v>
      </c>
      <c r="U134" s="1" t="b">
        <v>0</v>
      </c>
    </row>
    <row r="135" spans="1:21">
      <c r="A135" s="1"/>
      <c r="B135" s="1"/>
      <c r="C135" s="1" t="s">
        <v>388</v>
      </c>
      <c r="D135" s="1" t="s">
        <v>583</v>
      </c>
      <c r="E135" s="4">
        <v>14</v>
      </c>
      <c r="F135" s="1" t="s">
        <v>527</v>
      </c>
      <c r="G135" s="1" t="s">
        <v>44</v>
      </c>
      <c r="H135" s="1" t="s">
        <v>120</v>
      </c>
      <c r="I135" s="3">
        <v>43770.6819791667</v>
      </c>
      <c r="J135" s="4">
        <v>12000</v>
      </c>
      <c r="K135" s="4">
        <v>15201.497999601201</v>
      </c>
      <c r="L135" s="4">
        <v>10.6857666666667</v>
      </c>
      <c r="M135" s="4">
        <v>137540.924603099</v>
      </c>
      <c r="N135" s="1" t="b">
        <v>0</v>
      </c>
      <c r="O135" s="4">
        <v>10245.764795366</v>
      </c>
      <c r="P135" s="4">
        <v>10245.764795366</v>
      </c>
      <c r="Q135" s="4">
        <v>137540.924603099</v>
      </c>
      <c r="R135" s="4">
        <v>85.381373294716894</v>
      </c>
      <c r="S135" s="4">
        <f t="shared" si="6"/>
        <v>67.399704921414923</v>
      </c>
      <c r="T135" s="4">
        <v>185.93962104508299</v>
      </c>
      <c r="U135" s="1" t="b">
        <v>0</v>
      </c>
    </row>
    <row r="136" spans="1:21">
      <c r="A136" s="1"/>
      <c r="B136" s="1"/>
      <c r="C136" s="1" t="s">
        <v>526</v>
      </c>
      <c r="D136" s="1" t="s">
        <v>583</v>
      </c>
      <c r="E136" s="4">
        <v>15</v>
      </c>
      <c r="F136" s="1" t="s">
        <v>525</v>
      </c>
      <c r="G136" s="1" t="s">
        <v>44</v>
      </c>
      <c r="H136" s="1" t="s">
        <v>55</v>
      </c>
      <c r="I136" s="3">
        <v>43770.702800925901</v>
      </c>
      <c r="J136" s="4">
        <v>12000</v>
      </c>
      <c r="K136" s="4">
        <v>15201.497999601201</v>
      </c>
      <c r="L136" s="4">
        <v>10.685783333333299</v>
      </c>
      <c r="M136" s="4">
        <v>171162.098129083</v>
      </c>
      <c r="N136" s="1" t="b">
        <v>0</v>
      </c>
      <c r="O136" s="4">
        <v>12750.2894456507</v>
      </c>
      <c r="P136" s="4">
        <v>12750.2894456507</v>
      </c>
      <c r="Q136" s="4">
        <v>171162.098129083</v>
      </c>
      <c r="R136" s="4">
        <v>106.25241204709</v>
      </c>
      <c r="S136" s="4">
        <f t="shared" si="6"/>
        <v>83.875217073904125</v>
      </c>
      <c r="T136" s="4">
        <v>178.975143289817</v>
      </c>
      <c r="U136" s="1" t="b">
        <v>0</v>
      </c>
    </row>
    <row r="137" spans="1:21">
      <c r="A137" s="1"/>
      <c r="B137" s="1"/>
      <c r="C137" s="1" t="s">
        <v>524</v>
      </c>
      <c r="D137" s="1" t="s">
        <v>583</v>
      </c>
      <c r="E137" s="4">
        <v>16</v>
      </c>
      <c r="F137" s="1" t="s">
        <v>523</v>
      </c>
      <c r="G137" s="1" t="s">
        <v>44</v>
      </c>
      <c r="H137" s="1" t="s">
        <v>24</v>
      </c>
      <c r="I137" s="3">
        <v>43770.723715277803</v>
      </c>
      <c r="J137" s="4">
        <v>12000</v>
      </c>
      <c r="K137" s="4">
        <v>15201.497999601201</v>
      </c>
      <c r="L137" s="4">
        <v>10.685833333333299</v>
      </c>
      <c r="M137" s="4">
        <v>171988.318580266</v>
      </c>
      <c r="N137" s="1" t="b">
        <v>0</v>
      </c>
      <c r="O137" s="4">
        <v>12811.8366574088</v>
      </c>
      <c r="P137" s="4">
        <v>12811.8366574088</v>
      </c>
      <c r="Q137" s="4">
        <v>171988.318580266</v>
      </c>
      <c r="R137" s="4">
        <v>106.765305478407</v>
      </c>
      <c r="S137" s="4">
        <f t="shared" si="6"/>
        <v>84.280093039152504</v>
      </c>
      <c r="T137" s="4">
        <v>179.825565830578</v>
      </c>
      <c r="U137" s="1" t="b">
        <v>0</v>
      </c>
    </row>
    <row r="138" spans="1:21">
      <c r="A138" s="1"/>
      <c r="B138" s="1"/>
      <c r="C138" s="1" t="s">
        <v>522</v>
      </c>
      <c r="D138" s="1" t="s">
        <v>583</v>
      </c>
      <c r="E138" s="4">
        <v>17</v>
      </c>
      <c r="F138" s="1" t="s">
        <v>521</v>
      </c>
      <c r="G138" s="1" t="s">
        <v>44</v>
      </c>
      <c r="H138" s="1" t="s">
        <v>86</v>
      </c>
      <c r="I138" s="3">
        <v>43770.7445717593</v>
      </c>
      <c r="J138" s="4">
        <v>12000</v>
      </c>
      <c r="K138" s="4">
        <v>15201.497999601201</v>
      </c>
      <c r="L138" s="4">
        <v>10.6858</v>
      </c>
      <c r="M138" s="4">
        <v>130122.937621199</v>
      </c>
      <c r="N138" s="1" t="b">
        <v>0</v>
      </c>
      <c r="O138" s="4">
        <v>9693.1805366011504</v>
      </c>
      <c r="P138" s="4">
        <v>9693.1805366011504</v>
      </c>
      <c r="Q138" s="4">
        <v>130122.937621199</v>
      </c>
      <c r="R138" s="4">
        <v>80.776504471676304</v>
      </c>
      <c r="S138" s="4">
        <f t="shared" si="6"/>
        <v>63.764640411461052</v>
      </c>
      <c r="T138" s="4">
        <v>178.56068679335101</v>
      </c>
      <c r="U138" s="1" t="b">
        <v>0</v>
      </c>
    </row>
    <row r="139" spans="1:21">
      <c r="A139" s="1"/>
      <c r="B139" s="1"/>
      <c r="C139" s="1" t="s">
        <v>546</v>
      </c>
      <c r="D139" s="1" t="s">
        <v>583</v>
      </c>
      <c r="E139" s="4">
        <v>2</v>
      </c>
      <c r="F139" s="1" t="s">
        <v>547</v>
      </c>
      <c r="G139" s="1" t="s">
        <v>130</v>
      </c>
      <c r="H139" s="1" t="s">
        <v>114</v>
      </c>
      <c r="I139" s="3">
        <v>43770.393553240698</v>
      </c>
      <c r="J139" s="4">
        <v>12000</v>
      </c>
      <c r="K139" s="4">
        <v>15201.497999601201</v>
      </c>
      <c r="L139" s="4">
        <v>10.6907833333333</v>
      </c>
      <c r="M139" s="4">
        <v>195788.98114932101</v>
      </c>
      <c r="N139" s="1" t="b">
        <v>0</v>
      </c>
      <c r="O139" s="4">
        <v>14584.8070759232</v>
      </c>
      <c r="P139" s="4">
        <v>14584.8070759232</v>
      </c>
      <c r="Q139" s="4">
        <v>195788.98114932101</v>
      </c>
      <c r="R139" s="4">
        <f t="shared" ref="R139:R140" si="7">(P139/J139)*100</f>
        <v>121.54005896602666</v>
      </c>
      <c r="S139" s="4">
        <f t="shared" si="6"/>
        <v>95.943222676513983</v>
      </c>
      <c r="T139" s="4">
        <v>182.38126795176501</v>
      </c>
      <c r="U139" s="1" t="b">
        <v>0</v>
      </c>
    </row>
    <row r="140" spans="1:21">
      <c r="A140" s="1"/>
      <c r="B140" s="1"/>
      <c r="C140" s="1" t="s">
        <v>546</v>
      </c>
      <c r="D140" s="1" t="s">
        <v>583</v>
      </c>
      <c r="E140" s="4">
        <v>2</v>
      </c>
      <c r="F140" s="1" t="s">
        <v>545</v>
      </c>
      <c r="G140" s="1" t="s">
        <v>130</v>
      </c>
      <c r="H140" s="1" t="s">
        <v>114</v>
      </c>
      <c r="I140" s="3">
        <v>43770.431863425903</v>
      </c>
      <c r="J140" s="4">
        <v>12000</v>
      </c>
      <c r="K140" s="4">
        <v>15201.497999601201</v>
      </c>
      <c r="L140" s="4">
        <v>10.6908333333333</v>
      </c>
      <c r="M140" s="4">
        <v>212346.11310210201</v>
      </c>
      <c r="N140" s="1" t="b">
        <v>0</v>
      </c>
      <c r="O140" s="4">
        <v>15818.1889232792</v>
      </c>
      <c r="P140" s="4">
        <v>15818.1889232792</v>
      </c>
      <c r="Q140" s="4">
        <v>212346.11310210201</v>
      </c>
      <c r="R140" s="4">
        <f t="shared" si="7"/>
        <v>131.81824102732668</v>
      </c>
      <c r="S140" s="4">
        <f t="shared" si="6"/>
        <v>104.05677732348599</v>
      </c>
      <c r="T140" s="4">
        <v>187.01914275219099</v>
      </c>
      <c r="U140" s="1" t="b">
        <v>0</v>
      </c>
    </row>
    <row r="141" spans="1:21">
      <c r="A141" s="1"/>
      <c r="B141" s="1"/>
      <c r="C141" s="1" t="s">
        <v>499</v>
      </c>
      <c r="D141" s="1" t="s">
        <v>583</v>
      </c>
      <c r="E141" s="4">
        <v>8</v>
      </c>
      <c r="F141" s="1" t="s">
        <v>498</v>
      </c>
      <c r="G141" s="1" t="s">
        <v>27</v>
      </c>
      <c r="H141" s="1" t="s">
        <v>40</v>
      </c>
      <c r="I141" s="3">
        <v>43770.995405092603</v>
      </c>
      <c r="J141" s="4">
        <v>12000</v>
      </c>
      <c r="K141" s="4">
        <v>15201.497999601201</v>
      </c>
      <c r="L141" s="4">
        <v>10.680766666666701</v>
      </c>
      <c r="M141" s="4">
        <v>134275.566136268</v>
      </c>
      <c r="N141" s="1" t="b">
        <v>0</v>
      </c>
      <c r="O141" s="4">
        <v>10002.5201398553</v>
      </c>
      <c r="P141" s="4">
        <v>10002.5201398553</v>
      </c>
      <c r="Q141" s="4">
        <v>134275.566136268</v>
      </c>
      <c r="R141" s="4">
        <v>83.354334498794003</v>
      </c>
      <c r="S141" s="4">
        <f t="shared" si="6"/>
        <v>65.799568832740746</v>
      </c>
      <c r="T141" s="4">
        <v>188.98509247525601</v>
      </c>
      <c r="U141" s="1" t="b">
        <v>0</v>
      </c>
    </row>
    <row r="142" spans="1:21">
      <c r="A142" s="1"/>
      <c r="B142" s="1"/>
      <c r="C142" s="1" t="s">
        <v>497</v>
      </c>
      <c r="D142" s="1" t="s">
        <v>583</v>
      </c>
      <c r="E142" s="4">
        <v>52</v>
      </c>
      <c r="F142" s="1" t="s">
        <v>496</v>
      </c>
      <c r="G142" s="1" t="s">
        <v>27</v>
      </c>
      <c r="H142" s="1" t="s">
        <v>94</v>
      </c>
      <c r="I142" s="3">
        <v>43771.016307870399</v>
      </c>
      <c r="J142" s="4">
        <v>12000</v>
      </c>
      <c r="K142" s="4">
        <v>15201.497999601201</v>
      </c>
      <c r="L142" s="4">
        <v>10.6807833333333</v>
      </c>
      <c r="M142" s="4">
        <v>191783.35872946499</v>
      </c>
      <c r="N142" s="1" t="b">
        <v>0</v>
      </c>
      <c r="O142" s="4">
        <v>14286.418321511899</v>
      </c>
      <c r="P142" s="4">
        <v>14286.418321511899</v>
      </c>
      <c r="Q142" s="4">
        <v>191783.35872946499</v>
      </c>
      <c r="R142" s="4">
        <v>119.053486012599</v>
      </c>
      <c r="S142" s="4">
        <f t="shared" si="6"/>
        <v>93.98033221388242</v>
      </c>
      <c r="T142" s="4">
        <v>187.620891391589</v>
      </c>
      <c r="U142" s="1" t="b">
        <v>0</v>
      </c>
    </row>
    <row r="143" spans="1:21">
      <c r="A143" s="1"/>
      <c r="B143" s="1"/>
      <c r="C143" s="1" t="s">
        <v>474</v>
      </c>
      <c r="D143" s="1" t="s">
        <v>583</v>
      </c>
      <c r="E143" s="4">
        <v>12</v>
      </c>
      <c r="F143" s="1" t="s">
        <v>473</v>
      </c>
      <c r="G143" s="1" t="s">
        <v>27</v>
      </c>
      <c r="H143" s="1" t="s">
        <v>123</v>
      </c>
      <c r="I143" s="3">
        <v>43771.2667939815</v>
      </c>
      <c r="J143" s="4">
        <v>12000</v>
      </c>
      <c r="K143" s="4">
        <v>15201.497999601201</v>
      </c>
      <c r="L143" s="4">
        <v>10.6756333333333</v>
      </c>
      <c r="M143" s="4">
        <v>132639.18796892499</v>
      </c>
      <c r="N143" s="1" t="b">
        <v>0</v>
      </c>
      <c r="O143" s="4">
        <v>9880.6222693323798</v>
      </c>
      <c r="P143" s="4">
        <v>9880.6222693323798</v>
      </c>
      <c r="Q143" s="4">
        <v>132639.18796892499</v>
      </c>
      <c r="R143" s="4">
        <v>82.338518911103193</v>
      </c>
      <c r="S143" s="4">
        <f t="shared" si="6"/>
        <v>64.997688185674789</v>
      </c>
      <c r="T143" s="4">
        <v>179.055342563056</v>
      </c>
      <c r="U143" s="1" t="b">
        <v>0</v>
      </c>
    </row>
    <row r="144" spans="1:21">
      <c r="A144" s="1"/>
      <c r="B144" s="1"/>
      <c r="C144" s="1" t="s">
        <v>462</v>
      </c>
      <c r="D144" s="1" t="s">
        <v>583</v>
      </c>
      <c r="E144" s="4">
        <v>53</v>
      </c>
      <c r="F144" s="1" t="s">
        <v>461</v>
      </c>
      <c r="G144" s="1" t="s">
        <v>27</v>
      </c>
      <c r="H144" s="1" t="s">
        <v>60</v>
      </c>
      <c r="I144" s="3">
        <v>43771.392060185201</v>
      </c>
      <c r="J144" s="4">
        <v>12000</v>
      </c>
      <c r="K144" s="4">
        <v>15201.497999601201</v>
      </c>
      <c r="L144" s="4">
        <v>10.6756333333333</v>
      </c>
      <c r="M144" s="4">
        <v>211560.91122083401</v>
      </c>
      <c r="N144" s="1" t="b">
        <v>0</v>
      </c>
      <c r="O144" s="4">
        <v>15759.697286585901</v>
      </c>
      <c r="P144" s="4">
        <v>15759.697286585901</v>
      </c>
      <c r="Q144" s="4">
        <v>211560.91122083401</v>
      </c>
      <c r="R144" s="4">
        <v>131.330810721549</v>
      </c>
      <c r="S144" s="4">
        <f t="shared" si="6"/>
        <v>103.67200184481386</v>
      </c>
      <c r="T144" s="4">
        <v>187.19866888910201</v>
      </c>
      <c r="U144" s="1" t="b">
        <v>0</v>
      </c>
    </row>
    <row r="145" spans="1:21">
      <c r="A145" s="1"/>
      <c r="B145" s="1"/>
      <c r="C145" s="1" t="s">
        <v>449</v>
      </c>
      <c r="D145" s="1" t="s">
        <v>583</v>
      </c>
      <c r="E145" s="4">
        <v>7</v>
      </c>
      <c r="F145" s="1" t="s">
        <v>448</v>
      </c>
      <c r="G145" s="1" t="s">
        <v>27</v>
      </c>
      <c r="H145" s="1" t="s">
        <v>94</v>
      </c>
      <c r="I145" s="3">
        <v>43771.538171296299</v>
      </c>
      <c r="J145" s="4">
        <v>12000</v>
      </c>
      <c r="K145" s="4">
        <v>15201.497999601201</v>
      </c>
      <c r="L145" s="4">
        <v>10.675599999999999</v>
      </c>
      <c r="M145" s="4">
        <v>140708.09828233899</v>
      </c>
      <c r="N145" s="1" t="b">
        <v>0</v>
      </c>
      <c r="O145" s="4">
        <v>10481.695422393601</v>
      </c>
      <c r="P145" s="4">
        <v>10481.695422393601</v>
      </c>
      <c r="Q145" s="4">
        <v>140708.09828233899</v>
      </c>
      <c r="R145" s="4">
        <v>87.347461853280194</v>
      </c>
      <c r="S145" s="4">
        <f t="shared" si="6"/>
        <v>68.95172714339455</v>
      </c>
      <c r="T145" s="4">
        <v>182.84294485531501</v>
      </c>
      <c r="U145" s="1" t="b">
        <v>0</v>
      </c>
    </row>
    <row r="146" spans="1:21">
      <c r="A146" s="1"/>
      <c r="B146" s="1"/>
      <c r="C146" s="1" t="s">
        <v>428</v>
      </c>
      <c r="D146" s="1" t="s">
        <v>583</v>
      </c>
      <c r="E146" s="4">
        <v>13</v>
      </c>
      <c r="F146" s="1" t="s">
        <v>427</v>
      </c>
      <c r="G146" s="1" t="s">
        <v>27</v>
      </c>
      <c r="H146" s="1" t="s">
        <v>131</v>
      </c>
      <c r="I146" s="3">
        <v>43771.767928240697</v>
      </c>
      <c r="J146" s="4">
        <v>12000</v>
      </c>
      <c r="K146" s="4">
        <v>15201.497999601201</v>
      </c>
      <c r="L146" s="4">
        <v>10.670583333333299</v>
      </c>
      <c r="M146" s="4">
        <v>138901.64339213399</v>
      </c>
      <c r="N146" s="1" t="b">
        <v>0</v>
      </c>
      <c r="O146" s="4">
        <v>10347.1281147222</v>
      </c>
      <c r="P146" s="4">
        <v>10347.1281147222</v>
      </c>
      <c r="Q146" s="4">
        <v>138901.64339213399</v>
      </c>
      <c r="R146" s="4">
        <v>86.226067622684994</v>
      </c>
      <c r="S146" s="4">
        <f t="shared" si="6"/>
        <v>68.066503149845161</v>
      </c>
      <c r="T146" s="4">
        <v>181.248228875509</v>
      </c>
      <c r="U146" s="1" t="b">
        <v>0</v>
      </c>
    </row>
    <row r="147" spans="1:21">
      <c r="A147" s="1"/>
      <c r="B147" s="1"/>
      <c r="C147" s="1" t="s">
        <v>421</v>
      </c>
      <c r="D147" s="1" t="s">
        <v>583</v>
      </c>
      <c r="E147" s="4">
        <v>55</v>
      </c>
      <c r="F147" s="1" t="s">
        <v>420</v>
      </c>
      <c r="G147" s="1" t="s">
        <v>27</v>
      </c>
      <c r="H147" s="1" t="s">
        <v>120</v>
      </c>
      <c r="I147" s="3">
        <v>43771.851446759298</v>
      </c>
      <c r="J147" s="4">
        <v>12000</v>
      </c>
      <c r="K147" s="4">
        <v>15201.497999601201</v>
      </c>
      <c r="L147" s="4">
        <v>10.6705666666667</v>
      </c>
      <c r="M147" s="4">
        <v>252610.42572279001</v>
      </c>
      <c r="N147" s="1" t="b">
        <v>0</v>
      </c>
      <c r="O147" s="4">
        <v>18817.577490348402</v>
      </c>
      <c r="P147" s="4">
        <v>18817.577490348402</v>
      </c>
      <c r="Q147" s="4">
        <v>252610.42572279001</v>
      </c>
      <c r="R147" s="4">
        <v>156.81314575290301</v>
      </c>
      <c r="S147" s="4">
        <f t="shared" si="6"/>
        <v>123.78765231454207</v>
      </c>
      <c r="T147" s="4">
        <v>184.15184996967201</v>
      </c>
      <c r="U147" s="1" t="b">
        <v>0</v>
      </c>
    </row>
    <row r="148" spans="1:21">
      <c r="A148" s="1"/>
      <c r="B148" s="1"/>
      <c r="C148" s="1" t="s">
        <v>409</v>
      </c>
      <c r="D148" s="1" t="s">
        <v>583</v>
      </c>
      <c r="E148" s="4">
        <v>9</v>
      </c>
      <c r="F148" s="1" t="s">
        <v>408</v>
      </c>
      <c r="G148" s="1" t="s">
        <v>27</v>
      </c>
      <c r="H148" s="1" t="s">
        <v>95</v>
      </c>
      <c r="I148" s="3">
        <v>43771.976840277799</v>
      </c>
      <c r="J148" s="4">
        <v>12000</v>
      </c>
      <c r="K148" s="4">
        <v>15201.497999601201</v>
      </c>
      <c r="L148" s="4">
        <v>10.6656333333333</v>
      </c>
      <c r="M148" s="4">
        <v>168630.91837659801</v>
      </c>
      <c r="N148" s="1" t="b">
        <v>0</v>
      </c>
      <c r="O148" s="4">
        <v>12561.735584510299</v>
      </c>
      <c r="P148" s="4">
        <v>12561.735584510299</v>
      </c>
      <c r="Q148" s="4">
        <v>168630.91837659801</v>
      </c>
      <c r="R148" s="4">
        <v>104.68112987091899</v>
      </c>
      <c r="S148" s="4">
        <f t="shared" si="6"/>
        <v>82.634853386421824</v>
      </c>
      <c r="T148" s="4">
        <v>184.24622403775001</v>
      </c>
      <c r="U148" s="1" t="b">
        <v>0</v>
      </c>
    </row>
    <row r="149" spans="1:21">
      <c r="A149" s="1"/>
      <c r="B149" s="1"/>
      <c r="C149" s="1" t="s">
        <v>388</v>
      </c>
      <c r="D149" s="1" t="s">
        <v>583</v>
      </c>
      <c r="E149" s="4">
        <v>14</v>
      </c>
      <c r="F149" s="1" t="s">
        <v>387</v>
      </c>
      <c r="G149" s="1" t="s">
        <v>27</v>
      </c>
      <c r="H149" s="1" t="s">
        <v>120</v>
      </c>
      <c r="I149" s="3">
        <v>43772.189131944397</v>
      </c>
      <c r="J149" s="4">
        <v>12000</v>
      </c>
      <c r="K149" s="4">
        <v>15201.497999601201</v>
      </c>
      <c r="L149" s="4">
        <v>10.6656166666667</v>
      </c>
      <c r="M149" s="4">
        <v>148417.34294081101</v>
      </c>
      <c r="N149" s="1" t="b">
        <v>0</v>
      </c>
      <c r="O149" s="4">
        <v>11055.976188271599</v>
      </c>
      <c r="P149" s="4">
        <v>11055.976188271599</v>
      </c>
      <c r="Q149" s="4">
        <v>148417.34294081101</v>
      </c>
      <c r="R149" s="4">
        <v>92.133134902263393</v>
      </c>
      <c r="S149" s="4">
        <f t="shared" si="6"/>
        <v>72.729517765694169</v>
      </c>
      <c r="T149" s="4">
        <v>181.45384423428999</v>
      </c>
      <c r="U149" s="1" t="b">
        <v>0</v>
      </c>
    </row>
    <row r="150" spans="1:21">
      <c r="A150" s="1"/>
      <c r="B150" s="1"/>
      <c r="C150" s="1" t="s">
        <v>520</v>
      </c>
      <c r="D150" s="1" t="s">
        <v>583</v>
      </c>
      <c r="E150" s="4">
        <v>18</v>
      </c>
      <c r="F150" s="1" t="s">
        <v>519</v>
      </c>
      <c r="G150" s="1" t="s">
        <v>25</v>
      </c>
      <c r="H150" s="1" t="s">
        <v>114</v>
      </c>
      <c r="I150" s="3">
        <v>43770.7654861111</v>
      </c>
      <c r="J150" s="4">
        <v>12000</v>
      </c>
      <c r="K150" s="4">
        <v>15201.497999601201</v>
      </c>
      <c r="L150" s="4">
        <v>10.685833333333299</v>
      </c>
      <c r="M150" s="4">
        <v>198269.19360684801</v>
      </c>
      <c r="N150" s="1" t="b">
        <v>0</v>
      </c>
      <c r="O150" s="4">
        <v>14769.564256781799</v>
      </c>
      <c r="P150" s="4">
        <v>14769.564256781799</v>
      </c>
      <c r="Q150" s="4">
        <v>198269.19360684801</v>
      </c>
      <c r="R150" s="4">
        <f t="shared" ref="R150:R204" si="8">(P150/J150)*100</f>
        <v>123.07970213984834</v>
      </c>
      <c r="S150" s="4">
        <f t="shared" si="6"/>
        <v>97.158610665667737</v>
      </c>
      <c r="T150" s="4">
        <v>185.060472989879</v>
      </c>
      <c r="U150" s="1" t="b">
        <v>0</v>
      </c>
    </row>
    <row r="151" spans="1:21">
      <c r="A151" s="1"/>
      <c r="B151" s="1"/>
      <c r="C151" s="1" t="s">
        <v>518</v>
      </c>
      <c r="D151" s="1" t="s">
        <v>583</v>
      </c>
      <c r="E151" s="4">
        <v>19</v>
      </c>
      <c r="F151" s="1" t="s">
        <v>517</v>
      </c>
      <c r="G151" s="1" t="s">
        <v>25</v>
      </c>
      <c r="H151" s="1" t="s">
        <v>114</v>
      </c>
      <c r="I151" s="3">
        <v>43770.786342592597</v>
      </c>
      <c r="J151" s="4">
        <v>12000</v>
      </c>
      <c r="K151" s="4">
        <v>15201.497999601201</v>
      </c>
      <c r="L151" s="4">
        <v>10.6858166666667</v>
      </c>
      <c r="M151" s="4">
        <v>196739.267170034</v>
      </c>
      <c r="N151" s="1" t="b">
        <v>0</v>
      </c>
      <c r="O151" s="4">
        <v>14655.596239836699</v>
      </c>
      <c r="P151" s="4">
        <v>14655.596239836699</v>
      </c>
      <c r="Q151" s="4">
        <v>196739.267170034</v>
      </c>
      <c r="R151" s="4">
        <f t="shared" si="8"/>
        <v>122.12996866530584</v>
      </c>
      <c r="S151" s="4">
        <f t="shared" si="6"/>
        <v>96.408894966937979</v>
      </c>
      <c r="T151" s="4">
        <v>182.168809035533</v>
      </c>
      <c r="U151" s="1" t="b">
        <v>0</v>
      </c>
    </row>
    <row r="152" spans="1:21">
      <c r="A152" s="1"/>
      <c r="B152" s="1"/>
      <c r="C152" s="1" t="s">
        <v>516</v>
      </c>
      <c r="D152" s="1" t="s">
        <v>583</v>
      </c>
      <c r="E152" s="4">
        <v>20</v>
      </c>
      <c r="F152" s="1" t="s">
        <v>515</v>
      </c>
      <c r="G152" s="1" t="s">
        <v>25</v>
      </c>
      <c r="H152" s="1" t="s">
        <v>114</v>
      </c>
      <c r="I152" s="3">
        <v>43770.807210648098</v>
      </c>
      <c r="J152" s="4">
        <v>12000</v>
      </c>
      <c r="K152" s="4">
        <v>15201.497999601201</v>
      </c>
      <c r="L152" s="4">
        <v>10.685833333333299</v>
      </c>
      <c r="M152" s="4">
        <v>149178.993454148</v>
      </c>
      <c r="N152" s="1" t="b">
        <v>0</v>
      </c>
      <c r="O152" s="4">
        <v>11112.7134251227</v>
      </c>
      <c r="P152" s="4">
        <v>11112.7134251227</v>
      </c>
      <c r="Q152" s="4">
        <v>149178.993454148</v>
      </c>
      <c r="R152" s="4">
        <f t="shared" si="8"/>
        <v>92.605945209355838</v>
      </c>
      <c r="S152" s="4">
        <f t="shared" si="6"/>
        <v>73.102752277533654</v>
      </c>
      <c r="T152" s="4">
        <v>179.809571636794</v>
      </c>
      <c r="U152" s="1" t="b">
        <v>0</v>
      </c>
    </row>
    <row r="153" spans="1:21">
      <c r="A153" s="1"/>
      <c r="B153" s="1"/>
      <c r="C153" s="1" t="s">
        <v>514</v>
      </c>
      <c r="D153" s="1" t="s">
        <v>583</v>
      </c>
      <c r="E153" s="4">
        <v>20</v>
      </c>
      <c r="F153" s="1" t="s">
        <v>513</v>
      </c>
      <c r="G153" s="1" t="s">
        <v>25</v>
      </c>
      <c r="H153" s="1" t="s">
        <v>114</v>
      </c>
      <c r="I153" s="3">
        <v>43770.828055555598</v>
      </c>
      <c r="J153" s="4">
        <v>12000</v>
      </c>
      <c r="K153" s="4">
        <v>15201.497999601201</v>
      </c>
      <c r="L153" s="4">
        <v>10.680766666666701</v>
      </c>
      <c r="M153" s="4">
        <v>149263.045848637</v>
      </c>
      <c r="N153" s="1" t="b">
        <v>0</v>
      </c>
      <c r="O153" s="4">
        <v>11118.974696572701</v>
      </c>
      <c r="P153" s="4">
        <v>11118.974696572701</v>
      </c>
      <c r="Q153" s="4">
        <v>149263.045848637</v>
      </c>
      <c r="R153" s="4">
        <f t="shared" si="8"/>
        <v>92.658122471439171</v>
      </c>
      <c r="S153" s="4">
        <f t="shared" si="6"/>
        <v>73.143940793627038</v>
      </c>
      <c r="T153" s="4">
        <v>184.78141785628699</v>
      </c>
      <c r="U153" s="1" t="b">
        <v>0</v>
      </c>
    </row>
    <row r="154" spans="1:21">
      <c r="A154" s="1"/>
      <c r="B154" s="1"/>
      <c r="C154" s="1" t="s">
        <v>511</v>
      </c>
      <c r="D154" s="1" t="s">
        <v>583</v>
      </c>
      <c r="E154" s="4">
        <v>20</v>
      </c>
      <c r="F154" s="1" t="s">
        <v>510</v>
      </c>
      <c r="G154" s="1" t="s">
        <v>25</v>
      </c>
      <c r="H154" s="1" t="s">
        <v>114</v>
      </c>
      <c r="I154" s="3">
        <v>43770.869826388902</v>
      </c>
      <c r="J154" s="4">
        <v>12000</v>
      </c>
      <c r="K154" s="4">
        <v>15201.497999601201</v>
      </c>
      <c r="L154" s="4">
        <v>10.680733333333301</v>
      </c>
      <c r="M154" s="4">
        <v>153456.62734107801</v>
      </c>
      <c r="N154" s="1" t="b">
        <v>0</v>
      </c>
      <c r="O154" s="4">
        <v>11431.364988740201</v>
      </c>
      <c r="P154" s="4">
        <v>11431.364988740201</v>
      </c>
      <c r="Q154" s="4">
        <v>153456.62734107801</v>
      </c>
      <c r="R154" s="4">
        <f t="shared" si="8"/>
        <v>95.261374906168342</v>
      </c>
      <c r="S154" s="4">
        <f t="shared" si="6"/>
        <v>75.198937558917507</v>
      </c>
      <c r="T154" s="4">
        <v>181.93865332248799</v>
      </c>
      <c r="U154" s="1" t="b">
        <v>0</v>
      </c>
    </row>
    <row r="155" spans="1:21">
      <c r="A155" s="1"/>
      <c r="B155" s="1"/>
      <c r="C155" s="1" t="s">
        <v>509</v>
      </c>
      <c r="D155" s="1" t="s">
        <v>583</v>
      </c>
      <c r="E155" s="4">
        <v>21</v>
      </c>
      <c r="F155" s="1" t="s">
        <v>508</v>
      </c>
      <c r="G155" s="1" t="s">
        <v>25</v>
      </c>
      <c r="H155" s="1" t="s">
        <v>114</v>
      </c>
      <c r="I155" s="3">
        <v>43770.890856481499</v>
      </c>
      <c r="J155" s="4">
        <v>12000</v>
      </c>
      <c r="K155" s="4">
        <v>15201.497999601201</v>
      </c>
      <c r="L155" s="4">
        <v>10.68075</v>
      </c>
      <c r="M155" s="4">
        <v>277205.65440607403</v>
      </c>
      <c r="N155" s="1" t="b">
        <v>0</v>
      </c>
      <c r="O155" s="4">
        <v>20649.7371105077</v>
      </c>
      <c r="P155" s="4">
        <v>20649.7371105077</v>
      </c>
      <c r="Q155" s="4">
        <v>277205.65440607403</v>
      </c>
      <c r="R155" s="4">
        <f t="shared" si="8"/>
        <v>172.08114258756416</v>
      </c>
      <c r="S155" s="4">
        <f t="shared" si="6"/>
        <v>135.84014622144102</v>
      </c>
      <c r="T155" s="4">
        <v>186.95218087463499</v>
      </c>
      <c r="U155" s="1" t="b">
        <v>0</v>
      </c>
    </row>
    <row r="156" spans="1:21">
      <c r="A156" s="1"/>
      <c r="B156" s="1"/>
      <c r="C156" s="1" t="s">
        <v>507</v>
      </c>
      <c r="D156" s="1" t="s">
        <v>583</v>
      </c>
      <c r="E156" s="4">
        <v>22</v>
      </c>
      <c r="F156" s="1" t="s">
        <v>506</v>
      </c>
      <c r="G156" s="1" t="s">
        <v>25</v>
      </c>
      <c r="H156" s="1" t="s">
        <v>114</v>
      </c>
      <c r="I156" s="3">
        <v>43770.911712963003</v>
      </c>
      <c r="J156" s="4">
        <v>12000</v>
      </c>
      <c r="K156" s="4">
        <v>15201.497999601201</v>
      </c>
      <c r="L156" s="4">
        <v>10.680766666666701</v>
      </c>
      <c r="M156" s="4">
        <v>203614.77660514499</v>
      </c>
      <c r="N156" s="1" t="b">
        <v>0</v>
      </c>
      <c r="O156" s="4">
        <v>15167.7699999285</v>
      </c>
      <c r="P156" s="4">
        <v>15167.7699999285</v>
      </c>
      <c r="Q156" s="4">
        <v>203614.77660514499</v>
      </c>
      <c r="R156" s="4">
        <f t="shared" si="8"/>
        <v>126.3980833327375</v>
      </c>
      <c r="S156" s="4">
        <f t="shared" si="6"/>
        <v>99.778127131460423</v>
      </c>
      <c r="T156" s="4">
        <v>186.72427376175</v>
      </c>
      <c r="U156" s="1" t="b">
        <v>0</v>
      </c>
    </row>
    <row r="157" spans="1:21">
      <c r="A157" s="1"/>
      <c r="B157" s="1"/>
      <c r="C157" s="1" t="s">
        <v>505</v>
      </c>
      <c r="D157" s="1" t="s">
        <v>583</v>
      </c>
      <c r="E157" s="4">
        <v>23</v>
      </c>
      <c r="F157" s="1" t="s">
        <v>504</v>
      </c>
      <c r="G157" s="1" t="s">
        <v>25</v>
      </c>
      <c r="H157" s="1" t="s">
        <v>114</v>
      </c>
      <c r="I157" s="3">
        <v>43770.932627314804</v>
      </c>
      <c r="J157" s="4">
        <v>12000</v>
      </c>
      <c r="K157" s="4">
        <v>15201.497999601201</v>
      </c>
      <c r="L157" s="4">
        <v>10.680733333333301</v>
      </c>
      <c r="M157" s="4">
        <v>149586.17091348799</v>
      </c>
      <c r="N157" s="1" t="b">
        <v>0</v>
      </c>
      <c r="O157" s="4">
        <v>11143.0450845209</v>
      </c>
      <c r="P157" s="4">
        <v>11143.0450845209</v>
      </c>
      <c r="Q157" s="4">
        <v>149586.17091348799</v>
      </c>
      <c r="R157" s="4">
        <f t="shared" si="8"/>
        <v>92.858709037674174</v>
      </c>
      <c r="S157" s="4">
        <f t="shared" si="6"/>
        <v>73.302283004038344</v>
      </c>
      <c r="T157" s="4">
        <v>184.18439926882601</v>
      </c>
      <c r="U157" s="1" t="b">
        <v>0</v>
      </c>
    </row>
    <row r="158" spans="1:21">
      <c r="A158" s="1"/>
      <c r="B158" s="1"/>
      <c r="C158" s="1" t="s">
        <v>503</v>
      </c>
      <c r="D158" s="1" t="s">
        <v>583</v>
      </c>
      <c r="E158" s="4">
        <v>24</v>
      </c>
      <c r="F158" s="1" t="s">
        <v>502</v>
      </c>
      <c r="G158" s="1" t="s">
        <v>25</v>
      </c>
      <c r="H158" s="1" t="s">
        <v>114</v>
      </c>
      <c r="I158" s="3">
        <v>43770.9536226852</v>
      </c>
      <c r="J158" s="4">
        <v>12000</v>
      </c>
      <c r="K158" s="4">
        <v>15201.497999601201</v>
      </c>
      <c r="L158" s="4">
        <v>10.680733333333301</v>
      </c>
      <c r="M158" s="4">
        <v>150364.7169848</v>
      </c>
      <c r="N158" s="1" t="b">
        <v>0</v>
      </c>
      <c r="O158" s="4">
        <v>11201.040913413501</v>
      </c>
      <c r="P158" s="4">
        <v>11201.040913413501</v>
      </c>
      <c r="Q158" s="4">
        <v>150364.7169848</v>
      </c>
      <c r="R158" s="4">
        <f t="shared" si="8"/>
        <v>93.342007611779181</v>
      </c>
      <c r="S158" s="4">
        <f t="shared" si="6"/>
        <v>73.683796910721242</v>
      </c>
      <c r="T158" s="4">
        <v>181.56149147221899</v>
      </c>
      <c r="U158" s="1" t="b">
        <v>0</v>
      </c>
    </row>
    <row r="159" spans="1:21">
      <c r="A159" s="1"/>
      <c r="B159" s="1"/>
      <c r="C159" s="1" t="s">
        <v>501</v>
      </c>
      <c r="D159" s="1" t="s">
        <v>583</v>
      </c>
      <c r="E159" s="4">
        <v>25</v>
      </c>
      <c r="F159" s="1" t="s">
        <v>500</v>
      </c>
      <c r="G159" s="1" t="s">
        <v>25</v>
      </c>
      <c r="H159" s="1" t="s">
        <v>114</v>
      </c>
      <c r="I159" s="3">
        <v>43770.974537037</v>
      </c>
      <c r="J159" s="4">
        <v>12000</v>
      </c>
      <c r="K159" s="4">
        <v>15201.497999601201</v>
      </c>
      <c r="L159" s="4">
        <v>10.680733333333301</v>
      </c>
      <c r="M159" s="4">
        <v>147344.517400585</v>
      </c>
      <c r="N159" s="1" t="b">
        <v>0</v>
      </c>
      <c r="O159" s="4">
        <v>10976.058751455401</v>
      </c>
      <c r="P159" s="4">
        <v>10976.058751455401</v>
      </c>
      <c r="Q159" s="4">
        <v>147344.517400585</v>
      </c>
      <c r="R159" s="4">
        <f t="shared" si="8"/>
        <v>91.467156262128341</v>
      </c>
      <c r="S159" s="4">
        <f t="shared" si="6"/>
        <v>72.203796966215762</v>
      </c>
      <c r="T159" s="4">
        <v>182.84817277978701</v>
      </c>
      <c r="U159" s="1" t="b">
        <v>0</v>
      </c>
    </row>
    <row r="160" spans="1:21">
      <c r="A160" s="1"/>
      <c r="B160" s="1"/>
      <c r="C160" s="1" t="s">
        <v>495</v>
      </c>
      <c r="D160" s="1" t="s">
        <v>583</v>
      </c>
      <c r="E160" s="4">
        <v>26</v>
      </c>
      <c r="F160" s="1" t="s">
        <v>494</v>
      </c>
      <c r="G160" s="1" t="s">
        <v>25</v>
      </c>
      <c r="H160" s="1" t="s">
        <v>114</v>
      </c>
      <c r="I160" s="3">
        <v>43771.037187499998</v>
      </c>
      <c r="J160" s="4">
        <v>12000</v>
      </c>
      <c r="K160" s="4">
        <v>15201.497999601201</v>
      </c>
      <c r="L160" s="4">
        <v>10.680716666666701</v>
      </c>
      <c r="M160" s="4">
        <v>164021.68373661701</v>
      </c>
      <c r="N160" s="1" t="b">
        <v>0</v>
      </c>
      <c r="O160" s="4">
        <v>12218.382257897199</v>
      </c>
      <c r="P160" s="4">
        <v>12218.382257897199</v>
      </c>
      <c r="Q160" s="4">
        <v>164021.68373661701</v>
      </c>
      <c r="R160" s="4">
        <f t="shared" si="8"/>
        <v>101.81985214914333</v>
      </c>
      <c r="S160" s="4">
        <f t="shared" si="6"/>
        <v>80.376172520745911</v>
      </c>
      <c r="T160" s="4">
        <v>183.40199375479301</v>
      </c>
      <c r="U160" s="1" t="b">
        <v>0</v>
      </c>
    </row>
    <row r="161" spans="1:21">
      <c r="A161" s="1"/>
      <c r="B161" s="1"/>
      <c r="C161" s="1" t="s">
        <v>493</v>
      </c>
      <c r="D161" s="1" t="s">
        <v>583</v>
      </c>
      <c r="E161" s="4">
        <v>27</v>
      </c>
      <c r="F161" s="1" t="s">
        <v>492</v>
      </c>
      <c r="G161" s="1" t="s">
        <v>25</v>
      </c>
      <c r="H161" s="1" t="s">
        <v>114</v>
      </c>
      <c r="I161" s="3">
        <v>43771.058090277802</v>
      </c>
      <c r="J161" s="4">
        <v>12000</v>
      </c>
      <c r="K161" s="4">
        <v>15201.497999601201</v>
      </c>
      <c r="L161" s="4">
        <v>10.680733333333301</v>
      </c>
      <c r="M161" s="4">
        <v>151050.19791086001</v>
      </c>
      <c r="N161" s="1" t="b">
        <v>0</v>
      </c>
      <c r="O161" s="4">
        <v>11252.104088685801</v>
      </c>
      <c r="P161" s="4">
        <v>11252.104088685801</v>
      </c>
      <c r="Q161" s="4">
        <v>151050.19791086001</v>
      </c>
      <c r="R161" s="4">
        <f t="shared" si="8"/>
        <v>93.767534072381679</v>
      </c>
      <c r="S161" s="4">
        <f t="shared" si="6"/>
        <v>74.019705748611031</v>
      </c>
      <c r="T161" s="4">
        <v>187.921701659136</v>
      </c>
      <c r="U161" s="1" t="b">
        <v>0</v>
      </c>
    </row>
    <row r="162" spans="1:21">
      <c r="A162" s="1"/>
      <c r="B162" s="1"/>
      <c r="C162" s="1" t="s">
        <v>491</v>
      </c>
      <c r="D162" s="1" t="s">
        <v>583</v>
      </c>
      <c r="E162" s="4">
        <v>28</v>
      </c>
      <c r="F162" s="1" t="s">
        <v>490</v>
      </c>
      <c r="G162" s="1" t="s">
        <v>25</v>
      </c>
      <c r="H162" s="1" t="s">
        <v>114</v>
      </c>
      <c r="I162" s="3">
        <v>43771.078900462999</v>
      </c>
      <c r="J162" s="4">
        <v>12000</v>
      </c>
      <c r="K162" s="4">
        <v>15201.497999601201</v>
      </c>
      <c r="L162" s="4">
        <v>10.6806</v>
      </c>
      <c r="M162" s="4">
        <v>150947.113003223</v>
      </c>
      <c r="N162" s="1" t="b">
        <v>0</v>
      </c>
      <c r="O162" s="4">
        <v>11244.4250381004</v>
      </c>
      <c r="P162" s="4">
        <v>11244.4250381004</v>
      </c>
      <c r="Q162" s="4">
        <v>150947.113003223</v>
      </c>
      <c r="R162" s="4">
        <f t="shared" si="8"/>
        <v>93.703541984170002</v>
      </c>
      <c r="S162" s="4">
        <f t="shared" si="6"/>
        <v>73.969190657364095</v>
      </c>
      <c r="T162" s="4">
        <v>185.09788009217201</v>
      </c>
      <c r="U162" s="1" t="b">
        <v>0</v>
      </c>
    </row>
    <row r="163" spans="1:21">
      <c r="A163" s="1"/>
      <c r="B163" s="1"/>
      <c r="C163" s="1" t="s">
        <v>489</v>
      </c>
      <c r="D163" s="1" t="s">
        <v>583</v>
      </c>
      <c r="E163" s="4">
        <v>29</v>
      </c>
      <c r="F163" s="1" t="s">
        <v>488</v>
      </c>
      <c r="G163" s="1" t="s">
        <v>25</v>
      </c>
      <c r="H163" s="1" t="s">
        <v>114</v>
      </c>
      <c r="I163" s="3">
        <v>43771.099791666697</v>
      </c>
      <c r="J163" s="4">
        <v>12000</v>
      </c>
      <c r="K163" s="4">
        <v>15201.497999601201</v>
      </c>
      <c r="L163" s="4">
        <v>10.68065</v>
      </c>
      <c r="M163" s="4">
        <v>195720.354450988</v>
      </c>
      <c r="N163" s="1" t="b">
        <v>0</v>
      </c>
      <c r="O163" s="4">
        <v>14579.694902860299</v>
      </c>
      <c r="P163" s="4">
        <v>14579.694902860299</v>
      </c>
      <c r="Q163" s="4">
        <v>195720.354450988</v>
      </c>
      <c r="R163" s="4">
        <f t="shared" si="8"/>
        <v>121.49745752383583</v>
      </c>
      <c r="S163" s="4">
        <f t="shared" si="6"/>
        <v>95.909593273260214</v>
      </c>
      <c r="T163" s="4">
        <v>181.791994427226</v>
      </c>
      <c r="U163" s="1" t="b">
        <v>0</v>
      </c>
    </row>
    <row r="164" spans="1:21">
      <c r="A164" s="1"/>
      <c r="B164" s="1"/>
      <c r="C164" s="1" t="s">
        <v>487</v>
      </c>
      <c r="D164" s="1" t="s">
        <v>583</v>
      </c>
      <c r="E164" s="4">
        <v>30</v>
      </c>
      <c r="F164" s="1" t="s">
        <v>486</v>
      </c>
      <c r="G164" s="1" t="s">
        <v>25</v>
      </c>
      <c r="H164" s="1" t="s">
        <v>114</v>
      </c>
      <c r="I164" s="3">
        <v>43771.120636574102</v>
      </c>
      <c r="J164" s="4">
        <v>12000</v>
      </c>
      <c r="K164" s="4">
        <v>15201.497999601201</v>
      </c>
      <c r="L164" s="4">
        <v>10.680666666666699</v>
      </c>
      <c r="M164" s="4">
        <v>150113.51502515801</v>
      </c>
      <c r="N164" s="1" t="b">
        <v>0</v>
      </c>
      <c r="O164" s="4">
        <v>11182.3282560568</v>
      </c>
      <c r="P164" s="4">
        <v>11182.3282560568</v>
      </c>
      <c r="Q164" s="4">
        <v>150113.51502515801</v>
      </c>
      <c r="R164" s="4">
        <f t="shared" si="8"/>
        <v>93.186068800473336</v>
      </c>
      <c r="S164" s="4">
        <f t="shared" si="6"/>
        <v>73.560699454423244</v>
      </c>
      <c r="T164" s="4">
        <v>185.47035356895901</v>
      </c>
      <c r="U164" s="1" t="b">
        <v>0</v>
      </c>
    </row>
    <row r="165" spans="1:21">
      <c r="A165" s="1"/>
      <c r="B165" s="1"/>
      <c r="C165" s="1" t="s">
        <v>484</v>
      </c>
      <c r="D165" s="1" t="s">
        <v>583</v>
      </c>
      <c r="E165" s="4">
        <v>31</v>
      </c>
      <c r="F165" s="1" t="s">
        <v>483</v>
      </c>
      <c r="G165" s="1" t="s">
        <v>25</v>
      </c>
      <c r="H165" s="1" t="s">
        <v>114</v>
      </c>
      <c r="I165" s="3">
        <v>43771.1623958333</v>
      </c>
      <c r="J165" s="4">
        <v>12000</v>
      </c>
      <c r="K165" s="4">
        <v>15201.497999601201</v>
      </c>
      <c r="L165" s="4">
        <v>10.680633333333301</v>
      </c>
      <c r="M165" s="4">
        <v>151049.099483386</v>
      </c>
      <c r="N165" s="1" t="b">
        <v>0</v>
      </c>
      <c r="O165" s="4">
        <v>11252.022264097401</v>
      </c>
      <c r="P165" s="4">
        <v>11252.022264097401</v>
      </c>
      <c r="Q165" s="4">
        <v>151049.099483386</v>
      </c>
      <c r="R165" s="4">
        <f t="shared" si="8"/>
        <v>93.76685220081167</v>
      </c>
      <c r="S165" s="4">
        <f t="shared" si="6"/>
        <v>74.019167481998082</v>
      </c>
      <c r="T165" s="4">
        <v>184.39354253657399</v>
      </c>
      <c r="U165" s="1" t="b">
        <v>0</v>
      </c>
    </row>
    <row r="166" spans="1:21">
      <c r="A166" s="1"/>
      <c r="B166" s="1"/>
      <c r="C166" s="1" t="s">
        <v>482</v>
      </c>
      <c r="D166" s="1" t="s">
        <v>583</v>
      </c>
      <c r="E166" s="4">
        <v>31</v>
      </c>
      <c r="F166" s="1" t="s">
        <v>481</v>
      </c>
      <c r="G166" s="1" t="s">
        <v>25</v>
      </c>
      <c r="H166" s="1" t="s">
        <v>114</v>
      </c>
      <c r="I166" s="3">
        <v>43771.183298611097</v>
      </c>
      <c r="J166" s="4">
        <v>12000</v>
      </c>
      <c r="K166" s="4">
        <v>15201.497999601201</v>
      </c>
      <c r="L166" s="4">
        <v>10.680633333333301</v>
      </c>
      <c r="M166" s="4">
        <v>150887.32838518699</v>
      </c>
      <c r="N166" s="1" t="b">
        <v>0</v>
      </c>
      <c r="O166" s="4">
        <v>11239.9715335413</v>
      </c>
      <c r="P166" s="4">
        <v>11239.9715335413</v>
      </c>
      <c r="Q166" s="4">
        <v>150887.32838518699</v>
      </c>
      <c r="R166" s="4">
        <f t="shared" si="8"/>
        <v>93.666429446177503</v>
      </c>
      <c r="S166" s="4">
        <f t="shared" si="6"/>
        <v>73.939894172509653</v>
      </c>
      <c r="T166" s="4">
        <v>180.358623602271</v>
      </c>
      <c r="U166" s="1" t="b">
        <v>0</v>
      </c>
    </row>
    <row r="167" spans="1:21">
      <c r="A167" s="1"/>
      <c r="B167" s="1"/>
      <c r="C167" s="1" t="s">
        <v>480</v>
      </c>
      <c r="D167" s="1" t="s">
        <v>583</v>
      </c>
      <c r="E167" s="4">
        <v>32</v>
      </c>
      <c r="F167" s="1" t="s">
        <v>479</v>
      </c>
      <c r="G167" s="1" t="s">
        <v>25</v>
      </c>
      <c r="H167" s="1" t="s">
        <v>114</v>
      </c>
      <c r="I167" s="3">
        <v>43771.204155092601</v>
      </c>
      <c r="J167" s="4">
        <v>12000</v>
      </c>
      <c r="K167" s="4">
        <v>15201.497999601201</v>
      </c>
      <c r="L167" s="4">
        <v>10.6755833333333</v>
      </c>
      <c r="M167" s="4">
        <v>218864.826927096</v>
      </c>
      <c r="N167" s="1" t="b">
        <v>0</v>
      </c>
      <c r="O167" s="4">
        <v>16303.784092949099</v>
      </c>
      <c r="P167" s="4">
        <v>16303.784092949099</v>
      </c>
      <c r="Q167" s="4">
        <v>218864.826927096</v>
      </c>
      <c r="R167" s="4">
        <f t="shared" si="8"/>
        <v>135.8648674412425</v>
      </c>
      <c r="S167" s="4">
        <f t="shared" si="6"/>
        <v>107.25116757162232</v>
      </c>
      <c r="T167" s="4">
        <v>181.475893983037</v>
      </c>
      <c r="U167" s="1" t="b">
        <v>0</v>
      </c>
    </row>
    <row r="168" spans="1:21">
      <c r="A168" s="1"/>
      <c r="B168" s="1"/>
      <c r="C168" s="1" t="s">
        <v>478</v>
      </c>
      <c r="D168" s="1" t="s">
        <v>583</v>
      </c>
      <c r="E168" s="4">
        <v>33</v>
      </c>
      <c r="F168" s="1" t="s">
        <v>477</v>
      </c>
      <c r="G168" s="1" t="s">
        <v>25</v>
      </c>
      <c r="H168" s="1" t="s">
        <v>114</v>
      </c>
      <c r="I168" s="3">
        <v>43771.2250347222</v>
      </c>
      <c r="J168" s="4">
        <v>12000</v>
      </c>
      <c r="K168" s="4">
        <v>15201.497999601201</v>
      </c>
      <c r="L168" s="4">
        <v>10.675599999999999</v>
      </c>
      <c r="M168" s="4">
        <v>187419.36638279899</v>
      </c>
      <c r="N168" s="1" t="b">
        <v>0</v>
      </c>
      <c r="O168" s="4">
        <v>13961.3337019215</v>
      </c>
      <c r="P168" s="4">
        <v>13961.3337019215</v>
      </c>
      <c r="Q168" s="4">
        <v>187419.36638279899</v>
      </c>
      <c r="R168" s="4">
        <f t="shared" si="8"/>
        <v>116.34444751601249</v>
      </c>
      <c r="S168" s="4">
        <f t="shared" si="6"/>
        <v>91.841828366439699</v>
      </c>
      <c r="T168" s="4">
        <v>181.160860705842</v>
      </c>
      <c r="U168" s="1" t="b">
        <v>0</v>
      </c>
    </row>
    <row r="169" spans="1:21">
      <c r="A169" s="1"/>
      <c r="B169" s="1"/>
      <c r="C169" s="1" t="s">
        <v>476</v>
      </c>
      <c r="D169" s="1" t="s">
        <v>583</v>
      </c>
      <c r="E169" s="4">
        <v>34</v>
      </c>
      <c r="F169" s="1" t="s">
        <v>475</v>
      </c>
      <c r="G169" s="1" t="s">
        <v>25</v>
      </c>
      <c r="H169" s="1" t="s">
        <v>114</v>
      </c>
      <c r="I169" s="3">
        <v>43771.245868055601</v>
      </c>
      <c r="J169" s="4">
        <v>12000</v>
      </c>
      <c r="K169" s="4">
        <v>15201.497999601201</v>
      </c>
      <c r="L169" s="4">
        <v>10.6756333333333</v>
      </c>
      <c r="M169" s="4">
        <v>148146.78679030199</v>
      </c>
      <c r="N169" s="1" t="b">
        <v>0</v>
      </c>
      <c r="O169" s="4">
        <v>11035.821789207799</v>
      </c>
      <c r="P169" s="4">
        <v>11035.821789207799</v>
      </c>
      <c r="Q169" s="4">
        <v>148146.78679030199</v>
      </c>
      <c r="R169" s="4">
        <f t="shared" si="8"/>
        <v>91.965181576731652</v>
      </c>
      <c r="S169" s="4">
        <f t="shared" si="6"/>
        <v>72.596936101279724</v>
      </c>
      <c r="T169" s="4">
        <v>178.881239985403</v>
      </c>
      <c r="U169" s="1" t="b">
        <v>0</v>
      </c>
    </row>
    <row r="170" spans="1:21">
      <c r="A170" s="1"/>
      <c r="B170" s="1"/>
      <c r="C170" s="1" t="s">
        <v>472</v>
      </c>
      <c r="D170" s="1" t="s">
        <v>583</v>
      </c>
      <c r="E170" s="4">
        <v>35</v>
      </c>
      <c r="F170" s="1" t="s">
        <v>471</v>
      </c>
      <c r="G170" s="1" t="s">
        <v>25</v>
      </c>
      <c r="H170" s="1" t="s">
        <v>114</v>
      </c>
      <c r="I170" s="3">
        <v>43771.287638888898</v>
      </c>
      <c r="J170" s="4">
        <v>12000</v>
      </c>
      <c r="K170" s="4">
        <v>15201.497999601201</v>
      </c>
      <c r="L170" s="4">
        <v>10.675599999999999</v>
      </c>
      <c r="M170" s="4">
        <v>144109.79760666299</v>
      </c>
      <c r="N170" s="1" t="b">
        <v>0</v>
      </c>
      <c r="O170" s="4">
        <v>10735.0964467226</v>
      </c>
      <c r="P170" s="4">
        <v>10735.0964467226</v>
      </c>
      <c r="Q170" s="4">
        <v>144109.79760666299</v>
      </c>
      <c r="R170" s="4">
        <f t="shared" si="8"/>
        <v>89.45913705602166</v>
      </c>
      <c r="S170" s="4">
        <f t="shared" si="6"/>
        <v>70.618674863518237</v>
      </c>
      <c r="T170" s="4">
        <v>174.68599131391301</v>
      </c>
      <c r="U170" s="1" t="b">
        <v>0</v>
      </c>
    </row>
    <row r="171" spans="1:21">
      <c r="A171" s="1"/>
      <c r="B171" s="1"/>
      <c r="C171" s="1" t="s">
        <v>470</v>
      </c>
      <c r="D171" s="1" t="s">
        <v>583</v>
      </c>
      <c r="E171" s="4">
        <v>36</v>
      </c>
      <c r="F171" s="1" t="s">
        <v>469</v>
      </c>
      <c r="G171" s="1" t="s">
        <v>25</v>
      </c>
      <c r="H171" s="1" t="s">
        <v>114</v>
      </c>
      <c r="I171" s="3">
        <v>43771.308518518497</v>
      </c>
      <c r="J171" s="4">
        <v>12000</v>
      </c>
      <c r="K171" s="4">
        <v>15201.497999601201</v>
      </c>
      <c r="L171" s="4">
        <v>10.675599999999999</v>
      </c>
      <c r="M171" s="4">
        <v>187575.63300967601</v>
      </c>
      <c r="N171" s="1" t="b">
        <v>0</v>
      </c>
      <c r="O171" s="4">
        <v>13972.974390748899</v>
      </c>
      <c r="P171" s="4">
        <v>13972.974390748899</v>
      </c>
      <c r="Q171" s="4">
        <v>187575.63300967601</v>
      </c>
      <c r="R171" s="4">
        <f t="shared" si="8"/>
        <v>116.44145325624082</v>
      </c>
      <c r="S171" s="4">
        <f t="shared" si="6"/>
        <v>91.918404298809691</v>
      </c>
      <c r="T171" s="4">
        <v>181.65922630235201</v>
      </c>
      <c r="U171" s="1" t="b">
        <v>0</v>
      </c>
    </row>
    <row r="172" spans="1:21">
      <c r="A172" s="1"/>
      <c r="B172" s="1"/>
      <c r="C172" s="1" t="s">
        <v>468</v>
      </c>
      <c r="D172" s="1" t="s">
        <v>583</v>
      </c>
      <c r="E172" s="4">
        <v>37</v>
      </c>
      <c r="F172" s="1" t="s">
        <v>467</v>
      </c>
      <c r="G172" s="1" t="s">
        <v>25</v>
      </c>
      <c r="H172" s="1" t="s">
        <v>114</v>
      </c>
      <c r="I172" s="3">
        <v>43771.329351851899</v>
      </c>
      <c r="J172" s="4">
        <v>12000</v>
      </c>
      <c r="K172" s="4">
        <v>15201.497999601201</v>
      </c>
      <c r="L172" s="4">
        <v>10.6756333333333</v>
      </c>
      <c r="M172" s="4">
        <v>133008.827834147</v>
      </c>
      <c r="N172" s="1" t="b">
        <v>0</v>
      </c>
      <c r="O172" s="4">
        <v>9908.1576601913894</v>
      </c>
      <c r="P172" s="4">
        <v>9908.1576601913894</v>
      </c>
      <c r="Q172" s="4">
        <v>133008.827834147</v>
      </c>
      <c r="R172" s="4">
        <f t="shared" si="8"/>
        <v>82.567980501594903</v>
      </c>
      <c r="S172" s="4">
        <f t="shared" si="6"/>
        <v>65.178824221476873</v>
      </c>
      <c r="T172" s="4">
        <v>180.59295058023901</v>
      </c>
      <c r="U172" s="1" t="b">
        <v>0</v>
      </c>
    </row>
    <row r="173" spans="1:21">
      <c r="A173" s="1"/>
      <c r="B173" s="1"/>
      <c r="C173" s="1" t="s">
        <v>466</v>
      </c>
      <c r="D173" s="1" t="s">
        <v>583</v>
      </c>
      <c r="E173" s="4">
        <v>38</v>
      </c>
      <c r="F173" s="1" t="s">
        <v>465</v>
      </c>
      <c r="G173" s="1" t="s">
        <v>25</v>
      </c>
      <c r="H173" s="1" t="s">
        <v>114</v>
      </c>
      <c r="I173" s="3">
        <v>43771.350219907399</v>
      </c>
      <c r="J173" s="4">
        <v>12000</v>
      </c>
      <c r="K173" s="4">
        <v>15201.497999601201</v>
      </c>
      <c r="L173" s="4">
        <v>10.6756166666667</v>
      </c>
      <c r="M173" s="4">
        <v>145209.91255117999</v>
      </c>
      <c r="N173" s="1" t="b">
        <v>0</v>
      </c>
      <c r="O173" s="4">
        <v>10817.0467389859</v>
      </c>
      <c r="P173" s="4">
        <v>10817.0467389859</v>
      </c>
      <c r="Q173" s="4">
        <v>145209.91255117999</v>
      </c>
      <c r="R173" s="4">
        <f t="shared" si="8"/>
        <v>90.142056158215837</v>
      </c>
      <c r="S173" s="4">
        <f t="shared" si="6"/>
        <v>71.157768394073244</v>
      </c>
      <c r="T173" s="4">
        <v>183.68895301992799</v>
      </c>
      <c r="U173" s="1" t="b">
        <v>0</v>
      </c>
    </row>
    <row r="174" spans="1:21">
      <c r="A174" s="1"/>
      <c r="B174" s="1"/>
      <c r="C174" s="1" t="s">
        <v>464</v>
      </c>
      <c r="D174" s="1" t="s">
        <v>583</v>
      </c>
      <c r="E174" s="4">
        <v>39</v>
      </c>
      <c r="F174" s="1" t="s">
        <v>463</v>
      </c>
      <c r="G174" s="1" t="s">
        <v>25</v>
      </c>
      <c r="H174" s="1" t="s">
        <v>114</v>
      </c>
      <c r="I174" s="3">
        <v>43771.371076388903</v>
      </c>
      <c r="J174" s="4">
        <v>12000</v>
      </c>
      <c r="K174" s="4">
        <v>15201.497999601201</v>
      </c>
      <c r="L174" s="4">
        <v>10.6756166666667</v>
      </c>
      <c r="M174" s="4">
        <v>189746.52361033301</v>
      </c>
      <c r="N174" s="1" t="b">
        <v>0</v>
      </c>
      <c r="O174" s="4">
        <v>14134.6894188759</v>
      </c>
      <c r="P174" s="4">
        <v>14134.6894188759</v>
      </c>
      <c r="Q174" s="4">
        <v>189746.52361033301</v>
      </c>
      <c r="R174" s="4">
        <f t="shared" si="8"/>
        <v>117.78907849063249</v>
      </c>
      <c r="S174" s="4">
        <f t="shared" si="6"/>
        <v>92.982214116310857</v>
      </c>
      <c r="T174" s="4">
        <v>181.74256393141999</v>
      </c>
      <c r="U174" s="1" t="b">
        <v>0</v>
      </c>
    </row>
    <row r="175" spans="1:21">
      <c r="A175" s="1"/>
      <c r="B175" s="1"/>
      <c r="C175" s="1" t="s">
        <v>459</v>
      </c>
      <c r="D175" s="1" t="s">
        <v>583</v>
      </c>
      <c r="E175" s="4">
        <v>40</v>
      </c>
      <c r="F175" s="1" t="s">
        <v>458</v>
      </c>
      <c r="G175" s="1" t="s">
        <v>25</v>
      </c>
      <c r="H175" s="1" t="s">
        <v>114</v>
      </c>
      <c r="I175" s="3">
        <v>43771.433807870402</v>
      </c>
      <c r="J175" s="4">
        <v>12000</v>
      </c>
      <c r="K175" s="4">
        <v>15201.497999601201</v>
      </c>
      <c r="L175" s="4">
        <v>10.675599999999999</v>
      </c>
      <c r="M175" s="4">
        <v>199403.778736582</v>
      </c>
      <c r="N175" s="1" t="b">
        <v>0</v>
      </c>
      <c r="O175" s="4">
        <v>14854.0823186831</v>
      </c>
      <c r="P175" s="4">
        <v>14854.0823186831</v>
      </c>
      <c r="Q175" s="4">
        <v>199403.778736582</v>
      </c>
      <c r="R175" s="4">
        <f t="shared" si="8"/>
        <v>123.78401932235916</v>
      </c>
      <c r="S175" s="4">
        <f t="shared" si="6"/>
        <v>97.714595752818482</v>
      </c>
      <c r="T175" s="4">
        <v>184.68328572265801</v>
      </c>
      <c r="U175" s="1" t="b">
        <v>0</v>
      </c>
    </row>
    <row r="176" spans="1:21">
      <c r="A176" s="1"/>
      <c r="B176" s="1"/>
      <c r="C176" s="1" t="s">
        <v>457</v>
      </c>
      <c r="D176" s="1" t="s">
        <v>583</v>
      </c>
      <c r="E176" s="4">
        <v>41</v>
      </c>
      <c r="F176" s="1" t="s">
        <v>456</v>
      </c>
      <c r="G176" s="1" t="s">
        <v>25</v>
      </c>
      <c r="H176" s="1" t="s">
        <v>114</v>
      </c>
      <c r="I176" s="3">
        <v>43771.4546527778</v>
      </c>
      <c r="J176" s="4">
        <v>12000</v>
      </c>
      <c r="K176" s="4">
        <v>15201.497999601201</v>
      </c>
      <c r="L176" s="4">
        <v>10.6756166666667</v>
      </c>
      <c r="M176" s="4">
        <v>156067.35755235501</v>
      </c>
      <c r="N176" s="1" t="b">
        <v>0</v>
      </c>
      <c r="O176" s="4">
        <v>11625.844760968601</v>
      </c>
      <c r="P176" s="4">
        <v>11625.844760968601</v>
      </c>
      <c r="Q176" s="4">
        <v>156067.35755235501</v>
      </c>
      <c r="R176" s="4">
        <f t="shared" si="8"/>
        <v>96.882039674738337</v>
      </c>
      <c r="S176" s="4">
        <f t="shared" si="6"/>
        <v>76.478283661739098</v>
      </c>
      <c r="T176" s="4">
        <v>180.23475579139799</v>
      </c>
      <c r="U176" s="1" t="b">
        <v>0</v>
      </c>
    </row>
    <row r="177" spans="1:21">
      <c r="A177" s="1"/>
      <c r="B177" s="1"/>
      <c r="C177" s="1" t="s">
        <v>455</v>
      </c>
      <c r="D177" s="1" t="s">
        <v>583</v>
      </c>
      <c r="E177" s="4">
        <v>42</v>
      </c>
      <c r="F177" s="1" t="s">
        <v>454</v>
      </c>
      <c r="G177" s="1" t="s">
        <v>25</v>
      </c>
      <c r="H177" s="1" t="s">
        <v>114</v>
      </c>
      <c r="I177" s="3">
        <v>43771.475555555597</v>
      </c>
      <c r="J177" s="4">
        <v>12000</v>
      </c>
      <c r="K177" s="4">
        <v>15201.497999601201</v>
      </c>
      <c r="L177" s="4">
        <v>10.6756166666667</v>
      </c>
      <c r="M177" s="4">
        <v>210077.45833439101</v>
      </c>
      <c r="N177" s="1" t="b">
        <v>0</v>
      </c>
      <c r="O177" s="4">
        <v>15649.191199736801</v>
      </c>
      <c r="P177" s="4">
        <v>15649.191199736801</v>
      </c>
      <c r="Q177" s="4">
        <v>210077.45833439101</v>
      </c>
      <c r="R177" s="4">
        <f t="shared" si="8"/>
        <v>130.40992666447332</v>
      </c>
      <c r="S177" s="4">
        <f t="shared" si="6"/>
        <v>102.94505975758011</v>
      </c>
      <c r="T177" s="4">
        <v>182.074112717312</v>
      </c>
      <c r="U177" s="1" t="b">
        <v>0</v>
      </c>
    </row>
    <row r="178" spans="1:21">
      <c r="A178" s="1"/>
      <c r="B178" s="1"/>
      <c r="C178" s="1" t="s">
        <v>453</v>
      </c>
      <c r="D178" s="1" t="s">
        <v>583</v>
      </c>
      <c r="E178" s="4">
        <v>43</v>
      </c>
      <c r="F178" s="1" t="s">
        <v>452</v>
      </c>
      <c r="G178" s="1" t="s">
        <v>25</v>
      </c>
      <c r="H178" s="1" t="s">
        <v>114</v>
      </c>
      <c r="I178" s="3">
        <v>43771.496400463002</v>
      </c>
      <c r="J178" s="4">
        <v>12000</v>
      </c>
      <c r="K178" s="4">
        <v>15201.497999601201</v>
      </c>
      <c r="L178" s="4">
        <v>10.675599999999999</v>
      </c>
      <c r="M178" s="4">
        <v>191191.96596365701</v>
      </c>
      <c r="N178" s="1" t="b">
        <v>0</v>
      </c>
      <c r="O178" s="4">
        <v>14242.3640067861</v>
      </c>
      <c r="P178" s="4">
        <v>14242.3640067861</v>
      </c>
      <c r="Q178" s="4">
        <v>191191.96596365701</v>
      </c>
      <c r="R178" s="4">
        <f t="shared" si="8"/>
        <v>118.6863667232175</v>
      </c>
      <c r="S178" s="4">
        <f t="shared" si="6"/>
        <v>93.690529756736723</v>
      </c>
      <c r="T178" s="4">
        <v>182.540309335687</v>
      </c>
      <c r="U178" s="1" t="b">
        <v>0</v>
      </c>
    </row>
    <row r="179" spans="1:21">
      <c r="A179" s="1"/>
      <c r="B179" s="1"/>
      <c r="C179" s="1" t="s">
        <v>451</v>
      </c>
      <c r="D179" s="1" t="s">
        <v>583</v>
      </c>
      <c r="E179" s="4">
        <v>43</v>
      </c>
      <c r="F179" s="1" t="s">
        <v>450</v>
      </c>
      <c r="G179" s="1" t="s">
        <v>25</v>
      </c>
      <c r="H179" s="1" t="s">
        <v>114</v>
      </c>
      <c r="I179" s="3">
        <v>43771.517326388901</v>
      </c>
      <c r="J179" s="4">
        <v>12000</v>
      </c>
      <c r="K179" s="4">
        <v>15201.497999601201</v>
      </c>
      <c r="L179" s="4">
        <v>10.6756166666667</v>
      </c>
      <c r="M179" s="4">
        <v>147601.36452612499</v>
      </c>
      <c r="N179" s="1" t="b">
        <v>0</v>
      </c>
      <c r="O179" s="4">
        <v>10995.191931228899</v>
      </c>
      <c r="P179" s="4">
        <v>10995.191931228899</v>
      </c>
      <c r="Q179" s="4">
        <v>147601.36452612499</v>
      </c>
      <c r="R179" s="4">
        <f t="shared" si="8"/>
        <v>91.626599426907489</v>
      </c>
      <c r="S179" s="4">
        <f t="shared" si="6"/>
        <v>72.329660744732848</v>
      </c>
      <c r="T179" s="4">
        <v>180.481218400605</v>
      </c>
      <c r="U179" s="1" t="b">
        <v>0</v>
      </c>
    </row>
    <row r="180" spans="1:21">
      <c r="A180" s="1"/>
      <c r="B180" s="1"/>
      <c r="C180" s="1" t="s">
        <v>447</v>
      </c>
      <c r="D180" s="1" t="s">
        <v>583</v>
      </c>
      <c r="E180" s="4">
        <v>44</v>
      </c>
      <c r="F180" s="1" t="s">
        <v>446</v>
      </c>
      <c r="G180" s="1" t="s">
        <v>25</v>
      </c>
      <c r="H180" s="1" t="s">
        <v>114</v>
      </c>
      <c r="I180" s="3">
        <v>43771.559074074103</v>
      </c>
      <c r="J180" s="4">
        <v>12000</v>
      </c>
      <c r="K180" s="4">
        <v>15201.497999601201</v>
      </c>
      <c r="L180" s="4">
        <v>10.67055</v>
      </c>
      <c r="M180" s="4">
        <v>192942.57121351999</v>
      </c>
      <c r="N180" s="1" t="b">
        <v>0</v>
      </c>
      <c r="O180" s="4">
        <v>14372.770936151899</v>
      </c>
      <c r="P180" s="4">
        <v>14372.770936151899</v>
      </c>
      <c r="Q180" s="4">
        <v>192942.57121351999</v>
      </c>
      <c r="R180" s="4">
        <f t="shared" si="8"/>
        <v>119.77309113459916</v>
      </c>
      <c r="S180" s="4">
        <f t="shared" si="6"/>
        <v>94.54838553758951</v>
      </c>
      <c r="T180" s="4">
        <v>184.97860894926501</v>
      </c>
      <c r="U180" s="1" t="b">
        <v>0</v>
      </c>
    </row>
    <row r="181" spans="1:21">
      <c r="A181" s="1"/>
      <c r="B181" s="1"/>
      <c r="C181" s="1" t="s">
        <v>445</v>
      </c>
      <c r="D181" s="1" t="s">
        <v>583</v>
      </c>
      <c r="E181" s="4">
        <v>45</v>
      </c>
      <c r="F181" s="1" t="s">
        <v>444</v>
      </c>
      <c r="G181" s="1" t="s">
        <v>25</v>
      </c>
      <c r="H181" s="1" t="s">
        <v>114</v>
      </c>
      <c r="I181" s="3">
        <v>43771.579918981501</v>
      </c>
      <c r="J181" s="4">
        <v>12000</v>
      </c>
      <c r="K181" s="4">
        <v>15201.497999601201</v>
      </c>
      <c r="L181" s="4">
        <v>10.6755833333333</v>
      </c>
      <c r="M181" s="4">
        <v>139673.32333489801</v>
      </c>
      <c r="N181" s="1" t="b">
        <v>0</v>
      </c>
      <c r="O181" s="4">
        <v>10404.6124686603</v>
      </c>
      <c r="P181" s="4">
        <v>10404.6124686603</v>
      </c>
      <c r="Q181" s="4">
        <v>139673.32333489801</v>
      </c>
      <c r="R181" s="4">
        <f t="shared" si="8"/>
        <v>86.705103905502497</v>
      </c>
      <c r="S181" s="4">
        <f t="shared" si="6"/>
        <v>68.444652421315695</v>
      </c>
      <c r="T181" s="4">
        <v>180.15693550170101</v>
      </c>
      <c r="U181" s="1" t="b">
        <v>0</v>
      </c>
    </row>
    <row r="182" spans="1:21">
      <c r="A182" s="1"/>
      <c r="B182" s="1"/>
      <c r="C182" s="1" t="s">
        <v>443</v>
      </c>
      <c r="D182" s="1" t="s">
        <v>583</v>
      </c>
      <c r="E182" s="4">
        <v>46</v>
      </c>
      <c r="F182" s="1" t="s">
        <v>442</v>
      </c>
      <c r="G182" s="1" t="s">
        <v>25</v>
      </c>
      <c r="H182" s="1" t="s">
        <v>114</v>
      </c>
      <c r="I182" s="3">
        <v>43771.6008449074</v>
      </c>
      <c r="J182" s="4">
        <v>12000</v>
      </c>
      <c r="K182" s="4">
        <v>15201.497999601201</v>
      </c>
      <c r="L182" s="4">
        <v>10.67055</v>
      </c>
      <c r="M182" s="4">
        <v>147676.782419392</v>
      </c>
      <c r="N182" s="1" t="b">
        <v>0</v>
      </c>
      <c r="O182" s="4">
        <v>11000.809997255499</v>
      </c>
      <c r="P182" s="4">
        <v>11000.809997255499</v>
      </c>
      <c r="Q182" s="4">
        <v>147676.782419392</v>
      </c>
      <c r="R182" s="4">
        <f t="shared" si="8"/>
        <v>91.673416643795818</v>
      </c>
      <c r="S182" s="4">
        <f t="shared" si="6"/>
        <v>72.366618063194139</v>
      </c>
      <c r="T182" s="4">
        <v>179.14565661412101</v>
      </c>
      <c r="U182" s="1" t="b">
        <v>0</v>
      </c>
    </row>
    <row r="183" spans="1:21">
      <c r="A183" s="1"/>
      <c r="B183" s="1"/>
      <c r="C183" s="1" t="s">
        <v>441</v>
      </c>
      <c r="D183" s="1" t="s">
        <v>583</v>
      </c>
      <c r="E183" s="4">
        <v>47</v>
      </c>
      <c r="F183" s="1" t="s">
        <v>440</v>
      </c>
      <c r="G183" s="1" t="s">
        <v>25</v>
      </c>
      <c r="H183" s="1" t="s">
        <v>114</v>
      </c>
      <c r="I183" s="3">
        <v>43771.621701388904</v>
      </c>
      <c r="J183" s="4">
        <v>12000</v>
      </c>
      <c r="K183" s="4">
        <v>15201.497999601201</v>
      </c>
      <c r="L183" s="4">
        <v>10.67055</v>
      </c>
      <c r="M183" s="4">
        <v>192358.543565322</v>
      </c>
      <c r="N183" s="1" t="b">
        <v>0</v>
      </c>
      <c r="O183" s="4">
        <v>14329.2652673141</v>
      </c>
      <c r="P183" s="4">
        <v>14329.2652673141</v>
      </c>
      <c r="Q183" s="4">
        <v>192358.543565322</v>
      </c>
      <c r="R183" s="4">
        <f t="shared" si="8"/>
        <v>119.41054389428416</v>
      </c>
      <c r="S183" s="4">
        <f t="shared" si="6"/>
        <v>94.262192237173053</v>
      </c>
      <c r="T183" s="4">
        <v>184.04218240022499</v>
      </c>
      <c r="U183" s="1" t="b">
        <v>0</v>
      </c>
    </row>
    <row r="184" spans="1:21">
      <c r="A184" s="1"/>
      <c r="B184" s="1"/>
      <c r="C184" s="1" t="s">
        <v>439</v>
      </c>
      <c r="D184" s="1" t="s">
        <v>583</v>
      </c>
      <c r="E184" s="4">
        <v>48</v>
      </c>
      <c r="F184" s="1" t="s">
        <v>438</v>
      </c>
      <c r="G184" s="1" t="s">
        <v>25</v>
      </c>
      <c r="H184" s="1" t="s">
        <v>114</v>
      </c>
      <c r="I184" s="3">
        <v>43771.642673611103</v>
      </c>
      <c r="J184" s="4">
        <v>12000</v>
      </c>
      <c r="K184" s="4">
        <v>15201.497999601201</v>
      </c>
      <c r="L184" s="4">
        <v>10.67055</v>
      </c>
      <c r="M184" s="4">
        <v>189047.646690369</v>
      </c>
      <c r="N184" s="1" t="b">
        <v>0</v>
      </c>
      <c r="O184" s="4">
        <v>14082.6283427742</v>
      </c>
      <c r="P184" s="4">
        <v>14082.6283427742</v>
      </c>
      <c r="Q184" s="4">
        <v>189047.646690369</v>
      </c>
      <c r="R184" s="4">
        <f t="shared" si="8"/>
        <v>117.355236189785</v>
      </c>
      <c r="S184" s="4">
        <f t="shared" si="6"/>
        <v>92.639740788333143</v>
      </c>
      <c r="T184" s="4">
        <v>182.68438331276801</v>
      </c>
      <c r="U184" s="1" t="b">
        <v>0</v>
      </c>
    </row>
    <row r="185" spans="1:21">
      <c r="A185" s="1"/>
      <c r="B185" s="1"/>
      <c r="C185" s="1" t="s">
        <v>436</v>
      </c>
      <c r="D185" s="1" t="s">
        <v>583</v>
      </c>
      <c r="E185" s="4">
        <v>49</v>
      </c>
      <c r="F185" s="1" t="s">
        <v>435</v>
      </c>
      <c r="G185" s="1" t="s">
        <v>25</v>
      </c>
      <c r="H185" s="1" t="s">
        <v>114</v>
      </c>
      <c r="I185" s="3">
        <v>43771.684432870403</v>
      </c>
      <c r="J185" s="4">
        <v>12000</v>
      </c>
      <c r="K185" s="4">
        <v>15201.497999601201</v>
      </c>
      <c r="L185" s="4">
        <v>10.670583333333299</v>
      </c>
      <c r="M185" s="4">
        <v>144791.08314609001</v>
      </c>
      <c r="N185" s="1" t="b">
        <v>0</v>
      </c>
      <c r="O185" s="4">
        <v>10785.8470972333</v>
      </c>
      <c r="P185" s="4">
        <v>10785.8470972333</v>
      </c>
      <c r="Q185" s="4">
        <v>144791.08314609001</v>
      </c>
      <c r="R185" s="4">
        <f t="shared" si="8"/>
        <v>89.882059143610832</v>
      </c>
      <c r="S185" s="4">
        <f t="shared" si="6"/>
        <v>70.952527820062585</v>
      </c>
      <c r="T185" s="4">
        <v>179.046624734375</v>
      </c>
      <c r="U185" s="1" t="b">
        <v>0</v>
      </c>
    </row>
    <row r="186" spans="1:21">
      <c r="A186" s="1"/>
      <c r="B186" s="1"/>
      <c r="C186" s="1" t="s">
        <v>434</v>
      </c>
      <c r="D186" s="1" t="s">
        <v>583</v>
      </c>
      <c r="E186" s="4">
        <v>50</v>
      </c>
      <c r="F186" s="1" t="s">
        <v>433</v>
      </c>
      <c r="G186" s="1" t="s">
        <v>25</v>
      </c>
      <c r="H186" s="1" t="s">
        <v>114</v>
      </c>
      <c r="I186" s="3">
        <v>43771.705266203702</v>
      </c>
      <c r="J186" s="4">
        <v>12000</v>
      </c>
      <c r="K186" s="4">
        <v>15201.497999601201</v>
      </c>
      <c r="L186" s="4">
        <v>10.6705666666667</v>
      </c>
      <c r="M186" s="4">
        <v>203064.85230379901</v>
      </c>
      <c r="N186" s="1" t="b">
        <v>0</v>
      </c>
      <c r="O186" s="4">
        <v>15126.8047740286</v>
      </c>
      <c r="P186" s="4">
        <v>15126.8047740286</v>
      </c>
      <c r="Q186" s="4">
        <v>203064.85230379901</v>
      </c>
      <c r="R186" s="4">
        <f t="shared" si="8"/>
        <v>126.05670645023834</v>
      </c>
      <c r="S186" s="4">
        <f t="shared" si="6"/>
        <v>99.508645624434124</v>
      </c>
      <c r="T186" s="4">
        <v>178.446652401108</v>
      </c>
      <c r="U186" s="1" t="b">
        <v>0</v>
      </c>
    </row>
    <row r="187" spans="1:21">
      <c r="A187" s="1"/>
      <c r="B187" s="1"/>
      <c r="C187" s="1" t="s">
        <v>432</v>
      </c>
      <c r="D187" s="1" t="s">
        <v>583</v>
      </c>
      <c r="E187" s="4">
        <v>51</v>
      </c>
      <c r="F187" s="1" t="s">
        <v>431</v>
      </c>
      <c r="G187" s="1" t="s">
        <v>25</v>
      </c>
      <c r="H187" s="1" t="s">
        <v>114</v>
      </c>
      <c r="I187" s="3">
        <v>43771.726168981499</v>
      </c>
      <c r="J187" s="4">
        <v>12000</v>
      </c>
      <c r="K187" s="4">
        <v>15201.497999601201</v>
      </c>
      <c r="L187" s="4">
        <v>10.6705666666667</v>
      </c>
      <c r="M187" s="4">
        <v>203234.92143231901</v>
      </c>
      <c r="N187" s="1" t="b">
        <v>0</v>
      </c>
      <c r="O187" s="4">
        <v>15139.473645455701</v>
      </c>
      <c r="P187" s="4">
        <v>15139.473645455701</v>
      </c>
      <c r="Q187" s="4">
        <v>203234.92143231901</v>
      </c>
      <c r="R187" s="4">
        <f t="shared" si="8"/>
        <v>126.1622803787975</v>
      </c>
      <c r="S187" s="4">
        <f t="shared" si="6"/>
        <v>99.591985249433137</v>
      </c>
      <c r="T187" s="4">
        <v>182.841097031347</v>
      </c>
      <c r="U187" s="1" t="b">
        <v>0</v>
      </c>
    </row>
    <row r="188" spans="1:21">
      <c r="A188" s="1"/>
      <c r="B188" s="1"/>
      <c r="C188" s="1" t="s">
        <v>430</v>
      </c>
      <c r="D188" s="1" t="s">
        <v>583</v>
      </c>
      <c r="E188" s="4">
        <v>54</v>
      </c>
      <c r="F188" s="1" t="s">
        <v>429</v>
      </c>
      <c r="G188" s="1" t="s">
        <v>25</v>
      </c>
      <c r="H188" s="1" t="s">
        <v>114</v>
      </c>
      <c r="I188" s="3">
        <v>43771.747025463003</v>
      </c>
      <c r="J188" s="4">
        <v>12000</v>
      </c>
      <c r="K188" s="4">
        <v>15201.497999601201</v>
      </c>
      <c r="L188" s="4">
        <v>10.6706166666667</v>
      </c>
      <c r="M188" s="4">
        <v>142592.977317079</v>
      </c>
      <c r="N188" s="1" t="b">
        <v>0</v>
      </c>
      <c r="O188" s="4">
        <v>10622.1047392089</v>
      </c>
      <c r="P188" s="4">
        <v>10622.1047392089</v>
      </c>
      <c r="Q188" s="4">
        <v>142592.977317079</v>
      </c>
      <c r="R188" s="4">
        <f t="shared" si="8"/>
        <v>88.517539493407497</v>
      </c>
      <c r="S188" s="4">
        <f t="shared" ref="S188:S204" si="9">(P188/K188)*100</f>
        <v>69.875381620203243</v>
      </c>
      <c r="T188" s="4">
        <v>178.25637435669401</v>
      </c>
      <c r="U188" s="1" t="b">
        <v>0</v>
      </c>
    </row>
    <row r="189" spans="1:21">
      <c r="A189" s="1"/>
      <c r="B189" s="1"/>
      <c r="C189" s="1" t="s">
        <v>426</v>
      </c>
      <c r="D189" s="1" t="s">
        <v>583</v>
      </c>
      <c r="E189" s="4">
        <v>57</v>
      </c>
      <c r="F189" s="1" t="s">
        <v>425</v>
      </c>
      <c r="G189" s="1" t="s">
        <v>25</v>
      </c>
      <c r="H189" s="1" t="s">
        <v>114</v>
      </c>
      <c r="I189" s="3">
        <v>43771.788773148102</v>
      </c>
      <c r="J189" s="4">
        <v>12000</v>
      </c>
      <c r="K189" s="4">
        <v>15201.497999601201</v>
      </c>
      <c r="L189" s="4">
        <v>10.6705666666667</v>
      </c>
      <c r="M189" s="4">
        <v>204344.60718683799</v>
      </c>
      <c r="N189" s="1" t="b">
        <v>0</v>
      </c>
      <c r="O189" s="4">
        <v>15222.136891107</v>
      </c>
      <c r="P189" s="4">
        <v>15222.136891107</v>
      </c>
      <c r="Q189" s="4">
        <v>204344.60718683799</v>
      </c>
      <c r="R189" s="4">
        <f t="shared" si="8"/>
        <v>126.85114075922502</v>
      </c>
      <c r="S189" s="4">
        <f t="shared" si="9"/>
        <v>100.13576880059018</v>
      </c>
      <c r="T189" s="4">
        <v>184.77410787623299</v>
      </c>
      <c r="U189" s="1" t="b">
        <v>0</v>
      </c>
    </row>
    <row r="190" spans="1:21">
      <c r="A190" s="1"/>
      <c r="B190" s="1"/>
      <c r="C190" s="1" t="s">
        <v>424</v>
      </c>
      <c r="D190" s="1" t="s">
        <v>583</v>
      </c>
      <c r="E190" s="4">
        <v>58</v>
      </c>
      <c r="F190" s="1" t="s">
        <v>423</v>
      </c>
      <c r="G190" s="1" t="s">
        <v>25</v>
      </c>
      <c r="H190" s="1" t="s">
        <v>114</v>
      </c>
      <c r="I190" s="3">
        <v>43771.809675925899</v>
      </c>
      <c r="J190" s="4">
        <v>12000</v>
      </c>
      <c r="K190" s="4">
        <v>15201.497999601201</v>
      </c>
      <c r="L190" s="4">
        <v>10.6705666666667</v>
      </c>
      <c r="M190" s="4">
        <v>190248.180916382</v>
      </c>
      <c r="N190" s="1" t="b">
        <v>0</v>
      </c>
      <c r="O190" s="4">
        <v>14172.059116516801</v>
      </c>
      <c r="P190" s="4">
        <v>14172.059116516801</v>
      </c>
      <c r="Q190" s="4">
        <v>190248.180916382</v>
      </c>
      <c r="R190" s="4">
        <f t="shared" si="8"/>
        <v>118.10049263764</v>
      </c>
      <c r="S190" s="4">
        <f t="shared" si="9"/>
        <v>93.228043163171108</v>
      </c>
      <c r="T190" s="4">
        <v>184.52448487784301</v>
      </c>
      <c r="U190" s="1" t="b">
        <v>0</v>
      </c>
    </row>
    <row r="191" spans="1:21">
      <c r="A191" s="1"/>
      <c r="B191" s="1"/>
      <c r="C191" s="1" t="s">
        <v>419</v>
      </c>
      <c r="D191" s="1" t="s">
        <v>583</v>
      </c>
      <c r="E191" s="4">
        <v>59</v>
      </c>
      <c r="F191" s="1" t="s">
        <v>418</v>
      </c>
      <c r="G191" s="1" t="s">
        <v>25</v>
      </c>
      <c r="H191" s="1" t="s">
        <v>114</v>
      </c>
      <c r="I191" s="3">
        <v>43771.8723032407</v>
      </c>
      <c r="J191" s="4">
        <v>12000</v>
      </c>
      <c r="K191" s="4">
        <v>15201.497999601201</v>
      </c>
      <c r="L191" s="4">
        <v>10.67055</v>
      </c>
      <c r="M191" s="4">
        <v>198905.13102836601</v>
      </c>
      <c r="N191" s="1" t="b">
        <v>0</v>
      </c>
      <c r="O191" s="4">
        <v>14816.9368134536</v>
      </c>
      <c r="P191" s="4">
        <v>14816.9368134536</v>
      </c>
      <c r="Q191" s="4">
        <v>198905.13102836601</v>
      </c>
      <c r="R191" s="4">
        <f t="shared" si="8"/>
        <v>123.47447344544666</v>
      </c>
      <c r="S191" s="4">
        <f t="shared" si="9"/>
        <v>97.470241510687373</v>
      </c>
      <c r="T191" s="4">
        <v>185.51539906394001</v>
      </c>
      <c r="U191" s="1" t="b">
        <v>0</v>
      </c>
    </row>
    <row r="192" spans="1:21">
      <c r="A192" s="1"/>
      <c r="B192" s="1"/>
      <c r="C192" s="1" t="s">
        <v>417</v>
      </c>
      <c r="D192" s="1" t="s">
        <v>583</v>
      </c>
      <c r="E192" s="4">
        <v>60</v>
      </c>
      <c r="F192" s="1" t="s">
        <v>416</v>
      </c>
      <c r="G192" s="1" t="s">
        <v>25</v>
      </c>
      <c r="H192" s="1" t="s">
        <v>114</v>
      </c>
      <c r="I192" s="3">
        <v>43771.893287036997</v>
      </c>
      <c r="J192" s="4">
        <v>12000</v>
      </c>
      <c r="K192" s="4">
        <v>15201.497999601201</v>
      </c>
      <c r="L192" s="4">
        <v>10.67055</v>
      </c>
      <c r="M192" s="4">
        <v>226255.24205337101</v>
      </c>
      <c r="N192" s="1" t="b">
        <v>0</v>
      </c>
      <c r="O192" s="4">
        <v>16854.3144557661</v>
      </c>
      <c r="P192" s="4">
        <v>16854.3144557661</v>
      </c>
      <c r="Q192" s="4">
        <v>226255.24205337101</v>
      </c>
      <c r="R192" s="4">
        <f t="shared" si="8"/>
        <v>140.45262046471748</v>
      </c>
      <c r="S192" s="4">
        <f t="shared" si="9"/>
        <v>110.8727209397933</v>
      </c>
      <c r="T192" s="4">
        <v>182.112084549906</v>
      </c>
      <c r="U192" s="1" t="b">
        <v>0</v>
      </c>
    </row>
    <row r="193" spans="1:21">
      <c r="A193" s="1"/>
      <c r="B193" s="1"/>
      <c r="C193" s="1" t="s">
        <v>415</v>
      </c>
      <c r="D193" s="1" t="s">
        <v>583</v>
      </c>
      <c r="E193" s="4">
        <v>61</v>
      </c>
      <c r="F193" s="1" t="s">
        <v>414</v>
      </c>
      <c r="G193" s="1" t="s">
        <v>25</v>
      </c>
      <c r="H193" s="1" t="s">
        <v>114</v>
      </c>
      <c r="I193" s="3">
        <v>43771.914212962998</v>
      </c>
      <c r="J193" s="4">
        <v>12000</v>
      </c>
      <c r="K193" s="4">
        <v>15201.497999601201</v>
      </c>
      <c r="L193" s="4">
        <v>10.6655333333333</v>
      </c>
      <c r="M193" s="4">
        <v>222691.69459075501</v>
      </c>
      <c r="N193" s="1" t="b">
        <v>0</v>
      </c>
      <c r="O193" s="4">
        <v>16588.856961973201</v>
      </c>
      <c r="P193" s="4">
        <v>16588.856961973201</v>
      </c>
      <c r="Q193" s="4">
        <v>222691.69459075501</v>
      </c>
      <c r="R193" s="4">
        <f t="shared" si="8"/>
        <v>138.24047468310999</v>
      </c>
      <c r="S193" s="4">
        <f t="shared" si="9"/>
        <v>109.12646215792941</v>
      </c>
      <c r="T193" s="4">
        <v>182.72312286257699</v>
      </c>
      <c r="U193" s="1" t="b">
        <v>0</v>
      </c>
    </row>
    <row r="194" spans="1:21">
      <c r="A194" s="1"/>
      <c r="B194" s="1"/>
      <c r="C194" s="1" t="s">
        <v>413</v>
      </c>
      <c r="D194" s="1" t="s">
        <v>583</v>
      </c>
      <c r="E194" s="4">
        <v>62</v>
      </c>
      <c r="F194" s="1" t="s">
        <v>412</v>
      </c>
      <c r="G194" s="1" t="s">
        <v>25</v>
      </c>
      <c r="H194" s="1" t="s">
        <v>114</v>
      </c>
      <c r="I194" s="3">
        <v>43771.9351157407</v>
      </c>
      <c r="J194" s="4">
        <v>12000</v>
      </c>
      <c r="K194" s="4">
        <v>15201.497999601201</v>
      </c>
      <c r="L194" s="4">
        <v>10.6655333333333</v>
      </c>
      <c r="M194" s="4">
        <v>222624.94804870299</v>
      </c>
      <c r="N194" s="1" t="b">
        <v>0</v>
      </c>
      <c r="O194" s="4">
        <v>16583.884846417499</v>
      </c>
      <c r="P194" s="4">
        <v>16583.884846417499</v>
      </c>
      <c r="Q194" s="4">
        <v>222624.94804870299</v>
      </c>
      <c r="R194" s="4">
        <f t="shared" si="8"/>
        <v>138.1990403868125</v>
      </c>
      <c r="S194" s="4">
        <f t="shared" si="9"/>
        <v>109.09375409484356</v>
      </c>
      <c r="T194" s="4">
        <v>184.61156233480199</v>
      </c>
      <c r="U194" s="1" t="b">
        <v>0</v>
      </c>
    </row>
    <row r="195" spans="1:21">
      <c r="A195" s="1"/>
      <c r="B195" s="1"/>
      <c r="C195" s="1" t="s">
        <v>411</v>
      </c>
      <c r="D195" s="1" t="s">
        <v>583</v>
      </c>
      <c r="E195" s="4">
        <v>63</v>
      </c>
      <c r="F195" s="1" t="s">
        <v>410</v>
      </c>
      <c r="G195" s="1" t="s">
        <v>25</v>
      </c>
      <c r="H195" s="1" t="s">
        <v>114</v>
      </c>
      <c r="I195" s="3">
        <v>43771.955937500003</v>
      </c>
      <c r="J195" s="4">
        <v>12000</v>
      </c>
      <c r="K195" s="4">
        <v>15201.497999601201</v>
      </c>
      <c r="L195" s="4">
        <v>10.6655333333333</v>
      </c>
      <c r="M195" s="4">
        <v>175213.853542959</v>
      </c>
      <c r="N195" s="1" t="b">
        <v>0</v>
      </c>
      <c r="O195" s="4">
        <v>13052.114761270301</v>
      </c>
      <c r="P195" s="4">
        <v>13052.114761270301</v>
      </c>
      <c r="Q195" s="4">
        <v>175213.853542959</v>
      </c>
      <c r="R195" s="4">
        <f t="shared" si="8"/>
        <v>108.76762301058585</v>
      </c>
      <c r="S195" s="4">
        <f t="shared" si="9"/>
        <v>85.860714263901571</v>
      </c>
      <c r="T195" s="4">
        <v>181.01202432357101</v>
      </c>
      <c r="U195" s="1" t="b">
        <v>0</v>
      </c>
    </row>
    <row r="196" spans="1:21">
      <c r="A196" s="1"/>
      <c r="B196" s="1"/>
      <c r="C196" s="1" t="s">
        <v>407</v>
      </c>
      <c r="D196" s="1" t="s">
        <v>583</v>
      </c>
      <c r="E196" s="4">
        <v>66</v>
      </c>
      <c r="F196" s="1" t="s">
        <v>406</v>
      </c>
      <c r="G196" s="1" t="s">
        <v>25</v>
      </c>
      <c r="H196" s="1" t="s">
        <v>114</v>
      </c>
      <c r="I196" s="3">
        <v>43771.997662037</v>
      </c>
      <c r="J196" s="4">
        <v>12000</v>
      </c>
      <c r="K196" s="4">
        <v>15201.497999601201</v>
      </c>
      <c r="L196" s="4">
        <v>10.665649999999999</v>
      </c>
      <c r="M196" s="4">
        <v>187814.712780439</v>
      </c>
      <c r="N196" s="1" t="b">
        <v>0</v>
      </c>
      <c r="O196" s="4">
        <v>13990.7840361736</v>
      </c>
      <c r="P196" s="4">
        <v>13990.7840361736</v>
      </c>
      <c r="Q196" s="4">
        <v>187814.712780439</v>
      </c>
      <c r="R196" s="4">
        <f t="shared" si="8"/>
        <v>116.58986696811333</v>
      </c>
      <c r="S196" s="4">
        <f t="shared" si="9"/>
        <v>92.035561472564325</v>
      </c>
      <c r="T196" s="4">
        <v>182.323064492935</v>
      </c>
      <c r="U196" s="1" t="b">
        <v>0</v>
      </c>
    </row>
    <row r="197" spans="1:21">
      <c r="A197" s="1"/>
      <c r="B197" s="1"/>
      <c r="C197" s="1" t="s">
        <v>405</v>
      </c>
      <c r="D197" s="1" t="s">
        <v>583</v>
      </c>
      <c r="E197" s="4">
        <v>67</v>
      </c>
      <c r="F197" s="1" t="s">
        <v>404</v>
      </c>
      <c r="G197" s="1" t="s">
        <v>25</v>
      </c>
      <c r="H197" s="1" t="s">
        <v>114</v>
      </c>
      <c r="I197" s="3">
        <v>43772.018553240698</v>
      </c>
      <c r="J197" s="4">
        <v>12000</v>
      </c>
      <c r="K197" s="4">
        <v>15201.497999601201</v>
      </c>
      <c r="L197" s="4">
        <v>10.665649999999999</v>
      </c>
      <c r="M197" s="4">
        <v>194767.99126604601</v>
      </c>
      <c r="N197" s="1" t="b">
        <v>0</v>
      </c>
      <c r="O197" s="4">
        <v>14508.751005828601</v>
      </c>
      <c r="P197" s="4">
        <v>14508.751005828601</v>
      </c>
      <c r="Q197" s="4">
        <v>194767.99126604601</v>
      </c>
      <c r="R197" s="4">
        <f t="shared" si="8"/>
        <v>120.906258381905</v>
      </c>
      <c r="S197" s="4">
        <f t="shared" si="9"/>
        <v>95.44290310211025</v>
      </c>
      <c r="T197" s="4">
        <v>183.18168882143999</v>
      </c>
      <c r="U197" s="1" t="b">
        <v>0</v>
      </c>
    </row>
    <row r="198" spans="1:21">
      <c r="A198" s="1"/>
      <c r="B198" s="1"/>
      <c r="C198" s="1" t="s">
        <v>403</v>
      </c>
      <c r="D198" s="1" t="s">
        <v>583</v>
      </c>
      <c r="E198" s="4">
        <v>68</v>
      </c>
      <c r="F198" s="1" t="s">
        <v>402</v>
      </c>
      <c r="G198" s="1" t="s">
        <v>25</v>
      </c>
      <c r="H198" s="1" t="s">
        <v>114</v>
      </c>
      <c r="I198" s="3">
        <v>43772.039386574099</v>
      </c>
      <c r="J198" s="4">
        <v>12000</v>
      </c>
      <c r="K198" s="4">
        <v>15201.497999601201</v>
      </c>
      <c r="L198" s="4">
        <v>10.665649999999999</v>
      </c>
      <c r="M198" s="4">
        <v>144139.274446525</v>
      </c>
      <c r="N198" s="1" t="b">
        <v>0</v>
      </c>
      <c r="O198" s="4">
        <v>10737.292249673699</v>
      </c>
      <c r="P198" s="4">
        <v>10737.292249673699</v>
      </c>
      <c r="Q198" s="4">
        <v>144139.274446525</v>
      </c>
      <c r="R198" s="4">
        <f t="shared" si="8"/>
        <v>89.477435413947489</v>
      </c>
      <c r="S198" s="4">
        <f t="shared" si="9"/>
        <v>70.633119512007198</v>
      </c>
      <c r="T198" s="4">
        <v>180.46687012817699</v>
      </c>
      <c r="U198" s="1" t="b">
        <v>0</v>
      </c>
    </row>
    <row r="199" spans="1:21">
      <c r="A199" s="1"/>
      <c r="B199" s="1"/>
      <c r="C199" s="1" t="s">
        <v>400</v>
      </c>
      <c r="D199" s="1" t="s">
        <v>583</v>
      </c>
      <c r="E199" s="4">
        <v>69</v>
      </c>
      <c r="F199" s="1" t="s">
        <v>399</v>
      </c>
      <c r="G199" s="1" t="s">
        <v>25</v>
      </c>
      <c r="H199" s="1" t="s">
        <v>114</v>
      </c>
      <c r="I199" s="3">
        <v>43772.081099536997</v>
      </c>
      <c r="J199" s="4">
        <v>12000</v>
      </c>
      <c r="K199" s="4">
        <v>15201.497999601201</v>
      </c>
      <c r="L199" s="4">
        <v>10.665483333333301</v>
      </c>
      <c r="M199" s="4">
        <v>224351.164510595</v>
      </c>
      <c r="N199" s="1" t="b">
        <v>0</v>
      </c>
      <c r="O199" s="4">
        <v>16712.474994444099</v>
      </c>
      <c r="P199" s="4">
        <v>16712.474994444099</v>
      </c>
      <c r="Q199" s="4">
        <v>224351.164510595</v>
      </c>
      <c r="R199" s="4">
        <f t="shared" si="8"/>
        <v>139.2706249537008</v>
      </c>
      <c r="S199" s="4">
        <f t="shared" si="9"/>
        <v>109.93965854472066</v>
      </c>
      <c r="T199" s="4">
        <v>183.75816606723899</v>
      </c>
      <c r="U199" s="1" t="b">
        <v>0</v>
      </c>
    </row>
    <row r="200" spans="1:21">
      <c r="A200" s="1"/>
      <c r="B200" s="1"/>
      <c r="C200" s="1" t="s">
        <v>398</v>
      </c>
      <c r="D200" s="1" t="s">
        <v>583</v>
      </c>
      <c r="E200" s="4">
        <v>70</v>
      </c>
      <c r="F200" s="1" t="s">
        <v>397</v>
      </c>
      <c r="G200" s="1" t="s">
        <v>25</v>
      </c>
      <c r="H200" s="1" t="s">
        <v>114</v>
      </c>
      <c r="I200" s="3">
        <v>43772.0848148148</v>
      </c>
      <c r="J200" s="4">
        <v>12000</v>
      </c>
      <c r="K200" s="4">
        <v>15201.497999601201</v>
      </c>
      <c r="L200" s="4">
        <v>10.665649999999999</v>
      </c>
      <c r="M200" s="4">
        <v>220751.46802202801</v>
      </c>
      <c r="N200" s="1" t="b">
        <v>0</v>
      </c>
      <c r="O200" s="4">
        <v>16444.324670000799</v>
      </c>
      <c r="P200" s="4">
        <v>16444.324670000799</v>
      </c>
      <c r="Q200" s="4">
        <v>220751.46802202801</v>
      </c>
      <c r="R200" s="4">
        <f t="shared" si="8"/>
        <v>137.03603891667333</v>
      </c>
      <c r="S200" s="4">
        <f t="shared" si="9"/>
        <v>108.17568551752072</v>
      </c>
      <c r="T200" s="4">
        <v>182.13729049862201</v>
      </c>
      <c r="U200" s="1" t="b">
        <v>0</v>
      </c>
    </row>
    <row r="201" spans="1:21">
      <c r="A201" s="1"/>
      <c r="B201" s="1"/>
      <c r="C201" s="1" t="s">
        <v>396</v>
      </c>
      <c r="D201" s="1" t="s">
        <v>583</v>
      </c>
      <c r="E201" s="4">
        <v>71</v>
      </c>
      <c r="F201" s="1" t="s">
        <v>395</v>
      </c>
      <c r="G201" s="1" t="s">
        <v>25</v>
      </c>
      <c r="H201" s="1" t="s">
        <v>114</v>
      </c>
      <c r="I201" s="3">
        <v>43772.105659722198</v>
      </c>
      <c r="J201" s="4">
        <v>12000</v>
      </c>
      <c r="K201" s="4">
        <v>15201.497999601201</v>
      </c>
      <c r="L201" s="4">
        <v>10.6656166666667</v>
      </c>
      <c r="M201" s="4">
        <v>210661.57682341099</v>
      </c>
      <c r="N201" s="1" t="b">
        <v>0</v>
      </c>
      <c r="O201" s="4">
        <v>15692.7036355328</v>
      </c>
      <c r="P201" s="4">
        <v>15692.7036355328</v>
      </c>
      <c r="Q201" s="4">
        <v>210661.57682341099</v>
      </c>
      <c r="R201" s="4">
        <f t="shared" si="8"/>
        <v>130.77253029610668</v>
      </c>
      <c r="S201" s="4">
        <f t="shared" si="9"/>
        <v>103.23129757307132</v>
      </c>
      <c r="T201" s="4">
        <v>183.30962099217999</v>
      </c>
      <c r="U201" s="1" t="b">
        <v>0</v>
      </c>
    </row>
    <row r="202" spans="1:21">
      <c r="A202" s="1"/>
      <c r="B202" s="1"/>
      <c r="C202" s="1" t="s">
        <v>394</v>
      </c>
      <c r="D202" s="1" t="s">
        <v>583</v>
      </c>
      <c r="E202" s="4">
        <v>25</v>
      </c>
      <c r="F202" s="1" t="s">
        <v>393</v>
      </c>
      <c r="G202" s="1" t="s">
        <v>25</v>
      </c>
      <c r="H202" s="1" t="s">
        <v>114</v>
      </c>
      <c r="I202" s="3">
        <v>43772.126539351899</v>
      </c>
      <c r="J202" s="4">
        <v>12000</v>
      </c>
      <c r="K202" s="4">
        <v>15201.497999601201</v>
      </c>
      <c r="L202" s="4">
        <v>10.66555</v>
      </c>
      <c r="M202" s="4">
        <v>692198.27913252497</v>
      </c>
      <c r="N202" s="1" t="b">
        <v>0</v>
      </c>
      <c r="O202" s="4">
        <v>51563.567572448701</v>
      </c>
      <c r="P202" s="4">
        <v>51563.567572448701</v>
      </c>
      <c r="Q202" s="4">
        <v>692198.27913252497</v>
      </c>
      <c r="R202" s="4">
        <f t="shared" si="8"/>
        <v>429.69639643707251</v>
      </c>
      <c r="S202" s="4">
        <f t="shared" si="9"/>
        <v>339.20056808744397</v>
      </c>
      <c r="T202" s="4">
        <v>185.469652032515</v>
      </c>
      <c r="U202" s="1" t="b">
        <v>0</v>
      </c>
    </row>
    <row r="203" spans="1:21">
      <c r="A203" s="1"/>
      <c r="B203" s="1"/>
      <c r="C203" s="1" t="s">
        <v>392</v>
      </c>
      <c r="D203" s="1" t="s">
        <v>583</v>
      </c>
      <c r="E203" s="4">
        <v>29</v>
      </c>
      <c r="F203" s="1" t="s">
        <v>391</v>
      </c>
      <c r="G203" s="1" t="s">
        <v>25</v>
      </c>
      <c r="H203" s="1" t="s">
        <v>114</v>
      </c>
      <c r="I203" s="3">
        <v>43772.147418981498</v>
      </c>
      <c r="J203" s="4">
        <v>12000</v>
      </c>
      <c r="K203" s="4">
        <v>15201.497999601201</v>
      </c>
      <c r="L203" s="4">
        <v>10.6656333333333</v>
      </c>
      <c r="M203" s="4">
        <v>259562.66512701</v>
      </c>
      <c r="N203" s="1" t="b">
        <v>0</v>
      </c>
      <c r="O203" s="4">
        <v>19335.467056252299</v>
      </c>
      <c r="P203" s="4">
        <v>19335.467056252299</v>
      </c>
      <c r="Q203" s="4">
        <v>259562.66512701</v>
      </c>
      <c r="R203" s="4">
        <f t="shared" si="8"/>
        <v>161.12889213543582</v>
      </c>
      <c r="S203" s="4">
        <f t="shared" si="9"/>
        <v>127.19448475906485</v>
      </c>
      <c r="T203" s="4">
        <v>184.63545962489701</v>
      </c>
      <c r="U203" s="1" t="b">
        <v>0</v>
      </c>
    </row>
    <row r="204" spans="1:21">
      <c r="A204" s="1"/>
      <c r="B204" s="1"/>
      <c r="C204" s="1" t="s">
        <v>390</v>
      </c>
      <c r="D204" s="1" t="s">
        <v>583</v>
      </c>
      <c r="E204" s="4">
        <v>36</v>
      </c>
      <c r="F204" s="1" t="s">
        <v>389</v>
      </c>
      <c r="G204" s="1" t="s">
        <v>25</v>
      </c>
      <c r="H204" s="1" t="s">
        <v>114</v>
      </c>
      <c r="I204" s="3">
        <v>43772.168298611097</v>
      </c>
      <c r="J204" s="4">
        <v>12000</v>
      </c>
      <c r="K204" s="4">
        <v>15201.497999601201</v>
      </c>
      <c r="L204" s="4">
        <v>10.6656166666667</v>
      </c>
      <c r="M204" s="4">
        <v>234591.97932077001</v>
      </c>
      <c r="N204" s="1" t="b">
        <v>0</v>
      </c>
      <c r="O204" s="4">
        <v>17475.338703269299</v>
      </c>
      <c r="P204" s="4">
        <v>17475.338703269299</v>
      </c>
      <c r="Q204" s="4">
        <v>234591.97932077001</v>
      </c>
      <c r="R204" s="4">
        <f t="shared" si="8"/>
        <v>145.62782252724415</v>
      </c>
      <c r="S204" s="4">
        <f t="shared" si="9"/>
        <v>114.95800416332489</v>
      </c>
      <c r="T204" s="4">
        <v>183.01690576459799</v>
      </c>
      <c r="U204" s="1" t="b">
        <v>0</v>
      </c>
    </row>
    <row r="206" spans="1:21">
      <c r="A206" t="s">
        <v>270</v>
      </c>
    </row>
    <row r="207" spans="1:21">
      <c r="A207" s="289" t="s">
        <v>25</v>
      </c>
      <c r="B207" s="291"/>
      <c r="C207" s="291"/>
      <c r="D207" s="291"/>
      <c r="E207" s="291"/>
      <c r="F207" s="291"/>
      <c r="G207" s="291"/>
      <c r="H207" s="291"/>
      <c r="I207" s="290"/>
      <c r="J207" s="178" t="s">
        <v>584</v>
      </c>
      <c r="K207" s="174"/>
      <c r="L207" s="289" t="s">
        <v>585</v>
      </c>
      <c r="M207" s="291"/>
      <c r="N207" s="291"/>
      <c r="O207" s="291"/>
      <c r="P207" s="291"/>
      <c r="Q207" s="291"/>
      <c r="R207" s="290"/>
      <c r="S207" s="175"/>
      <c r="T207" s="289" t="s">
        <v>586</v>
      </c>
      <c r="U207" s="290"/>
    </row>
    <row r="208" spans="1:21">
      <c r="A208" s="2" t="s">
        <v>114</v>
      </c>
      <c r="B208" s="2" t="s">
        <v>114</v>
      </c>
      <c r="C208" s="2" t="s">
        <v>58</v>
      </c>
      <c r="D208" s="2" t="s">
        <v>579</v>
      </c>
      <c r="E208" s="2" t="s">
        <v>580</v>
      </c>
      <c r="F208" s="2" t="s">
        <v>50</v>
      </c>
      <c r="G208" s="2" t="s">
        <v>59</v>
      </c>
      <c r="H208" s="2" t="s">
        <v>26</v>
      </c>
      <c r="I208" s="2" t="s">
        <v>64</v>
      </c>
      <c r="J208" s="178" t="s">
        <v>581</v>
      </c>
      <c r="K208" s="178" t="s">
        <v>692</v>
      </c>
      <c r="L208" s="2" t="s">
        <v>5</v>
      </c>
      <c r="M208" s="2" t="s">
        <v>572</v>
      </c>
      <c r="N208" s="2" t="s">
        <v>573</v>
      </c>
      <c r="O208" s="2" t="s">
        <v>574</v>
      </c>
      <c r="P208" s="2" t="s">
        <v>19</v>
      </c>
      <c r="Q208" s="2" t="s">
        <v>68</v>
      </c>
      <c r="R208" s="2" t="s">
        <v>0</v>
      </c>
      <c r="S208" s="178" t="s">
        <v>691</v>
      </c>
      <c r="T208" s="2" t="s">
        <v>582</v>
      </c>
      <c r="U208" s="2" t="s">
        <v>573</v>
      </c>
    </row>
    <row r="209" spans="1:21">
      <c r="A209" s="1"/>
      <c r="B209" s="1"/>
      <c r="C209" s="1" t="s">
        <v>285</v>
      </c>
      <c r="D209" s="1" t="s">
        <v>583</v>
      </c>
      <c r="E209" s="4">
        <v>1</v>
      </c>
      <c r="F209" s="1" t="s">
        <v>548</v>
      </c>
      <c r="G209" s="1" t="s">
        <v>11</v>
      </c>
      <c r="H209" s="1" t="s">
        <v>114</v>
      </c>
      <c r="I209" s="3">
        <v>43770.372731481497</v>
      </c>
      <c r="J209" s="4">
        <v>12000</v>
      </c>
      <c r="K209" s="4">
        <v>13271.285559677501</v>
      </c>
      <c r="L209" s="4">
        <v>13.689016666666699</v>
      </c>
      <c r="M209" s="4">
        <v>383424.04559928901</v>
      </c>
      <c r="N209" s="1" t="b">
        <v>0</v>
      </c>
      <c r="O209" s="4">
        <v>7643.1638195477499</v>
      </c>
      <c r="P209" s="4">
        <v>7643.1638195477499</v>
      </c>
      <c r="Q209" s="4">
        <v>383424.04559928901</v>
      </c>
      <c r="R209" s="4"/>
      <c r="S209" s="4"/>
      <c r="T209" s="4">
        <v>0.17120662300755701</v>
      </c>
      <c r="U209" s="1" t="b">
        <v>0</v>
      </c>
    </row>
    <row r="210" spans="1:21">
      <c r="A210" s="1"/>
      <c r="B210" s="1"/>
      <c r="C210" s="1" t="s">
        <v>546</v>
      </c>
      <c r="D210" s="1" t="s">
        <v>583</v>
      </c>
      <c r="E210" s="4">
        <v>2</v>
      </c>
      <c r="F210" s="1" t="s">
        <v>547</v>
      </c>
      <c r="G210" s="1" t="s">
        <v>130</v>
      </c>
      <c r="H210" s="1" t="s">
        <v>114</v>
      </c>
      <c r="I210" s="3">
        <v>43770.393553240698</v>
      </c>
      <c r="J210" s="4">
        <v>12000</v>
      </c>
      <c r="K210" s="4">
        <v>13271.285559677501</v>
      </c>
      <c r="L210" s="4">
        <v>13.680533333333299</v>
      </c>
      <c r="M210" s="4">
        <v>693049.95932955598</v>
      </c>
      <c r="N210" s="1" t="b">
        <v>0</v>
      </c>
      <c r="O210" s="4">
        <v>13815.2378158949</v>
      </c>
      <c r="P210" s="4">
        <v>13815.2378158949</v>
      </c>
      <c r="Q210" s="4">
        <v>693049.95932955598</v>
      </c>
      <c r="R210" s="4">
        <f t="shared" ref="R210:R211" si="10">(P210/J210)*100</f>
        <v>115.12698179912417</v>
      </c>
      <c r="S210" s="4">
        <f t="shared" ref="S210:S230" si="11">(P210/K210)*100</f>
        <v>104.09871563513111</v>
      </c>
      <c r="T210" s="4">
        <v>20.514184852353502</v>
      </c>
      <c r="U210" s="1" t="b">
        <v>0</v>
      </c>
    </row>
    <row r="211" spans="1:21">
      <c r="A211" s="1"/>
      <c r="B211" s="1"/>
      <c r="C211" s="1" t="s">
        <v>546</v>
      </c>
      <c r="D211" s="1" t="s">
        <v>583</v>
      </c>
      <c r="E211" s="4">
        <v>2</v>
      </c>
      <c r="F211" s="1" t="s">
        <v>545</v>
      </c>
      <c r="G211" s="1" t="s">
        <v>130</v>
      </c>
      <c r="H211" s="1" t="s">
        <v>114</v>
      </c>
      <c r="I211" s="3">
        <v>43770.431863425903</v>
      </c>
      <c r="J211" s="4">
        <v>12000</v>
      </c>
      <c r="K211" s="4">
        <v>13271.285559677501</v>
      </c>
      <c r="L211" s="4">
        <v>13.680566666666699</v>
      </c>
      <c r="M211" s="4">
        <v>638474.55584067095</v>
      </c>
      <c r="N211" s="1" t="b">
        <v>0</v>
      </c>
      <c r="O211" s="4">
        <v>12727.3333034601</v>
      </c>
      <c r="P211" s="4">
        <v>12727.3333034601</v>
      </c>
      <c r="Q211" s="4">
        <v>638474.55584067095</v>
      </c>
      <c r="R211" s="4">
        <f t="shared" si="10"/>
        <v>106.0611108621675</v>
      </c>
      <c r="S211" s="4">
        <f t="shared" si="11"/>
        <v>95.901284364868872</v>
      </c>
      <c r="T211" s="4">
        <v>23.012926664453499</v>
      </c>
      <c r="U211" s="1" t="b">
        <v>0</v>
      </c>
    </row>
    <row r="212" spans="1:21">
      <c r="A212" s="1"/>
      <c r="B212" s="1"/>
      <c r="C212" s="1" t="s">
        <v>544</v>
      </c>
      <c r="D212" s="1" t="s">
        <v>583</v>
      </c>
      <c r="E212" s="4">
        <v>3</v>
      </c>
      <c r="F212" s="1" t="s">
        <v>543</v>
      </c>
      <c r="G212" s="1" t="s">
        <v>44</v>
      </c>
      <c r="H212" s="1" t="s">
        <v>134</v>
      </c>
      <c r="I212" s="3">
        <v>43770.452696759297</v>
      </c>
      <c r="J212" s="4">
        <v>12000</v>
      </c>
      <c r="K212" s="4">
        <v>13271.285559677501</v>
      </c>
      <c r="L212" s="4">
        <v>13.68045</v>
      </c>
      <c r="M212" s="4">
        <v>614375.897015339</v>
      </c>
      <c r="N212" s="1" t="b">
        <v>0</v>
      </c>
      <c r="O212" s="4">
        <v>12246.9513364254</v>
      </c>
      <c r="P212" s="4">
        <v>12246.9513364254</v>
      </c>
      <c r="Q212" s="4">
        <v>614375.897015339</v>
      </c>
      <c r="R212" s="4">
        <v>102.057927803545</v>
      </c>
      <c r="S212" s="4">
        <f t="shared" si="11"/>
        <v>92.281574994027991</v>
      </c>
      <c r="T212" s="4">
        <v>20.814711765787401</v>
      </c>
      <c r="U212" s="1" t="b">
        <v>0</v>
      </c>
    </row>
    <row r="213" spans="1:21">
      <c r="A213" s="1"/>
      <c r="B213" s="1"/>
      <c r="C213" s="1" t="s">
        <v>542</v>
      </c>
      <c r="D213" s="1" t="s">
        <v>583</v>
      </c>
      <c r="E213" s="4">
        <v>4</v>
      </c>
      <c r="F213" s="1" t="s">
        <v>541</v>
      </c>
      <c r="G213" s="1" t="s">
        <v>44</v>
      </c>
      <c r="H213" s="1" t="s">
        <v>135</v>
      </c>
      <c r="I213" s="3">
        <v>43770.473518518498</v>
      </c>
      <c r="J213" s="4">
        <v>12000</v>
      </c>
      <c r="K213" s="4">
        <v>13271.285559677501</v>
      </c>
      <c r="L213" s="4">
        <v>13.6719666666667</v>
      </c>
      <c r="M213" s="4">
        <v>687537.38407953898</v>
      </c>
      <c r="N213" s="1" t="b">
        <v>0</v>
      </c>
      <c r="O213" s="4">
        <v>13705.350300526299</v>
      </c>
      <c r="P213" s="4">
        <v>13705.350300526299</v>
      </c>
      <c r="Q213" s="4">
        <v>687537.38407953898</v>
      </c>
      <c r="R213" s="4">
        <v>114.211252504386</v>
      </c>
      <c r="S213" s="4">
        <f t="shared" si="11"/>
        <v>103.2707060585572</v>
      </c>
      <c r="T213" s="4">
        <v>20.554003592195901</v>
      </c>
      <c r="U213" s="1" t="b">
        <v>0</v>
      </c>
    </row>
    <row r="214" spans="1:21">
      <c r="A214" s="1"/>
      <c r="B214" s="1"/>
      <c r="C214" s="1" t="s">
        <v>540</v>
      </c>
      <c r="D214" s="1" t="s">
        <v>583</v>
      </c>
      <c r="E214" s="4">
        <v>5</v>
      </c>
      <c r="F214" s="1" t="s">
        <v>539</v>
      </c>
      <c r="G214" s="1" t="s">
        <v>44</v>
      </c>
      <c r="H214" s="1" t="s">
        <v>45</v>
      </c>
      <c r="I214" s="3">
        <v>43770.494340277801</v>
      </c>
      <c r="J214" s="4">
        <v>12000</v>
      </c>
      <c r="K214" s="4">
        <v>13271.285559677501</v>
      </c>
      <c r="L214" s="4">
        <v>13.671950000000001</v>
      </c>
      <c r="M214" s="4">
        <v>793913.32491676905</v>
      </c>
      <c r="N214" s="1" t="b">
        <v>0</v>
      </c>
      <c r="O214" s="4">
        <v>15825.8452241211</v>
      </c>
      <c r="P214" s="4">
        <v>15825.8452241211</v>
      </c>
      <c r="Q214" s="4">
        <v>793913.32491676905</v>
      </c>
      <c r="R214" s="4">
        <v>131.88204353434301</v>
      </c>
      <c r="S214" s="4">
        <f t="shared" si="11"/>
        <v>119.24877324774916</v>
      </c>
      <c r="T214" s="4">
        <v>19.583312514570999</v>
      </c>
      <c r="U214" s="1" t="b">
        <v>0</v>
      </c>
    </row>
    <row r="215" spans="1:21">
      <c r="A215" s="1"/>
      <c r="B215" s="1"/>
      <c r="C215" s="1" t="s">
        <v>538</v>
      </c>
      <c r="D215" s="1" t="s">
        <v>583</v>
      </c>
      <c r="E215" s="4">
        <v>6</v>
      </c>
      <c r="F215" s="1" t="s">
        <v>537</v>
      </c>
      <c r="G215" s="1" t="s">
        <v>44</v>
      </c>
      <c r="H215" s="1" t="s">
        <v>136</v>
      </c>
      <c r="I215" s="3">
        <v>43770.515196759297</v>
      </c>
      <c r="J215" s="4">
        <v>12000</v>
      </c>
      <c r="K215" s="4">
        <v>13271.285559677501</v>
      </c>
      <c r="L215" s="4">
        <v>13.68055</v>
      </c>
      <c r="M215" s="4">
        <v>501752.82716240198</v>
      </c>
      <c r="N215" s="1" t="b">
        <v>0</v>
      </c>
      <c r="O215" s="4">
        <v>10001.9263239723</v>
      </c>
      <c r="P215" s="4">
        <v>10001.9263239723</v>
      </c>
      <c r="Q215" s="4">
        <v>501752.82716240198</v>
      </c>
      <c r="R215" s="4">
        <v>83.349386033102206</v>
      </c>
      <c r="S215" s="4">
        <f t="shared" si="11"/>
        <v>75.365165484506022</v>
      </c>
      <c r="T215" s="4">
        <v>18.813658122641701</v>
      </c>
      <c r="U215" s="1" t="b">
        <v>0</v>
      </c>
    </row>
    <row r="216" spans="1:21">
      <c r="A216" s="1"/>
      <c r="B216" s="1"/>
      <c r="C216" s="1" t="s">
        <v>449</v>
      </c>
      <c r="D216" s="1" t="s">
        <v>583</v>
      </c>
      <c r="E216" s="4">
        <v>7</v>
      </c>
      <c r="F216" s="1" t="s">
        <v>536</v>
      </c>
      <c r="G216" s="1" t="s">
        <v>44</v>
      </c>
      <c r="H216" s="1" t="s">
        <v>94</v>
      </c>
      <c r="I216" s="3">
        <v>43770.536030092597</v>
      </c>
      <c r="J216" s="4">
        <v>12000</v>
      </c>
      <c r="K216" s="4">
        <v>13271.285559677501</v>
      </c>
      <c r="L216" s="4">
        <v>13.6806</v>
      </c>
      <c r="M216" s="4">
        <v>490914.95083847002</v>
      </c>
      <c r="N216" s="1" t="b">
        <v>0</v>
      </c>
      <c r="O216" s="4">
        <v>9785.8844112373899</v>
      </c>
      <c r="P216" s="4">
        <v>9785.8844112373899</v>
      </c>
      <c r="Q216" s="4">
        <v>490914.95083847002</v>
      </c>
      <c r="R216" s="4">
        <v>81.549036760311594</v>
      </c>
      <c r="S216" s="4">
        <f t="shared" si="11"/>
        <v>73.737275618347795</v>
      </c>
      <c r="T216" s="4">
        <v>19.710542026279999</v>
      </c>
      <c r="U216" s="1" t="b">
        <v>0</v>
      </c>
    </row>
    <row r="217" spans="1:21">
      <c r="A217" s="1"/>
      <c r="B217" s="1"/>
      <c r="C217" s="1" t="s">
        <v>499</v>
      </c>
      <c r="D217" s="1" t="s">
        <v>583</v>
      </c>
      <c r="E217" s="4">
        <v>8</v>
      </c>
      <c r="F217" s="1" t="s">
        <v>535</v>
      </c>
      <c r="G217" s="1" t="s">
        <v>44</v>
      </c>
      <c r="H217" s="1" t="s">
        <v>40</v>
      </c>
      <c r="I217" s="3">
        <v>43770.556863425903</v>
      </c>
      <c r="J217" s="4">
        <v>12000</v>
      </c>
      <c r="K217" s="4">
        <v>13271.285559677501</v>
      </c>
      <c r="L217" s="4">
        <v>13.6720666666667</v>
      </c>
      <c r="M217" s="4">
        <v>466782.12331359199</v>
      </c>
      <c r="N217" s="1" t="b">
        <v>0</v>
      </c>
      <c r="O217" s="4">
        <v>9304.8213263355701</v>
      </c>
      <c r="P217" s="4">
        <v>9304.8213263355701</v>
      </c>
      <c r="Q217" s="4">
        <v>466782.12331359199</v>
      </c>
      <c r="R217" s="4">
        <v>77.540177719463003</v>
      </c>
      <c r="S217" s="4">
        <f t="shared" si="11"/>
        <v>70.112433980070904</v>
      </c>
      <c r="T217" s="4">
        <v>20.168541678352899</v>
      </c>
      <c r="U217" s="1" t="b">
        <v>0</v>
      </c>
    </row>
    <row r="218" spans="1:21">
      <c r="A218" s="1"/>
      <c r="B218" s="1"/>
      <c r="C218" s="1" t="s">
        <v>409</v>
      </c>
      <c r="D218" s="1" t="s">
        <v>583</v>
      </c>
      <c r="E218" s="4">
        <v>9</v>
      </c>
      <c r="F218" s="1" t="s">
        <v>534</v>
      </c>
      <c r="G218" s="1" t="s">
        <v>44</v>
      </c>
      <c r="H218" s="1" t="s">
        <v>95</v>
      </c>
      <c r="I218" s="3">
        <v>43770.577662037002</v>
      </c>
      <c r="J218" s="4">
        <v>12000</v>
      </c>
      <c r="K218" s="4">
        <v>13271.285559677501</v>
      </c>
      <c r="L218" s="4">
        <v>13.671950000000001</v>
      </c>
      <c r="M218" s="4">
        <v>661570.08915961196</v>
      </c>
      <c r="N218" s="1" t="b">
        <v>0</v>
      </c>
      <c r="O218" s="4">
        <v>13187.718995704799</v>
      </c>
      <c r="P218" s="4">
        <v>13187.718995704799</v>
      </c>
      <c r="Q218" s="4">
        <v>661570.08915961196</v>
      </c>
      <c r="R218" s="4">
        <v>109.89765829754</v>
      </c>
      <c r="S218" s="4">
        <f t="shared" si="11"/>
        <v>99.370320504393305</v>
      </c>
      <c r="T218" s="4">
        <v>19.128643419596301</v>
      </c>
      <c r="U218" s="1" t="b">
        <v>0</v>
      </c>
    </row>
    <row r="219" spans="1:21">
      <c r="A219" s="1"/>
      <c r="B219" s="1"/>
      <c r="C219" s="1" t="s">
        <v>533</v>
      </c>
      <c r="D219" s="1" t="s">
        <v>583</v>
      </c>
      <c r="E219" s="4">
        <v>10</v>
      </c>
      <c r="F219" s="1" t="s">
        <v>532</v>
      </c>
      <c r="G219" s="1" t="s">
        <v>44</v>
      </c>
      <c r="H219" s="1" t="s">
        <v>60</v>
      </c>
      <c r="I219" s="3">
        <v>43770.598541666703</v>
      </c>
      <c r="J219" s="4">
        <v>12000</v>
      </c>
      <c r="K219" s="4">
        <v>13271.285559677501</v>
      </c>
      <c r="L219" s="4">
        <v>13.6719833333333</v>
      </c>
      <c r="M219" s="4">
        <v>666250.30125363299</v>
      </c>
      <c r="N219" s="1" t="b">
        <v>0</v>
      </c>
      <c r="O219" s="4">
        <v>13281.014208030199</v>
      </c>
      <c r="P219" s="4">
        <v>13281.014208030199</v>
      </c>
      <c r="Q219" s="4">
        <v>666250.30125363299</v>
      </c>
      <c r="R219" s="4">
        <v>110.67511840025099</v>
      </c>
      <c r="S219" s="4">
        <f t="shared" si="11"/>
        <v>100.07330599819402</v>
      </c>
      <c r="T219" s="4">
        <v>20.5145288885711</v>
      </c>
      <c r="U219" s="1" t="b">
        <v>0</v>
      </c>
    </row>
    <row r="220" spans="1:21">
      <c r="A220" s="1"/>
      <c r="B220" s="1"/>
      <c r="C220" s="1" t="s">
        <v>531</v>
      </c>
      <c r="D220" s="1" t="s">
        <v>583</v>
      </c>
      <c r="E220" s="4">
        <v>11</v>
      </c>
      <c r="F220" s="1" t="s">
        <v>530</v>
      </c>
      <c r="G220" s="1" t="s">
        <v>44</v>
      </c>
      <c r="H220" s="1" t="s">
        <v>121</v>
      </c>
      <c r="I220" s="3">
        <v>43770.619351851798</v>
      </c>
      <c r="J220" s="4">
        <v>12000</v>
      </c>
      <c r="K220" s="4">
        <v>13271.285559677501</v>
      </c>
      <c r="L220" s="4">
        <v>13.6719666666667</v>
      </c>
      <c r="M220" s="4">
        <v>639411.76332293102</v>
      </c>
      <c r="N220" s="1" t="b">
        <v>0</v>
      </c>
      <c r="O220" s="4">
        <v>12746.0155702664</v>
      </c>
      <c r="P220" s="4">
        <v>12746.0155702664</v>
      </c>
      <c r="Q220" s="4">
        <v>639411.76332293102</v>
      </c>
      <c r="R220" s="4">
        <v>106.21679641888601</v>
      </c>
      <c r="S220" s="4">
        <f t="shared" si="11"/>
        <v>96.042056460550867</v>
      </c>
      <c r="T220" s="4">
        <v>19.951795532367399</v>
      </c>
      <c r="U220" s="1" t="b">
        <v>0</v>
      </c>
    </row>
    <row r="221" spans="1:21">
      <c r="A221" s="1"/>
      <c r="B221" s="1"/>
      <c r="C221" s="1" t="s">
        <v>474</v>
      </c>
      <c r="D221" s="1" t="s">
        <v>583</v>
      </c>
      <c r="E221" s="4">
        <v>12</v>
      </c>
      <c r="F221" s="1" t="s">
        <v>529</v>
      </c>
      <c r="G221" s="1" t="s">
        <v>44</v>
      </c>
      <c r="H221" s="1" t="s">
        <v>123</v>
      </c>
      <c r="I221" s="3">
        <v>43770.640243055597</v>
      </c>
      <c r="J221" s="4">
        <v>12000</v>
      </c>
      <c r="K221" s="4">
        <v>13271.285559677501</v>
      </c>
      <c r="L221" s="4">
        <v>13.6720666666667</v>
      </c>
      <c r="M221" s="4">
        <v>554169.07452177396</v>
      </c>
      <c r="N221" s="1" t="b">
        <v>0</v>
      </c>
      <c r="O221" s="4">
        <v>11046.790280658701</v>
      </c>
      <c r="P221" s="4">
        <v>11046.790280658701</v>
      </c>
      <c r="Q221" s="4">
        <v>554169.07452177396</v>
      </c>
      <c r="R221" s="4">
        <v>92.056585672156203</v>
      </c>
      <c r="S221" s="4">
        <f t="shared" si="11"/>
        <v>83.2382833673812</v>
      </c>
      <c r="T221" s="4">
        <v>18.480262881330901</v>
      </c>
      <c r="U221" s="1" t="b">
        <v>0</v>
      </c>
    </row>
    <row r="222" spans="1:21">
      <c r="A222" s="1"/>
      <c r="B222" s="1"/>
      <c r="C222" s="1" t="s">
        <v>428</v>
      </c>
      <c r="D222" s="1" t="s">
        <v>583</v>
      </c>
      <c r="E222" s="4">
        <v>13</v>
      </c>
      <c r="F222" s="1" t="s">
        <v>528</v>
      </c>
      <c r="G222" s="1" t="s">
        <v>44</v>
      </c>
      <c r="H222" s="1" t="s">
        <v>131</v>
      </c>
      <c r="I222" s="3">
        <v>43770.661087963003</v>
      </c>
      <c r="J222" s="4">
        <v>12000</v>
      </c>
      <c r="K222" s="4">
        <v>13271.285559677501</v>
      </c>
      <c r="L222" s="4">
        <v>13.6721</v>
      </c>
      <c r="M222" s="4">
        <v>493293.84424989601</v>
      </c>
      <c r="N222" s="1" t="b">
        <v>0</v>
      </c>
      <c r="O222" s="4">
        <v>9833.3052035988894</v>
      </c>
      <c r="P222" s="4">
        <v>9833.3052035988894</v>
      </c>
      <c r="Q222" s="4">
        <v>493293.84424989601</v>
      </c>
      <c r="R222" s="4">
        <v>81.944210029990799</v>
      </c>
      <c r="S222" s="4">
        <f t="shared" si="11"/>
        <v>74.094594373552496</v>
      </c>
      <c r="T222" s="4">
        <v>20.713215774105802</v>
      </c>
      <c r="U222" s="1" t="b">
        <v>0</v>
      </c>
    </row>
    <row r="223" spans="1:21">
      <c r="A223" s="1"/>
      <c r="B223" s="1"/>
      <c r="C223" s="1" t="s">
        <v>388</v>
      </c>
      <c r="D223" s="1" t="s">
        <v>583</v>
      </c>
      <c r="E223" s="4">
        <v>14</v>
      </c>
      <c r="F223" s="1" t="s">
        <v>527</v>
      </c>
      <c r="G223" s="1" t="s">
        <v>44</v>
      </c>
      <c r="H223" s="1" t="s">
        <v>120</v>
      </c>
      <c r="I223" s="3">
        <v>43770.6819791667</v>
      </c>
      <c r="J223" s="4">
        <v>12000</v>
      </c>
      <c r="K223" s="4">
        <v>13271.285559677501</v>
      </c>
      <c r="L223" s="4">
        <v>13.6720666666667</v>
      </c>
      <c r="M223" s="4">
        <v>539380.15511010296</v>
      </c>
      <c r="N223" s="1" t="b">
        <v>0</v>
      </c>
      <c r="O223" s="4">
        <v>10751.9883894502</v>
      </c>
      <c r="P223" s="4">
        <v>10751.9883894502</v>
      </c>
      <c r="Q223" s="4">
        <v>539380.15511010296</v>
      </c>
      <c r="R223" s="4">
        <v>89.599903245418602</v>
      </c>
      <c r="S223" s="4">
        <f t="shared" si="11"/>
        <v>81.01693194002435</v>
      </c>
      <c r="T223" s="4">
        <v>18.205957652321398</v>
      </c>
      <c r="U223" s="1" t="b">
        <v>0</v>
      </c>
    </row>
    <row r="224" spans="1:21">
      <c r="A224" s="1"/>
      <c r="B224" s="1"/>
      <c r="C224" s="1" t="s">
        <v>526</v>
      </c>
      <c r="D224" s="1" t="s">
        <v>583</v>
      </c>
      <c r="E224" s="4">
        <v>15</v>
      </c>
      <c r="F224" s="1" t="s">
        <v>525</v>
      </c>
      <c r="G224" s="1" t="s">
        <v>44</v>
      </c>
      <c r="H224" s="1" t="s">
        <v>55</v>
      </c>
      <c r="I224" s="3">
        <v>43770.702800925901</v>
      </c>
      <c r="J224" s="4">
        <v>12000</v>
      </c>
      <c r="K224" s="4">
        <v>13271.285559677501</v>
      </c>
      <c r="L224" s="4">
        <v>13.672083333333299</v>
      </c>
      <c r="M224" s="4">
        <v>737563.92561571603</v>
      </c>
      <c r="N224" s="1" t="b">
        <v>0</v>
      </c>
      <c r="O224" s="4">
        <v>14702.577930548299</v>
      </c>
      <c r="P224" s="4">
        <v>14702.577930548299</v>
      </c>
      <c r="Q224" s="4">
        <v>737563.92561571603</v>
      </c>
      <c r="R224" s="4">
        <v>122.52148275456901</v>
      </c>
      <c r="S224" s="4">
        <f t="shared" si="11"/>
        <v>110.78488112123466</v>
      </c>
      <c r="T224" s="4">
        <v>19.977498161842199</v>
      </c>
      <c r="U224" s="1" t="b">
        <v>0</v>
      </c>
    </row>
    <row r="225" spans="1:21">
      <c r="A225" s="1"/>
      <c r="B225" s="1"/>
      <c r="C225" s="1" t="s">
        <v>524</v>
      </c>
      <c r="D225" s="1" t="s">
        <v>583</v>
      </c>
      <c r="E225" s="4">
        <v>16</v>
      </c>
      <c r="F225" s="1" t="s">
        <v>523</v>
      </c>
      <c r="G225" s="1" t="s">
        <v>44</v>
      </c>
      <c r="H225" s="1" t="s">
        <v>24</v>
      </c>
      <c r="I225" s="3">
        <v>43770.723715277803</v>
      </c>
      <c r="J225" s="4">
        <v>12000</v>
      </c>
      <c r="K225" s="4">
        <v>13271.285559677501</v>
      </c>
      <c r="L225" s="4">
        <v>13.672133333333299</v>
      </c>
      <c r="M225" s="4">
        <v>698966.482008319</v>
      </c>
      <c r="N225" s="1" t="b">
        <v>0</v>
      </c>
      <c r="O225" s="4">
        <v>13933.177607608201</v>
      </c>
      <c r="P225" s="4">
        <v>13933.177607608201</v>
      </c>
      <c r="Q225" s="4">
        <v>698966.482008319</v>
      </c>
      <c r="R225" s="4">
        <v>116.10981339673501</v>
      </c>
      <c r="S225" s="4">
        <f t="shared" si="11"/>
        <v>104.98739963776941</v>
      </c>
      <c r="T225" s="4">
        <v>19.0523526760621</v>
      </c>
      <c r="U225" s="1" t="b">
        <v>0</v>
      </c>
    </row>
    <row r="226" spans="1:21">
      <c r="A226" s="1"/>
      <c r="B226" s="1"/>
      <c r="C226" s="1" t="s">
        <v>522</v>
      </c>
      <c r="D226" s="1" t="s">
        <v>583</v>
      </c>
      <c r="E226" s="4">
        <v>17</v>
      </c>
      <c r="F226" s="1" t="s">
        <v>521</v>
      </c>
      <c r="G226" s="1" t="s">
        <v>44</v>
      </c>
      <c r="H226" s="1" t="s">
        <v>86</v>
      </c>
      <c r="I226" s="3">
        <v>43770.7445717593</v>
      </c>
      <c r="J226" s="4">
        <v>12000</v>
      </c>
      <c r="K226" s="4">
        <v>13271.285559677501</v>
      </c>
      <c r="L226" s="4">
        <v>13.6721</v>
      </c>
      <c r="M226" s="4">
        <v>483929.31212812802</v>
      </c>
      <c r="N226" s="1" t="b">
        <v>0</v>
      </c>
      <c r="O226" s="4">
        <v>9646.6328915162794</v>
      </c>
      <c r="P226" s="4">
        <v>9646.6328915162794</v>
      </c>
      <c r="Q226" s="4">
        <v>483929.31212812802</v>
      </c>
      <c r="R226" s="4">
        <v>80.388607429302397</v>
      </c>
      <c r="S226" s="4">
        <f t="shared" si="11"/>
        <v>72.688006358825547</v>
      </c>
      <c r="T226" s="4">
        <v>19.8897477988506</v>
      </c>
      <c r="U226" s="1" t="b">
        <v>0</v>
      </c>
    </row>
    <row r="227" spans="1:21">
      <c r="A227" s="1"/>
      <c r="B227" s="1"/>
      <c r="C227" s="1" t="s">
        <v>520</v>
      </c>
      <c r="D227" s="1" t="s">
        <v>583</v>
      </c>
      <c r="E227" s="4">
        <v>18</v>
      </c>
      <c r="F227" s="1" t="s">
        <v>519</v>
      </c>
      <c r="G227" s="1" t="s">
        <v>25</v>
      </c>
      <c r="H227" s="1" t="s">
        <v>114</v>
      </c>
      <c r="I227" s="3">
        <v>43770.7654861111</v>
      </c>
      <c r="J227" s="4">
        <v>12000</v>
      </c>
      <c r="K227" s="4">
        <v>13271.285559677501</v>
      </c>
      <c r="L227" s="4">
        <v>13.672133333333299</v>
      </c>
      <c r="M227" s="4">
        <v>577471.16072374606</v>
      </c>
      <c r="N227" s="1" t="b">
        <v>0</v>
      </c>
      <c r="O227" s="4">
        <v>11511.2933920912</v>
      </c>
      <c r="P227" s="4">
        <v>11511.2933920912</v>
      </c>
      <c r="Q227" s="4">
        <v>577471.16072374606</v>
      </c>
      <c r="R227" s="4">
        <f t="shared" ref="R227:R230" si="12">(P227/J227)*100</f>
        <v>95.92744493409333</v>
      </c>
      <c r="S227" s="4">
        <f t="shared" si="11"/>
        <v>86.738344528327147</v>
      </c>
      <c r="T227" s="4">
        <v>30.609746346270899</v>
      </c>
      <c r="U227" s="1" t="b">
        <v>0</v>
      </c>
    </row>
    <row r="228" spans="1:21">
      <c r="A228" s="1"/>
      <c r="B228" s="1"/>
      <c r="C228" s="1" t="s">
        <v>518</v>
      </c>
      <c r="D228" s="1" t="s">
        <v>583</v>
      </c>
      <c r="E228" s="4">
        <v>19</v>
      </c>
      <c r="F228" s="1" t="s">
        <v>517</v>
      </c>
      <c r="G228" s="1" t="s">
        <v>25</v>
      </c>
      <c r="H228" s="1" t="s">
        <v>114</v>
      </c>
      <c r="I228" s="3">
        <v>43770.786342592597</v>
      </c>
      <c r="J228" s="4">
        <v>12000</v>
      </c>
      <c r="K228" s="4">
        <v>13271.285559677501</v>
      </c>
      <c r="L228" s="4">
        <v>13.6721</v>
      </c>
      <c r="M228" s="4">
        <v>605544.04227764299</v>
      </c>
      <c r="N228" s="1" t="b">
        <v>0</v>
      </c>
      <c r="O228" s="4">
        <v>12070.897399888499</v>
      </c>
      <c r="P228" s="4">
        <v>12070.897399888499</v>
      </c>
      <c r="Q228" s="4">
        <v>605544.04227764299</v>
      </c>
      <c r="R228" s="4">
        <f t="shared" si="12"/>
        <v>100.59081166573749</v>
      </c>
      <c r="S228" s="4">
        <f t="shared" si="11"/>
        <v>90.954997129771868</v>
      </c>
      <c r="T228" s="4">
        <v>28.2340219665384</v>
      </c>
      <c r="U228" s="1" t="b">
        <v>0</v>
      </c>
    </row>
    <row r="229" spans="1:21">
      <c r="A229" s="1"/>
      <c r="B229" s="1"/>
      <c r="C229" s="1" t="s">
        <v>516</v>
      </c>
      <c r="D229" s="1" t="s">
        <v>583</v>
      </c>
      <c r="E229" s="4">
        <v>20</v>
      </c>
      <c r="F229" s="1" t="s">
        <v>515</v>
      </c>
      <c r="G229" s="1" t="s">
        <v>25</v>
      </c>
      <c r="H229" s="1" t="s">
        <v>114</v>
      </c>
      <c r="I229" s="3">
        <v>43770.807210648098</v>
      </c>
      <c r="J229" s="4">
        <v>12000</v>
      </c>
      <c r="K229" s="4">
        <v>13271.285559677501</v>
      </c>
      <c r="L229" s="4">
        <v>13.672133333333299</v>
      </c>
      <c r="M229" s="4">
        <v>378886.16369997099</v>
      </c>
      <c r="N229" s="1" t="b">
        <v>0</v>
      </c>
      <c r="O229" s="4">
        <v>7552.7058132011798</v>
      </c>
      <c r="P229" s="4">
        <v>7552.7058132011798</v>
      </c>
      <c r="Q229" s="4">
        <v>378886.16369997099</v>
      </c>
      <c r="R229" s="4">
        <f t="shared" si="12"/>
        <v>62.939215110009826</v>
      </c>
      <c r="S229" s="4">
        <f t="shared" si="11"/>
        <v>56.910129612075913</v>
      </c>
      <c r="T229" s="4">
        <v>32.058358951401502</v>
      </c>
      <c r="U229" s="1" t="b">
        <v>0</v>
      </c>
    </row>
    <row r="230" spans="1:21">
      <c r="A230" s="1"/>
      <c r="B230" s="1"/>
      <c r="C230" s="1" t="s">
        <v>514</v>
      </c>
      <c r="D230" s="1" t="s">
        <v>583</v>
      </c>
      <c r="E230" s="4">
        <v>20</v>
      </c>
      <c r="F230" s="1" t="s">
        <v>513</v>
      </c>
      <c r="G230" s="1" t="s">
        <v>25</v>
      </c>
      <c r="H230" s="1" t="s">
        <v>114</v>
      </c>
      <c r="I230" s="3">
        <v>43770.828055555598</v>
      </c>
      <c r="J230" s="4">
        <v>12000</v>
      </c>
      <c r="K230" s="4">
        <v>13271.285559677501</v>
      </c>
      <c r="L230" s="4">
        <v>13.6721</v>
      </c>
      <c r="M230" s="4">
        <v>433325.20221476699</v>
      </c>
      <c r="N230" s="1" t="b">
        <v>0</v>
      </c>
      <c r="O230" s="4">
        <v>8637.8920301921298</v>
      </c>
      <c r="P230" s="4">
        <v>8637.8920301921298</v>
      </c>
      <c r="Q230" s="4">
        <v>433325.20221476699</v>
      </c>
      <c r="R230" s="4">
        <f t="shared" si="12"/>
        <v>71.982433584934412</v>
      </c>
      <c r="S230" s="4">
        <f t="shared" si="11"/>
        <v>65.087078349341425</v>
      </c>
      <c r="T230" s="4">
        <v>30.279573415723501</v>
      </c>
      <c r="U230" s="1" t="b">
        <v>0</v>
      </c>
    </row>
    <row r="231" spans="1:21">
      <c r="A231" s="1"/>
      <c r="B231" s="1"/>
      <c r="C231" s="1" t="s">
        <v>285</v>
      </c>
      <c r="D231" s="1" t="s">
        <v>583</v>
      </c>
      <c r="E231" s="4">
        <v>1</v>
      </c>
      <c r="F231" s="1" t="s">
        <v>512</v>
      </c>
      <c r="G231" s="1" t="s">
        <v>11</v>
      </c>
      <c r="H231" s="1" t="s">
        <v>114</v>
      </c>
      <c r="I231" s="3">
        <v>43770.848969907398</v>
      </c>
      <c r="J231" s="4">
        <v>12000</v>
      </c>
      <c r="K231" s="4">
        <v>13271.285559677501</v>
      </c>
      <c r="L231" s="4">
        <v>13.680583333333299</v>
      </c>
      <c r="M231" s="4">
        <v>428836.46937041002</v>
      </c>
      <c r="N231" s="1" t="b">
        <v>0</v>
      </c>
      <c r="O231" s="4">
        <v>8548.4137596835899</v>
      </c>
      <c r="P231" s="4">
        <v>8548.4137596835899</v>
      </c>
      <c r="Q231" s="4">
        <v>428836.46937041002</v>
      </c>
      <c r="R231" s="4"/>
      <c r="S231" s="4"/>
      <c r="T231" s="4">
        <v>0.15962281906492201</v>
      </c>
      <c r="U231" s="1" t="b">
        <v>0</v>
      </c>
    </row>
    <row r="232" spans="1:21">
      <c r="A232" s="1"/>
      <c r="B232" s="1"/>
      <c r="C232" s="1" t="s">
        <v>511</v>
      </c>
      <c r="D232" s="1" t="s">
        <v>583</v>
      </c>
      <c r="E232" s="4">
        <v>20</v>
      </c>
      <c r="F232" s="1" t="s">
        <v>510</v>
      </c>
      <c r="G232" s="1" t="s">
        <v>25</v>
      </c>
      <c r="H232" s="1" t="s">
        <v>114</v>
      </c>
      <c r="I232" s="3">
        <v>43770.869826388902</v>
      </c>
      <c r="J232" s="4">
        <v>12000</v>
      </c>
      <c r="K232" s="4">
        <v>13271.285559677501</v>
      </c>
      <c r="L232" s="4">
        <v>13.672083333333299</v>
      </c>
      <c r="M232" s="4">
        <v>452974.30846436799</v>
      </c>
      <c r="N232" s="1" t="b">
        <v>0</v>
      </c>
      <c r="O232" s="4">
        <v>9029.5767450583098</v>
      </c>
      <c r="P232" s="4">
        <v>9029.5767450583098</v>
      </c>
      <c r="Q232" s="4">
        <v>452974.30846436799</v>
      </c>
      <c r="R232" s="4">
        <f t="shared" ref="R232:R237" si="13">(P232/J232)*100</f>
        <v>75.246472875485921</v>
      </c>
      <c r="S232" s="4">
        <f t="shared" ref="S232:S244" si="14">(P232/K232)*100</f>
        <v>68.038448155264717</v>
      </c>
      <c r="T232" s="4">
        <v>29.1543513124242</v>
      </c>
      <c r="U232" s="1" t="b">
        <v>0</v>
      </c>
    </row>
    <row r="233" spans="1:21">
      <c r="A233" s="1"/>
      <c r="B233" s="1"/>
      <c r="C233" s="1" t="s">
        <v>509</v>
      </c>
      <c r="D233" s="1" t="s">
        <v>583</v>
      </c>
      <c r="E233" s="4">
        <v>21</v>
      </c>
      <c r="F233" s="1" t="s">
        <v>508</v>
      </c>
      <c r="G233" s="1" t="s">
        <v>25</v>
      </c>
      <c r="H233" s="1" t="s">
        <v>114</v>
      </c>
      <c r="I233" s="3">
        <v>43770.890856481499</v>
      </c>
      <c r="J233" s="4">
        <v>12000</v>
      </c>
      <c r="K233" s="4">
        <v>13271.285559677501</v>
      </c>
      <c r="L233" s="4">
        <v>13.672083333333299</v>
      </c>
      <c r="M233" s="4">
        <v>762059.36462989997</v>
      </c>
      <c r="N233" s="1" t="b">
        <v>0</v>
      </c>
      <c r="O233" s="4">
        <v>15190.8693023753</v>
      </c>
      <c r="P233" s="4">
        <v>15190.8693023753</v>
      </c>
      <c r="Q233" s="4">
        <v>762059.36462989997</v>
      </c>
      <c r="R233" s="4">
        <f t="shared" si="13"/>
        <v>126.59057751979417</v>
      </c>
      <c r="S233" s="4">
        <f t="shared" si="14"/>
        <v>114.4641883716987</v>
      </c>
      <c r="T233" s="4">
        <v>31.7500235318374</v>
      </c>
      <c r="U233" s="1" t="b">
        <v>0</v>
      </c>
    </row>
    <row r="234" spans="1:21">
      <c r="A234" s="1"/>
      <c r="B234" s="1"/>
      <c r="C234" s="1" t="s">
        <v>507</v>
      </c>
      <c r="D234" s="1" t="s">
        <v>583</v>
      </c>
      <c r="E234" s="4">
        <v>22</v>
      </c>
      <c r="F234" s="1" t="s">
        <v>506</v>
      </c>
      <c r="G234" s="1" t="s">
        <v>25</v>
      </c>
      <c r="H234" s="1" t="s">
        <v>114</v>
      </c>
      <c r="I234" s="3">
        <v>43770.911712963003</v>
      </c>
      <c r="J234" s="4">
        <v>12000</v>
      </c>
      <c r="K234" s="4">
        <v>13271.285559677501</v>
      </c>
      <c r="L234" s="4">
        <v>13.672083333333299</v>
      </c>
      <c r="M234" s="4">
        <v>580924.776246069</v>
      </c>
      <c r="N234" s="1" t="b">
        <v>0</v>
      </c>
      <c r="O234" s="4">
        <v>11580.137663883301</v>
      </c>
      <c r="P234" s="4">
        <v>11580.137663883301</v>
      </c>
      <c r="Q234" s="4">
        <v>580924.776246069</v>
      </c>
      <c r="R234" s="4">
        <f t="shared" si="13"/>
        <v>96.5011471990275</v>
      </c>
      <c r="S234" s="4">
        <f t="shared" si="14"/>
        <v>87.257090594656034</v>
      </c>
      <c r="T234" s="4">
        <v>32.3201094646491</v>
      </c>
      <c r="U234" s="1" t="b">
        <v>0</v>
      </c>
    </row>
    <row r="235" spans="1:21">
      <c r="A235" s="1"/>
      <c r="B235" s="1"/>
      <c r="C235" s="1" t="s">
        <v>505</v>
      </c>
      <c r="D235" s="1" t="s">
        <v>583</v>
      </c>
      <c r="E235" s="4">
        <v>23</v>
      </c>
      <c r="F235" s="1" t="s">
        <v>504</v>
      </c>
      <c r="G235" s="1" t="s">
        <v>25</v>
      </c>
      <c r="H235" s="1" t="s">
        <v>114</v>
      </c>
      <c r="I235" s="3">
        <v>43770.932627314804</v>
      </c>
      <c r="J235" s="4">
        <v>12000</v>
      </c>
      <c r="K235" s="4">
        <v>13271.285559677501</v>
      </c>
      <c r="L235" s="4">
        <v>13.6720666666667</v>
      </c>
      <c r="M235" s="4">
        <v>414400.05234161101</v>
      </c>
      <c r="N235" s="1" t="b">
        <v>0</v>
      </c>
      <c r="O235" s="4">
        <v>8260.63864076543</v>
      </c>
      <c r="P235" s="4">
        <v>8260.63864076543</v>
      </c>
      <c r="Q235" s="4">
        <v>414400.05234161101</v>
      </c>
      <c r="R235" s="4">
        <f t="shared" si="13"/>
        <v>68.83865533971192</v>
      </c>
      <c r="S235" s="4">
        <f t="shared" si="14"/>
        <v>62.24444951937398</v>
      </c>
      <c r="T235" s="4">
        <v>31.580841163430598</v>
      </c>
      <c r="U235" s="1" t="b">
        <v>0</v>
      </c>
    </row>
    <row r="236" spans="1:21">
      <c r="A236" s="1"/>
      <c r="B236" s="1"/>
      <c r="C236" s="1" t="s">
        <v>503</v>
      </c>
      <c r="D236" s="1" t="s">
        <v>583</v>
      </c>
      <c r="E236" s="4">
        <v>24</v>
      </c>
      <c r="F236" s="1" t="s">
        <v>502</v>
      </c>
      <c r="G236" s="1" t="s">
        <v>25</v>
      </c>
      <c r="H236" s="1" t="s">
        <v>114</v>
      </c>
      <c r="I236" s="3">
        <v>43770.9536226852</v>
      </c>
      <c r="J236" s="4">
        <v>12000</v>
      </c>
      <c r="K236" s="4">
        <v>13271.285559677501</v>
      </c>
      <c r="L236" s="4">
        <v>13.67205</v>
      </c>
      <c r="M236" s="4">
        <v>478250.29260977701</v>
      </c>
      <c r="N236" s="1" t="b">
        <v>0</v>
      </c>
      <c r="O236" s="4">
        <v>9533.4274809236194</v>
      </c>
      <c r="P236" s="4">
        <v>9533.4274809236194</v>
      </c>
      <c r="Q236" s="4">
        <v>478250.29260977701</v>
      </c>
      <c r="R236" s="4">
        <f t="shared" si="13"/>
        <v>79.445229007696824</v>
      </c>
      <c r="S236" s="4">
        <f t="shared" si="14"/>
        <v>71.834996225906593</v>
      </c>
      <c r="T236" s="4">
        <v>28.3840819215851</v>
      </c>
      <c r="U236" s="1" t="b">
        <v>0</v>
      </c>
    </row>
    <row r="237" spans="1:21">
      <c r="A237" s="1"/>
      <c r="B237" s="1"/>
      <c r="C237" s="1" t="s">
        <v>501</v>
      </c>
      <c r="D237" s="1" t="s">
        <v>583</v>
      </c>
      <c r="E237" s="4">
        <v>25</v>
      </c>
      <c r="F237" s="1" t="s">
        <v>500</v>
      </c>
      <c r="G237" s="1" t="s">
        <v>25</v>
      </c>
      <c r="H237" s="1" t="s">
        <v>114</v>
      </c>
      <c r="I237" s="3">
        <v>43770.974537037</v>
      </c>
      <c r="J237" s="4">
        <v>12000</v>
      </c>
      <c r="K237" s="4">
        <v>13271.285559677501</v>
      </c>
      <c r="L237" s="4">
        <v>13.6720666666667</v>
      </c>
      <c r="M237" s="4">
        <v>423849.29133024899</v>
      </c>
      <c r="N237" s="1" t="b">
        <v>0</v>
      </c>
      <c r="O237" s="4">
        <v>8448.9994970788102</v>
      </c>
      <c r="P237" s="4">
        <v>8448.9994970788102</v>
      </c>
      <c r="Q237" s="4">
        <v>423849.29133024899</v>
      </c>
      <c r="R237" s="4">
        <f t="shared" si="13"/>
        <v>70.408329142323424</v>
      </c>
      <c r="S237" s="4">
        <f t="shared" si="14"/>
        <v>63.663760824720924</v>
      </c>
      <c r="T237" s="4">
        <v>30.7601082774184</v>
      </c>
      <c r="U237" s="1" t="b">
        <v>0</v>
      </c>
    </row>
    <row r="238" spans="1:21">
      <c r="A238" s="1"/>
      <c r="B238" s="1"/>
      <c r="C238" s="1" t="s">
        <v>499</v>
      </c>
      <c r="D238" s="1" t="s">
        <v>583</v>
      </c>
      <c r="E238" s="4">
        <v>8</v>
      </c>
      <c r="F238" s="1" t="s">
        <v>498</v>
      </c>
      <c r="G238" s="1" t="s">
        <v>27</v>
      </c>
      <c r="H238" s="1" t="s">
        <v>40</v>
      </c>
      <c r="I238" s="3">
        <v>43770.995405092603</v>
      </c>
      <c r="J238" s="4">
        <v>12000</v>
      </c>
      <c r="K238" s="4">
        <v>13271.285559677501</v>
      </c>
      <c r="L238" s="4">
        <v>13.6721</v>
      </c>
      <c r="M238" s="4">
        <v>547284.77641824505</v>
      </c>
      <c r="N238" s="1" t="b">
        <v>0</v>
      </c>
      <c r="O238" s="4">
        <v>10909.558881658601</v>
      </c>
      <c r="P238" s="4">
        <v>10909.558881658601</v>
      </c>
      <c r="Q238" s="4">
        <v>547284.77641824505</v>
      </c>
      <c r="R238" s="4">
        <v>90.912990680488704</v>
      </c>
      <c r="S238" s="4">
        <f t="shared" si="14"/>
        <v>82.204235848902258</v>
      </c>
      <c r="T238" s="4">
        <v>19.9884562834518</v>
      </c>
      <c r="U238" s="1" t="b">
        <v>0</v>
      </c>
    </row>
    <row r="239" spans="1:21">
      <c r="A239" s="1"/>
      <c r="B239" s="1"/>
      <c r="C239" s="1" t="s">
        <v>497</v>
      </c>
      <c r="D239" s="1" t="s">
        <v>583</v>
      </c>
      <c r="E239" s="4">
        <v>52</v>
      </c>
      <c r="F239" s="1" t="s">
        <v>496</v>
      </c>
      <c r="G239" s="1" t="s">
        <v>27</v>
      </c>
      <c r="H239" s="1" t="s">
        <v>94</v>
      </c>
      <c r="I239" s="3">
        <v>43771.016307870399</v>
      </c>
      <c r="J239" s="4">
        <v>12000</v>
      </c>
      <c r="K239" s="4">
        <v>13271.285559677501</v>
      </c>
      <c r="L239" s="4">
        <v>13.6721</v>
      </c>
      <c r="M239" s="4">
        <v>597288.39778272295</v>
      </c>
      <c r="N239" s="1" t="b">
        <v>0</v>
      </c>
      <c r="O239" s="4">
        <v>11906.3296216418</v>
      </c>
      <c r="P239" s="4">
        <v>11906.3296216418</v>
      </c>
      <c r="Q239" s="4">
        <v>597288.39778272295</v>
      </c>
      <c r="R239" s="4">
        <v>99.219413513681701</v>
      </c>
      <c r="S239" s="4">
        <f t="shared" si="14"/>
        <v>89.714968215416278</v>
      </c>
      <c r="T239" s="4">
        <v>23.735337498990699</v>
      </c>
      <c r="U239" s="1" t="b">
        <v>0</v>
      </c>
    </row>
    <row r="240" spans="1:21">
      <c r="A240" s="1"/>
      <c r="B240" s="1"/>
      <c r="C240" s="1" t="s">
        <v>495</v>
      </c>
      <c r="D240" s="1" t="s">
        <v>583</v>
      </c>
      <c r="E240" s="4">
        <v>26</v>
      </c>
      <c r="F240" s="1" t="s">
        <v>494</v>
      </c>
      <c r="G240" s="1" t="s">
        <v>25</v>
      </c>
      <c r="H240" s="1" t="s">
        <v>114</v>
      </c>
      <c r="I240" s="3">
        <v>43771.037187499998</v>
      </c>
      <c r="J240" s="4">
        <v>12000</v>
      </c>
      <c r="K240" s="4">
        <v>13271.285559677501</v>
      </c>
      <c r="L240" s="4">
        <v>13.67205</v>
      </c>
      <c r="M240" s="4">
        <v>410518.79529354599</v>
      </c>
      <c r="N240" s="1" t="b">
        <v>0</v>
      </c>
      <c r="O240" s="4">
        <v>8183.2697751853602</v>
      </c>
      <c r="P240" s="4">
        <v>8183.2697751853602</v>
      </c>
      <c r="Q240" s="4">
        <v>410518.79529354599</v>
      </c>
      <c r="R240" s="4">
        <f t="shared" ref="R240:R244" si="15">(P240/J240)*100</f>
        <v>68.193914793211334</v>
      </c>
      <c r="S240" s="4">
        <f t="shared" si="14"/>
        <v>61.661470084321039</v>
      </c>
      <c r="T240" s="4">
        <v>36.186380099673201</v>
      </c>
      <c r="U240" s="1" t="b">
        <v>0</v>
      </c>
    </row>
    <row r="241" spans="1:21">
      <c r="A241" s="1"/>
      <c r="B241" s="1"/>
      <c r="C241" s="1" t="s">
        <v>493</v>
      </c>
      <c r="D241" s="1" t="s">
        <v>583</v>
      </c>
      <c r="E241" s="4">
        <v>27</v>
      </c>
      <c r="F241" s="1" t="s">
        <v>492</v>
      </c>
      <c r="G241" s="1" t="s">
        <v>25</v>
      </c>
      <c r="H241" s="1" t="s">
        <v>114</v>
      </c>
      <c r="I241" s="3">
        <v>43771.058090277802</v>
      </c>
      <c r="J241" s="4">
        <v>12000</v>
      </c>
      <c r="K241" s="4">
        <v>13271.285559677501</v>
      </c>
      <c r="L241" s="4">
        <v>13.6720666666667</v>
      </c>
      <c r="M241" s="4">
        <v>340065.11154798401</v>
      </c>
      <c r="N241" s="1" t="b">
        <v>0</v>
      </c>
      <c r="O241" s="4">
        <v>6778.84808400979</v>
      </c>
      <c r="P241" s="4">
        <v>6778.84808400979</v>
      </c>
      <c r="Q241" s="4">
        <v>340065.11154798401</v>
      </c>
      <c r="R241" s="4">
        <f t="shared" si="15"/>
        <v>56.490400700081587</v>
      </c>
      <c r="S241" s="4">
        <f t="shared" si="14"/>
        <v>51.079061282549333</v>
      </c>
      <c r="T241" s="4">
        <v>36.740465374425703</v>
      </c>
      <c r="U241" s="1" t="b">
        <v>0</v>
      </c>
    </row>
    <row r="242" spans="1:21">
      <c r="A242" s="1"/>
      <c r="B242" s="1"/>
      <c r="C242" s="1" t="s">
        <v>491</v>
      </c>
      <c r="D242" s="1" t="s">
        <v>583</v>
      </c>
      <c r="E242" s="4">
        <v>28</v>
      </c>
      <c r="F242" s="1" t="s">
        <v>490</v>
      </c>
      <c r="G242" s="1" t="s">
        <v>25</v>
      </c>
      <c r="H242" s="1" t="s">
        <v>114</v>
      </c>
      <c r="I242" s="3">
        <v>43771.078900462999</v>
      </c>
      <c r="J242" s="4">
        <v>12000</v>
      </c>
      <c r="K242" s="4">
        <v>13271.285559677501</v>
      </c>
      <c r="L242" s="4">
        <v>13.6719333333333</v>
      </c>
      <c r="M242" s="4">
        <v>360946.03218201501</v>
      </c>
      <c r="N242" s="1" t="b">
        <v>0</v>
      </c>
      <c r="O242" s="4">
        <v>7195.08775113714</v>
      </c>
      <c r="P242" s="4">
        <v>7195.08775113714</v>
      </c>
      <c r="Q242" s="4">
        <v>360946.03218201501</v>
      </c>
      <c r="R242" s="4">
        <f t="shared" si="15"/>
        <v>59.959064592809497</v>
      </c>
      <c r="S242" s="4">
        <f t="shared" si="14"/>
        <v>54.21545425107999</v>
      </c>
      <c r="T242" s="4">
        <v>35.452116471999098</v>
      </c>
      <c r="U242" s="1" t="b">
        <v>0</v>
      </c>
    </row>
    <row r="243" spans="1:21">
      <c r="A243" s="1"/>
      <c r="B243" s="1"/>
      <c r="C243" s="1" t="s">
        <v>489</v>
      </c>
      <c r="D243" s="1" t="s">
        <v>583</v>
      </c>
      <c r="E243" s="4">
        <v>29</v>
      </c>
      <c r="F243" s="1" t="s">
        <v>488</v>
      </c>
      <c r="G243" s="1" t="s">
        <v>25</v>
      </c>
      <c r="H243" s="1" t="s">
        <v>114</v>
      </c>
      <c r="I243" s="3">
        <v>43771.099791666697</v>
      </c>
      <c r="J243" s="4">
        <v>12000</v>
      </c>
      <c r="K243" s="4">
        <v>13271.285559677501</v>
      </c>
      <c r="L243" s="4">
        <v>13.6719833333333</v>
      </c>
      <c r="M243" s="4">
        <v>534187.263913139</v>
      </c>
      <c r="N243" s="1" t="b">
        <v>0</v>
      </c>
      <c r="O243" s="4">
        <v>10648.473446735999</v>
      </c>
      <c r="P243" s="4">
        <v>10648.473446735999</v>
      </c>
      <c r="Q243" s="4">
        <v>534187.263913139</v>
      </c>
      <c r="R243" s="4">
        <f t="shared" si="15"/>
        <v>88.737278722799999</v>
      </c>
      <c r="S243" s="4">
        <f t="shared" si="14"/>
        <v>80.236940112942335</v>
      </c>
      <c r="T243" s="4">
        <v>34.620310956921102</v>
      </c>
      <c r="U243" s="1" t="b">
        <v>0</v>
      </c>
    </row>
    <row r="244" spans="1:21">
      <c r="A244" s="1"/>
      <c r="B244" s="1"/>
      <c r="C244" s="1" t="s">
        <v>487</v>
      </c>
      <c r="D244" s="1" t="s">
        <v>583</v>
      </c>
      <c r="E244" s="4">
        <v>30</v>
      </c>
      <c r="F244" s="1" t="s">
        <v>486</v>
      </c>
      <c r="G244" s="1" t="s">
        <v>25</v>
      </c>
      <c r="H244" s="1" t="s">
        <v>114</v>
      </c>
      <c r="I244" s="3">
        <v>43771.120636574102</v>
      </c>
      <c r="J244" s="4">
        <v>12000</v>
      </c>
      <c r="K244" s="4">
        <v>13271.285559677501</v>
      </c>
      <c r="L244" s="4">
        <v>13.6719833333333</v>
      </c>
      <c r="M244" s="4">
        <v>420318.13294458401</v>
      </c>
      <c r="N244" s="1" t="b">
        <v>0</v>
      </c>
      <c r="O244" s="4">
        <v>8378.6094880948294</v>
      </c>
      <c r="P244" s="4">
        <v>8378.6094880948294</v>
      </c>
      <c r="Q244" s="4">
        <v>420318.13294458401</v>
      </c>
      <c r="R244" s="4">
        <f t="shared" si="15"/>
        <v>69.821745734123581</v>
      </c>
      <c r="S244" s="4">
        <f t="shared" si="14"/>
        <v>63.133367528099768</v>
      </c>
      <c r="T244" s="4">
        <v>32.045933486478297</v>
      </c>
      <c r="U244" s="1" t="b">
        <v>0</v>
      </c>
    </row>
    <row r="245" spans="1:21">
      <c r="A245" s="1"/>
      <c r="B245" s="1"/>
      <c r="C245" s="1" t="s">
        <v>285</v>
      </c>
      <c r="D245" s="1" t="s">
        <v>583</v>
      </c>
      <c r="E245" s="4">
        <v>1</v>
      </c>
      <c r="F245" s="1" t="s">
        <v>485</v>
      </c>
      <c r="G245" s="1" t="s">
        <v>11</v>
      </c>
      <c r="H245" s="1" t="s">
        <v>114</v>
      </c>
      <c r="I245" s="3">
        <v>43771.141562500001</v>
      </c>
      <c r="J245" s="4">
        <v>12000</v>
      </c>
      <c r="K245" s="4">
        <v>13271.285559677501</v>
      </c>
      <c r="L245" s="4">
        <v>13.6804666666667</v>
      </c>
      <c r="M245" s="4">
        <v>449292.27273397299</v>
      </c>
      <c r="N245" s="1" t="b">
        <v>0</v>
      </c>
      <c r="O245" s="4">
        <v>8956.1791514544802</v>
      </c>
      <c r="P245" s="4">
        <v>8956.1791514544802</v>
      </c>
      <c r="Q245" s="4">
        <v>449292.27273397299</v>
      </c>
      <c r="R245" s="4"/>
      <c r="S245" s="4"/>
      <c r="T245" s="4">
        <v>9.3729922437295402E-2</v>
      </c>
      <c r="U245" s="1" t="b">
        <v>0</v>
      </c>
    </row>
    <row r="246" spans="1:21">
      <c r="A246" s="1"/>
      <c r="B246" s="1"/>
      <c r="C246" s="1" t="s">
        <v>484</v>
      </c>
      <c r="D246" s="1" t="s">
        <v>583</v>
      </c>
      <c r="E246" s="4">
        <v>31</v>
      </c>
      <c r="F246" s="1" t="s">
        <v>483</v>
      </c>
      <c r="G246" s="1" t="s">
        <v>25</v>
      </c>
      <c r="H246" s="1" t="s">
        <v>114</v>
      </c>
      <c r="I246" s="3">
        <v>43771.1623958333</v>
      </c>
      <c r="J246" s="4">
        <v>12000</v>
      </c>
      <c r="K246" s="4">
        <v>13271.285559677501</v>
      </c>
      <c r="L246" s="4">
        <v>13.671950000000001</v>
      </c>
      <c r="M246" s="4">
        <v>367826.81081098801</v>
      </c>
      <c r="N246" s="1" t="b">
        <v>0</v>
      </c>
      <c r="O246" s="4">
        <v>7332.2489930334004</v>
      </c>
      <c r="P246" s="4">
        <v>7332.2489930334004</v>
      </c>
      <c r="Q246" s="4">
        <v>367826.81081098801</v>
      </c>
      <c r="R246" s="4">
        <f t="shared" ref="R246:R250" si="16">(P246/J246)*100</f>
        <v>61.102074941945006</v>
      </c>
      <c r="S246" s="4">
        <f t="shared" ref="S246:S269" si="17">(P246/K246)*100</f>
        <v>55.248973131217724</v>
      </c>
      <c r="T246" s="4">
        <v>34.241053912825102</v>
      </c>
      <c r="U246" s="1" t="b">
        <v>0</v>
      </c>
    </row>
    <row r="247" spans="1:21">
      <c r="A247" s="1"/>
      <c r="B247" s="1"/>
      <c r="C247" s="1" t="s">
        <v>482</v>
      </c>
      <c r="D247" s="1" t="s">
        <v>583</v>
      </c>
      <c r="E247" s="4">
        <v>31</v>
      </c>
      <c r="F247" s="1" t="s">
        <v>481</v>
      </c>
      <c r="G247" s="1" t="s">
        <v>25</v>
      </c>
      <c r="H247" s="1" t="s">
        <v>114</v>
      </c>
      <c r="I247" s="3">
        <v>43771.183298611097</v>
      </c>
      <c r="J247" s="4">
        <v>12000</v>
      </c>
      <c r="K247" s="4">
        <v>13271.285559677501</v>
      </c>
      <c r="L247" s="4">
        <v>13.6719666666667</v>
      </c>
      <c r="M247" s="4">
        <v>363600.90645534499</v>
      </c>
      <c r="N247" s="1" t="b">
        <v>0</v>
      </c>
      <c r="O247" s="4">
        <v>7248.0099380063803</v>
      </c>
      <c r="P247" s="4">
        <v>7248.0099380063803</v>
      </c>
      <c r="Q247" s="4">
        <v>363600.90645534499</v>
      </c>
      <c r="R247" s="4">
        <f t="shared" si="16"/>
        <v>60.400082816719838</v>
      </c>
      <c r="S247" s="4">
        <f t="shared" si="17"/>
        <v>54.614226371770656</v>
      </c>
      <c r="T247" s="4">
        <v>34.2733879635148</v>
      </c>
      <c r="U247" s="1" t="b">
        <v>0</v>
      </c>
    </row>
    <row r="248" spans="1:21">
      <c r="A248" s="1"/>
      <c r="B248" s="1"/>
      <c r="C248" s="1" t="s">
        <v>480</v>
      </c>
      <c r="D248" s="1" t="s">
        <v>583</v>
      </c>
      <c r="E248" s="4">
        <v>32</v>
      </c>
      <c r="F248" s="1" t="s">
        <v>479</v>
      </c>
      <c r="G248" s="1" t="s">
        <v>25</v>
      </c>
      <c r="H248" s="1" t="s">
        <v>114</v>
      </c>
      <c r="I248" s="3">
        <v>43771.204155092601</v>
      </c>
      <c r="J248" s="4">
        <v>12000</v>
      </c>
      <c r="K248" s="4">
        <v>13271.285559677501</v>
      </c>
      <c r="L248" s="4">
        <v>13.6634666666667</v>
      </c>
      <c r="M248" s="4">
        <v>614730.47972555901</v>
      </c>
      <c r="N248" s="1" t="b">
        <v>0</v>
      </c>
      <c r="O248" s="4">
        <v>12254.019577900801</v>
      </c>
      <c r="P248" s="4">
        <v>12254.019577900801</v>
      </c>
      <c r="Q248" s="4">
        <v>614730.47972555901</v>
      </c>
      <c r="R248" s="4">
        <f t="shared" si="16"/>
        <v>102.11682981584001</v>
      </c>
      <c r="S248" s="4">
        <f t="shared" si="17"/>
        <v>92.334834653339954</v>
      </c>
      <c r="T248" s="4">
        <v>32.292077813052401</v>
      </c>
      <c r="U248" s="1" t="b">
        <v>0</v>
      </c>
    </row>
    <row r="249" spans="1:21">
      <c r="A249" s="1"/>
      <c r="B249" s="1"/>
      <c r="C249" s="1" t="s">
        <v>478</v>
      </c>
      <c r="D249" s="1" t="s">
        <v>583</v>
      </c>
      <c r="E249" s="4">
        <v>33</v>
      </c>
      <c r="F249" s="1" t="s">
        <v>477</v>
      </c>
      <c r="G249" s="1" t="s">
        <v>25</v>
      </c>
      <c r="H249" s="1" t="s">
        <v>114</v>
      </c>
      <c r="I249" s="3">
        <v>43771.2250347222</v>
      </c>
      <c r="J249" s="4">
        <v>12000</v>
      </c>
      <c r="K249" s="4">
        <v>13271.285559677501</v>
      </c>
      <c r="L249" s="4">
        <v>13.671950000000001</v>
      </c>
      <c r="M249" s="4">
        <v>548338.16297770001</v>
      </c>
      <c r="N249" s="1" t="b">
        <v>0</v>
      </c>
      <c r="O249" s="4">
        <v>10930.557058824699</v>
      </c>
      <c r="P249" s="4">
        <v>10930.557058824699</v>
      </c>
      <c r="Q249" s="4">
        <v>548338.16297770001</v>
      </c>
      <c r="R249" s="4">
        <f t="shared" si="16"/>
        <v>91.087975490205835</v>
      </c>
      <c r="S249" s="4">
        <f t="shared" si="17"/>
        <v>82.362458479797169</v>
      </c>
      <c r="T249" s="4">
        <v>32.178636307809903</v>
      </c>
      <c r="U249" s="1" t="b">
        <v>0</v>
      </c>
    </row>
    <row r="250" spans="1:21">
      <c r="A250" s="1"/>
      <c r="B250" s="1"/>
      <c r="C250" s="1" t="s">
        <v>476</v>
      </c>
      <c r="D250" s="1" t="s">
        <v>583</v>
      </c>
      <c r="E250" s="4">
        <v>34</v>
      </c>
      <c r="F250" s="1" t="s">
        <v>475</v>
      </c>
      <c r="G250" s="1" t="s">
        <v>25</v>
      </c>
      <c r="H250" s="1" t="s">
        <v>114</v>
      </c>
      <c r="I250" s="3">
        <v>43771.245868055601</v>
      </c>
      <c r="J250" s="4">
        <v>12000</v>
      </c>
      <c r="K250" s="4">
        <v>13271.285559677501</v>
      </c>
      <c r="L250" s="4">
        <v>13.672000000000001</v>
      </c>
      <c r="M250" s="4">
        <v>366161.16093463602</v>
      </c>
      <c r="N250" s="1" t="b">
        <v>0</v>
      </c>
      <c r="O250" s="4">
        <v>7299.0459766417998</v>
      </c>
      <c r="P250" s="4">
        <v>7299.0459766417998</v>
      </c>
      <c r="Q250" s="4">
        <v>366161.16093463602</v>
      </c>
      <c r="R250" s="4">
        <f t="shared" si="16"/>
        <v>60.825383138681666</v>
      </c>
      <c r="S250" s="4">
        <f t="shared" si="17"/>
        <v>54.998786242824018</v>
      </c>
      <c r="T250" s="4">
        <v>32.863781349133397</v>
      </c>
      <c r="U250" s="1" t="b">
        <v>0</v>
      </c>
    </row>
    <row r="251" spans="1:21">
      <c r="A251" s="1"/>
      <c r="B251" s="1"/>
      <c r="C251" s="1" t="s">
        <v>474</v>
      </c>
      <c r="D251" s="1" t="s">
        <v>583</v>
      </c>
      <c r="E251" s="4">
        <v>12</v>
      </c>
      <c r="F251" s="1" t="s">
        <v>473</v>
      </c>
      <c r="G251" s="1" t="s">
        <v>27</v>
      </c>
      <c r="H251" s="1" t="s">
        <v>123</v>
      </c>
      <c r="I251" s="3">
        <v>43771.2667939815</v>
      </c>
      <c r="J251" s="4">
        <v>12000</v>
      </c>
      <c r="K251" s="4">
        <v>13271.285559677501</v>
      </c>
      <c r="L251" s="4">
        <v>13.6720166666667</v>
      </c>
      <c r="M251" s="4">
        <v>575963.71328457596</v>
      </c>
      <c r="N251" s="1" t="b">
        <v>0</v>
      </c>
      <c r="O251" s="4">
        <v>11481.243978500301</v>
      </c>
      <c r="P251" s="4">
        <v>11481.243978500301</v>
      </c>
      <c r="Q251" s="4">
        <v>575963.71328457596</v>
      </c>
      <c r="R251" s="4">
        <v>95.677033154168797</v>
      </c>
      <c r="S251" s="4">
        <f t="shared" si="17"/>
        <v>86.511920242181134</v>
      </c>
      <c r="T251" s="4">
        <v>17.882257871147999</v>
      </c>
      <c r="U251" s="1" t="b">
        <v>0</v>
      </c>
    </row>
    <row r="252" spans="1:21">
      <c r="A252" s="1"/>
      <c r="B252" s="1"/>
      <c r="C252" s="1" t="s">
        <v>472</v>
      </c>
      <c r="D252" s="1" t="s">
        <v>583</v>
      </c>
      <c r="E252" s="4">
        <v>35</v>
      </c>
      <c r="F252" s="1" t="s">
        <v>471</v>
      </c>
      <c r="G252" s="1" t="s">
        <v>25</v>
      </c>
      <c r="H252" s="1" t="s">
        <v>114</v>
      </c>
      <c r="I252" s="3">
        <v>43771.287638888898</v>
      </c>
      <c r="J252" s="4">
        <v>12000</v>
      </c>
      <c r="K252" s="4">
        <v>13271.285559677501</v>
      </c>
      <c r="L252" s="4">
        <v>13.6634833333333</v>
      </c>
      <c r="M252" s="4">
        <v>363792.40633314999</v>
      </c>
      <c r="N252" s="1" t="b">
        <v>0</v>
      </c>
      <c r="O252" s="4">
        <v>7251.8272910239803</v>
      </c>
      <c r="P252" s="4">
        <v>7251.8272910239803</v>
      </c>
      <c r="Q252" s="4">
        <v>363792.40633314999</v>
      </c>
      <c r="R252" s="4">
        <f t="shared" ref="R252:R256" si="18">(P252/J252)*100</f>
        <v>60.431894091866504</v>
      </c>
      <c r="S252" s="4">
        <f t="shared" si="17"/>
        <v>54.64299037508016</v>
      </c>
      <c r="T252" s="4">
        <v>32.952348316778902</v>
      </c>
      <c r="U252" s="1" t="b">
        <v>0</v>
      </c>
    </row>
    <row r="253" spans="1:21">
      <c r="A253" s="1"/>
      <c r="B253" s="1"/>
      <c r="C253" s="1" t="s">
        <v>470</v>
      </c>
      <c r="D253" s="1" t="s">
        <v>583</v>
      </c>
      <c r="E253" s="4">
        <v>36</v>
      </c>
      <c r="F253" s="1" t="s">
        <v>469</v>
      </c>
      <c r="G253" s="1" t="s">
        <v>25</v>
      </c>
      <c r="H253" s="1" t="s">
        <v>114</v>
      </c>
      <c r="I253" s="3">
        <v>43771.308518518497</v>
      </c>
      <c r="J253" s="4">
        <v>12000</v>
      </c>
      <c r="K253" s="4">
        <v>13271.285559677501</v>
      </c>
      <c r="L253" s="4">
        <v>13.6634833333333</v>
      </c>
      <c r="M253" s="4">
        <v>527030.04092171194</v>
      </c>
      <c r="N253" s="1" t="b">
        <v>0</v>
      </c>
      <c r="O253" s="4">
        <v>10505.8015709254</v>
      </c>
      <c r="P253" s="4">
        <v>10505.8015709254</v>
      </c>
      <c r="Q253" s="4">
        <v>527030.04092171194</v>
      </c>
      <c r="R253" s="4">
        <f t="shared" si="18"/>
        <v>87.548346424378337</v>
      </c>
      <c r="S253" s="4">
        <f t="shared" si="17"/>
        <v>79.161898247788869</v>
      </c>
      <c r="T253" s="4">
        <v>33.344577359339802</v>
      </c>
      <c r="U253" s="1" t="b">
        <v>0</v>
      </c>
    </row>
    <row r="254" spans="1:21">
      <c r="A254" s="1"/>
      <c r="B254" s="1"/>
      <c r="C254" s="1" t="s">
        <v>468</v>
      </c>
      <c r="D254" s="1" t="s">
        <v>583</v>
      </c>
      <c r="E254" s="4">
        <v>37</v>
      </c>
      <c r="F254" s="1" t="s">
        <v>467</v>
      </c>
      <c r="G254" s="1" t="s">
        <v>25</v>
      </c>
      <c r="H254" s="1" t="s">
        <v>114</v>
      </c>
      <c r="I254" s="3">
        <v>43771.329351851899</v>
      </c>
      <c r="J254" s="4">
        <v>12000</v>
      </c>
      <c r="K254" s="4">
        <v>13271.285559677501</v>
      </c>
      <c r="L254" s="4">
        <v>13.6635166666667</v>
      </c>
      <c r="M254" s="4">
        <v>360761.02736687998</v>
      </c>
      <c r="N254" s="1" t="b">
        <v>0</v>
      </c>
      <c r="O254" s="4">
        <v>7191.3998705106897</v>
      </c>
      <c r="P254" s="4">
        <v>7191.3998705106897</v>
      </c>
      <c r="Q254" s="4">
        <v>360761.02736687998</v>
      </c>
      <c r="R254" s="4">
        <f t="shared" si="18"/>
        <v>59.928332254255743</v>
      </c>
      <c r="S254" s="4">
        <f t="shared" si="17"/>
        <v>54.187665830660073</v>
      </c>
      <c r="T254" s="4">
        <v>32.020433821841202</v>
      </c>
      <c r="U254" s="1" t="b">
        <v>0</v>
      </c>
    </row>
    <row r="255" spans="1:21">
      <c r="A255" s="1"/>
      <c r="B255" s="1"/>
      <c r="C255" s="1" t="s">
        <v>466</v>
      </c>
      <c r="D255" s="1" t="s">
        <v>583</v>
      </c>
      <c r="E255" s="4">
        <v>38</v>
      </c>
      <c r="F255" s="1" t="s">
        <v>465</v>
      </c>
      <c r="G255" s="1" t="s">
        <v>25</v>
      </c>
      <c r="H255" s="1" t="s">
        <v>114</v>
      </c>
      <c r="I255" s="3">
        <v>43771.350219907399</v>
      </c>
      <c r="J255" s="4">
        <v>12000</v>
      </c>
      <c r="K255" s="4">
        <v>13271.285559677501</v>
      </c>
      <c r="L255" s="4">
        <v>13.663500000000001</v>
      </c>
      <c r="M255" s="4">
        <v>439771.67300471599</v>
      </c>
      <c r="N255" s="1" t="b">
        <v>0</v>
      </c>
      <c r="O255" s="4">
        <v>8766.3957922044901</v>
      </c>
      <c r="P255" s="4">
        <v>8766.3957922044901</v>
      </c>
      <c r="Q255" s="4">
        <v>439771.67300471599</v>
      </c>
      <c r="R255" s="4">
        <f t="shared" si="18"/>
        <v>73.053298268370753</v>
      </c>
      <c r="S255" s="4">
        <f t="shared" si="17"/>
        <v>66.055362555377926</v>
      </c>
      <c r="T255" s="4">
        <v>27.6682036406234</v>
      </c>
      <c r="U255" s="1" t="b">
        <v>0</v>
      </c>
    </row>
    <row r="256" spans="1:21">
      <c r="A256" s="1"/>
      <c r="B256" s="1"/>
      <c r="C256" s="1" t="s">
        <v>464</v>
      </c>
      <c r="D256" s="1" t="s">
        <v>583</v>
      </c>
      <c r="E256" s="4">
        <v>39</v>
      </c>
      <c r="F256" s="1" t="s">
        <v>463</v>
      </c>
      <c r="G256" s="1" t="s">
        <v>25</v>
      </c>
      <c r="H256" s="1" t="s">
        <v>114</v>
      </c>
      <c r="I256" s="3">
        <v>43771.371076388903</v>
      </c>
      <c r="J256" s="4">
        <v>12000</v>
      </c>
      <c r="K256" s="4">
        <v>13271.285559677501</v>
      </c>
      <c r="L256" s="4">
        <v>13.663500000000001</v>
      </c>
      <c r="M256" s="4">
        <v>620126.58417563897</v>
      </c>
      <c r="N256" s="1" t="b">
        <v>0</v>
      </c>
      <c r="O256" s="4">
        <v>12361.5853677169</v>
      </c>
      <c r="P256" s="4">
        <v>12361.5853677169</v>
      </c>
      <c r="Q256" s="4">
        <v>620126.58417563897</v>
      </c>
      <c r="R256" s="4">
        <f t="shared" si="18"/>
        <v>103.01321139764083</v>
      </c>
      <c r="S256" s="4">
        <f t="shared" si="17"/>
        <v>93.145349876845643</v>
      </c>
      <c r="T256" s="4">
        <v>27.9678895340395</v>
      </c>
      <c r="U256" s="1" t="b">
        <v>0</v>
      </c>
    </row>
    <row r="257" spans="1:21">
      <c r="A257" s="1"/>
      <c r="B257" s="1"/>
      <c r="C257" s="1" t="s">
        <v>462</v>
      </c>
      <c r="D257" s="1" t="s">
        <v>583</v>
      </c>
      <c r="E257" s="4">
        <v>53</v>
      </c>
      <c r="F257" s="1" t="s">
        <v>461</v>
      </c>
      <c r="G257" s="1" t="s">
        <v>27</v>
      </c>
      <c r="H257" s="1" t="s">
        <v>60</v>
      </c>
      <c r="I257" s="3">
        <v>43771.392060185201</v>
      </c>
      <c r="J257" s="4">
        <v>12000</v>
      </c>
      <c r="K257" s="4">
        <v>13271.285559677501</v>
      </c>
      <c r="L257" s="4">
        <v>13.6719833333333</v>
      </c>
      <c r="M257" s="4">
        <v>712983.68248675705</v>
      </c>
      <c r="N257" s="1" t="b">
        <v>0</v>
      </c>
      <c r="O257" s="4">
        <v>14212.596075953599</v>
      </c>
      <c r="P257" s="4">
        <v>14212.596075953599</v>
      </c>
      <c r="Q257" s="4">
        <v>712983.68248675705</v>
      </c>
      <c r="R257" s="4">
        <v>118.438300632946</v>
      </c>
      <c r="S257" s="4">
        <f t="shared" si="17"/>
        <v>107.09283597314874</v>
      </c>
      <c r="T257" s="4">
        <v>20.865530123973901</v>
      </c>
      <c r="U257" s="1" t="b">
        <v>0</v>
      </c>
    </row>
    <row r="258" spans="1:21">
      <c r="A258" s="1"/>
      <c r="B258" s="1"/>
      <c r="C258" s="1" t="s">
        <v>285</v>
      </c>
      <c r="D258" s="1" t="s">
        <v>583</v>
      </c>
      <c r="E258" s="4">
        <v>1</v>
      </c>
      <c r="F258" s="1" t="s">
        <v>460</v>
      </c>
      <c r="G258" s="1" t="s">
        <v>11</v>
      </c>
      <c r="H258" s="1" t="s">
        <v>114</v>
      </c>
      <c r="I258" s="3">
        <v>43771.4129398148</v>
      </c>
      <c r="J258" s="4">
        <v>12000</v>
      </c>
      <c r="K258" s="4">
        <v>13271.285559677501</v>
      </c>
      <c r="L258" s="4">
        <v>13.68045</v>
      </c>
      <c r="M258" s="4">
        <v>439167.98929770698</v>
      </c>
      <c r="N258" s="1" t="b">
        <v>0</v>
      </c>
      <c r="O258" s="4">
        <v>8754.3619786739691</v>
      </c>
      <c r="P258" s="4">
        <v>8754.3619786739691</v>
      </c>
      <c r="Q258" s="4">
        <v>439167.98929770698</v>
      </c>
      <c r="R258" s="4">
        <f t="shared" ref="R258:R263" si="19">(P258/J258)*100</f>
        <v>72.953016488949743</v>
      </c>
      <c r="S258" s="4">
        <f t="shared" si="17"/>
        <v>65.964686987616176</v>
      </c>
      <c r="T258" s="4">
        <v>6.3592834097953493E-2</v>
      </c>
      <c r="U258" s="1" t="b">
        <v>0</v>
      </c>
    </row>
    <row r="259" spans="1:21">
      <c r="A259" s="1"/>
      <c r="B259" s="1"/>
      <c r="C259" s="1" t="s">
        <v>459</v>
      </c>
      <c r="D259" s="1" t="s">
        <v>583</v>
      </c>
      <c r="E259" s="4">
        <v>40</v>
      </c>
      <c r="F259" s="1" t="s">
        <v>458</v>
      </c>
      <c r="G259" s="1" t="s">
        <v>25</v>
      </c>
      <c r="H259" s="1" t="s">
        <v>114</v>
      </c>
      <c r="I259" s="3">
        <v>43771.433807870402</v>
      </c>
      <c r="J259" s="4">
        <v>12000</v>
      </c>
      <c r="K259" s="4">
        <v>13271.285559677501</v>
      </c>
      <c r="L259" s="4">
        <v>13.6634833333333</v>
      </c>
      <c r="M259" s="4">
        <v>633786.31932027999</v>
      </c>
      <c r="N259" s="1" t="b">
        <v>0</v>
      </c>
      <c r="O259" s="4">
        <v>12633.8781324519</v>
      </c>
      <c r="P259" s="4">
        <v>12633.8781324519</v>
      </c>
      <c r="Q259" s="4">
        <v>633786.31932027999</v>
      </c>
      <c r="R259" s="4">
        <f t="shared" si="19"/>
        <v>105.28231777043251</v>
      </c>
      <c r="S259" s="4">
        <f t="shared" si="17"/>
        <v>95.19709357198785</v>
      </c>
      <c r="T259" s="4">
        <v>27.084695002129902</v>
      </c>
      <c r="U259" s="1" t="b">
        <v>0</v>
      </c>
    </row>
    <row r="260" spans="1:21">
      <c r="A260" s="1"/>
      <c r="B260" s="1"/>
      <c r="C260" s="1" t="s">
        <v>457</v>
      </c>
      <c r="D260" s="1" t="s">
        <v>583</v>
      </c>
      <c r="E260" s="4">
        <v>41</v>
      </c>
      <c r="F260" s="1" t="s">
        <v>456</v>
      </c>
      <c r="G260" s="1" t="s">
        <v>25</v>
      </c>
      <c r="H260" s="1" t="s">
        <v>114</v>
      </c>
      <c r="I260" s="3">
        <v>43771.4546527778</v>
      </c>
      <c r="J260" s="4">
        <v>12000</v>
      </c>
      <c r="K260" s="4">
        <v>13271.285559677501</v>
      </c>
      <c r="L260" s="4">
        <v>13.6634833333333</v>
      </c>
      <c r="M260" s="4">
        <v>469625.42022146401</v>
      </c>
      <c r="N260" s="1" t="b">
        <v>0</v>
      </c>
      <c r="O260" s="4">
        <v>9361.4995245443206</v>
      </c>
      <c r="P260" s="4">
        <v>9361.4995245443206</v>
      </c>
      <c r="Q260" s="4">
        <v>469625.42022146401</v>
      </c>
      <c r="R260" s="4">
        <f t="shared" si="19"/>
        <v>78.01249603786934</v>
      </c>
      <c r="S260" s="4">
        <f t="shared" si="17"/>
        <v>70.539507890536342</v>
      </c>
      <c r="T260" s="4">
        <v>27.486151897600099</v>
      </c>
      <c r="U260" s="1" t="b">
        <v>0</v>
      </c>
    </row>
    <row r="261" spans="1:21">
      <c r="A261" s="1"/>
      <c r="B261" s="1"/>
      <c r="C261" s="1" t="s">
        <v>455</v>
      </c>
      <c r="D261" s="1" t="s">
        <v>583</v>
      </c>
      <c r="E261" s="4">
        <v>42</v>
      </c>
      <c r="F261" s="1" t="s">
        <v>454</v>
      </c>
      <c r="G261" s="1" t="s">
        <v>25</v>
      </c>
      <c r="H261" s="1" t="s">
        <v>114</v>
      </c>
      <c r="I261" s="3">
        <v>43771.475555555597</v>
      </c>
      <c r="J261" s="4">
        <v>12000</v>
      </c>
      <c r="K261" s="4">
        <v>13271.285559677501</v>
      </c>
      <c r="L261" s="4">
        <v>13.6634833333333</v>
      </c>
      <c r="M261" s="4">
        <v>708239.91795963503</v>
      </c>
      <c r="N261" s="1" t="b">
        <v>0</v>
      </c>
      <c r="O261" s="4">
        <v>14118.0340112675</v>
      </c>
      <c r="P261" s="4">
        <v>14118.0340112675</v>
      </c>
      <c r="Q261" s="4">
        <v>708239.91795963503</v>
      </c>
      <c r="R261" s="4">
        <f t="shared" si="19"/>
        <v>117.65028342722917</v>
      </c>
      <c r="S261" s="4">
        <f t="shared" si="17"/>
        <v>106.3803046644004</v>
      </c>
      <c r="T261" s="4">
        <v>26.872559943362798</v>
      </c>
      <c r="U261" s="1" t="b">
        <v>0</v>
      </c>
    </row>
    <row r="262" spans="1:21">
      <c r="A262" s="1"/>
      <c r="B262" s="1"/>
      <c r="C262" s="1" t="s">
        <v>453</v>
      </c>
      <c r="D262" s="1" t="s">
        <v>583</v>
      </c>
      <c r="E262" s="4">
        <v>43</v>
      </c>
      <c r="F262" s="1" t="s">
        <v>452</v>
      </c>
      <c r="G262" s="1" t="s">
        <v>25</v>
      </c>
      <c r="H262" s="1" t="s">
        <v>114</v>
      </c>
      <c r="I262" s="3">
        <v>43771.496400463002</v>
      </c>
      <c r="J262" s="4">
        <v>12000</v>
      </c>
      <c r="K262" s="4">
        <v>13271.285559677501</v>
      </c>
      <c r="L262" s="4">
        <v>13.6634833333333</v>
      </c>
      <c r="M262" s="4">
        <v>638923.11099783098</v>
      </c>
      <c r="N262" s="1" t="b">
        <v>0</v>
      </c>
      <c r="O262" s="4">
        <v>12736.274788971101</v>
      </c>
      <c r="P262" s="4">
        <v>12736.274788971101</v>
      </c>
      <c r="Q262" s="4">
        <v>638923.11099783098</v>
      </c>
      <c r="R262" s="4">
        <f t="shared" si="19"/>
        <v>106.13562324142585</v>
      </c>
      <c r="S262" s="4">
        <f t="shared" si="17"/>
        <v>95.968659039845122</v>
      </c>
      <c r="T262" s="4">
        <v>28.987271145874701</v>
      </c>
      <c r="U262" s="1" t="b">
        <v>0</v>
      </c>
    </row>
    <row r="263" spans="1:21">
      <c r="A263" s="1"/>
      <c r="B263" s="1"/>
      <c r="C263" s="1" t="s">
        <v>451</v>
      </c>
      <c r="D263" s="1" t="s">
        <v>583</v>
      </c>
      <c r="E263" s="4">
        <v>43</v>
      </c>
      <c r="F263" s="1" t="s">
        <v>450</v>
      </c>
      <c r="G263" s="1" t="s">
        <v>25</v>
      </c>
      <c r="H263" s="1" t="s">
        <v>114</v>
      </c>
      <c r="I263" s="3">
        <v>43771.517326388901</v>
      </c>
      <c r="J263" s="4">
        <v>12000</v>
      </c>
      <c r="K263" s="4">
        <v>13271.285559677501</v>
      </c>
      <c r="L263" s="4">
        <v>13.663500000000001</v>
      </c>
      <c r="M263" s="4">
        <v>438596.92477448698</v>
      </c>
      <c r="N263" s="1" t="b">
        <v>0</v>
      </c>
      <c r="O263" s="4">
        <v>8742.9783950083092</v>
      </c>
      <c r="P263" s="4">
        <v>8742.9783950083092</v>
      </c>
      <c r="Q263" s="4">
        <v>438596.92477448698</v>
      </c>
      <c r="R263" s="4">
        <f t="shared" si="19"/>
        <v>72.858153291735903</v>
      </c>
      <c r="S263" s="4">
        <f t="shared" si="17"/>
        <v>65.878910944184128</v>
      </c>
      <c r="T263" s="4">
        <v>29.979675936888398</v>
      </c>
      <c r="U263" s="1" t="b">
        <v>0</v>
      </c>
    </row>
    <row r="264" spans="1:21">
      <c r="A264" s="1"/>
      <c r="B264" s="1"/>
      <c r="C264" s="1" t="s">
        <v>449</v>
      </c>
      <c r="D264" s="1" t="s">
        <v>583</v>
      </c>
      <c r="E264" s="4">
        <v>7</v>
      </c>
      <c r="F264" s="1" t="s">
        <v>448</v>
      </c>
      <c r="G264" s="1" t="s">
        <v>27</v>
      </c>
      <c r="H264" s="1" t="s">
        <v>94</v>
      </c>
      <c r="I264" s="3">
        <v>43771.538171296299</v>
      </c>
      <c r="J264" s="4">
        <v>12000</v>
      </c>
      <c r="K264" s="4">
        <v>13271.285559677501</v>
      </c>
      <c r="L264" s="4">
        <v>13.6719666666667</v>
      </c>
      <c r="M264" s="4">
        <v>553804.132911694</v>
      </c>
      <c r="N264" s="1" t="b">
        <v>0</v>
      </c>
      <c r="O264" s="4">
        <v>11039.515545173501</v>
      </c>
      <c r="P264" s="4">
        <v>11039.515545173501</v>
      </c>
      <c r="Q264" s="4">
        <v>553804.132911694</v>
      </c>
      <c r="R264" s="4">
        <v>91.995962876446001</v>
      </c>
      <c r="S264" s="4">
        <f t="shared" si="17"/>
        <v>83.183467762272812</v>
      </c>
      <c r="T264" s="4">
        <v>20.762405144171701</v>
      </c>
      <c r="U264" s="1" t="b">
        <v>0</v>
      </c>
    </row>
    <row r="265" spans="1:21">
      <c r="A265" s="1"/>
      <c r="B265" s="1"/>
      <c r="C265" s="1" t="s">
        <v>447</v>
      </c>
      <c r="D265" s="1" t="s">
        <v>583</v>
      </c>
      <c r="E265" s="4">
        <v>44</v>
      </c>
      <c r="F265" s="1" t="s">
        <v>446</v>
      </c>
      <c r="G265" s="1" t="s">
        <v>25</v>
      </c>
      <c r="H265" s="1" t="s">
        <v>114</v>
      </c>
      <c r="I265" s="3">
        <v>43771.559074074103</v>
      </c>
      <c r="J265" s="4">
        <v>12000</v>
      </c>
      <c r="K265" s="4">
        <v>13271.285559677501</v>
      </c>
      <c r="L265" s="4">
        <v>13.6634666666667</v>
      </c>
      <c r="M265" s="4">
        <v>624002.98765449796</v>
      </c>
      <c r="N265" s="1" t="b">
        <v>0</v>
      </c>
      <c r="O265" s="4">
        <v>12438.857482388999</v>
      </c>
      <c r="P265" s="4">
        <v>12438.857482388999</v>
      </c>
      <c r="Q265" s="4">
        <v>624002.98765449796</v>
      </c>
      <c r="R265" s="4">
        <f t="shared" ref="R265:R269" si="20">(P265/J265)*100</f>
        <v>103.65714568657501</v>
      </c>
      <c r="S265" s="4">
        <f t="shared" si="17"/>
        <v>93.727600287513297</v>
      </c>
      <c r="T265" s="4">
        <v>29.8938566016433</v>
      </c>
      <c r="U265" s="1" t="b">
        <v>0</v>
      </c>
    </row>
    <row r="266" spans="1:21">
      <c r="A266" s="1"/>
      <c r="B266" s="1"/>
      <c r="C266" s="1" t="s">
        <v>445</v>
      </c>
      <c r="D266" s="1" t="s">
        <v>583</v>
      </c>
      <c r="E266" s="4">
        <v>45</v>
      </c>
      <c r="F266" s="1" t="s">
        <v>444</v>
      </c>
      <c r="G266" s="1" t="s">
        <v>25</v>
      </c>
      <c r="H266" s="1" t="s">
        <v>114</v>
      </c>
      <c r="I266" s="3">
        <v>43771.579918981501</v>
      </c>
      <c r="J266" s="4">
        <v>12000</v>
      </c>
      <c r="K266" s="4">
        <v>13271.285559677501</v>
      </c>
      <c r="L266" s="4">
        <v>13.6634666666667</v>
      </c>
      <c r="M266" s="4">
        <v>322161.63502769201</v>
      </c>
      <c r="N266" s="1" t="b">
        <v>0</v>
      </c>
      <c r="O266" s="4">
        <v>6421.9607016075197</v>
      </c>
      <c r="P266" s="4">
        <v>6421.9607016075197</v>
      </c>
      <c r="Q266" s="4">
        <v>322161.63502769201</v>
      </c>
      <c r="R266" s="4">
        <f t="shared" si="20"/>
        <v>53.516339180062666</v>
      </c>
      <c r="S266" s="4">
        <f t="shared" si="17"/>
        <v>48.389891640336138</v>
      </c>
      <c r="T266" s="4">
        <v>31.973869401042801</v>
      </c>
      <c r="U266" s="1" t="b">
        <v>0</v>
      </c>
    </row>
    <row r="267" spans="1:21">
      <c r="A267" s="1"/>
      <c r="B267" s="1"/>
      <c r="C267" s="1" t="s">
        <v>443</v>
      </c>
      <c r="D267" s="1" t="s">
        <v>583</v>
      </c>
      <c r="E267" s="4">
        <v>46</v>
      </c>
      <c r="F267" s="1" t="s">
        <v>442</v>
      </c>
      <c r="G267" s="1" t="s">
        <v>25</v>
      </c>
      <c r="H267" s="1" t="s">
        <v>114</v>
      </c>
      <c r="I267" s="3">
        <v>43771.6008449074</v>
      </c>
      <c r="J267" s="4">
        <v>12000</v>
      </c>
      <c r="K267" s="4">
        <v>13271.285559677501</v>
      </c>
      <c r="L267" s="4">
        <v>13.663449999999999</v>
      </c>
      <c r="M267" s="4">
        <v>315475.67423941899</v>
      </c>
      <c r="N267" s="1" t="b">
        <v>0</v>
      </c>
      <c r="O267" s="4">
        <v>6288.6829529051001</v>
      </c>
      <c r="P267" s="4">
        <v>6288.6829529051001</v>
      </c>
      <c r="Q267" s="4">
        <v>315475.67423941899</v>
      </c>
      <c r="R267" s="4">
        <f t="shared" si="20"/>
        <v>52.405691274209168</v>
      </c>
      <c r="S267" s="4">
        <f t="shared" si="17"/>
        <v>47.385635134038353</v>
      </c>
      <c r="T267" s="4">
        <v>34.513354012887298</v>
      </c>
      <c r="U267" s="1" t="b">
        <v>0</v>
      </c>
    </row>
    <row r="268" spans="1:21">
      <c r="A268" s="1"/>
      <c r="B268" s="1"/>
      <c r="C268" s="1" t="s">
        <v>441</v>
      </c>
      <c r="D268" s="1" t="s">
        <v>583</v>
      </c>
      <c r="E268" s="4">
        <v>47</v>
      </c>
      <c r="F268" s="1" t="s">
        <v>440</v>
      </c>
      <c r="G268" s="1" t="s">
        <v>25</v>
      </c>
      <c r="H268" s="1" t="s">
        <v>114</v>
      </c>
      <c r="I268" s="3">
        <v>43771.621701388904</v>
      </c>
      <c r="J268" s="4">
        <v>12000</v>
      </c>
      <c r="K268" s="4">
        <v>13271.285559677501</v>
      </c>
      <c r="L268" s="4">
        <v>13.6634666666667</v>
      </c>
      <c r="M268" s="4">
        <v>531903.93633454596</v>
      </c>
      <c r="N268" s="1" t="b">
        <v>0</v>
      </c>
      <c r="O268" s="4">
        <v>10602.9576609182</v>
      </c>
      <c r="P268" s="4">
        <v>10602.9576609182</v>
      </c>
      <c r="Q268" s="4">
        <v>531903.93633454596</v>
      </c>
      <c r="R268" s="4">
        <f t="shared" si="20"/>
        <v>88.357980507651661</v>
      </c>
      <c r="S268" s="4">
        <f t="shared" si="17"/>
        <v>79.893975705966639</v>
      </c>
      <c r="T268" s="4">
        <v>29.982547168014001</v>
      </c>
      <c r="U268" s="1" t="b">
        <v>0</v>
      </c>
    </row>
    <row r="269" spans="1:21">
      <c r="A269" s="1"/>
      <c r="B269" s="1"/>
      <c r="C269" s="1" t="s">
        <v>439</v>
      </c>
      <c r="D269" s="1" t="s">
        <v>583</v>
      </c>
      <c r="E269" s="4">
        <v>48</v>
      </c>
      <c r="F269" s="1" t="s">
        <v>438</v>
      </c>
      <c r="G269" s="1" t="s">
        <v>25</v>
      </c>
      <c r="H269" s="1" t="s">
        <v>114</v>
      </c>
      <c r="I269" s="3">
        <v>43771.642673611103</v>
      </c>
      <c r="J269" s="4">
        <v>12000</v>
      </c>
      <c r="K269" s="4">
        <v>13271.285559677501</v>
      </c>
      <c r="L269" s="4">
        <v>13.6634666666667</v>
      </c>
      <c r="M269" s="4">
        <v>489037.03315190302</v>
      </c>
      <c r="N269" s="1" t="b">
        <v>0</v>
      </c>
      <c r="O269" s="4">
        <v>9748.45005446506</v>
      </c>
      <c r="P269" s="4">
        <v>9748.45005446506</v>
      </c>
      <c r="Q269" s="4">
        <v>489037.03315190302</v>
      </c>
      <c r="R269" s="4">
        <f t="shared" si="20"/>
        <v>81.237083787208832</v>
      </c>
      <c r="S269" s="4">
        <f t="shared" si="17"/>
        <v>73.455205304933187</v>
      </c>
      <c r="T269" s="4">
        <v>31.6332105357865</v>
      </c>
      <c r="U269" s="1" t="b">
        <v>0</v>
      </c>
    </row>
    <row r="270" spans="1:21">
      <c r="A270" s="1"/>
      <c r="B270" s="1"/>
      <c r="C270" s="1" t="s">
        <v>285</v>
      </c>
      <c r="D270" s="1" t="s">
        <v>583</v>
      </c>
      <c r="E270" s="4">
        <v>1</v>
      </c>
      <c r="F270" s="1" t="s">
        <v>437</v>
      </c>
      <c r="G270" s="1" t="s">
        <v>11</v>
      </c>
      <c r="H270" s="1" t="s">
        <v>114</v>
      </c>
      <c r="I270" s="3">
        <v>43771.6635185185</v>
      </c>
      <c r="J270" s="4">
        <v>12000</v>
      </c>
      <c r="K270" s="4">
        <v>13271.285559677501</v>
      </c>
      <c r="L270" s="4">
        <v>13.6719833333333</v>
      </c>
      <c r="M270" s="4">
        <v>430277.399892869</v>
      </c>
      <c r="N270" s="1" t="b">
        <v>0</v>
      </c>
      <c r="O270" s="4">
        <v>8577.1372269834301</v>
      </c>
      <c r="P270" s="4">
        <v>8577.1372269834301</v>
      </c>
      <c r="Q270" s="4">
        <v>430277.399892869</v>
      </c>
      <c r="R270" s="4"/>
      <c r="S270" s="4"/>
      <c r="T270" s="4">
        <v>8.1048872771388794E-2</v>
      </c>
      <c r="U270" s="1" t="b">
        <v>0</v>
      </c>
    </row>
    <row r="271" spans="1:21">
      <c r="A271" s="1"/>
      <c r="B271" s="1"/>
      <c r="C271" s="1" t="s">
        <v>436</v>
      </c>
      <c r="D271" s="1" t="s">
        <v>583</v>
      </c>
      <c r="E271" s="4">
        <v>49</v>
      </c>
      <c r="F271" s="1" t="s">
        <v>435</v>
      </c>
      <c r="G271" s="1" t="s">
        <v>25</v>
      </c>
      <c r="H271" s="1" t="s">
        <v>114</v>
      </c>
      <c r="I271" s="3">
        <v>43771.684432870403</v>
      </c>
      <c r="J271" s="4">
        <v>12000</v>
      </c>
      <c r="K271" s="4">
        <v>13271.285559677501</v>
      </c>
      <c r="L271" s="4">
        <v>13.6634833333333</v>
      </c>
      <c r="M271" s="4">
        <v>385861.76042101899</v>
      </c>
      <c r="N271" s="1" t="b">
        <v>0</v>
      </c>
      <c r="O271" s="4">
        <v>7691.7571561985596</v>
      </c>
      <c r="P271" s="4">
        <v>7691.7571561985596</v>
      </c>
      <c r="Q271" s="4">
        <v>385861.76042101899</v>
      </c>
      <c r="R271" s="4">
        <f t="shared" ref="R271:R274" si="21">(P271/J271)*100</f>
        <v>64.097976301654668</v>
      </c>
      <c r="S271" s="4">
        <f t="shared" ref="S271:S288" si="22">(P271/K271)*100</f>
        <v>57.957890526963183</v>
      </c>
      <c r="T271" s="4">
        <v>27.995619852036299</v>
      </c>
      <c r="U271" s="1" t="b">
        <v>0</v>
      </c>
    </row>
    <row r="272" spans="1:21">
      <c r="A272" s="1"/>
      <c r="B272" s="1"/>
      <c r="C272" s="1" t="s">
        <v>434</v>
      </c>
      <c r="D272" s="1" t="s">
        <v>583</v>
      </c>
      <c r="E272" s="4">
        <v>50</v>
      </c>
      <c r="F272" s="1" t="s">
        <v>433</v>
      </c>
      <c r="G272" s="1" t="s">
        <v>25</v>
      </c>
      <c r="H272" s="1" t="s">
        <v>114</v>
      </c>
      <c r="I272" s="3">
        <v>43771.705266203702</v>
      </c>
      <c r="J272" s="4">
        <v>12000</v>
      </c>
      <c r="K272" s="4">
        <v>13271.285559677501</v>
      </c>
      <c r="L272" s="4">
        <v>13.6634666666667</v>
      </c>
      <c r="M272" s="4">
        <v>580453.68190927897</v>
      </c>
      <c r="N272" s="1" t="b">
        <v>0</v>
      </c>
      <c r="O272" s="4">
        <v>11570.746883018401</v>
      </c>
      <c r="P272" s="4">
        <v>11570.746883018401</v>
      </c>
      <c r="Q272" s="4">
        <v>580453.68190927897</v>
      </c>
      <c r="R272" s="4">
        <f t="shared" si="21"/>
        <v>96.422890691820001</v>
      </c>
      <c r="S272" s="4">
        <f t="shared" si="22"/>
        <v>87.186330449961147</v>
      </c>
      <c r="T272" s="4">
        <v>28.1934237357342</v>
      </c>
      <c r="U272" s="1" t="b">
        <v>0</v>
      </c>
    </row>
    <row r="273" spans="1:21">
      <c r="A273" s="1"/>
      <c r="B273" s="1"/>
      <c r="C273" s="1" t="s">
        <v>432</v>
      </c>
      <c r="D273" s="1" t="s">
        <v>583</v>
      </c>
      <c r="E273" s="4">
        <v>51</v>
      </c>
      <c r="F273" s="1" t="s">
        <v>431</v>
      </c>
      <c r="G273" s="1" t="s">
        <v>25</v>
      </c>
      <c r="H273" s="1" t="s">
        <v>114</v>
      </c>
      <c r="I273" s="3">
        <v>43771.726168981499</v>
      </c>
      <c r="J273" s="4">
        <v>12000</v>
      </c>
      <c r="K273" s="4">
        <v>13271.285559677501</v>
      </c>
      <c r="L273" s="4">
        <v>13.6634833333333</v>
      </c>
      <c r="M273" s="4">
        <v>578875.03845719504</v>
      </c>
      <c r="N273" s="1" t="b">
        <v>0</v>
      </c>
      <c r="O273" s="4">
        <v>11539.278250168099</v>
      </c>
      <c r="P273" s="4">
        <v>11539.278250168099</v>
      </c>
      <c r="Q273" s="4">
        <v>578875.03845719504</v>
      </c>
      <c r="R273" s="4">
        <f t="shared" si="21"/>
        <v>96.160652084734167</v>
      </c>
      <c r="S273" s="4">
        <f t="shared" si="22"/>
        <v>86.949212254374174</v>
      </c>
      <c r="T273" s="4">
        <v>29.2752126630925</v>
      </c>
      <c r="U273" s="1" t="b">
        <v>0</v>
      </c>
    </row>
    <row r="274" spans="1:21">
      <c r="A274" s="1"/>
      <c r="B274" s="1"/>
      <c r="C274" s="1" t="s">
        <v>430</v>
      </c>
      <c r="D274" s="1" t="s">
        <v>583</v>
      </c>
      <c r="E274" s="4">
        <v>54</v>
      </c>
      <c r="F274" s="1" t="s">
        <v>429</v>
      </c>
      <c r="G274" s="1" t="s">
        <v>25</v>
      </c>
      <c r="H274" s="1" t="s">
        <v>114</v>
      </c>
      <c r="I274" s="3">
        <v>43771.747025463003</v>
      </c>
      <c r="J274" s="4">
        <v>12000</v>
      </c>
      <c r="K274" s="4">
        <v>13271.285559677501</v>
      </c>
      <c r="L274" s="4">
        <v>13.6635166666667</v>
      </c>
      <c r="M274" s="4">
        <v>300338.14764151798</v>
      </c>
      <c r="N274" s="1" t="b">
        <v>0</v>
      </c>
      <c r="O274" s="4">
        <v>5986.9319361432799</v>
      </c>
      <c r="P274" s="4">
        <v>5986.9319361432799</v>
      </c>
      <c r="Q274" s="4">
        <v>300338.14764151798</v>
      </c>
      <c r="R274" s="4">
        <f t="shared" si="21"/>
        <v>49.89109946786067</v>
      </c>
      <c r="S274" s="4">
        <f t="shared" si="22"/>
        <v>45.111921593591006</v>
      </c>
      <c r="T274" s="4">
        <v>37.749598451770503</v>
      </c>
      <c r="U274" s="1" t="b">
        <v>0</v>
      </c>
    </row>
    <row r="275" spans="1:21">
      <c r="A275" s="1"/>
      <c r="B275" s="1"/>
      <c r="C275" s="1" t="s">
        <v>428</v>
      </c>
      <c r="D275" s="1" t="s">
        <v>583</v>
      </c>
      <c r="E275" s="4">
        <v>13</v>
      </c>
      <c r="F275" s="1" t="s">
        <v>427</v>
      </c>
      <c r="G275" s="1" t="s">
        <v>27</v>
      </c>
      <c r="H275" s="1" t="s">
        <v>131</v>
      </c>
      <c r="I275" s="3">
        <v>43771.767928240697</v>
      </c>
      <c r="J275" s="4">
        <v>12000</v>
      </c>
      <c r="K275" s="4">
        <v>13271.285559677501</v>
      </c>
      <c r="L275" s="4">
        <v>13.663500000000001</v>
      </c>
      <c r="M275" s="4">
        <v>579468.41837345797</v>
      </c>
      <c r="N275" s="1" t="b">
        <v>0</v>
      </c>
      <c r="O275" s="4">
        <v>11551.1066682323</v>
      </c>
      <c r="P275" s="4">
        <v>11551.1066682323</v>
      </c>
      <c r="Q275" s="4">
        <v>579468.41837345797</v>
      </c>
      <c r="R275" s="4">
        <v>96.259222235269604</v>
      </c>
      <c r="S275" s="4">
        <f t="shared" si="22"/>
        <v>87.038340153936062</v>
      </c>
      <c r="T275" s="4">
        <v>20.5163726880958</v>
      </c>
      <c r="U275" s="1" t="b">
        <v>0</v>
      </c>
    </row>
    <row r="276" spans="1:21">
      <c r="A276" s="1"/>
      <c r="B276" s="1"/>
      <c r="C276" s="1" t="s">
        <v>426</v>
      </c>
      <c r="D276" s="1" t="s">
        <v>583</v>
      </c>
      <c r="E276" s="4">
        <v>57</v>
      </c>
      <c r="F276" s="1" t="s">
        <v>425</v>
      </c>
      <c r="G276" s="1" t="s">
        <v>25</v>
      </c>
      <c r="H276" s="1" t="s">
        <v>114</v>
      </c>
      <c r="I276" s="3">
        <v>43771.788773148102</v>
      </c>
      <c r="J276" s="4">
        <v>12000</v>
      </c>
      <c r="K276" s="4">
        <v>13271.285559677501</v>
      </c>
      <c r="L276" s="4">
        <v>13.6634666666667</v>
      </c>
      <c r="M276" s="4">
        <v>490105.99678655301</v>
      </c>
      <c r="N276" s="1" t="b">
        <v>0</v>
      </c>
      <c r="O276" s="4">
        <v>9769.7587445968802</v>
      </c>
      <c r="P276" s="4">
        <v>9769.7587445968802</v>
      </c>
      <c r="Q276" s="4">
        <v>490105.99678655301</v>
      </c>
      <c r="R276" s="4">
        <f t="shared" ref="R276:R278" si="23">(P276/J276)*100</f>
        <v>81.414656204973994</v>
      </c>
      <c r="S276" s="4">
        <f t="shared" si="22"/>
        <v>73.615767671223935</v>
      </c>
      <c r="T276" s="4">
        <v>32.332728325325199</v>
      </c>
      <c r="U276" s="1" t="b">
        <v>0</v>
      </c>
    </row>
    <row r="277" spans="1:21">
      <c r="A277" s="1"/>
      <c r="B277" s="1"/>
      <c r="C277" s="1" t="s">
        <v>424</v>
      </c>
      <c r="D277" s="1" t="s">
        <v>583</v>
      </c>
      <c r="E277" s="4">
        <v>58</v>
      </c>
      <c r="F277" s="1" t="s">
        <v>423</v>
      </c>
      <c r="G277" s="1" t="s">
        <v>25</v>
      </c>
      <c r="H277" s="1" t="s">
        <v>114</v>
      </c>
      <c r="I277" s="3">
        <v>43771.809675925899</v>
      </c>
      <c r="J277" s="4">
        <v>12000</v>
      </c>
      <c r="K277" s="4">
        <v>13271.285559677501</v>
      </c>
      <c r="L277" s="4">
        <v>13.6634666666667</v>
      </c>
      <c r="M277" s="4">
        <v>501834.437177399</v>
      </c>
      <c r="N277" s="1" t="b">
        <v>0</v>
      </c>
      <c r="O277" s="4">
        <v>10003.5531356475</v>
      </c>
      <c r="P277" s="4">
        <v>10003.5531356475</v>
      </c>
      <c r="Q277" s="4">
        <v>501834.437177399</v>
      </c>
      <c r="R277" s="4">
        <f t="shared" si="23"/>
        <v>83.362942797062502</v>
      </c>
      <c r="S277" s="4">
        <f t="shared" si="22"/>
        <v>75.377423616304071</v>
      </c>
      <c r="T277" s="4">
        <v>31.0072082100621</v>
      </c>
      <c r="U277" s="1" t="b">
        <v>0</v>
      </c>
    </row>
    <row r="278" spans="1:21">
      <c r="A278" s="1"/>
      <c r="B278" s="1"/>
      <c r="C278" s="1" t="s">
        <v>285</v>
      </c>
      <c r="D278" s="1" t="s">
        <v>583</v>
      </c>
      <c r="E278" s="4">
        <v>1</v>
      </c>
      <c r="F278" s="1" t="s">
        <v>422</v>
      </c>
      <c r="G278" s="1" t="s">
        <v>11</v>
      </c>
      <c r="H278" s="1" t="s">
        <v>114</v>
      </c>
      <c r="I278" s="3">
        <v>43771.830532407403</v>
      </c>
      <c r="J278" s="4">
        <v>12000</v>
      </c>
      <c r="K278" s="4">
        <v>13271.285559677501</v>
      </c>
      <c r="L278" s="4">
        <v>13.6719666666667</v>
      </c>
      <c r="M278" s="4">
        <v>441011.98184753599</v>
      </c>
      <c r="N278" s="1" t="b">
        <v>0</v>
      </c>
      <c r="O278" s="4">
        <v>8791.1200727531705</v>
      </c>
      <c r="P278" s="4">
        <v>8791.1200727531705</v>
      </c>
      <c r="Q278" s="4">
        <v>441011.98184753599</v>
      </c>
      <c r="R278" s="4">
        <f t="shared" si="23"/>
        <v>73.259333939609746</v>
      </c>
      <c r="S278" s="4">
        <f t="shared" si="22"/>
        <v>66.241661617646628</v>
      </c>
      <c r="T278" s="4">
        <v>0.103305802419455</v>
      </c>
      <c r="U278" s="1" t="b">
        <v>0</v>
      </c>
    </row>
    <row r="279" spans="1:21">
      <c r="A279" s="1"/>
      <c r="B279" s="1"/>
      <c r="C279" s="1" t="s">
        <v>421</v>
      </c>
      <c r="D279" s="1" t="s">
        <v>583</v>
      </c>
      <c r="E279" s="4">
        <v>55</v>
      </c>
      <c r="F279" s="1" t="s">
        <v>420</v>
      </c>
      <c r="G279" s="1" t="s">
        <v>27</v>
      </c>
      <c r="H279" s="1" t="s">
        <v>120</v>
      </c>
      <c r="I279" s="3">
        <v>43771.851446759298</v>
      </c>
      <c r="J279" s="4">
        <v>12000</v>
      </c>
      <c r="K279" s="4">
        <v>13271.285559677501</v>
      </c>
      <c r="L279" s="4">
        <v>13.6634666666667</v>
      </c>
      <c r="M279" s="4">
        <v>944189.90637083398</v>
      </c>
      <c r="N279" s="1" t="b">
        <v>0</v>
      </c>
      <c r="O279" s="4">
        <v>18821.454246241301</v>
      </c>
      <c r="P279" s="4">
        <v>18821.454246241301</v>
      </c>
      <c r="Q279" s="4">
        <v>944189.90637083398</v>
      </c>
      <c r="R279" s="4">
        <v>156.84545205200999</v>
      </c>
      <c r="S279" s="4">
        <f t="shared" si="22"/>
        <v>141.82088209620795</v>
      </c>
      <c r="T279" s="4">
        <v>20.838974153547198</v>
      </c>
      <c r="U279" s="1" t="b">
        <v>0</v>
      </c>
    </row>
    <row r="280" spans="1:21">
      <c r="A280" s="1"/>
      <c r="B280" s="1"/>
      <c r="C280" s="1" t="s">
        <v>419</v>
      </c>
      <c r="D280" s="1" t="s">
        <v>583</v>
      </c>
      <c r="E280" s="4">
        <v>59</v>
      </c>
      <c r="F280" s="1" t="s">
        <v>418</v>
      </c>
      <c r="G280" s="1" t="s">
        <v>25</v>
      </c>
      <c r="H280" s="1" t="s">
        <v>114</v>
      </c>
      <c r="I280" s="3">
        <v>43771.8723032407</v>
      </c>
      <c r="J280" s="4">
        <v>12000</v>
      </c>
      <c r="K280" s="4">
        <v>13271.285559677501</v>
      </c>
      <c r="L280" s="4">
        <v>13.6634666666667</v>
      </c>
      <c r="M280" s="4">
        <v>381526.30198741902</v>
      </c>
      <c r="N280" s="1" t="b">
        <v>0</v>
      </c>
      <c r="O280" s="4">
        <v>7605.3342533546502</v>
      </c>
      <c r="P280" s="4">
        <v>7605.3342533546502</v>
      </c>
      <c r="Q280" s="4">
        <v>381526.30198741902</v>
      </c>
      <c r="R280" s="4">
        <f t="shared" ref="R280:R284" si="24">(P280/J280)*100</f>
        <v>63.377785444622084</v>
      </c>
      <c r="S280" s="4">
        <f t="shared" si="22"/>
        <v>57.306688332154799</v>
      </c>
      <c r="T280" s="4">
        <v>37.697543864445301</v>
      </c>
      <c r="U280" s="1" t="b">
        <v>0</v>
      </c>
    </row>
    <row r="281" spans="1:21">
      <c r="A281" s="1"/>
      <c r="B281" s="1"/>
      <c r="C281" s="1" t="s">
        <v>417</v>
      </c>
      <c r="D281" s="1" t="s">
        <v>583</v>
      </c>
      <c r="E281" s="4">
        <v>60</v>
      </c>
      <c r="F281" s="1" t="s">
        <v>416</v>
      </c>
      <c r="G281" s="1" t="s">
        <v>25</v>
      </c>
      <c r="H281" s="1" t="s">
        <v>114</v>
      </c>
      <c r="I281" s="3">
        <v>43771.893287036997</v>
      </c>
      <c r="J281" s="4">
        <v>12000</v>
      </c>
      <c r="K281" s="4">
        <v>13271.285559677501</v>
      </c>
      <c r="L281" s="4">
        <v>13.6634666666667</v>
      </c>
      <c r="M281" s="4">
        <v>619744.47361097299</v>
      </c>
      <c r="N281" s="1" t="b">
        <v>0</v>
      </c>
      <c r="O281" s="4">
        <v>12353.968386788199</v>
      </c>
      <c r="P281" s="4">
        <v>12353.968386788199</v>
      </c>
      <c r="Q281" s="4">
        <v>619744.47361097299</v>
      </c>
      <c r="R281" s="4">
        <f t="shared" si="24"/>
        <v>102.94973655656834</v>
      </c>
      <c r="S281" s="4">
        <f t="shared" si="22"/>
        <v>93.087955430057121</v>
      </c>
      <c r="T281" s="4">
        <v>30.452534120673199</v>
      </c>
      <c r="U281" s="1" t="b">
        <v>0</v>
      </c>
    </row>
    <row r="282" spans="1:21">
      <c r="A282" s="1"/>
      <c r="B282" s="1"/>
      <c r="C282" s="1" t="s">
        <v>415</v>
      </c>
      <c r="D282" s="1" t="s">
        <v>583</v>
      </c>
      <c r="E282" s="4">
        <v>61</v>
      </c>
      <c r="F282" s="1" t="s">
        <v>414</v>
      </c>
      <c r="G282" s="1" t="s">
        <v>25</v>
      </c>
      <c r="H282" s="1" t="s">
        <v>114</v>
      </c>
      <c r="I282" s="3">
        <v>43771.914212962998</v>
      </c>
      <c r="J282" s="4">
        <v>12000</v>
      </c>
      <c r="K282" s="4">
        <v>13271.285559677501</v>
      </c>
      <c r="L282" s="4">
        <v>13.6634833333333</v>
      </c>
      <c r="M282" s="4">
        <v>614263.46003211895</v>
      </c>
      <c r="N282" s="1" t="b">
        <v>0</v>
      </c>
      <c r="O282" s="4">
        <v>12244.7100208585</v>
      </c>
      <c r="P282" s="4">
        <v>12244.7100208585</v>
      </c>
      <c r="Q282" s="4">
        <v>614263.46003211895</v>
      </c>
      <c r="R282" s="4">
        <f t="shared" si="24"/>
        <v>102.03925017382083</v>
      </c>
      <c r="S282" s="4">
        <f t="shared" si="22"/>
        <v>92.264686535432006</v>
      </c>
      <c r="T282" s="4">
        <v>29.971487074583901</v>
      </c>
      <c r="U282" s="1" t="b">
        <v>0</v>
      </c>
    </row>
    <row r="283" spans="1:21">
      <c r="A283" s="1"/>
      <c r="B283" s="1"/>
      <c r="C283" s="1" t="s">
        <v>413</v>
      </c>
      <c r="D283" s="1" t="s">
        <v>583</v>
      </c>
      <c r="E283" s="4">
        <v>62</v>
      </c>
      <c r="F283" s="1" t="s">
        <v>412</v>
      </c>
      <c r="G283" s="1" t="s">
        <v>25</v>
      </c>
      <c r="H283" s="1" t="s">
        <v>114</v>
      </c>
      <c r="I283" s="3">
        <v>43771.9351157407</v>
      </c>
      <c r="J283" s="4">
        <v>12000</v>
      </c>
      <c r="K283" s="4">
        <v>13271.285559677501</v>
      </c>
      <c r="L283" s="4">
        <v>13.6634666666667</v>
      </c>
      <c r="M283" s="4">
        <v>597320.12484692503</v>
      </c>
      <c r="N283" s="1" t="b">
        <v>0</v>
      </c>
      <c r="O283" s="4">
        <v>11906.962068020701</v>
      </c>
      <c r="P283" s="4">
        <v>11906.962068020701</v>
      </c>
      <c r="Q283" s="4">
        <v>597320.12484692503</v>
      </c>
      <c r="R283" s="4">
        <f t="shared" si="24"/>
        <v>99.224683900172508</v>
      </c>
      <c r="S283" s="4">
        <f t="shared" si="22"/>
        <v>89.719733740022448</v>
      </c>
      <c r="T283" s="4">
        <v>31.581042437784301</v>
      </c>
      <c r="U283" s="1" t="b">
        <v>0</v>
      </c>
    </row>
    <row r="284" spans="1:21">
      <c r="A284" s="1"/>
      <c r="B284" s="1"/>
      <c r="C284" s="1" t="s">
        <v>411</v>
      </c>
      <c r="D284" s="1" t="s">
        <v>583</v>
      </c>
      <c r="E284" s="4">
        <v>63</v>
      </c>
      <c r="F284" s="1" t="s">
        <v>410</v>
      </c>
      <c r="G284" s="1" t="s">
        <v>25</v>
      </c>
      <c r="H284" s="1" t="s">
        <v>114</v>
      </c>
      <c r="I284" s="3">
        <v>43771.955937500003</v>
      </c>
      <c r="J284" s="4">
        <v>12000</v>
      </c>
      <c r="K284" s="4">
        <v>13271.285559677501</v>
      </c>
      <c r="L284" s="4">
        <v>13.6634666666667</v>
      </c>
      <c r="M284" s="4">
        <v>510800.47616048699</v>
      </c>
      <c r="N284" s="1" t="b">
        <v>0</v>
      </c>
      <c r="O284" s="4">
        <v>10182.281897045499</v>
      </c>
      <c r="P284" s="4">
        <v>10182.281897045499</v>
      </c>
      <c r="Q284" s="4">
        <v>510800.47616048699</v>
      </c>
      <c r="R284" s="4">
        <f t="shared" si="24"/>
        <v>84.852349142045824</v>
      </c>
      <c r="S284" s="4">
        <f t="shared" si="22"/>
        <v>76.724156459888079</v>
      </c>
      <c r="T284" s="4">
        <v>30.293937742285902</v>
      </c>
      <c r="U284" s="1" t="b">
        <v>0</v>
      </c>
    </row>
    <row r="285" spans="1:21">
      <c r="A285" s="1"/>
      <c r="B285" s="1"/>
      <c r="C285" s="1" t="s">
        <v>409</v>
      </c>
      <c r="D285" s="1" t="s">
        <v>583</v>
      </c>
      <c r="E285" s="4">
        <v>9</v>
      </c>
      <c r="F285" s="1" t="s">
        <v>408</v>
      </c>
      <c r="G285" s="1" t="s">
        <v>27</v>
      </c>
      <c r="H285" s="1" t="s">
        <v>95</v>
      </c>
      <c r="I285" s="3">
        <v>43771.976840277799</v>
      </c>
      <c r="J285" s="4">
        <v>12000</v>
      </c>
      <c r="K285" s="4">
        <v>13271.285559677501</v>
      </c>
      <c r="L285" s="4">
        <v>13.6635833333333</v>
      </c>
      <c r="M285" s="4">
        <v>645909.36591654003</v>
      </c>
      <c r="N285" s="1" t="b">
        <v>0</v>
      </c>
      <c r="O285" s="4">
        <v>12875.538592171901</v>
      </c>
      <c r="P285" s="4">
        <v>12875.538592171901</v>
      </c>
      <c r="Q285" s="4">
        <v>645909.36591654003</v>
      </c>
      <c r="R285" s="4">
        <v>107.29615493476599</v>
      </c>
      <c r="S285" s="4">
        <f t="shared" si="22"/>
        <v>97.018020856185856</v>
      </c>
      <c r="T285" s="4">
        <v>23.9800172742417</v>
      </c>
      <c r="U285" s="1" t="b">
        <v>0</v>
      </c>
    </row>
    <row r="286" spans="1:21">
      <c r="A286" s="1"/>
      <c r="B286" s="1"/>
      <c r="C286" s="1" t="s">
        <v>407</v>
      </c>
      <c r="D286" s="1" t="s">
        <v>583</v>
      </c>
      <c r="E286" s="4">
        <v>66</v>
      </c>
      <c r="F286" s="1" t="s">
        <v>406</v>
      </c>
      <c r="G286" s="1" t="s">
        <v>25</v>
      </c>
      <c r="H286" s="1" t="s">
        <v>114</v>
      </c>
      <c r="I286" s="3">
        <v>43771.997662037</v>
      </c>
      <c r="J286" s="4">
        <v>12000</v>
      </c>
      <c r="K286" s="4">
        <v>13271.285559677501</v>
      </c>
      <c r="L286" s="4">
        <v>13.6635833333333</v>
      </c>
      <c r="M286" s="4">
        <v>344442.73972530401</v>
      </c>
      <c r="N286" s="1" t="b">
        <v>0</v>
      </c>
      <c r="O286" s="4">
        <v>6866.1115973036103</v>
      </c>
      <c r="P286" s="4">
        <v>6866.1115973036103</v>
      </c>
      <c r="Q286" s="4">
        <v>344442.73972530401</v>
      </c>
      <c r="R286" s="4">
        <f t="shared" ref="R286:R288" si="25">(P286/J286)*100</f>
        <v>57.217596644196753</v>
      </c>
      <c r="S286" s="4">
        <f t="shared" si="22"/>
        <v>51.736597531780191</v>
      </c>
      <c r="T286" s="4">
        <v>37.539037426442697</v>
      </c>
      <c r="U286" s="1" t="b">
        <v>0</v>
      </c>
    </row>
    <row r="287" spans="1:21">
      <c r="A287" s="1"/>
      <c r="B287" s="1"/>
      <c r="C287" s="1" t="s">
        <v>405</v>
      </c>
      <c r="D287" s="1" t="s">
        <v>583</v>
      </c>
      <c r="E287" s="4">
        <v>67</v>
      </c>
      <c r="F287" s="1" t="s">
        <v>404</v>
      </c>
      <c r="G287" s="1" t="s">
        <v>25</v>
      </c>
      <c r="H287" s="1" t="s">
        <v>114</v>
      </c>
      <c r="I287" s="3">
        <v>43772.018553240698</v>
      </c>
      <c r="J287" s="4">
        <v>12000</v>
      </c>
      <c r="K287" s="4">
        <v>13271.285559677501</v>
      </c>
      <c r="L287" s="4">
        <v>13.663600000000001</v>
      </c>
      <c r="M287" s="4">
        <v>368615.42455530103</v>
      </c>
      <c r="N287" s="1" t="b">
        <v>0</v>
      </c>
      <c r="O287" s="4">
        <v>7347.96919657125</v>
      </c>
      <c r="P287" s="4">
        <v>7347.96919657125</v>
      </c>
      <c r="Q287" s="4">
        <v>368615.42455530103</v>
      </c>
      <c r="R287" s="4">
        <f t="shared" si="25"/>
        <v>61.233076638093756</v>
      </c>
      <c r="S287" s="4">
        <f t="shared" si="22"/>
        <v>55.367425887487343</v>
      </c>
      <c r="T287" s="4">
        <v>43.880320112339</v>
      </c>
      <c r="U287" s="1" t="b">
        <v>0</v>
      </c>
    </row>
    <row r="288" spans="1:21">
      <c r="A288" s="1"/>
      <c r="B288" s="1"/>
      <c r="C288" s="1" t="s">
        <v>403</v>
      </c>
      <c r="D288" s="1" t="s">
        <v>583</v>
      </c>
      <c r="E288" s="4">
        <v>68</v>
      </c>
      <c r="F288" s="1" t="s">
        <v>402</v>
      </c>
      <c r="G288" s="1" t="s">
        <v>25</v>
      </c>
      <c r="H288" s="1" t="s">
        <v>114</v>
      </c>
      <c r="I288" s="3">
        <v>43772.039386574099</v>
      </c>
      <c r="J288" s="4">
        <v>12000</v>
      </c>
      <c r="K288" s="4">
        <v>13271.285559677501</v>
      </c>
      <c r="L288" s="4">
        <v>13.663600000000001</v>
      </c>
      <c r="M288" s="4">
        <v>363856.74788449402</v>
      </c>
      <c r="N288" s="1" t="b">
        <v>0</v>
      </c>
      <c r="O288" s="4">
        <v>7253.1098736448903</v>
      </c>
      <c r="P288" s="4">
        <v>7253.1098736448903</v>
      </c>
      <c r="Q288" s="4">
        <v>363856.74788449402</v>
      </c>
      <c r="R288" s="4">
        <f t="shared" si="25"/>
        <v>60.44258228037409</v>
      </c>
      <c r="S288" s="4">
        <f t="shared" si="22"/>
        <v>54.652654718561756</v>
      </c>
      <c r="T288" s="4">
        <v>33.965489732753603</v>
      </c>
      <c r="U288" s="1" t="b">
        <v>0</v>
      </c>
    </row>
    <row r="289" spans="1:21">
      <c r="A289" s="1"/>
      <c r="B289" s="1"/>
      <c r="C289" s="1" t="s">
        <v>285</v>
      </c>
      <c r="D289" s="1" t="s">
        <v>583</v>
      </c>
      <c r="E289" s="4">
        <v>1</v>
      </c>
      <c r="F289" s="1" t="s">
        <v>401</v>
      </c>
      <c r="G289" s="1" t="s">
        <v>11</v>
      </c>
      <c r="H289" s="1" t="s">
        <v>114</v>
      </c>
      <c r="I289" s="3">
        <v>43772.060289351903</v>
      </c>
      <c r="J289" s="4">
        <v>12000</v>
      </c>
      <c r="K289" s="4">
        <v>13271.285559677501</v>
      </c>
      <c r="L289" s="4">
        <v>13.6720666666667</v>
      </c>
      <c r="M289" s="4">
        <v>435050.36857896298</v>
      </c>
      <c r="N289" s="1" t="b">
        <v>0</v>
      </c>
      <c r="O289" s="4">
        <v>8672.2814465285901</v>
      </c>
      <c r="P289" s="4">
        <v>8672.2814465285901</v>
      </c>
      <c r="Q289" s="4">
        <v>435050.36857896298</v>
      </c>
      <c r="R289" s="4"/>
      <c r="S289" s="4"/>
      <c r="T289" s="4">
        <v>3.8787190481049998E-2</v>
      </c>
      <c r="U289" s="1" t="b">
        <v>0</v>
      </c>
    </row>
    <row r="290" spans="1:21">
      <c r="A290" s="1"/>
      <c r="B290" s="1"/>
      <c r="C290" s="1" t="s">
        <v>400</v>
      </c>
      <c r="D290" s="1" t="s">
        <v>583</v>
      </c>
      <c r="E290" s="4">
        <v>69</v>
      </c>
      <c r="F290" s="1" t="s">
        <v>399</v>
      </c>
      <c r="G290" s="1" t="s">
        <v>25</v>
      </c>
      <c r="H290" s="1" t="s">
        <v>114</v>
      </c>
      <c r="I290" s="3">
        <v>43772.081099536997</v>
      </c>
      <c r="J290" s="4">
        <v>12000</v>
      </c>
      <c r="K290" s="4">
        <v>13271.285559677501</v>
      </c>
      <c r="L290" s="4">
        <v>13.6634333333333</v>
      </c>
      <c r="M290" s="4">
        <v>514160.53769994498</v>
      </c>
      <c r="N290" s="1" t="b">
        <v>0</v>
      </c>
      <c r="O290" s="4">
        <v>10249.261266452801</v>
      </c>
      <c r="P290" s="4">
        <v>10249.261266452801</v>
      </c>
      <c r="Q290" s="4">
        <v>514160.53769994498</v>
      </c>
      <c r="R290" s="4">
        <f t="shared" ref="R290:R295" si="26">(P290/J290)*100</f>
        <v>85.410510553773335</v>
      </c>
      <c r="S290" s="4">
        <f t="shared" ref="S290:S296" si="27">(P290/K290)*100</f>
        <v>77.228850365434099</v>
      </c>
      <c r="T290" s="4">
        <v>37.247778770145104</v>
      </c>
      <c r="U290" s="1" t="b">
        <v>0</v>
      </c>
    </row>
    <row r="291" spans="1:21">
      <c r="A291" s="1"/>
      <c r="B291" s="1"/>
      <c r="C291" s="1" t="s">
        <v>398</v>
      </c>
      <c r="D291" s="1" t="s">
        <v>583</v>
      </c>
      <c r="E291" s="4">
        <v>70</v>
      </c>
      <c r="F291" s="1" t="s">
        <v>397</v>
      </c>
      <c r="G291" s="1" t="s">
        <v>25</v>
      </c>
      <c r="H291" s="1" t="s">
        <v>114</v>
      </c>
      <c r="I291" s="3">
        <v>43772.0848148148</v>
      </c>
      <c r="J291" s="4">
        <v>12000</v>
      </c>
      <c r="K291" s="4">
        <v>13271.285559677501</v>
      </c>
      <c r="L291" s="4">
        <v>13.663600000000001</v>
      </c>
      <c r="M291" s="4">
        <v>506058.08303733298</v>
      </c>
      <c r="N291" s="1" t="b">
        <v>0</v>
      </c>
      <c r="O291" s="4">
        <v>10087.747169886399</v>
      </c>
      <c r="P291" s="4">
        <v>10087.747169886399</v>
      </c>
      <c r="Q291" s="4">
        <v>506058.08303733298</v>
      </c>
      <c r="R291" s="4">
        <f t="shared" si="26"/>
        <v>84.064559749053331</v>
      </c>
      <c r="S291" s="4">
        <f t="shared" si="27"/>
        <v>76.011831141184004</v>
      </c>
      <c r="T291" s="4">
        <v>32.904912027482403</v>
      </c>
      <c r="U291" s="1" t="b">
        <v>0</v>
      </c>
    </row>
    <row r="292" spans="1:21">
      <c r="A292" s="1"/>
      <c r="B292" s="1"/>
      <c r="C292" s="1" t="s">
        <v>396</v>
      </c>
      <c r="D292" s="1" t="s">
        <v>583</v>
      </c>
      <c r="E292" s="4">
        <v>71</v>
      </c>
      <c r="F292" s="1" t="s">
        <v>395</v>
      </c>
      <c r="G292" s="1" t="s">
        <v>25</v>
      </c>
      <c r="H292" s="1" t="s">
        <v>114</v>
      </c>
      <c r="I292" s="3">
        <v>43772.105659722198</v>
      </c>
      <c r="J292" s="4">
        <v>12000</v>
      </c>
      <c r="K292" s="4">
        <v>13271.285559677501</v>
      </c>
      <c r="L292" s="4">
        <v>13.6635666666667</v>
      </c>
      <c r="M292" s="4">
        <v>442470.99922371801</v>
      </c>
      <c r="N292" s="1" t="b">
        <v>0</v>
      </c>
      <c r="O292" s="4">
        <v>8820.2040828712506</v>
      </c>
      <c r="P292" s="4">
        <v>8820.2040828712506</v>
      </c>
      <c r="Q292" s="4">
        <v>442470.99922371801</v>
      </c>
      <c r="R292" s="4">
        <f t="shared" si="26"/>
        <v>73.501700690593751</v>
      </c>
      <c r="S292" s="4">
        <f t="shared" si="27"/>
        <v>66.460811525824681</v>
      </c>
      <c r="T292" s="4">
        <v>40.846295615229103</v>
      </c>
      <c r="U292" s="1" t="b">
        <v>0</v>
      </c>
    </row>
    <row r="293" spans="1:21">
      <c r="A293" s="1"/>
      <c r="B293" s="1"/>
      <c r="C293" s="1" t="s">
        <v>394</v>
      </c>
      <c r="D293" s="1" t="s">
        <v>583</v>
      </c>
      <c r="E293" s="4">
        <v>25</v>
      </c>
      <c r="F293" s="1" t="s">
        <v>393</v>
      </c>
      <c r="G293" s="1" t="s">
        <v>25</v>
      </c>
      <c r="H293" s="1" t="s">
        <v>114</v>
      </c>
      <c r="I293" s="3">
        <v>43772.126539351899</v>
      </c>
      <c r="J293" s="4">
        <v>12000</v>
      </c>
      <c r="K293" s="4">
        <v>13271.285559677501</v>
      </c>
      <c r="L293" s="4">
        <v>13.6549666666667</v>
      </c>
      <c r="M293" s="4">
        <v>2642393.6860187398</v>
      </c>
      <c r="N293" s="1" t="b">
        <v>0</v>
      </c>
      <c r="O293" s="4">
        <v>52673.399203258799</v>
      </c>
      <c r="P293" s="4">
        <v>52673.399203258799</v>
      </c>
      <c r="Q293" s="4">
        <v>2642393.6860187398</v>
      </c>
      <c r="R293" s="4">
        <f t="shared" si="26"/>
        <v>438.94499336049</v>
      </c>
      <c r="S293" s="4">
        <f t="shared" si="27"/>
        <v>396.89748944365863</v>
      </c>
      <c r="T293" s="4">
        <v>30.841522158320501</v>
      </c>
      <c r="U293" s="1" t="b">
        <v>0</v>
      </c>
    </row>
    <row r="294" spans="1:21">
      <c r="A294" s="1"/>
      <c r="B294" s="1"/>
      <c r="C294" s="1" t="s">
        <v>392</v>
      </c>
      <c r="D294" s="1" t="s">
        <v>583</v>
      </c>
      <c r="E294" s="4">
        <v>29</v>
      </c>
      <c r="F294" s="1" t="s">
        <v>391</v>
      </c>
      <c r="G294" s="1" t="s">
        <v>25</v>
      </c>
      <c r="H294" s="1" t="s">
        <v>114</v>
      </c>
      <c r="I294" s="3">
        <v>43772.147418981498</v>
      </c>
      <c r="J294" s="4">
        <v>12000</v>
      </c>
      <c r="K294" s="4">
        <v>13271.285559677501</v>
      </c>
      <c r="L294" s="4">
        <v>13.663550000000001</v>
      </c>
      <c r="M294" s="4">
        <v>634334.96013148199</v>
      </c>
      <c r="N294" s="1" t="b">
        <v>0</v>
      </c>
      <c r="O294" s="4">
        <v>12644.814722491699</v>
      </c>
      <c r="P294" s="4">
        <v>12644.814722491699</v>
      </c>
      <c r="Q294" s="4">
        <v>634334.96013148199</v>
      </c>
      <c r="R294" s="4">
        <f t="shared" si="26"/>
        <v>105.37345602076415</v>
      </c>
      <c r="S294" s="4">
        <f t="shared" si="27"/>
        <v>95.279501489371725</v>
      </c>
      <c r="T294" s="4">
        <v>38.240404927505097</v>
      </c>
      <c r="U294" s="1" t="b">
        <v>0</v>
      </c>
    </row>
    <row r="295" spans="1:21">
      <c r="A295" s="1"/>
      <c r="B295" s="1"/>
      <c r="C295" s="1" t="s">
        <v>390</v>
      </c>
      <c r="D295" s="1" t="s">
        <v>583</v>
      </c>
      <c r="E295" s="4">
        <v>36</v>
      </c>
      <c r="F295" s="1" t="s">
        <v>389</v>
      </c>
      <c r="G295" s="1" t="s">
        <v>25</v>
      </c>
      <c r="H295" s="1" t="s">
        <v>114</v>
      </c>
      <c r="I295" s="3">
        <v>43772.168298611097</v>
      </c>
      <c r="J295" s="4">
        <v>12000</v>
      </c>
      <c r="K295" s="4">
        <v>13271.285559677501</v>
      </c>
      <c r="L295" s="4">
        <v>13.6635666666667</v>
      </c>
      <c r="M295" s="4">
        <v>595375.41787002096</v>
      </c>
      <c r="N295" s="1" t="b">
        <v>0</v>
      </c>
      <c r="O295" s="4">
        <v>11868.1963354692</v>
      </c>
      <c r="P295" s="4">
        <v>11868.1963354692</v>
      </c>
      <c r="Q295" s="4">
        <v>595375.41787002096</v>
      </c>
      <c r="R295" s="4">
        <f t="shared" si="26"/>
        <v>98.901636128909999</v>
      </c>
      <c r="S295" s="4">
        <f t="shared" si="27"/>
        <v>89.427631423504721</v>
      </c>
      <c r="T295" s="4">
        <v>39.570652731020502</v>
      </c>
      <c r="U295" s="1" t="b">
        <v>0</v>
      </c>
    </row>
    <row r="296" spans="1:21">
      <c r="A296" s="1"/>
      <c r="B296" s="1"/>
      <c r="C296" s="1" t="s">
        <v>388</v>
      </c>
      <c r="D296" s="1" t="s">
        <v>583</v>
      </c>
      <c r="E296" s="4">
        <v>14</v>
      </c>
      <c r="F296" s="1" t="s">
        <v>387</v>
      </c>
      <c r="G296" s="1" t="s">
        <v>27</v>
      </c>
      <c r="H296" s="1" t="s">
        <v>120</v>
      </c>
      <c r="I296" s="3">
        <v>43772.189131944397</v>
      </c>
      <c r="J296" s="4">
        <v>12000</v>
      </c>
      <c r="K296" s="4">
        <v>13271.285559677501</v>
      </c>
      <c r="L296" s="4">
        <v>13.6635666666667</v>
      </c>
      <c r="M296" s="4">
        <v>546319.55887434306</v>
      </c>
      <c r="N296" s="1" t="b">
        <v>0</v>
      </c>
      <c r="O296" s="4">
        <v>10890.3182630949</v>
      </c>
      <c r="P296" s="4">
        <v>10890.3182630949</v>
      </c>
      <c r="Q296" s="4">
        <v>546319.55887434306</v>
      </c>
      <c r="R296" s="4">
        <v>90.752652192457305</v>
      </c>
      <c r="S296" s="4">
        <f t="shared" si="27"/>
        <v>82.059256536407005</v>
      </c>
      <c r="T296" s="4">
        <v>23.248027053184</v>
      </c>
      <c r="U296" s="1" t="b">
        <v>0</v>
      </c>
    </row>
    <row r="297" spans="1:21">
      <c r="A297" s="1"/>
      <c r="B297" s="1"/>
      <c r="C297" s="1" t="s">
        <v>285</v>
      </c>
      <c r="D297" s="1" t="s">
        <v>583</v>
      </c>
      <c r="E297" s="4">
        <v>1</v>
      </c>
      <c r="F297" s="1" t="s">
        <v>386</v>
      </c>
      <c r="G297" s="1" t="s">
        <v>11</v>
      </c>
      <c r="H297" s="1" t="s">
        <v>114</v>
      </c>
      <c r="I297" s="3">
        <v>43772.21</v>
      </c>
      <c r="J297" s="4">
        <v>12000</v>
      </c>
      <c r="K297" s="4">
        <v>13271.285559677501</v>
      </c>
      <c r="L297" s="4">
        <v>13.6720666666667</v>
      </c>
      <c r="M297" s="4">
        <v>447952.55667473603</v>
      </c>
      <c r="N297" s="1" t="b">
        <v>0</v>
      </c>
      <c r="O297" s="4">
        <v>8929.4732903329605</v>
      </c>
      <c r="P297" s="4">
        <v>8929.4732903329605</v>
      </c>
      <c r="Q297" s="4">
        <v>447952.55667473603</v>
      </c>
      <c r="R297" s="4"/>
      <c r="S297" s="4"/>
      <c r="T297" s="4">
        <v>7.4906377493964393E-2</v>
      </c>
      <c r="U297" s="1" t="b">
        <v>0</v>
      </c>
    </row>
    <row r="299" spans="1:21">
      <c r="A299" s="110">
        <v>43809</v>
      </c>
    </row>
    <row r="300" spans="1:21">
      <c r="A300" t="s">
        <v>575</v>
      </c>
    </row>
    <row r="301" spans="1:21">
      <c r="A301" s="289" t="s">
        <v>25</v>
      </c>
      <c r="B301" s="291"/>
      <c r="C301" s="291"/>
      <c r="D301" s="291"/>
      <c r="E301" s="291"/>
      <c r="F301" s="291"/>
      <c r="G301" s="291"/>
      <c r="H301" s="291"/>
      <c r="I301" s="290"/>
      <c r="J301" s="178" t="s">
        <v>576</v>
      </c>
      <c r="K301" s="174"/>
      <c r="L301" s="289" t="s">
        <v>577</v>
      </c>
      <c r="M301" s="291"/>
      <c r="N301" s="291"/>
      <c r="O301" s="291"/>
      <c r="P301" s="291"/>
      <c r="Q301" s="291"/>
      <c r="R301" s="290"/>
      <c r="S301" s="175"/>
      <c r="T301" s="289" t="s">
        <v>578</v>
      </c>
      <c r="U301" s="290"/>
    </row>
    <row r="302" spans="1:21">
      <c r="A302" s="2" t="s">
        <v>114</v>
      </c>
      <c r="B302" s="2" t="s">
        <v>114</v>
      </c>
      <c r="C302" s="2" t="s">
        <v>58</v>
      </c>
      <c r="D302" s="2" t="s">
        <v>579</v>
      </c>
      <c r="E302" s="2" t="s">
        <v>580</v>
      </c>
      <c r="F302" s="2" t="s">
        <v>50</v>
      </c>
      <c r="G302" s="2" t="s">
        <v>59</v>
      </c>
      <c r="H302" s="2" t="s">
        <v>26</v>
      </c>
      <c r="I302" s="2" t="s">
        <v>64</v>
      </c>
      <c r="J302" s="178" t="s">
        <v>581</v>
      </c>
      <c r="K302" s="178" t="s">
        <v>692</v>
      </c>
      <c r="L302" s="2" t="s">
        <v>5</v>
      </c>
      <c r="M302" s="2" t="s">
        <v>572</v>
      </c>
      <c r="N302" s="2" t="s">
        <v>573</v>
      </c>
      <c r="O302" s="2" t="s">
        <v>574</v>
      </c>
      <c r="P302" s="2" t="s">
        <v>19</v>
      </c>
      <c r="Q302" s="2" t="s">
        <v>68</v>
      </c>
      <c r="R302" s="2" t="s">
        <v>0</v>
      </c>
      <c r="S302" s="178" t="s">
        <v>691</v>
      </c>
      <c r="T302" s="2" t="s">
        <v>582</v>
      </c>
      <c r="U302" s="2" t="s">
        <v>573</v>
      </c>
    </row>
    <row r="303" spans="1:21">
      <c r="A303" s="1"/>
      <c r="B303" s="1"/>
      <c r="C303" s="1" t="s">
        <v>112</v>
      </c>
      <c r="D303" s="1" t="s">
        <v>583</v>
      </c>
      <c r="E303" s="4">
        <v>2</v>
      </c>
      <c r="F303" s="1" t="s">
        <v>30</v>
      </c>
      <c r="G303" s="1" t="s">
        <v>44</v>
      </c>
      <c r="H303" s="1" t="s">
        <v>86</v>
      </c>
      <c r="I303" s="3">
        <v>43809.513344907398</v>
      </c>
      <c r="J303" s="4">
        <v>12000</v>
      </c>
      <c r="K303" s="4">
        <v>6729.9484006380399</v>
      </c>
      <c r="L303" s="4">
        <v>10.655433333333299</v>
      </c>
      <c r="M303" s="4">
        <v>247582.67627265499</v>
      </c>
      <c r="N303" s="1" t="b">
        <v>0</v>
      </c>
      <c r="O303" s="4">
        <v>14858.9179296246</v>
      </c>
      <c r="P303" s="4">
        <v>14858.9179296246</v>
      </c>
      <c r="Q303" s="4">
        <v>247582.67627265499</v>
      </c>
      <c r="R303" s="4">
        <f t="shared" ref="R303:R366" si="28">(P303/J303)*100</f>
        <v>123.82431608020501</v>
      </c>
      <c r="S303" s="4">
        <f>(P303/K303)*100</f>
        <v>220.78799189925266</v>
      </c>
      <c r="T303" s="4">
        <v>249.77638518508499</v>
      </c>
      <c r="U303" s="1" t="b">
        <v>0</v>
      </c>
    </row>
    <row r="304" spans="1:21">
      <c r="A304" s="1"/>
      <c r="B304" s="1"/>
      <c r="C304" s="1" t="s">
        <v>126</v>
      </c>
      <c r="D304" s="1" t="s">
        <v>583</v>
      </c>
      <c r="E304" s="4">
        <v>3</v>
      </c>
      <c r="F304" s="1" t="s">
        <v>87</v>
      </c>
      <c r="G304" s="1" t="s">
        <v>44</v>
      </c>
      <c r="H304" s="1" t="s">
        <v>24</v>
      </c>
      <c r="I304" s="3">
        <v>43809.534212963001</v>
      </c>
      <c r="J304" s="4">
        <v>12000</v>
      </c>
      <c r="K304" s="4">
        <v>6729.9484006380399</v>
      </c>
      <c r="L304" s="4">
        <v>10.650449999999999</v>
      </c>
      <c r="M304" s="4">
        <v>215120.76709213201</v>
      </c>
      <c r="N304" s="1" t="b">
        <v>0</v>
      </c>
      <c r="O304" s="4">
        <v>12910.6845087163</v>
      </c>
      <c r="P304" s="4">
        <v>12910.6845087163</v>
      </c>
      <c r="Q304" s="4">
        <v>215120.76709213201</v>
      </c>
      <c r="R304" s="4">
        <f t="shared" si="28"/>
        <v>107.58903757263583</v>
      </c>
      <c r="S304" s="4">
        <f t="shared" ref="S304:S367" si="29">(P304/K304)*100</f>
        <v>191.83927929510261</v>
      </c>
      <c r="T304" s="4">
        <v>251.82579844176999</v>
      </c>
      <c r="U304" s="1" t="b">
        <v>0</v>
      </c>
    </row>
    <row r="305" spans="1:21">
      <c r="A305" s="1"/>
      <c r="B305" s="1"/>
      <c r="C305" s="1" t="s">
        <v>124</v>
      </c>
      <c r="D305" s="1" t="s">
        <v>583</v>
      </c>
      <c r="E305" s="4">
        <v>4</v>
      </c>
      <c r="F305" s="1" t="s">
        <v>34</v>
      </c>
      <c r="G305" s="1" t="s">
        <v>44</v>
      </c>
      <c r="H305" s="1" t="s">
        <v>55</v>
      </c>
      <c r="I305" s="3">
        <v>43809.555069444403</v>
      </c>
      <c r="J305" s="4">
        <v>12000</v>
      </c>
      <c r="K305" s="4">
        <v>6729.9484006380399</v>
      </c>
      <c r="L305" s="4">
        <v>10.6504666666667</v>
      </c>
      <c r="M305" s="4">
        <v>201000.90987247601</v>
      </c>
      <c r="N305" s="1" t="b">
        <v>0</v>
      </c>
      <c r="O305" s="4">
        <v>12063.267384208601</v>
      </c>
      <c r="P305" s="4">
        <v>12063.267384208601</v>
      </c>
      <c r="Q305" s="4">
        <v>201000.90987247601</v>
      </c>
      <c r="R305" s="4">
        <f t="shared" si="28"/>
        <v>100.52722820173834</v>
      </c>
      <c r="S305" s="4">
        <f t="shared" si="29"/>
        <v>179.24754643088988</v>
      </c>
      <c r="T305" s="4">
        <v>247.64414549808399</v>
      </c>
      <c r="U305" s="1" t="b">
        <v>0</v>
      </c>
    </row>
    <row r="306" spans="1:21">
      <c r="A306" s="1"/>
      <c r="B306" s="1"/>
      <c r="C306" s="1" t="s">
        <v>65</v>
      </c>
      <c r="D306" s="1" t="s">
        <v>583</v>
      </c>
      <c r="E306" s="4">
        <v>5</v>
      </c>
      <c r="F306" s="1" t="s">
        <v>106</v>
      </c>
      <c r="G306" s="1" t="s">
        <v>44</v>
      </c>
      <c r="H306" s="1" t="s">
        <v>120</v>
      </c>
      <c r="I306" s="3">
        <v>43809.575972222199</v>
      </c>
      <c r="J306" s="4">
        <v>12000</v>
      </c>
      <c r="K306" s="4">
        <v>6729.9484006380399</v>
      </c>
      <c r="L306" s="4">
        <v>10.6504333333333</v>
      </c>
      <c r="M306" s="4">
        <v>149396.659717537</v>
      </c>
      <c r="N306" s="1" t="b">
        <v>0</v>
      </c>
      <c r="O306" s="4">
        <v>8966.1875342936801</v>
      </c>
      <c r="P306" s="4">
        <v>8966.1875342936801</v>
      </c>
      <c r="Q306" s="4">
        <v>149396.659717537</v>
      </c>
      <c r="R306" s="4">
        <f t="shared" si="28"/>
        <v>74.718229452447332</v>
      </c>
      <c r="S306" s="4">
        <f t="shared" si="29"/>
        <v>133.22817651088724</v>
      </c>
      <c r="T306" s="4">
        <v>254.53628438905301</v>
      </c>
      <c r="U306" s="1" t="b">
        <v>0</v>
      </c>
    </row>
    <row r="307" spans="1:21">
      <c r="A307" s="1"/>
      <c r="B307" s="1"/>
      <c r="C307" s="1" t="s">
        <v>54</v>
      </c>
      <c r="D307" s="1" t="s">
        <v>583</v>
      </c>
      <c r="E307" s="4">
        <v>6</v>
      </c>
      <c r="F307" s="1" t="s">
        <v>77</v>
      </c>
      <c r="G307" s="1" t="s">
        <v>44</v>
      </c>
      <c r="H307" s="1" t="s">
        <v>131</v>
      </c>
      <c r="I307" s="3">
        <v>43809.596875000003</v>
      </c>
      <c r="J307" s="4">
        <v>12000</v>
      </c>
      <c r="K307" s="4">
        <v>6729.9484006380399</v>
      </c>
      <c r="L307" s="4">
        <v>10.6504333333333</v>
      </c>
      <c r="M307" s="4">
        <v>219536.344751709</v>
      </c>
      <c r="N307" s="1" t="b">
        <v>0</v>
      </c>
      <c r="O307" s="4">
        <v>13175.6897467374</v>
      </c>
      <c r="P307" s="4">
        <v>13175.6897467374</v>
      </c>
      <c r="Q307" s="4">
        <v>219536.344751709</v>
      </c>
      <c r="R307" s="4">
        <f t="shared" si="28"/>
        <v>109.797414556145</v>
      </c>
      <c r="S307" s="4">
        <f t="shared" si="29"/>
        <v>195.77698018439881</v>
      </c>
      <c r="T307" s="4">
        <v>248.484508691999</v>
      </c>
      <c r="U307" s="1" t="b">
        <v>0</v>
      </c>
    </row>
    <row r="308" spans="1:21">
      <c r="A308" s="1"/>
      <c r="B308" s="1"/>
      <c r="C308" s="1" t="s">
        <v>100</v>
      </c>
      <c r="D308" s="1" t="s">
        <v>583</v>
      </c>
      <c r="E308" s="4">
        <v>7</v>
      </c>
      <c r="F308" s="1" t="s">
        <v>75</v>
      </c>
      <c r="G308" s="1" t="s">
        <v>44</v>
      </c>
      <c r="H308" s="1" t="s">
        <v>123</v>
      </c>
      <c r="I308" s="3">
        <v>43809.617800925902</v>
      </c>
      <c r="J308" s="4">
        <v>12000</v>
      </c>
      <c r="K308" s="4">
        <v>6729.9484006380399</v>
      </c>
      <c r="L308" s="4">
        <v>10.6504666666667</v>
      </c>
      <c r="M308" s="4">
        <v>212868.96037976199</v>
      </c>
      <c r="N308" s="1" t="b">
        <v>0</v>
      </c>
      <c r="O308" s="4">
        <v>12775.5401131705</v>
      </c>
      <c r="P308" s="4">
        <v>12775.5401131705</v>
      </c>
      <c r="Q308" s="4">
        <v>212868.96037976199</v>
      </c>
      <c r="R308" s="4">
        <f t="shared" si="28"/>
        <v>106.46283427642082</v>
      </c>
      <c r="S308" s="4">
        <f t="shared" si="29"/>
        <v>189.83117481196888</v>
      </c>
      <c r="T308" s="4">
        <v>250.05954066466299</v>
      </c>
      <c r="U308" s="1" t="b">
        <v>0</v>
      </c>
    </row>
    <row r="309" spans="1:21">
      <c r="A309" s="1"/>
      <c r="B309" s="1"/>
      <c r="C309" s="1" t="s">
        <v>129</v>
      </c>
      <c r="D309" s="1" t="s">
        <v>583</v>
      </c>
      <c r="E309" s="4">
        <v>8</v>
      </c>
      <c r="F309" s="1" t="s">
        <v>10</v>
      </c>
      <c r="G309" s="1" t="s">
        <v>44</v>
      </c>
      <c r="H309" s="1" t="s">
        <v>121</v>
      </c>
      <c r="I309" s="3">
        <v>43809.638657407399</v>
      </c>
      <c r="J309" s="4">
        <v>12000</v>
      </c>
      <c r="K309" s="4">
        <v>6729.9484006380399</v>
      </c>
      <c r="L309" s="4">
        <v>10.6504666666667</v>
      </c>
      <c r="M309" s="4">
        <v>231669.40557189999</v>
      </c>
      <c r="N309" s="1" t="b">
        <v>0</v>
      </c>
      <c r="O309" s="4">
        <v>13903.867330389599</v>
      </c>
      <c r="P309" s="4">
        <v>13903.867330389599</v>
      </c>
      <c r="Q309" s="4">
        <v>231669.40557189999</v>
      </c>
      <c r="R309" s="4">
        <f t="shared" si="28"/>
        <v>115.86556108657999</v>
      </c>
      <c r="S309" s="4">
        <f t="shared" si="29"/>
        <v>206.59693808456879</v>
      </c>
      <c r="T309" s="4">
        <v>249.29438711311701</v>
      </c>
      <c r="U309" s="1" t="b">
        <v>0</v>
      </c>
    </row>
    <row r="310" spans="1:21">
      <c r="A310" s="1"/>
      <c r="B310" s="1"/>
      <c r="C310" s="1" t="s">
        <v>132</v>
      </c>
      <c r="D310" s="1" t="s">
        <v>583</v>
      </c>
      <c r="E310" s="4">
        <v>9</v>
      </c>
      <c r="F310" s="1" t="s">
        <v>133</v>
      </c>
      <c r="G310" s="1" t="s">
        <v>44</v>
      </c>
      <c r="H310" s="1" t="s">
        <v>60</v>
      </c>
      <c r="I310" s="3">
        <v>43809.659571759301</v>
      </c>
      <c r="J310" s="4">
        <v>12000</v>
      </c>
      <c r="K310" s="4">
        <v>6729.9484006380399</v>
      </c>
      <c r="L310" s="4">
        <v>10.6504166666667</v>
      </c>
      <c r="M310" s="4">
        <v>216830.65940812501</v>
      </c>
      <c r="N310" s="1" t="b">
        <v>0</v>
      </c>
      <c r="O310" s="4">
        <v>13013.3053785378</v>
      </c>
      <c r="P310" s="4">
        <v>13013.3053785378</v>
      </c>
      <c r="Q310" s="4">
        <v>216830.65940812501</v>
      </c>
      <c r="R310" s="4">
        <f t="shared" si="28"/>
        <v>108.444211487815</v>
      </c>
      <c r="S310" s="4">
        <f t="shared" si="29"/>
        <v>193.36411817517146</v>
      </c>
      <c r="T310" s="4">
        <v>252.53720126208299</v>
      </c>
      <c r="U310" s="1" t="b">
        <v>0</v>
      </c>
    </row>
    <row r="311" spans="1:21">
      <c r="A311" s="1"/>
      <c r="B311" s="1"/>
      <c r="C311" s="1" t="s">
        <v>74</v>
      </c>
      <c r="D311" s="1" t="s">
        <v>583</v>
      </c>
      <c r="E311" s="4">
        <v>10</v>
      </c>
      <c r="F311" s="1" t="s">
        <v>101</v>
      </c>
      <c r="G311" s="1" t="s">
        <v>44</v>
      </c>
      <c r="H311" s="1" t="s">
        <v>95</v>
      </c>
      <c r="I311" s="3">
        <v>43809.680462962999</v>
      </c>
      <c r="J311" s="4">
        <v>12000</v>
      </c>
      <c r="K311" s="4">
        <v>6729.9484006380399</v>
      </c>
      <c r="L311" s="4">
        <v>10.6504666666667</v>
      </c>
      <c r="M311" s="4">
        <v>205973.22801709501</v>
      </c>
      <c r="N311" s="1" t="b">
        <v>0</v>
      </c>
      <c r="O311" s="4">
        <v>12361.685950253701</v>
      </c>
      <c r="P311" s="4">
        <v>12361.685950253701</v>
      </c>
      <c r="Q311" s="4">
        <v>205973.22801709501</v>
      </c>
      <c r="R311" s="4">
        <f t="shared" si="28"/>
        <v>103.01404958544751</v>
      </c>
      <c r="S311" s="4">
        <f t="shared" si="29"/>
        <v>183.6817344555233</v>
      </c>
      <c r="T311" s="4">
        <v>250.10243743048599</v>
      </c>
      <c r="U311" s="1" t="b">
        <v>0</v>
      </c>
    </row>
    <row r="312" spans="1:21">
      <c r="A312" s="1"/>
      <c r="B312" s="1"/>
      <c r="C312" s="1" t="s">
        <v>2</v>
      </c>
      <c r="D312" s="1" t="s">
        <v>583</v>
      </c>
      <c r="E312" s="4">
        <v>11</v>
      </c>
      <c r="F312" s="1" t="s">
        <v>118</v>
      </c>
      <c r="G312" s="1" t="s">
        <v>44</v>
      </c>
      <c r="H312" s="1" t="s">
        <v>40</v>
      </c>
      <c r="I312" s="3">
        <v>43809.701400462996</v>
      </c>
      <c r="J312" s="4">
        <v>12000</v>
      </c>
      <c r="K312" s="4">
        <v>6729.9484006380399</v>
      </c>
      <c r="L312" s="4">
        <v>10.6504333333333</v>
      </c>
      <c r="M312" s="4">
        <v>205203.889197318</v>
      </c>
      <c r="N312" s="1" t="b">
        <v>0</v>
      </c>
      <c r="O312" s="4">
        <v>12315.5133239809</v>
      </c>
      <c r="P312" s="4">
        <v>12315.5133239809</v>
      </c>
      <c r="Q312" s="4">
        <v>205203.889197318</v>
      </c>
      <c r="R312" s="4">
        <f t="shared" si="28"/>
        <v>102.62927769984083</v>
      </c>
      <c r="S312" s="4">
        <f t="shared" si="29"/>
        <v>182.99565748250484</v>
      </c>
      <c r="T312" s="4">
        <v>247.614786495917</v>
      </c>
      <c r="U312" s="1" t="b">
        <v>0</v>
      </c>
    </row>
    <row r="313" spans="1:21">
      <c r="A313" s="1"/>
      <c r="B313" s="1"/>
      <c r="C313" s="1" t="s">
        <v>15</v>
      </c>
      <c r="D313" s="1" t="s">
        <v>583</v>
      </c>
      <c r="E313" s="4">
        <v>12</v>
      </c>
      <c r="F313" s="1" t="s">
        <v>42</v>
      </c>
      <c r="G313" s="1" t="s">
        <v>44</v>
      </c>
      <c r="H313" s="1" t="s">
        <v>94</v>
      </c>
      <c r="I313" s="3">
        <v>43809.722280092603</v>
      </c>
      <c r="J313" s="4">
        <v>12000</v>
      </c>
      <c r="K313" s="4">
        <v>6729.9484006380399</v>
      </c>
      <c r="L313" s="4">
        <v>10.650399999999999</v>
      </c>
      <c r="M313" s="4">
        <v>231690.29402847699</v>
      </c>
      <c r="N313" s="1" t="b">
        <v>0</v>
      </c>
      <c r="O313" s="4">
        <v>13905.120971664601</v>
      </c>
      <c r="P313" s="4">
        <v>13905.120971664601</v>
      </c>
      <c r="Q313" s="4">
        <v>231690.29402847699</v>
      </c>
      <c r="R313" s="4">
        <f t="shared" si="28"/>
        <v>115.876008097205</v>
      </c>
      <c r="S313" s="4">
        <f t="shared" si="29"/>
        <v>206.61556588377871</v>
      </c>
      <c r="T313" s="4">
        <v>248.70508357721599</v>
      </c>
      <c r="U313" s="1" t="b">
        <v>0</v>
      </c>
    </row>
    <row r="314" spans="1:21">
      <c r="A314" s="1"/>
      <c r="B314" s="1"/>
      <c r="C314" s="1" t="s">
        <v>67</v>
      </c>
      <c r="D314" s="1" t="s">
        <v>583</v>
      </c>
      <c r="E314" s="4">
        <v>14</v>
      </c>
      <c r="F314" s="1" t="s">
        <v>52</v>
      </c>
      <c r="G314" s="1" t="s">
        <v>44</v>
      </c>
      <c r="H314" s="1" t="s">
        <v>45</v>
      </c>
      <c r="I314" s="3">
        <v>43809.7640972222</v>
      </c>
      <c r="J314" s="4">
        <v>12000</v>
      </c>
      <c r="K314" s="4">
        <v>6729.9484006380399</v>
      </c>
      <c r="L314" s="4">
        <v>10.6504166666667</v>
      </c>
      <c r="M314" s="4">
        <v>168581.99476401199</v>
      </c>
      <c r="N314" s="1" t="b">
        <v>0</v>
      </c>
      <c r="O314" s="4">
        <v>10117.614294839599</v>
      </c>
      <c r="P314" s="4">
        <v>10117.614294839599</v>
      </c>
      <c r="Q314" s="4">
        <v>168581.99476401199</v>
      </c>
      <c r="R314" s="4">
        <f t="shared" si="28"/>
        <v>84.313452456996657</v>
      </c>
      <c r="S314" s="4">
        <f t="shared" si="29"/>
        <v>150.33717485679961</v>
      </c>
      <c r="T314" s="4">
        <v>248.391711381806</v>
      </c>
      <c r="U314" s="1" t="b">
        <v>0</v>
      </c>
    </row>
    <row r="315" spans="1:21">
      <c r="A315" s="1"/>
      <c r="B315" s="1"/>
      <c r="C315" s="1" t="s">
        <v>88</v>
      </c>
      <c r="D315" s="1" t="s">
        <v>583</v>
      </c>
      <c r="E315" s="4">
        <v>15</v>
      </c>
      <c r="F315" s="1" t="s">
        <v>63</v>
      </c>
      <c r="G315" s="1" t="s">
        <v>44</v>
      </c>
      <c r="H315" s="1" t="s">
        <v>135</v>
      </c>
      <c r="I315" s="3">
        <v>43809.785011574102</v>
      </c>
      <c r="J315" s="4">
        <v>12000</v>
      </c>
      <c r="K315" s="4">
        <v>6729.9484006380399</v>
      </c>
      <c r="L315" s="4">
        <v>10.6454166666667</v>
      </c>
      <c r="M315" s="4">
        <v>130739.174522268</v>
      </c>
      <c r="N315" s="1" t="b">
        <v>0</v>
      </c>
      <c r="O315" s="4">
        <v>7846.4402019545096</v>
      </c>
      <c r="P315" s="4">
        <v>7846.4402019545096</v>
      </c>
      <c r="Q315" s="4">
        <v>130739.174522268</v>
      </c>
      <c r="R315" s="4">
        <f t="shared" si="28"/>
        <v>65.387001682954249</v>
      </c>
      <c r="S315" s="4">
        <f t="shared" si="29"/>
        <v>116.5899013610657</v>
      </c>
      <c r="T315" s="4">
        <v>246.912366450554</v>
      </c>
      <c r="U315" s="1" t="b">
        <v>0</v>
      </c>
    </row>
    <row r="316" spans="1:21">
      <c r="A316" s="1"/>
      <c r="B316" s="1"/>
      <c r="C316" s="1" t="s">
        <v>9</v>
      </c>
      <c r="D316" s="1" t="s">
        <v>583</v>
      </c>
      <c r="E316" s="4">
        <v>16</v>
      </c>
      <c r="F316" s="1" t="s">
        <v>36</v>
      </c>
      <c r="G316" s="1" t="s">
        <v>44</v>
      </c>
      <c r="H316" s="1" t="s">
        <v>134</v>
      </c>
      <c r="I316" s="3">
        <v>43809.805891203701</v>
      </c>
      <c r="J316" s="4">
        <v>12000</v>
      </c>
      <c r="K316" s="4">
        <v>6729.9484006380399</v>
      </c>
      <c r="L316" s="4">
        <v>10.6454166666667</v>
      </c>
      <c r="M316" s="4">
        <v>163059.316615555</v>
      </c>
      <c r="N316" s="1" t="b">
        <v>0</v>
      </c>
      <c r="O316" s="4">
        <v>9786.1653316282791</v>
      </c>
      <c r="P316" s="4">
        <v>9786.1653316282791</v>
      </c>
      <c r="Q316" s="4">
        <v>163059.316615555</v>
      </c>
      <c r="R316" s="4">
        <f t="shared" si="28"/>
        <v>81.551377763568993</v>
      </c>
      <c r="S316" s="4">
        <f t="shared" si="29"/>
        <v>145.41218964918795</v>
      </c>
      <c r="T316" s="4">
        <v>250.80918533660301</v>
      </c>
      <c r="U316" s="1" t="b">
        <v>0</v>
      </c>
    </row>
    <row r="317" spans="1:21">
      <c r="A317" s="1"/>
      <c r="B317" s="1"/>
      <c r="C317" s="1" t="s">
        <v>84</v>
      </c>
      <c r="D317" s="1" t="s">
        <v>583</v>
      </c>
      <c r="E317" s="4">
        <v>1</v>
      </c>
      <c r="F317" s="1" t="s">
        <v>137</v>
      </c>
      <c r="G317" s="1" t="s">
        <v>130</v>
      </c>
      <c r="H317" s="1" t="s">
        <v>114</v>
      </c>
      <c r="I317" s="3">
        <v>43809.492534722202</v>
      </c>
      <c r="J317" s="4">
        <v>12000</v>
      </c>
      <c r="K317" s="4">
        <v>6729.9484006380399</v>
      </c>
      <c r="L317" s="4">
        <v>10.6557833333333</v>
      </c>
      <c r="M317" s="4">
        <v>117737.684866914</v>
      </c>
      <c r="N317" s="1" t="b">
        <v>0</v>
      </c>
      <c r="O317" s="4">
        <v>7066.1430072549101</v>
      </c>
      <c r="P317" s="4">
        <v>7066.1430072549101</v>
      </c>
      <c r="Q317" s="4">
        <v>117737.684866914</v>
      </c>
      <c r="R317" s="4">
        <f t="shared" si="28"/>
        <v>58.884525060457584</v>
      </c>
      <c r="S317" s="4">
        <f t="shared" si="29"/>
        <v>104.99550050911233</v>
      </c>
      <c r="T317" s="4">
        <v>239.126542061804</v>
      </c>
      <c r="U317" s="1" t="b">
        <v>0</v>
      </c>
    </row>
    <row r="318" spans="1:21">
      <c r="A318" s="1"/>
      <c r="B318" s="1"/>
      <c r="C318" s="1" t="s">
        <v>84</v>
      </c>
      <c r="D318" s="1" t="s">
        <v>583</v>
      </c>
      <c r="E318" s="4">
        <v>1</v>
      </c>
      <c r="F318" s="1" t="s">
        <v>37</v>
      </c>
      <c r="G318" s="1" t="s">
        <v>130</v>
      </c>
      <c r="H318" s="1" t="s">
        <v>114</v>
      </c>
      <c r="I318" s="3">
        <v>43809.9312152778</v>
      </c>
      <c r="J318" s="4">
        <v>12000</v>
      </c>
      <c r="K318" s="4">
        <v>6729.9484006380399</v>
      </c>
      <c r="L318" s="4">
        <v>10.645383333333299</v>
      </c>
      <c r="M318" s="4">
        <v>104455.291671447</v>
      </c>
      <c r="N318" s="1" t="b">
        <v>0</v>
      </c>
      <c r="O318" s="4">
        <v>6268.9871101957096</v>
      </c>
      <c r="P318" s="4">
        <v>6268.9871101957096</v>
      </c>
      <c r="Q318" s="4">
        <v>104455.291671447</v>
      </c>
      <c r="R318" s="4">
        <f>(P318/J318)*100</f>
        <v>52.24155925163091</v>
      </c>
      <c r="S318" s="4">
        <f t="shared" si="29"/>
        <v>93.150596958534948</v>
      </c>
      <c r="T318" s="4">
        <v>261.01110162876</v>
      </c>
      <c r="U318" s="1" t="b">
        <v>0</v>
      </c>
    </row>
    <row r="319" spans="1:21">
      <c r="A319" s="1"/>
      <c r="B319" s="1"/>
      <c r="C319" s="1" t="s">
        <v>84</v>
      </c>
      <c r="D319" s="1" t="s">
        <v>583</v>
      </c>
      <c r="E319" s="4">
        <v>1</v>
      </c>
      <c r="F319" s="1" t="s">
        <v>116</v>
      </c>
      <c r="G319" s="1" t="s">
        <v>130</v>
      </c>
      <c r="H319" s="1" t="s">
        <v>114</v>
      </c>
      <c r="I319" s="3">
        <v>43810.077442129601</v>
      </c>
      <c r="J319" s="4">
        <v>12000</v>
      </c>
      <c r="K319" s="4">
        <v>6729.9484006380399</v>
      </c>
      <c r="L319" s="4">
        <v>10.6454166666667</v>
      </c>
      <c r="M319" s="4">
        <v>84732.475172024599</v>
      </c>
      <c r="N319" s="1" t="b">
        <v>0</v>
      </c>
      <c r="O319" s="4">
        <v>5085.30287138724</v>
      </c>
      <c r="P319" s="4">
        <v>5085.30287138724</v>
      </c>
      <c r="Q319" s="4">
        <v>84732.475172024599</v>
      </c>
      <c r="R319" s="4">
        <f t="shared" si="28"/>
        <v>42.377523928226999</v>
      </c>
      <c r="S319" s="4">
        <f t="shared" si="29"/>
        <v>75.562286196802376</v>
      </c>
      <c r="T319" s="4">
        <v>254.323769452319</v>
      </c>
      <c r="U319" s="1" t="b">
        <v>0</v>
      </c>
    </row>
    <row r="320" spans="1:21">
      <c r="A320" s="1"/>
      <c r="B320" s="1"/>
      <c r="C320" s="1" t="s">
        <v>84</v>
      </c>
      <c r="D320" s="1" t="s">
        <v>583</v>
      </c>
      <c r="E320" s="4">
        <v>1</v>
      </c>
      <c r="F320" s="1" t="s">
        <v>56</v>
      </c>
      <c r="G320" s="1" t="s">
        <v>130</v>
      </c>
      <c r="H320" s="1" t="s">
        <v>114</v>
      </c>
      <c r="I320" s="3">
        <v>43810.181840277801</v>
      </c>
      <c r="J320" s="4">
        <v>12000</v>
      </c>
      <c r="K320" s="4">
        <v>6729.9484006380399</v>
      </c>
      <c r="L320" s="4">
        <v>10.64035</v>
      </c>
      <c r="M320" s="4">
        <v>91753.622032156098</v>
      </c>
      <c r="N320" s="1" t="b">
        <v>0</v>
      </c>
      <c r="O320" s="4">
        <v>5506.6839087730896</v>
      </c>
      <c r="P320" s="4">
        <v>5506.6839087730896</v>
      </c>
      <c r="Q320" s="4">
        <v>91753.622032156098</v>
      </c>
      <c r="R320" s="4">
        <f t="shared" si="28"/>
        <v>45.889032573109077</v>
      </c>
      <c r="S320" s="4">
        <f t="shared" si="29"/>
        <v>81.823568041785023</v>
      </c>
      <c r="T320" s="4">
        <v>254.4512830287</v>
      </c>
      <c r="U320" s="1" t="b">
        <v>0</v>
      </c>
    </row>
    <row r="321" spans="1:21">
      <c r="A321" s="1"/>
      <c r="B321" s="1"/>
      <c r="C321" s="1" t="s">
        <v>84</v>
      </c>
      <c r="D321" s="1" t="s">
        <v>583</v>
      </c>
      <c r="E321" s="4">
        <v>1</v>
      </c>
      <c r="F321" s="1" t="s">
        <v>91</v>
      </c>
      <c r="G321" s="1" t="s">
        <v>130</v>
      </c>
      <c r="H321" s="1" t="s">
        <v>114</v>
      </c>
      <c r="I321" s="3">
        <v>43810.327835648102</v>
      </c>
      <c r="J321" s="4">
        <v>12000</v>
      </c>
      <c r="K321" s="4">
        <v>6729.9484006380399</v>
      </c>
      <c r="L321" s="4">
        <v>10.64045</v>
      </c>
      <c r="M321" s="4">
        <v>110631.853032122</v>
      </c>
      <c r="N321" s="1" t="b">
        <v>0</v>
      </c>
      <c r="O321" s="4">
        <v>6639.6795177876302</v>
      </c>
      <c r="P321" s="4">
        <v>6639.6795177876302</v>
      </c>
      <c r="Q321" s="4">
        <v>110631.853032122</v>
      </c>
      <c r="R321" s="4">
        <f t="shared" si="28"/>
        <v>55.330662648230259</v>
      </c>
      <c r="S321" s="4">
        <f t="shared" si="29"/>
        <v>98.658698737692376</v>
      </c>
      <c r="T321" s="4">
        <v>246.020952831991</v>
      </c>
      <c r="U321" s="1" t="b">
        <v>0</v>
      </c>
    </row>
    <row r="322" spans="1:21">
      <c r="A322" s="1"/>
      <c r="B322" s="1"/>
      <c r="C322" s="1" t="s">
        <v>84</v>
      </c>
      <c r="D322" s="1" t="s">
        <v>583</v>
      </c>
      <c r="E322" s="4">
        <v>1</v>
      </c>
      <c r="F322" s="1" t="s">
        <v>29</v>
      </c>
      <c r="G322" s="1" t="s">
        <v>130</v>
      </c>
      <c r="H322" s="1" t="s">
        <v>114</v>
      </c>
      <c r="I322" s="3">
        <v>43810.369537036997</v>
      </c>
      <c r="J322" s="4">
        <v>12000</v>
      </c>
      <c r="K322" s="4">
        <v>6729.9484006380399</v>
      </c>
      <c r="L322" s="4">
        <v>10.635300000000001</v>
      </c>
      <c r="M322" s="4">
        <v>138055.88946395399</v>
      </c>
      <c r="N322" s="1" t="b">
        <v>0</v>
      </c>
      <c r="O322" s="4">
        <v>8285.5600485840496</v>
      </c>
      <c r="P322" s="4">
        <v>8285.5600485840496</v>
      </c>
      <c r="Q322" s="4">
        <v>138055.88946395399</v>
      </c>
      <c r="R322" s="4">
        <f t="shared" si="28"/>
        <v>69.046333738200417</v>
      </c>
      <c r="S322" s="4">
        <f t="shared" si="29"/>
        <v>123.11476337320101</v>
      </c>
      <c r="T322" s="4">
        <v>247.566775602154</v>
      </c>
      <c r="U322" s="1" t="b">
        <v>0</v>
      </c>
    </row>
    <row r="323" spans="1:21">
      <c r="A323" s="1"/>
      <c r="B323" s="1"/>
      <c r="C323" s="1" t="s">
        <v>84</v>
      </c>
      <c r="D323" s="1" t="s">
        <v>583</v>
      </c>
      <c r="E323" s="4">
        <v>1</v>
      </c>
      <c r="F323" s="1" t="s">
        <v>6</v>
      </c>
      <c r="G323" s="1" t="s">
        <v>130</v>
      </c>
      <c r="H323" s="1" t="s">
        <v>114</v>
      </c>
      <c r="I323" s="3">
        <v>43810.4528125</v>
      </c>
      <c r="J323" s="4">
        <v>12000</v>
      </c>
      <c r="K323" s="4">
        <v>6729.9484006380399</v>
      </c>
      <c r="L323" s="4">
        <v>10.6354166666667</v>
      </c>
      <c r="M323" s="4">
        <v>133419.640567875</v>
      </c>
      <c r="N323" s="1" t="b">
        <v>0</v>
      </c>
      <c r="O323" s="4">
        <v>8007.3110091710696</v>
      </c>
      <c r="P323" s="4">
        <v>8007.3110091710696</v>
      </c>
      <c r="Q323" s="4">
        <v>133419.640567875</v>
      </c>
      <c r="R323" s="4">
        <f t="shared" si="28"/>
        <v>66.727591743092248</v>
      </c>
      <c r="S323" s="4">
        <f t="shared" si="29"/>
        <v>118.98027343585468</v>
      </c>
      <c r="T323" s="4">
        <v>247.645759551136</v>
      </c>
      <c r="U323" s="1" t="b">
        <v>0</v>
      </c>
    </row>
    <row r="324" spans="1:21">
      <c r="A324" s="1"/>
      <c r="B324" s="1"/>
      <c r="C324" s="1" t="s">
        <v>84</v>
      </c>
      <c r="D324" s="1" t="s">
        <v>583</v>
      </c>
      <c r="E324" s="4">
        <v>1</v>
      </c>
      <c r="F324" s="1" t="s">
        <v>97</v>
      </c>
      <c r="G324" s="1" t="s">
        <v>130</v>
      </c>
      <c r="H324" s="1" t="s">
        <v>114</v>
      </c>
      <c r="I324" s="3">
        <v>43810.4945717593</v>
      </c>
      <c r="J324" s="4">
        <v>12000</v>
      </c>
      <c r="K324" s="4">
        <v>6729.9484006380399</v>
      </c>
      <c r="L324" s="4">
        <v>10.635300000000001</v>
      </c>
      <c r="M324" s="4">
        <v>116301.013007096</v>
      </c>
      <c r="N324" s="1" t="b">
        <v>0</v>
      </c>
      <c r="O324" s="4">
        <v>6979.9197319506202</v>
      </c>
      <c r="P324" s="4">
        <v>6979.9197319506202</v>
      </c>
      <c r="Q324" s="4">
        <v>116301.013007096</v>
      </c>
      <c r="R324" s="4">
        <f t="shared" si="28"/>
        <v>58.165997766255174</v>
      </c>
      <c r="S324" s="4">
        <f t="shared" si="29"/>
        <v>103.71431274701722</v>
      </c>
      <c r="T324" s="4">
        <v>257.43705466047402</v>
      </c>
      <c r="U324" s="1" t="b">
        <v>0</v>
      </c>
    </row>
    <row r="325" spans="1:21">
      <c r="A325" s="1"/>
      <c r="B325" s="1"/>
      <c r="C325" s="1" t="s">
        <v>119</v>
      </c>
      <c r="D325" s="1" t="s">
        <v>583</v>
      </c>
      <c r="E325" s="4">
        <v>17</v>
      </c>
      <c r="F325" s="1" t="s">
        <v>57</v>
      </c>
      <c r="G325" s="1" t="s">
        <v>27</v>
      </c>
      <c r="H325" s="1" t="s">
        <v>120</v>
      </c>
      <c r="I325" s="3">
        <v>43809.826782407399</v>
      </c>
      <c r="J325" s="4">
        <v>12000</v>
      </c>
      <c r="K325" s="4">
        <v>6729.9484006380399</v>
      </c>
      <c r="L325" s="4">
        <v>10.645433333333299</v>
      </c>
      <c r="M325" s="4">
        <v>190669.03540211599</v>
      </c>
      <c r="N325" s="1" t="b">
        <v>0</v>
      </c>
      <c r="O325" s="4">
        <v>11443.189771649</v>
      </c>
      <c r="P325" s="4">
        <v>11443.189771649</v>
      </c>
      <c r="Q325" s="4">
        <v>190669.03540211599</v>
      </c>
      <c r="R325" s="4">
        <f t="shared" si="28"/>
        <v>95.359914763741671</v>
      </c>
      <c r="S325" s="4">
        <f t="shared" si="29"/>
        <v>170.03384112966032</v>
      </c>
      <c r="T325" s="4">
        <v>251.180825969696</v>
      </c>
      <c r="U325" s="1" t="b">
        <v>0</v>
      </c>
    </row>
    <row r="326" spans="1:21">
      <c r="A326" s="1"/>
      <c r="B326" s="1"/>
      <c r="C326" s="1" t="s">
        <v>127</v>
      </c>
      <c r="D326" s="1" t="s">
        <v>583</v>
      </c>
      <c r="E326" s="4">
        <v>18</v>
      </c>
      <c r="F326" s="1" t="s">
        <v>69</v>
      </c>
      <c r="G326" s="1" t="s">
        <v>27</v>
      </c>
      <c r="H326" s="1" t="s">
        <v>60</v>
      </c>
      <c r="I326" s="3">
        <v>43809.847662036998</v>
      </c>
      <c r="J326" s="4">
        <v>12000</v>
      </c>
      <c r="K326" s="4">
        <v>6729.9484006380399</v>
      </c>
      <c r="L326" s="4">
        <v>10.6454166666667</v>
      </c>
      <c r="M326" s="4">
        <v>146167.255250724</v>
      </c>
      <c r="N326" s="1" t="b">
        <v>0</v>
      </c>
      <c r="O326" s="4">
        <v>8772.3716475912406</v>
      </c>
      <c r="P326" s="4">
        <v>8772.3716475912406</v>
      </c>
      <c r="Q326" s="4">
        <v>146167.255250724</v>
      </c>
      <c r="R326" s="4">
        <f t="shared" si="28"/>
        <v>73.103097063260336</v>
      </c>
      <c r="S326" s="4">
        <f t="shared" si="29"/>
        <v>130.34827498468735</v>
      </c>
      <c r="T326" s="4">
        <v>254.860941891945</v>
      </c>
      <c r="U326" s="1" t="b">
        <v>0</v>
      </c>
    </row>
    <row r="327" spans="1:21">
      <c r="A327" s="1"/>
      <c r="B327" s="1"/>
      <c r="C327" s="1" t="s">
        <v>78</v>
      </c>
      <c r="D327" s="1" t="s">
        <v>583</v>
      </c>
      <c r="E327" s="4">
        <v>19</v>
      </c>
      <c r="F327" s="1" t="s">
        <v>28</v>
      </c>
      <c r="G327" s="1" t="s">
        <v>27</v>
      </c>
      <c r="H327" s="1" t="s">
        <v>94</v>
      </c>
      <c r="I327" s="3">
        <v>43809.868587962999</v>
      </c>
      <c r="J327" s="4">
        <v>12000</v>
      </c>
      <c r="K327" s="4">
        <v>6729.9484006380399</v>
      </c>
      <c r="L327" s="4">
        <v>10.6453666666667</v>
      </c>
      <c r="M327" s="4">
        <v>157591.809721956</v>
      </c>
      <c r="N327" s="1" t="b">
        <v>0</v>
      </c>
      <c r="O327" s="4">
        <v>9458.0275255639608</v>
      </c>
      <c r="P327" s="4">
        <v>9458.0275255639608</v>
      </c>
      <c r="Q327" s="4">
        <v>157591.809721956</v>
      </c>
      <c r="R327" s="4">
        <f t="shared" si="28"/>
        <v>78.816896046366338</v>
      </c>
      <c r="S327" s="4">
        <f t="shared" si="29"/>
        <v>140.53640477640636</v>
      </c>
      <c r="T327" s="4">
        <v>258.541882417453</v>
      </c>
      <c r="U327" s="1" t="b">
        <v>0</v>
      </c>
    </row>
    <row r="328" spans="1:21">
      <c r="A328" s="1"/>
      <c r="B328" s="1"/>
      <c r="C328" s="1" t="s">
        <v>129</v>
      </c>
      <c r="D328" s="1" t="s">
        <v>583</v>
      </c>
      <c r="E328" s="4">
        <v>8</v>
      </c>
      <c r="F328" s="1" t="s">
        <v>13</v>
      </c>
      <c r="G328" s="1" t="s">
        <v>27</v>
      </c>
      <c r="H328" s="1" t="s">
        <v>121</v>
      </c>
      <c r="I328" s="3">
        <v>43810.0148148148</v>
      </c>
      <c r="J328" s="4">
        <v>12000</v>
      </c>
      <c r="K328" s="4">
        <v>6729.9484006380399</v>
      </c>
      <c r="L328" s="4">
        <v>10.645383333333299</v>
      </c>
      <c r="M328" s="4">
        <v>215738.98730538701</v>
      </c>
      <c r="N328" s="1" t="b">
        <v>0</v>
      </c>
      <c r="O328" s="4">
        <v>12947.787603122901</v>
      </c>
      <c r="P328" s="4">
        <v>12947.787603122901</v>
      </c>
      <c r="Q328" s="4">
        <v>215738.98730538701</v>
      </c>
      <c r="R328" s="4">
        <f t="shared" si="28"/>
        <v>107.89823002602417</v>
      </c>
      <c r="S328" s="4">
        <f t="shared" si="29"/>
        <v>192.39059250283958</v>
      </c>
      <c r="T328" s="4">
        <v>252.25719860137701</v>
      </c>
      <c r="U328" s="1" t="b">
        <v>0</v>
      </c>
    </row>
    <row r="329" spans="1:21">
      <c r="A329" s="1"/>
      <c r="B329" s="1"/>
      <c r="C329" s="1" t="s">
        <v>74</v>
      </c>
      <c r="D329" s="1" t="s">
        <v>583</v>
      </c>
      <c r="E329" s="4">
        <v>10</v>
      </c>
      <c r="F329" s="1" t="s">
        <v>96</v>
      </c>
      <c r="G329" s="1" t="s">
        <v>27</v>
      </c>
      <c r="H329" s="1" t="s">
        <v>95</v>
      </c>
      <c r="I329" s="3">
        <v>43810.2444328704</v>
      </c>
      <c r="J329" s="4">
        <v>12000</v>
      </c>
      <c r="K329" s="4">
        <v>6729.9484006380399</v>
      </c>
      <c r="L329" s="4">
        <v>10.640333333333301</v>
      </c>
      <c r="M329" s="4">
        <v>173337.31927275099</v>
      </c>
      <c r="N329" s="1" t="b">
        <v>0</v>
      </c>
      <c r="O329" s="4">
        <v>10403.009774312801</v>
      </c>
      <c r="P329" s="4">
        <v>10403.009774312801</v>
      </c>
      <c r="Q329" s="4">
        <v>173337.31927275099</v>
      </c>
      <c r="R329" s="4">
        <f t="shared" si="28"/>
        <v>86.691748119273342</v>
      </c>
      <c r="S329" s="4">
        <f t="shared" si="29"/>
        <v>154.57785342494651</v>
      </c>
      <c r="T329" s="4">
        <v>252.58347596428899</v>
      </c>
      <c r="U329" s="1" t="b">
        <v>0</v>
      </c>
    </row>
    <row r="330" spans="1:21">
      <c r="A330" s="1"/>
      <c r="B330" s="1"/>
      <c r="C330" s="1" t="s">
        <v>112</v>
      </c>
      <c r="D330" s="1" t="s">
        <v>583</v>
      </c>
      <c r="E330" s="4">
        <v>2</v>
      </c>
      <c r="F330" s="1" t="s">
        <v>70</v>
      </c>
      <c r="G330" s="1" t="s">
        <v>27</v>
      </c>
      <c r="H330" s="1" t="s">
        <v>86</v>
      </c>
      <c r="I330" s="3">
        <v>43810.515462962998</v>
      </c>
      <c r="J330" s="4">
        <v>12000</v>
      </c>
      <c r="K330" s="4">
        <v>6729.9484006380399</v>
      </c>
      <c r="L330" s="4">
        <v>10.6353166666667</v>
      </c>
      <c r="M330" s="4">
        <v>201258.91462223799</v>
      </c>
      <c r="N330" s="1" t="b">
        <v>0</v>
      </c>
      <c r="O330" s="4">
        <v>12078.751793133701</v>
      </c>
      <c r="P330" s="4">
        <v>12078.751793133701</v>
      </c>
      <c r="Q330" s="4">
        <v>201258.91462223799</v>
      </c>
      <c r="R330" s="4">
        <f t="shared" si="28"/>
        <v>100.65626494278084</v>
      </c>
      <c r="S330" s="4">
        <f t="shared" si="29"/>
        <v>179.47762856530315</v>
      </c>
      <c r="T330" s="4">
        <v>250.43169516352</v>
      </c>
      <c r="U330" s="1" t="b">
        <v>0</v>
      </c>
    </row>
    <row r="331" spans="1:21">
      <c r="A331" s="1"/>
      <c r="B331" s="1"/>
      <c r="C331" s="1" t="s">
        <v>126</v>
      </c>
      <c r="D331" s="1" t="s">
        <v>583</v>
      </c>
      <c r="E331" s="4">
        <v>3</v>
      </c>
      <c r="F331" s="1" t="s">
        <v>62</v>
      </c>
      <c r="G331" s="1" t="s">
        <v>27</v>
      </c>
      <c r="H331" s="1" t="s">
        <v>24</v>
      </c>
      <c r="I331" s="3">
        <v>43810.536261574103</v>
      </c>
      <c r="J331" s="4">
        <v>12000</v>
      </c>
      <c r="K331" s="4">
        <v>6729.9484006380399</v>
      </c>
      <c r="L331" s="4">
        <v>10.6353166666667</v>
      </c>
      <c r="M331" s="4">
        <v>229758.35839019599</v>
      </c>
      <c r="N331" s="1" t="b">
        <v>0</v>
      </c>
      <c r="O331" s="4">
        <v>13789.1739533728</v>
      </c>
      <c r="P331" s="4">
        <v>13789.1739533728</v>
      </c>
      <c r="Q331" s="4">
        <v>229758.35839019599</v>
      </c>
      <c r="R331" s="4">
        <f t="shared" si="28"/>
        <v>114.90978294477333</v>
      </c>
      <c r="S331" s="4">
        <f t="shared" si="29"/>
        <v>204.89271436413244</v>
      </c>
      <c r="T331" s="4">
        <v>255.791072487484</v>
      </c>
      <c r="U331" s="1" t="b">
        <v>0</v>
      </c>
    </row>
    <row r="332" spans="1:21">
      <c r="A332" s="1"/>
      <c r="B332" s="1"/>
      <c r="C332" s="1" t="s">
        <v>124</v>
      </c>
      <c r="D332" s="1" t="s">
        <v>583</v>
      </c>
      <c r="E332" s="4">
        <v>4</v>
      </c>
      <c r="F332" s="1" t="s">
        <v>32</v>
      </c>
      <c r="G332" s="1" t="s">
        <v>27</v>
      </c>
      <c r="H332" s="1" t="s">
        <v>55</v>
      </c>
      <c r="I332" s="3">
        <v>43810.5570717593</v>
      </c>
      <c r="J332" s="4">
        <v>12000</v>
      </c>
      <c r="K332" s="4">
        <v>6729.9484006380399</v>
      </c>
      <c r="L332" s="4">
        <v>10.6354666666667</v>
      </c>
      <c r="M332" s="4">
        <v>168220.89112940599</v>
      </c>
      <c r="N332" s="1" t="b">
        <v>0</v>
      </c>
      <c r="O332" s="4">
        <v>10095.942304894799</v>
      </c>
      <c r="P332" s="4">
        <v>10095.942304894799</v>
      </c>
      <c r="Q332" s="4">
        <v>168220.89112940599</v>
      </c>
      <c r="R332" s="4">
        <f t="shared" si="28"/>
        <v>84.132852540789997</v>
      </c>
      <c r="S332" s="4">
        <f t="shared" si="29"/>
        <v>150.01515173485791</v>
      </c>
      <c r="T332" s="4">
        <v>254.206828044959</v>
      </c>
      <c r="U332" s="1" t="b">
        <v>0</v>
      </c>
    </row>
    <row r="333" spans="1:21">
      <c r="A333" s="1"/>
      <c r="B333" s="1"/>
      <c r="C333" s="1" t="s">
        <v>65</v>
      </c>
      <c r="D333" s="1" t="s">
        <v>583</v>
      </c>
      <c r="E333" s="4">
        <v>5</v>
      </c>
      <c r="F333" s="1" t="s">
        <v>113</v>
      </c>
      <c r="G333" s="1" t="s">
        <v>27</v>
      </c>
      <c r="H333" s="1" t="s">
        <v>120</v>
      </c>
      <c r="I333" s="3">
        <v>43810.577916666698</v>
      </c>
      <c r="J333" s="4">
        <v>12000</v>
      </c>
      <c r="K333" s="4">
        <v>6729.9484006380399</v>
      </c>
      <c r="L333" s="4">
        <v>10.6354166666667</v>
      </c>
      <c r="M333" s="4">
        <v>166523.89808617299</v>
      </c>
      <c r="N333" s="1" t="b">
        <v>0</v>
      </c>
      <c r="O333" s="4">
        <v>9994.0955976204405</v>
      </c>
      <c r="P333" s="4">
        <v>9994.0955976204405</v>
      </c>
      <c r="Q333" s="4">
        <v>166523.89808617299</v>
      </c>
      <c r="R333" s="4">
        <f t="shared" si="28"/>
        <v>83.284129980170334</v>
      </c>
      <c r="S333" s="4">
        <f t="shared" si="29"/>
        <v>148.50181610118943</v>
      </c>
      <c r="T333" s="4">
        <v>253.18130249412499</v>
      </c>
      <c r="U333" s="1" t="b">
        <v>0</v>
      </c>
    </row>
    <row r="334" spans="1:21">
      <c r="A334" s="1"/>
      <c r="B334" s="1"/>
      <c r="C334" s="1" t="s">
        <v>54</v>
      </c>
      <c r="D334" s="1" t="s">
        <v>583</v>
      </c>
      <c r="E334" s="4">
        <v>6</v>
      </c>
      <c r="F334" s="1" t="s">
        <v>17</v>
      </c>
      <c r="G334" s="1" t="s">
        <v>27</v>
      </c>
      <c r="H334" s="1" t="s">
        <v>131</v>
      </c>
      <c r="I334" s="3">
        <v>43810.598761574103</v>
      </c>
      <c r="J334" s="4">
        <v>12000</v>
      </c>
      <c r="K334" s="4">
        <v>6729.9484006380399</v>
      </c>
      <c r="L334" s="4">
        <v>10.6354166666667</v>
      </c>
      <c r="M334" s="4">
        <v>190309.36725957299</v>
      </c>
      <c r="N334" s="1" t="b">
        <v>0</v>
      </c>
      <c r="O334" s="4">
        <v>11421.603934172799</v>
      </c>
      <c r="P334" s="4">
        <v>11421.603934172799</v>
      </c>
      <c r="Q334" s="4">
        <v>190309.36725957299</v>
      </c>
      <c r="R334" s="4">
        <f t="shared" si="28"/>
        <v>95.180032784773331</v>
      </c>
      <c r="S334" s="4">
        <f t="shared" si="29"/>
        <v>169.71309814336709</v>
      </c>
      <c r="T334" s="4">
        <v>256.58871847372598</v>
      </c>
      <c r="U334" s="1" t="b">
        <v>0</v>
      </c>
    </row>
    <row r="335" spans="1:21">
      <c r="A335" s="1"/>
      <c r="B335" s="1"/>
      <c r="C335" s="1" t="s">
        <v>100</v>
      </c>
      <c r="D335" s="1" t="s">
        <v>583</v>
      </c>
      <c r="E335" s="4">
        <v>7</v>
      </c>
      <c r="F335" s="1" t="s">
        <v>14</v>
      </c>
      <c r="G335" s="1" t="s">
        <v>27</v>
      </c>
      <c r="H335" s="1" t="s">
        <v>123</v>
      </c>
      <c r="I335" s="3">
        <v>43810.619594907403</v>
      </c>
      <c r="J335" s="4">
        <v>12000</v>
      </c>
      <c r="K335" s="4">
        <v>6729.9484006380399</v>
      </c>
      <c r="L335" s="4">
        <v>10.635450000000001</v>
      </c>
      <c r="M335" s="4">
        <v>205522.343631809</v>
      </c>
      <c r="N335" s="1" t="b">
        <v>0</v>
      </c>
      <c r="O335" s="4">
        <v>12334.6256802154</v>
      </c>
      <c r="P335" s="4">
        <v>12334.6256802154</v>
      </c>
      <c r="Q335" s="4">
        <v>205522.343631809</v>
      </c>
      <c r="R335" s="4">
        <f t="shared" si="28"/>
        <v>102.78854733512834</v>
      </c>
      <c r="S335" s="4">
        <f t="shared" si="29"/>
        <v>183.27964712249508</v>
      </c>
      <c r="T335" s="4">
        <v>250.62477791946301</v>
      </c>
      <c r="U335" s="1" t="b">
        <v>0</v>
      </c>
    </row>
    <row r="336" spans="1:21">
      <c r="A336" s="1"/>
      <c r="B336" s="1"/>
      <c r="C336" s="1" t="s">
        <v>129</v>
      </c>
      <c r="D336" s="1" t="s">
        <v>583</v>
      </c>
      <c r="E336" s="4">
        <v>8</v>
      </c>
      <c r="F336" s="1" t="s">
        <v>79</v>
      </c>
      <c r="G336" s="1" t="s">
        <v>27</v>
      </c>
      <c r="H336" s="1" t="s">
        <v>121</v>
      </c>
      <c r="I336" s="3">
        <v>43810.640416666698</v>
      </c>
      <c r="J336" s="4">
        <v>12000</v>
      </c>
      <c r="K336" s="4">
        <v>6729.9484006380399</v>
      </c>
      <c r="L336" s="4">
        <v>10.635450000000001</v>
      </c>
      <c r="M336" s="4">
        <v>244145.00780719399</v>
      </c>
      <c r="N336" s="1" t="b">
        <v>0</v>
      </c>
      <c r="O336" s="4">
        <v>14652.6028741186</v>
      </c>
      <c r="P336" s="4">
        <v>14652.6028741186</v>
      </c>
      <c r="Q336" s="4">
        <v>244145.00780719399</v>
      </c>
      <c r="R336" s="4">
        <f t="shared" si="28"/>
        <v>122.10502395098834</v>
      </c>
      <c r="S336" s="4">
        <f t="shared" si="29"/>
        <v>217.72236578707563</v>
      </c>
      <c r="T336" s="4">
        <v>248.126833121711</v>
      </c>
      <c r="U336" s="1" t="b">
        <v>0</v>
      </c>
    </row>
    <row r="337" spans="1:21">
      <c r="A337" s="1"/>
      <c r="B337" s="1"/>
      <c r="C337" s="1" t="s">
        <v>132</v>
      </c>
      <c r="D337" s="1" t="s">
        <v>583</v>
      </c>
      <c r="E337" s="4">
        <v>9</v>
      </c>
      <c r="F337" s="1" t="s">
        <v>21</v>
      </c>
      <c r="G337" s="1" t="s">
        <v>27</v>
      </c>
      <c r="H337" s="1" t="s">
        <v>60</v>
      </c>
      <c r="I337" s="3">
        <v>43810.661249999997</v>
      </c>
      <c r="J337" s="4">
        <v>12000</v>
      </c>
      <c r="K337" s="4">
        <v>6729.9484006380399</v>
      </c>
      <c r="L337" s="4">
        <v>10.6352833333333</v>
      </c>
      <c r="M337" s="4">
        <v>159093.10112273399</v>
      </c>
      <c r="N337" s="1" t="b">
        <v>0</v>
      </c>
      <c r="O337" s="4">
        <v>9548.12900620246</v>
      </c>
      <c r="P337" s="4">
        <v>9548.12900620246</v>
      </c>
      <c r="Q337" s="4">
        <v>159093.10112273399</v>
      </c>
      <c r="R337" s="4">
        <f t="shared" si="28"/>
        <v>79.56774171835383</v>
      </c>
      <c r="S337" s="4">
        <f t="shared" si="29"/>
        <v>141.87521861679119</v>
      </c>
      <c r="T337" s="4">
        <v>256.89126872094403</v>
      </c>
      <c r="U337" s="1" t="b">
        <v>0</v>
      </c>
    </row>
    <row r="338" spans="1:21">
      <c r="A338" s="1"/>
      <c r="B338" s="1"/>
      <c r="C338" s="1" t="s">
        <v>74</v>
      </c>
      <c r="D338" s="1" t="s">
        <v>583</v>
      </c>
      <c r="E338" s="4">
        <v>10</v>
      </c>
      <c r="F338" s="1" t="s">
        <v>71</v>
      </c>
      <c r="G338" s="1" t="s">
        <v>27</v>
      </c>
      <c r="H338" s="1" t="s">
        <v>95</v>
      </c>
      <c r="I338" s="3">
        <v>43810.682094907403</v>
      </c>
      <c r="J338" s="4">
        <v>12000</v>
      </c>
      <c r="K338" s="4">
        <v>6729.9484006380399</v>
      </c>
      <c r="L338" s="4">
        <v>10.635300000000001</v>
      </c>
      <c r="M338" s="4">
        <v>199553.67346979101</v>
      </c>
      <c r="N338" s="1" t="b">
        <v>0</v>
      </c>
      <c r="O338" s="4">
        <v>11976.410067469</v>
      </c>
      <c r="P338" s="4">
        <v>11976.410067469</v>
      </c>
      <c r="Q338" s="4">
        <v>199553.67346979101</v>
      </c>
      <c r="R338" s="4">
        <f t="shared" si="28"/>
        <v>99.80341722890833</v>
      </c>
      <c r="S338" s="4">
        <f t="shared" si="29"/>
        <v>177.95693747568055</v>
      </c>
      <c r="T338" s="4">
        <v>250.29084121428801</v>
      </c>
      <c r="U338" s="1" t="b">
        <v>0</v>
      </c>
    </row>
    <row r="339" spans="1:21">
      <c r="A339" s="1"/>
      <c r="B339" s="1"/>
      <c r="C339" s="1" t="s">
        <v>2</v>
      </c>
      <c r="D339" s="1" t="s">
        <v>583</v>
      </c>
      <c r="E339" s="4">
        <v>11</v>
      </c>
      <c r="F339" s="1" t="s">
        <v>66</v>
      </c>
      <c r="G339" s="1" t="s">
        <v>27</v>
      </c>
      <c r="H339" s="1" t="s">
        <v>40</v>
      </c>
      <c r="I339" s="3">
        <v>43810.702939814801</v>
      </c>
      <c r="J339" s="4">
        <v>12000</v>
      </c>
      <c r="K339" s="4">
        <v>6729.9484006380399</v>
      </c>
      <c r="L339" s="4">
        <v>10.6303</v>
      </c>
      <c r="M339" s="4">
        <v>199641.65190523799</v>
      </c>
      <c r="N339" s="1" t="b">
        <v>0</v>
      </c>
      <c r="O339" s="4">
        <v>11981.6901798402</v>
      </c>
      <c r="P339" s="4">
        <v>11981.6901798402</v>
      </c>
      <c r="Q339" s="4">
        <v>199641.65190523799</v>
      </c>
      <c r="R339" s="4">
        <f t="shared" si="28"/>
        <v>99.847418165335</v>
      </c>
      <c r="S339" s="4">
        <f t="shared" si="29"/>
        <v>178.03539442745597</v>
      </c>
      <c r="T339" s="4">
        <v>251.631063417506</v>
      </c>
      <c r="U339" s="1" t="b">
        <v>0</v>
      </c>
    </row>
    <row r="340" spans="1:21">
      <c r="A340" s="1"/>
      <c r="B340" s="1"/>
      <c r="C340" s="1" t="s">
        <v>15</v>
      </c>
      <c r="D340" s="1" t="s">
        <v>583</v>
      </c>
      <c r="E340" s="4">
        <v>12</v>
      </c>
      <c r="F340" s="1" t="s">
        <v>43</v>
      </c>
      <c r="G340" s="1" t="s">
        <v>27</v>
      </c>
      <c r="H340" s="1" t="s">
        <v>94</v>
      </c>
      <c r="I340" s="3">
        <v>43810.723842592597</v>
      </c>
      <c r="J340" s="4">
        <v>12000</v>
      </c>
      <c r="K340" s="4">
        <v>6729.9484006380399</v>
      </c>
      <c r="L340" s="4">
        <v>10.630266666666699</v>
      </c>
      <c r="M340" s="4">
        <v>260642.92047419201</v>
      </c>
      <c r="N340" s="1" t="b">
        <v>0</v>
      </c>
      <c r="O340" s="4">
        <v>15642.741336225899</v>
      </c>
      <c r="P340" s="4">
        <v>15642.741336225899</v>
      </c>
      <c r="Q340" s="4">
        <v>260642.92047419201</v>
      </c>
      <c r="R340" s="4">
        <f t="shared" si="28"/>
        <v>130.3561778018825</v>
      </c>
      <c r="S340" s="4">
        <f t="shared" si="29"/>
        <v>232.43478857494472</v>
      </c>
      <c r="T340" s="4">
        <v>252.40423930087701</v>
      </c>
      <c r="U340" s="1" t="b">
        <v>0</v>
      </c>
    </row>
    <row r="341" spans="1:21">
      <c r="A341" s="1"/>
      <c r="B341" s="1"/>
      <c r="C341" s="1" t="s">
        <v>67</v>
      </c>
      <c r="D341" s="1" t="s">
        <v>583</v>
      </c>
      <c r="E341" s="4">
        <v>14</v>
      </c>
      <c r="F341" s="1" t="s">
        <v>108</v>
      </c>
      <c r="G341" s="1" t="s">
        <v>27</v>
      </c>
      <c r="H341" s="1" t="s">
        <v>45</v>
      </c>
      <c r="I341" s="3">
        <v>43810.765613425901</v>
      </c>
      <c r="J341" s="4">
        <v>12000</v>
      </c>
      <c r="K341" s="4">
        <v>6729.9484006380399</v>
      </c>
      <c r="L341" s="4">
        <v>10.630316666666699</v>
      </c>
      <c r="M341" s="4">
        <v>189344.99755154899</v>
      </c>
      <c r="N341" s="1" t="b">
        <v>0</v>
      </c>
      <c r="O341" s="4">
        <v>11363.726337238</v>
      </c>
      <c r="P341" s="4">
        <v>11363.726337238</v>
      </c>
      <c r="Q341" s="4">
        <v>189344.99755154899</v>
      </c>
      <c r="R341" s="4">
        <f t="shared" si="28"/>
        <v>94.697719476983337</v>
      </c>
      <c r="S341" s="4">
        <f t="shared" si="29"/>
        <v>168.85309753876643</v>
      </c>
      <c r="T341" s="4">
        <v>253.58755121761499</v>
      </c>
      <c r="U341" s="1" t="b">
        <v>0</v>
      </c>
    </row>
    <row r="342" spans="1:21">
      <c r="A342" s="1"/>
      <c r="B342" s="1"/>
      <c r="C342" s="1" t="s">
        <v>88</v>
      </c>
      <c r="D342" s="1" t="s">
        <v>583</v>
      </c>
      <c r="E342" s="4">
        <v>15</v>
      </c>
      <c r="F342" s="1" t="s">
        <v>31</v>
      </c>
      <c r="G342" s="1" t="s">
        <v>27</v>
      </c>
      <c r="H342" s="1" t="s">
        <v>135</v>
      </c>
      <c r="I342" s="3">
        <v>43810.786458333299</v>
      </c>
      <c r="J342" s="4">
        <v>12000</v>
      </c>
      <c r="K342" s="4">
        <v>6729.9484006380399</v>
      </c>
      <c r="L342" s="4">
        <v>10.6303</v>
      </c>
      <c r="M342" s="4">
        <v>182513.676794525</v>
      </c>
      <c r="N342" s="1" t="b">
        <v>0</v>
      </c>
      <c r="O342" s="4">
        <v>10953.7379002128</v>
      </c>
      <c r="P342" s="4">
        <v>10953.7379002128</v>
      </c>
      <c r="Q342" s="4">
        <v>182513.676794525</v>
      </c>
      <c r="R342" s="4">
        <f t="shared" si="28"/>
        <v>91.281149168439995</v>
      </c>
      <c r="S342" s="4">
        <f t="shared" si="29"/>
        <v>162.7610978291352</v>
      </c>
      <c r="T342" s="4">
        <v>252.841014992102</v>
      </c>
      <c r="U342" s="1" t="b">
        <v>0</v>
      </c>
    </row>
    <row r="343" spans="1:21">
      <c r="A343" s="1"/>
      <c r="B343" s="1"/>
      <c r="C343" s="1" t="s">
        <v>9</v>
      </c>
      <c r="D343" s="1" t="s">
        <v>583</v>
      </c>
      <c r="E343" s="4">
        <v>16</v>
      </c>
      <c r="F343" s="1" t="s">
        <v>76</v>
      </c>
      <c r="G343" s="1" t="s">
        <v>27</v>
      </c>
      <c r="H343" s="1" t="s">
        <v>134</v>
      </c>
      <c r="I343" s="3">
        <v>43810.807349536997</v>
      </c>
      <c r="J343" s="4">
        <v>12000</v>
      </c>
      <c r="K343" s="4">
        <v>6729.9484006380399</v>
      </c>
      <c r="L343" s="4">
        <v>10.63025</v>
      </c>
      <c r="M343" s="4">
        <v>255264.63885814001</v>
      </c>
      <c r="N343" s="1" t="b">
        <v>0</v>
      </c>
      <c r="O343" s="4">
        <v>15319.958472988301</v>
      </c>
      <c r="P343" s="4">
        <v>15319.958472988301</v>
      </c>
      <c r="Q343" s="4">
        <v>255264.63885814001</v>
      </c>
      <c r="R343" s="4">
        <f t="shared" si="28"/>
        <v>127.66632060823584</v>
      </c>
      <c r="S343" s="4">
        <f t="shared" si="29"/>
        <v>227.63857255630481</v>
      </c>
      <c r="T343" s="4">
        <v>252.37006977617099</v>
      </c>
      <c r="U343" s="1" t="b">
        <v>0</v>
      </c>
    </row>
    <row r="344" spans="1:21">
      <c r="A344" s="1"/>
      <c r="B344" s="1"/>
      <c r="C344" s="1" t="s">
        <v>119</v>
      </c>
      <c r="D344" s="1" t="s">
        <v>587</v>
      </c>
      <c r="E344" s="4"/>
      <c r="F344" s="1" t="s">
        <v>47</v>
      </c>
      <c r="G344" s="1" t="s">
        <v>27</v>
      </c>
      <c r="H344" s="1" t="s">
        <v>134</v>
      </c>
      <c r="I344" s="3">
        <v>43811.418020833298</v>
      </c>
      <c r="J344" s="4">
        <v>12000</v>
      </c>
      <c r="K344" s="4">
        <v>6729.9484006380399</v>
      </c>
      <c r="L344" s="4">
        <v>10.6354166666667</v>
      </c>
      <c r="M344" s="4">
        <v>236545.51952863601</v>
      </c>
      <c r="N344" s="1" t="b">
        <v>0</v>
      </c>
      <c r="O344" s="4">
        <v>14196.5121074371</v>
      </c>
      <c r="P344" s="4">
        <v>14196.5121074371</v>
      </c>
      <c r="Q344" s="4">
        <v>236545.51952863601</v>
      </c>
      <c r="R344" s="4">
        <f t="shared" si="28"/>
        <v>118.30426756197583</v>
      </c>
      <c r="S344" s="4">
        <f t="shared" si="29"/>
        <v>210.94533363868265</v>
      </c>
      <c r="T344" s="4">
        <v>247.45987559834299</v>
      </c>
      <c r="U344" s="1" t="b">
        <v>0</v>
      </c>
    </row>
    <row r="345" spans="1:21">
      <c r="A345" s="1"/>
      <c r="B345" s="1"/>
      <c r="C345" s="1" t="s">
        <v>127</v>
      </c>
      <c r="D345" s="1" t="s">
        <v>587</v>
      </c>
      <c r="E345" s="4"/>
      <c r="F345" s="1" t="s">
        <v>588</v>
      </c>
      <c r="G345" s="1" t="s">
        <v>27</v>
      </c>
      <c r="H345" s="1" t="s">
        <v>134</v>
      </c>
      <c r="I345" s="3">
        <v>43811.439131944397</v>
      </c>
      <c r="J345" s="4">
        <v>12000</v>
      </c>
      <c r="K345" s="4">
        <v>6729.9484006380399</v>
      </c>
      <c r="L345" s="4">
        <v>10.6304</v>
      </c>
      <c r="M345" s="4">
        <v>181728.65616617401</v>
      </c>
      <c r="N345" s="1" t="b">
        <v>0</v>
      </c>
      <c r="O345" s="4">
        <v>10906.624114768099</v>
      </c>
      <c r="P345" s="4">
        <v>21813.248229536101</v>
      </c>
      <c r="Q345" s="4">
        <v>181728.65616617401</v>
      </c>
      <c r="R345" s="4">
        <f t="shared" si="28"/>
        <v>181.77706857946751</v>
      </c>
      <c r="S345" s="4">
        <f t="shared" si="29"/>
        <v>324.12207242878821</v>
      </c>
      <c r="T345" s="4">
        <v>250.50765046385999</v>
      </c>
      <c r="U345" s="1" t="b">
        <v>0</v>
      </c>
    </row>
    <row r="346" spans="1:21">
      <c r="A346" s="1"/>
      <c r="B346" s="1"/>
      <c r="C346" s="1" t="s">
        <v>78</v>
      </c>
      <c r="D346" s="1" t="s">
        <v>587</v>
      </c>
      <c r="E346" s="4"/>
      <c r="F346" s="1" t="s">
        <v>589</v>
      </c>
      <c r="G346" s="1" t="s">
        <v>27</v>
      </c>
      <c r="H346" s="1" t="s">
        <v>134</v>
      </c>
      <c r="I346" s="3">
        <v>43811.460046296299</v>
      </c>
      <c r="J346" s="4">
        <v>12000</v>
      </c>
      <c r="K346" s="4">
        <v>6729.9484006380399</v>
      </c>
      <c r="L346" s="4">
        <v>10.630383333333301</v>
      </c>
      <c r="M346" s="4">
        <v>178704.870730914</v>
      </c>
      <c r="N346" s="1" t="b">
        <v>0</v>
      </c>
      <c r="O346" s="4">
        <v>10725.1486565666</v>
      </c>
      <c r="P346" s="4">
        <v>10725.1486565666</v>
      </c>
      <c r="Q346" s="4">
        <v>178704.870730914</v>
      </c>
      <c r="R346" s="4">
        <f t="shared" si="28"/>
        <v>89.376238804721666</v>
      </c>
      <c r="S346" s="4">
        <f t="shared" si="29"/>
        <v>159.36450055916907</v>
      </c>
      <c r="T346" s="4">
        <v>249.471856050431</v>
      </c>
      <c r="U346" s="1" t="b">
        <v>0</v>
      </c>
    </row>
    <row r="347" spans="1:21">
      <c r="A347" s="1"/>
      <c r="B347" s="1"/>
      <c r="C347" s="1" t="s">
        <v>107</v>
      </c>
      <c r="D347" s="1" t="s">
        <v>583</v>
      </c>
      <c r="E347" s="4">
        <v>13</v>
      </c>
      <c r="F347" s="1" t="s">
        <v>73</v>
      </c>
      <c r="G347" s="1" t="s">
        <v>25</v>
      </c>
      <c r="H347" s="1" t="s">
        <v>136</v>
      </c>
      <c r="I347" s="3">
        <v>43809.743217592601</v>
      </c>
      <c r="J347" s="4">
        <v>12000</v>
      </c>
      <c r="K347" s="4">
        <v>6729.9484006380399</v>
      </c>
      <c r="L347" s="4">
        <v>10.6051</v>
      </c>
      <c r="M347" s="4">
        <v>2404.4276217039101</v>
      </c>
      <c r="N347" s="1" t="b">
        <v>0</v>
      </c>
      <c r="O347" s="4">
        <v>144.30408959339201</v>
      </c>
      <c r="P347" s="4">
        <v>144.30408959339201</v>
      </c>
      <c r="Q347" s="4">
        <v>2404.4276217039101</v>
      </c>
      <c r="R347" s="4">
        <f t="shared" si="28"/>
        <v>1.2025340799449333</v>
      </c>
      <c r="S347" s="4">
        <f t="shared" si="29"/>
        <v>2.1442079642053589</v>
      </c>
      <c r="T347" s="4">
        <v>198.06194704408699</v>
      </c>
      <c r="U347" s="1" t="b">
        <v>0</v>
      </c>
    </row>
    <row r="348" spans="1:21">
      <c r="A348" s="1"/>
      <c r="B348" s="1"/>
      <c r="C348" s="1" t="s">
        <v>72</v>
      </c>
      <c r="D348" s="1" t="s">
        <v>583</v>
      </c>
      <c r="E348" s="4">
        <v>20</v>
      </c>
      <c r="F348" s="1" t="s">
        <v>115</v>
      </c>
      <c r="G348" s="1" t="s">
        <v>25</v>
      </c>
      <c r="H348" s="1" t="s">
        <v>114</v>
      </c>
      <c r="I348" s="3">
        <v>43809.889432870397</v>
      </c>
      <c r="J348" s="4">
        <v>12000</v>
      </c>
      <c r="K348" s="4">
        <v>6729.9484006380399</v>
      </c>
      <c r="L348" s="4">
        <v>10.645383333333299</v>
      </c>
      <c r="M348" s="4">
        <v>199655.01967506</v>
      </c>
      <c r="N348" s="1" t="b">
        <v>0</v>
      </c>
      <c r="O348" s="4">
        <v>11982.492459699501</v>
      </c>
      <c r="P348" s="4">
        <v>11982.492459699501</v>
      </c>
      <c r="Q348" s="4">
        <v>199655.01967506</v>
      </c>
      <c r="R348" s="4">
        <f t="shared" si="28"/>
        <v>99.854103830829175</v>
      </c>
      <c r="S348" s="4">
        <f t="shared" si="29"/>
        <v>178.04731546773061</v>
      </c>
      <c r="T348" s="4">
        <v>249.876173049279</v>
      </c>
      <c r="U348" s="1" t="b">
        <v>0</v>
      </c>
    </row>
    <row r="349" spans="1:21">
      <c r="A349" s="1"/>
      <c r="B349" s="1"/>
      <c r="C349" s="1" t="s">
        <v>128</v>
      </c>
      <c r="D349" s="1" t="s">
        <v>583</v>
      </c>
      <c r="E349" s="4">
        <v>21</v>
      </c>
      <c r="F349" s="1" t="s">
        <v>4</v>
      </c>
      <c r="G349" s="1" t="s">
        <v>25</v>
      </c>
      <c r="H349" s="1" t="s">
        <v>114</v>
      </c>
      <c r="I349" s="3">
        <v>43809.910335648201</v>
      </c>
      <c r="J349" s="4">
        <v>12000</v>
      </c>
      <c r="K349" s="4">
        <v>6729.9484006380399</v>
      </c>
      <c r="L349" s="4">
        <v>10.6454</v>
      </c>
      <c r="M349" s="4">
        <v>154700.25953353901</v>
      </c>
      <c r="N349" s="1" t="b">
        <v>0</v>
      </c>
      <c r="O349" s="4">
        <v>9284.4882958169001</v>
      </c>
      <c r="P349" s="4">
        <v>9284.4882958169001</v>
      </c>
      <c r="Q349" s="4">
        <v>154700.25953353901</v>
      </c>
      <c r="R349" s="4">
        <f t="shared" si="28"/>
        <v>77.370735798474172</v>
      </c>
      <c r="S349" s="4">
        <f t="shared" si="29"/>
        <v>137.95779318213903</v>
      </c>
      <c r="T349" s="4">
        <v>262.884066971599</v>
      </c>
      <c r="U349" s="1" t="b">
        <v>0</v>
      </c>
    </row>
    <row r="350" spans="1:21">
      <c r="A350" s="1"/>
      <c r="B350" s="1"/>
      <c r="C350" s="1" t="s">
        <v>590</v>
      </c>
      <c r="D350" s="1" t="s">
        <v>583</v>
      </c>
      <c r="E350" s="4">
        <v>22</v>
      </c>
      <c r="F350" s="1" t="s">
        <v>591</v>
      </c>
      <c r="G350" s="1" t="s">
        <v>25</v>
      </c>
      <c r="H350" s="1" t="s">
        <v>114</v>
      </c>
      <c r="I350" s="3">
        <v>43809.952083333301</v>
      </c>
      <c r="J350" s="4">
        <v>12000</v>
      </c>
      <c r="K350" s="4">
        <v>6729.9484006380399</v>
      </c>
      <c r="L350" s="4">
        <v>10.5597833333333</v>
      </c>
      <c r="M350" s="4">
        <v>63.9280636894377</v>
      </c>
      <c r="N350" s="1" t="b">
        <v>0</v>
      </c>
      <c r="O350" s="4">
        <v>3.8367056454106399</v>
      </c>
      <c r="P350" s="4">
        <v>3.8367056454106399</v>
      </c>
      <c r="Q350" s="4">
        <v>63.9280636894377</v>
      </c>
      <c r="R350" s="4">
        <f t="shared" si="28"/>
        <v>3.1972547045088666E-2</v>
      </c>
      <c r="S350" s="4">
        <f t="shared" si="29"/>
        <v>5.7009436284041891E-2</v>
      </c>
      <c r="T350" s="4" t="s">
        <v>114</v>
      </c>
      <c r="U350" s="1" t="b">
        <v>0</v>
      </c>
    </row>
    <row r="351" spans="1:21">
      <c r="A351" s="1"/>
      <c r="B351" s="1"/>
      <c r="C351" s="1" t="s">
        <v>23</v>
      </c>
      <c r="D351" s="1" t="s">
        <v>583</v>
      </c>
      <c r="E351" s="4">
        <v>23</v>
      </c>
      <c r="F351" s="1" t="s">
        <v>98</v>
      </c>
      <c r="G351" s="1" t="s">
        <v>25</v>
      </c>
      <c r="H351" s="1" t="s">
        <v>114</v>
      </c>
      <c r="I351" s="3">
        <v>43809.972951388903</v>
      </c>
      <c r="J351" s="4">
        <v>12000</v>
      </c>
      <c r="K351" s="4">
        <v>6729.9484006380399</v>
      </c>
      <c r="L351" s="4">
        <v>10.645383333333299</v>
      </c>
      <c r="M351" s="4">
        <v>176795.25242680701</v>
      </c>
      <c r="N351" s="1" t="b">
        <v>0</v>
      </c>
      <c r="O351" s="4">
        <v>10610.5410350447</v>
      </c>
      <c r="P351" s="4">
        <v>10610.5410350447</v>
      </c>
      <c r="Q351" s="4">
        <v>176795.25242680701</v>
      </c>
      <c r="R351" s="4">
        <f t="shared" si="28"/>
        <v>88.421175292039166</v>
      </c>
      <c r="S351" s="4">
        <f t="shared" si="29"/>
        <v>157.66155107576688</v>
      </c>
      <c r="T351" s="4">
        <v>255.01535941174001</v>
      </c>
      <c r="U351" s="1" t="b">
        <v>0</v>
      </c>
    </row>
    <row r="352" spans="1:21">
      <c r="A352" s="1"/>
      <c r="B352" s="1"/>
      <c r="C352" s="1" t="s">
        <v>592</v>
      </c>
      <c r="D352" s="1" t="s">
        <v>583</v>
      </c>
      <c r="E352" s="4">
        <v>24</v>
      </c>
      <c r="F352" s="1" t="s">
        <v>593</v>
      </c>
      <c r="G352" s="1" t="s">
        <v>25</v>
      </c>
      <c r="H352" s="1" t="s">
        <v>114</v>
      </c>
      <c r="I352" s="3">
        <v>43809.993969907402</v>
      </c>
      <c r="J352" s="4">
        <v>12000</v>
      </c>
      <c r="K352" s="4">
        <v>6729.9484006380399</v>
      </c>
      <c r="L352" s="4">
        <v>10.151899999999999</v>
      </c>
      <c r="M352" s="4">
        <v>835.83379690605602</v>
      </c>
      <c r="N352" s="1" t="b">
        <v>0</v>
      </c>
      <c r="O352" s="4">
        <v>50.163387753981397</v>
      </c>
      <c r="P352" s="4">
        <v>50.163387753981397</v>
      </c>
      <c r="Q352" s="4">
        <v>835.83379690605602</v>
      </c>
      <c r="R352" s="4">
        <f t="shared" si="28"/>
        <v>0.41802823128317829</v>
      </c>
      <c r="S352" s="4">
        <f t="shared" si="29"/>
        <v>0.74537551802366875</v>
      </c>
      <c r="T352" s="4">
        <v>1911.67714865166</v>
      </c>
      <c r="U352" s="1" t="b">
        <v>0</v>
      </c>
    </row>
    <row r="353" spans="1:21">
      <c r="A353" s="1"/>
      <c r="B353" s="1"/>
      <c r="C353" s="1" t="s">
        <v>22</v>
      </c>
      <c r="D353" s="1" t="s">
        <v>583</v>
      </c>
      <c r="E353" s="4">
        <v>25</v>
      </c>
      <c r="F353" s="1" t="s">
        <v>53</v>
      </c>
      <c r="G353" s="1" t="s">
        <v>25</v>
      </c>
      <c r="H353" s="1" t="s">
        <v>114</v>
      </c>
      <c r="I353" s="3">
        <v>43810.035694444399</v>
      </c>
      <c r="J353" s="4">
        <v>12000</v>
      </c>
      <c r="K353" s="4">
        <v>6729.9484006380399</v>
      </c>
      <c r="L353" s="4">
        <v>10.645383333333299</v>
      </c>
      <c r="M353" s="4">
        <v>178191.595007105</v>
      </c>
      <c r="N353" s="1" t="b">
        <v>0</v>
      </c>
      <c r="O353" s="4">
        <v>10694.343908956</v>
      </c>
      <c r="P353" s="4">
        <v>10694.343908956</v>
      </c>
      <c r="Q353" s="4">
        <v>178191.595007105</v>
      </c>
      <c r="R353" s="4">
        <f t="shared" si="28"/>
        <v>89.119532574633325</v>
      </c>
      <c r="S353" s="4">
        <f t="shared" si="29"/>
        <v>158.90677420263893</v>
      </c>
      <c r="T353" s="4">
        <v>245.97267437887101</v>
      </c>
      <c r="U353" s="1" t="b">
        <v>0</v>
      </c>
    </row>
    <row r="354" spans="1:21">
      <c r="A354" s="1"/>
      <c r="B354" s="1"/>
      <c r="C354" s="1" t="s">
        <v>48</v>
      </c>
      <c r="D354" s="1" t="s">
        <v>583</v>
      </c>
      <c r="E354" s="4">
        <v>25</v>
      </c>
      <c r="F354" s="1" t="s">
        <v>102</v>
      </c>
      <c r="G354" s="1" t="s">
        <v>25</v>
      </c>
      <c r="H354" s="1" t="s">
        <v>114</v>
      </c>
      <c r="I354" s="3">
        <v>43810.056527777801</v>
      </c>
      <c r="J354" s="4">
        <v>12000</v>
      </c>
      <c r="K354" s="4">
        <v>6729.9484006380399</v>
      </c>
      <c r="L354" s="4">
        <v>10.6403833333333</v>
      </c>
      <c r="M354" s="4">
        <v>170107.92736164099</v>
      </c>
      <c r="N354" s="1" t="b">
        <v>0</v>
      </c>
      <c r="O354" s="4">
        <v>10209.194641153301</v>
      </c>
      <c r="P354" s="4">
        <v>10209.194641153301</v>
      </c>
      <c r="Q354" s="4">
        <v>170107.92736164099</v>
      </c>
      <c r="R354" s="4">
        <f t="shared" si="28"/>
        <v>85.07662200961083</v>
      </c>
      <c r="S354" s="4">
        <f t="shared" si="29"/>
        <v>151.69796309560718</v>
      </c>
      <c r="T354" s="4">
        <v>255.796347431318</v>
      </c>
      <c r="U354" s="1" t="b">
        <v>0</v>
      </c>
    </row>
    <row r="355" spans="1:21">
      <c r="A355" s="1"/>
      <c r="B355" s="1"/>
      <c r="C355" s="1" t="s">
        <v>594</v>
      </c>
      <c r="D355" s="1" t="s">
        <v>583</v>
      </c>
      <c r="E355" s="4">
        <v>26</v>
      </c>
      <c r="F355" s="1" t="s">
        <v>595</v>
      </c>
      <c r="G355" s="1" t="s">
        <v>25</v>
      </c>
      <c r="H355" s="1" t="s">
        <v>114</v>
      </c>
      <c r="I355" s="3">
        <v>43810.098310185203</v>
      </c>
      <c r="J355" s="4">
        <v>12000</v>
      </c>
      <c r="K355" s="4">
        <v>6729.9484006380399</v>
      </c>
      <c r="L355" s="4">
        <v>10.1468333333333</v>
      </c>
      <c r="M355" s="4">
        <v>1425.92273587771</v>
      </c>
      <c r="N355" s="1" t="b">
        <v>0</v>
      </c>
      <c r="O355" s="4">
        <v>85.578156054260305</v>
      </c>
      <c r="P355" s="4">
        <v>85.578156054260305</v>
      </c>
      <c r="Q355" s="4">
        <v>1425.92273587771</v>
      </c>
      <c r="R355" s="4">
        <f t="shared" si="28"/>
        <v>0.71315130045216923</v>
      </c>
      <c r="S355" s="4">
        <f t="shared" si="29"/>
        <v>1.2716019642312113</v>
      </c>
      <c r="T355" s="4">
        <v>2012.47398457846</v>
      </c>
      <c r="U355" s="1" t="b">
        <v>0</v>
      </c>
    </row>
    <row r="356" spans="1:21">
      <c r="A356" s="1"/>
      <c r="B356" s="1"/>
      <c r="C356" s="1" t="s">
        <v>596</v>
      </c>
      <c r="D356" s="1" t="s">
        <v>583</v>
      </c>
      <c r="E356" s="4">
        <v>27</v>
      </c>
      <c r="F356" s="1" t="s">
        <v>597</v>
      </c>
      <c r="G356" s="1" t="s">
        <v>25</v>
      </c>
      <c r="H356" s="1" t="s">
        <v>114</v>
      </c>
      <c r="I356" s="3">
        <v>43810.119212963</v>
      </c>
      <c r="J356" s="4">
        <v>12000</v>
      </c>
      <c r="K356" s="4">
        <v>6729.9484006380399</v>
      </c>
      <c r="L356" s="4">
        <v>10.6504166666667</v>
      </c>
      <c r="M356" s="4">
        <v>135.15229099878101</v>
      </c>
      <c r="N356" s="1" t="b">
        <v>0</v>
      </c>
      <c r="O356" s="4">
        <v>8.1112977296523194</v>
      </c>
      <c r="P356" s="4">
        <v>8.1112977296523194</v>
      </c>
      <c r="Q356" s="4">
        <v>135.15229099878101</v>
      </c>
      <c r="R356" s="4">
        <f t="shared" si="28"/>
        <v>6.7594147747102665E-2</v>
      </c>
      <c r="S356" s="4">
        <f t="shared" si="29"/>
        <v>0.12052540742932472</v>
      </c>
      <c r="T356" s="4" t="s">
        <v>114</v>
      </c>
      <c r="U356" s="1" t="b">
        <v>0</v>
      </c>
    </row>
    <row r="357" spans="1:21">
      <c r="A357" s="1"/>
      <c r="B357" s="1"/>
      <c r="C357" s="1" t="s">
        <v>82</v>
      </c>
      <c r="D357" s="1" t="s">
        <v>583</v>
      </c>
      <c r="E357" s="4">
        <v>28</v>
      </c>
      <c r="F357" s="1" t="s">
        <v>38</v>
      </c>
      <c r="G357" s="1" t="s">
        <v>25</v>
      </c>
      <c r="H357" s="1" t="s">
        <v>114</v>
      </c>
      <c r="I357" s="3">
        <v>43810.140069444402</v>
      </c>
      <c r="J357" s="4">
        <v>12000</v>
      </c>
      <c r="K357" s="4">
        <v>6729.9484006380399</v>
      </c>
      <c r="L357" s="4">
        <v>10.640333333333301</v>
      </c>
      <c r="M357" s="4">
        <v>183447.31329109499</v>
      </c>
      <c r="N357" s="1" t="b">
        <v>0</v>
      </c>
      <c r="O357" s="4">
        <v>11009.7710132217</v>
      </c>
      <c r="P357" s="4">
        <v>11009.7710132217</v>
      </c>
      <c r="Q357" s="4">
        <v>183447.31329109499</v>
      </c>
      <c r="R357" s="4">
        <f t="shared" si="28"/>
        <v>91.748091776847502</v>
      </c>
      <c r="S357" s="4">
        <f t="shared" si="29"/>
        <v>163.59369133020257</v>
      </c>
      <c r="T357" s="4">
        <v>246.86178485983001</v>
      </c>
      <c r="U357" s="1" t="b">
        <v>0</v>
      </c>
    </row>
    <row r="358" spans="1:21">
      <c r="A358" s="1"/>
      <c r="B358" s="1"/>
      <c r="C358" s="1" t="s">
        <v>598</v>
      </c>
      <c r="D358" s="1" t="s">
        <v>583</v>
      </c>
      <c r="E358" s="4">
        <v>29</v>
      </c>
      <c r="F358" s="1" t="s">
        <v>599</v>
      </c>
      <c r="G358" s="1" t="s">
        <v>25</v>
      </c>
      <c r="H358" s="1" t="s">
        <v>114</v>
      </c>
      <c r="I358" s="3">
        <v>43810.160972222198</v>
      </c>
      <c r="J358" s="4">
        <v>12000</v>
      </c>
      <c r="K358" s="4">
        <v>6729.9484006380399</v>
      </c>
      <c r="L358" s="4">
        <v>10.655483333333301</v>
      </c>
      <c r="M358" s="4">
        <v>224.72061373301199</v>
      </c>
      <c r="N358" s="1" t="b">
        <v>0</v>
      </c>
      <c r="O358" s="4">
        <v>13.486828750798599</v>
      </c>
      <c r="P358" s="4">
        <v>13.486828750798599</v>
      </c>
      <c r="Q358" s="4">
        <v>224.72061373301199</v>
      </c>
      <c r="R358" s="4">
        <f t="shared" si="28"/>
        <v>0.11239023958998834</v>
      </c>
      <c r="S358" s="4">
        <f t="shared" si="29"/>
        <v>0.20040018062426698</v>
      </c>
      <c r="T358" s="4" t="s">
        <v>114</v>
      </c>
      <c r="U358" s="1" t="b">
        <v>0</v>
      </c>
    </row>
    <row r="359" spans="1:21">
      <c r="A359" s="1"/>
      <c r="B359" s="1"/>
      <c r="C359" s="1" t="s">
        <v>600</v>
      </c>
      <c r="D359" s="1" t="s">
        <v>583</v>
      </c>
      <c r="E359" s="4">
        <v>30</v>
      </c>
      <c r="F359" s="1" t="s">
        <v>601</v>
      </c>
      <c r="G359" s="1" t="s">
        <v>25</v>
      </c>
      <c r="H359" s="1" t="s">
        <v>114</v>
      </c>
      <c r="I359" s="3">
        <v>43810.2027199074</v>
      </c>
      <c r="J359" s="4">
        <v>12000</v>
      </c>
      <c r="K359" s="4">
        <v>6729.9484006380399</v>
      </c>
      <c r="L359" s="4">
        <v>10.64035</v>
      </c>
      <c r="M359" s="4">
        <v>372.83110079076101</v>
      </c>
      <c r="N359" s="1" t="b">
        <v>0</v>
      </c>
      <c r="O359" s="4">
        <v>22.375825367363898</v>
      </c>
      <c r="P359" s="4">
        <v>22.375825367363898</v>
      </c>
      <c r="Q359" s="4">
        <v>372.83110079076101</v>
      </c>
      <c r="R359" s="4">
        <f t="shared" si="28"/>
        <v>0.18646521139469915</v>
      </c>
      <c r="S359" s="4">
        <f t="shared" si="29"/>
        <v>0.33248138076723643</v>
      </c>
      <c r="T359" s="4" t="s">
        <v>114</v>
      </c>
      <c r="U359" s="1" t="b">
        <v>0</v>
      </c>
    </row>
    <row r="360" spans="1:21">
      <c r="A360" s="1"/>
      <c r="B360" s="1"/>
      <c r="C360" s="1" t="s">
        <v>602</v>
      </c>
      <c r="D360" s="1" t="s">
        <v>583</v>
      </c>
      <c r="E360" s="4">
        <v>31</v>
      </c>
      <c r="F360" s="1" t="s">
        <v>603</v>
      </c>
      <c r="G360" s="1" t="s">
        <v>25</v>
      </c>
      <c r="H360" s="1" t="s">
        <v>114</v>
      </c>
      <c r="I360" s="3">
        <v>43810.223564814798</v>
      </c>
      <c r="J360" s="4">
        <v>12000</v>
      </c>
      <c r="K360" s="4">
        <v>6729.9484006380399</v>
      </c>
      <c r="L360" s="4">
        <v>10.650399999999999</v>
      </c>
      <c r="M360" s="4">
        <v>146.80710358937799</v>
      </c>
      <c r="N360" s="1" t="b">
        <v>0</v>
      </c>
      <c r="O360" s="4">
        <v>8.8107727752250895</v>
      </c>
      <c r="P360" s="4">
        <v>8.8107727752250895</v>
      </c>
      <c r="Q360" s="4">
        <v>146.80710358937799</v>
      </c>
      <c r="R360" s="4">
        <f t="shared" si="28"/>
        <v>7.3423106460209081E-2</v>
      </c>
      <c r="S360" s="4">
        <f t="shared" si="29"/>
        <v>0.13091887560965215</v>
      </c>
      <c r="T360" s="4">
        <v>16828.184439915</v>
      </c>
      <c r="U360" s="1" t="b">
        <v>0</v>
      </c>
    </row>
    <row r="361" spans="1:21">
      <c r="A361" s="1"/>
      <c r="B361" s="1"/>
      <c r="C361" s="1" t="s">
        <v>604</v>
      </c>
      <c r="D361" s="1" t="s">
        <v>583</v>
      </c>
      <c r="E361" s="4">
        <v>32</v>
      </c>
      <c r="F361" s="1" t="s">
        <v>605</v>
      </c>
      <c r="G361" s="1" t="s">
        <v>25</v>
      </c>
      <c r="H361" s="1" t="s">
        <v>114</v>
      </c>
      <c r="I361" s="3">
        <v>43810.265289351897</v>
      </c>
      <c r="J361" s="4">
        <v>12000</v>
      </c>
      <c r="K361" s="4">
        <v>6729.9484006380399</v>
      </c>
      <c r="L361" s="4">
        <v>10.625249999999999</v>
      </c>
      <c r="M361" s="4">
        <v>185.255448069587</v>
      </c>
      <c r="N361" s="1" t="b">
        <v>0</v>
      </c>
      <c r="O361" s="4">
        <v>11.118288001097399</v>
      </c>
      <c r="P361" s="4">
        <v>11.118288001097399</v>
      </c>
      <c r="Q361" s="4">
        <v>185.255448069587</v>
      </c>
      <c r="R361" s="4">
        <f t="shared" si="28"/>
        <v>9.2652400009144986E-2</v>
      </c>
      <c r="S361" s="4">
        <f t="shared" si="29"/>
        <v>0.16520614036273024</v>
      </c>
      <c r="T361" s="4" t="s">
        <v>114</v>
      </c>
      <c r="U361" s="1" t="b">
        <v>0</v>
      </c>
    </row>
    <row r="362" spans="1:21">
      <c r="A362" s="1"/>
      <c r="B362" s="1"/>
      <c r="C362" s="1" t="s">
        <v>606</v>
      </c>
      <c r="D362" s="1" t="s">
        <v>583</v>
      </c>
      <c r="E362" s="4">
        <v>32</v>
      </c>
      <c r="F362" s="1" t="s">
        <v>607</v>
      </c>
      <c r="G362" s="1" t="s">
        <v>25</v>
      </c>
      <c r="H362" s="1" t="s">
        <v>114</v>
      </c>
      <c r="I362" s="3">
        <v>43810.286157407398</v>
      </c>
      <c r="J362" s="4">
        <v>12000</v>
      </c>
      <c r="K362" s="4">
        <v>6729.9484006380399</v>
      </c>
      <c r="L362" s="4">
        <v>10.318049999999999</v>
      </c>
      <c r="M362" s="4">
        <v>77.671884293367199</v>
      </c>
      <c r="N362" s="1" t="b">
        <v>0</v>
      </c>
      <c r="O362" s="4">
        <v>4.66155456241796</v>
      </c>
      <c r="P362" s="4">
        <v>4.66155456241796</v>
      </c>
      <c r="Q362" s="4">
        <v>77.671884293367199</v>
      </c>
      <c r="R362" s="4">
        <f t="shared" si="28"/>
        <v>3.8846288020149666E-2</v>
      </c>
      <c r="S362" s="4">
        <f t="shared" si="29"/>
        <v>6.926582917004262E-2</v>
      </c>
      <c r="T362" s="4" t="s">
        <v>114</v>
      </c>
      <c r="U362" s="1" t="b">
        <v>0</v>
      </c>
    </row>
    <row r="363" spans="1:21">
      <c r="A363" s="1"/>
      <c r="B363" s="1"/>
      <c r="C363" s="1" t="s">
        <v>608</v>
      </c>
      <c r="D363" s="1" t="s">
        <v>583</v>
      </c>
      <c r="E363" s="4">
        <v>33</v>
      </c>
      <c r="F363" s="1" t="s">
        <v>609</v>
      </c>
      <c r="G363" s="1" t="s">
        <v>25</v>
      </c>
      <c r="H363" s="1" t="s">
        <v>114</v>
      </c>
      <c r="I363" s="3">
        <v>43810.306967592602</v>
      </c>
      <c r="J363" s="4">
        <v>12000</v>
      </c>
      <c r="K363" s="4">
        <v>6729.9484006380399</v>
      </c>
      <c r="L363" s="4">
        <v>10.610150000000001</v>
      </c>
      <c r="M363" s="4">
        <v>109.471667541947</v>
      </c>
      <c r="N363" s="1" t="b">
        <v>0</v>
      </c>
      <c r="O363" s="4">
        <v>6.5700498440108497</v>
      </c>
      <c r="P363" s="4">
        <v>6.5700498440108497</v>
      </c>
      <c r="Q363" s="4">
        <v>109.471667541947</v>
      </c>
      <c r="R363" s="4">
        <f t="shared" si="28"/>
        <v>5.4750415366757087E-2</v>
      </c>
      <c r="S363" s="4">
        <f t="shared" si="29"/>
        <v>9.7624074552903992E-2</v>
      </c>
      <c r="T363" s="4" t="s">
        <v>114</v>
      </c>
      <c r="U363" s="1" t="b">
        <v>0</v>
      </c>
    </row>
    <row r="364" spans="1:21">
      <c r="A364" s="1"/>
      <c r="B364" s="1"/>
      <c r="C364" s="1" t="s">
        <v>61</v>
      </c>
      <c r="D364" s="1" t="s">
        <v>583</v>
      </c>
      <c r="E364" s="4">
        <v>36</v>
      </c>
      <c r="F364" s="1" t="s">
        <v>81</v>
      </c>
      <c r="G364" s="1" t="s">
        <v>25</v>
      </c>
      <c r="H364" s="1" t="s">
        <v>114</v>
      </c>
      <c r="I364" s="3">
        <v>43810.348668981504</v>
      </c>
      <c r="J364" s="4">
        <v>12000</v>
      </c>
      <c r="K364" s="4">
        <v>6729.9484006380399</v>
      </c>
      <c r="L364" s="4">
        <v>10.635300000000001</v>
      </c>
      <c r="M364" s="4">
        <v>102491.762294467</v>
      </c>
      <c r="N364" s="1" t="b">
        <v>0</v>
      </c>
      <c r="O364" s="4">
        <v>6151.1439625886296</v>
      </c>
      <c r="P364" s="4">
        <v>6151.1439625886296</v>
      </c>
      <c r="Q364" s="4">
        <v>102491.762294467</v>
      </c>
      <c r="R364" s="4">
        <f t="shared" si="28"/>
        <v>51.259533021571912</v>
      </c>
      <c r="S364" s="4">
        <f t="shared" si="29"/>
        <v>91.399570938842018</v>
      </c>
      <c r="T364" s="4">
        <v>248.66046691790399</v>
      </c>
      <c r="U364" s="1" t="b">
        <v>0</v>
      </c>
    </row>
    <row r="365" spans="1:21">
      <c r="A365" s="1"/>
      <c r="B365" s="1"/>
      <c r="C365" s="1" t="s">
        <v>117</v>
      </c>
      <c r="D365" s="1" t="s">
        <v>583</v>
      </c>
      <c r="E365" s="4">
        <v>39</v>
      </c>
      <c r="F365" s="1" t="s">
        <v>92</v>
      </c>
      <c r="G365" s="1" t="s">
        <v>25</v>
      </c>
      <c r="H365" s="1" t="s">
        <v>114</v>
      </c>
      <c r="I365" s="3">
        <v>43810.3903587963</v>
      </c>
      <c r="J365" s="4">
        <v>12000</v>
      </c>
      <c r="K365" s="4">
        <v>6729.9484006380399</v>
      </c>
      <c r="L365" s="4">
        <v>10.635350000000001</v>
      </c>
      <c r="M365" s="4">
        <v>79497.981834128397</v>
      </c>
      <c r="N365" s="1" t="b">
        <v>0</v>
      </c>
      <c r="O365" s="4">
        <v>4771.1496031460101</v>
      </c>
      <c r="P365" s="4">
        <v>4771.1496031460101</v>
      </c>
      <c r="Q365" s="4">
        <v>79497.981834128397</v>
      </c>
      <c r="R365" s="4">
        <f t="shared" si="28"/>
        <v>39.759580026216753</v>
      </c>
      <c r="S365" s="4">
        <f t="shared" si="29"/>
        <v>70.894296941320917</v>
      </c>
      <c r="T365" s="4">
        <v>248.479806311852</v>
      </c>
      <c r="U365" s="1" t="b">
        <v>0</v>
      </c>
    </row>
    <row r="366" spans="1:21">
      <c r="A366" s="1"/>
      <c r="B366" s="1"/>
      <c r="C366" s="1" t="s">
        <v>80</v>
      </c>
      <c r="D366" s="1" t="s">
        <v>583</v>
      </c>
      <c r="E366" s="4">
        <v>39</v>
      </c>
      <c r="F366" s="1" t="s">
        <v>16</v>
      </c>
      <c r="G366" s="1" t="s">
        <v>25</v>
      </c>
      <c r="H366" s="1" t="s">
        <v>114</v>
      </c>
      <c r="I366" s="3">
        <v>43810.411203703698</v>
      </c>
      <c r="J366" s="4">
        <v>12000</v>
      </c>
      <c r="K366" s="4">
        <v>6729.9484006380399</v>
      </c>
      <c r="L366" s="4">
        <v>10.6353166666667</v>
      </c>
      <c r="M366" s="4">
        <v>78960.398826131102</v>
      </c>
      <c r="N366" s="1" t="b">
        <v>0</v>
      </c>
      <c r="O366" s="4">
        <v>4738.8860299572398</v>
      </c>
      <c r="P366" s="4">
        <v>4738.8860299572398</v>
      </c>
      <c r="Q366" s="4">
        <v>78960.398826131102</v>
      </c>
      <c r="R366" s="4">
        <f t="shared" si="28"/>
        <v>39.490716916310333</v>
      </c>
      <c r="S366" s="4">
        <f t="shared" si="29"/>
        <v>70.414893961266699</v>
      </c>
      <c r="T366" s="4">
        <v>254.65200133381501</v>
      </c>
      <c r="U366" s="1" t="b">
        <v>0</v>
      </c>
    </row>
    <row r="367" spans="1:21">
      <c r="A367" s="1"/>
      <c r="B367" s="1"/>
      <c r="C367" s="1" t="s">
        <v>122</v>
      </c>
      <c r="D367" s="1" t="s">
        <v>583</v>
      </c>
      <c r="E367" s="4">
        <v>40</v>
      </c>
      <c r="F367" s="1" t="s">
        <v>109</v>
      </c>
      <c r="G367" s="1" t="s">
        <v>25</v>
      </c>
      <c r="H367" s="1" t="s">
        <v>114</v>
      </c>
      <c r="I367" s="3">
        <v>43810.431990740697</v>
      </c>
      <c r="J367" s="4">
        <v>12000</v>
      </c>
      <c r="K367" s="4">
        <v>6729.9484006380399</v>
      </c>
      <c r="L367" s="4">
        <v>10.6353333333333</v>
      </c>
      <c r="M367" s="4">
        <v>177168.04308794701</v>
      </c>
      <c r="N367" s="1" t="b">
        <v>0</v>
      </c>
      <c r="O367" s="4">
        <v>10632.914433386601</v>
      </c>
      <c r="P367" s="4">
        <v>10632.914433386601</v>
      </c>
      <c r="Q367" s="4">
        <v>177168.04308794701</v>
      </c>
      <c r="R367" s="4">
        <f t="shared" ref="R367:R369" si="30">(P367/J367)*100</f>
        <v>88.607620278221674</v>
      </c>
      <c r="S367" s="4">
        <f t="shared" si="29"/>
        <v>157.99399639347214</v>
      </c>
      <c r="T367" s="4">
        <v>251.42995891632501</v>
      </c>
      <c r="U367" s="1" t="b">
        <v>0</v>
      </c>
    </row>
    <row r="368" spans="1:21">
      <c r="A368" s="1"/>
      <c r="B368" s="1"/>
      <c r="C368" s="1" t="s">
        <v>111</v>
      </c>
      <c r="D368" s="1" t="s">
        <v>583</v>
      </c>
      <c r="E368" s="4">
        <v>41</v>
      </c>
      <c r="F368" s="1" t="s">
        <v>99</v>
      </c>
      <c r="G368" s="1" t="s">
        <v>25</v>
      </c>
      <c r="H368" s="1" t="s">
        <v>114</v>
      </c>
      <c r="I368" s="3">
        <v>43810.473634259302</v>
      </c>
      <c r="J368" s="4">
        <v>12000</v>
      </c>
      <c r="K368" s="4">
        <v>6729.9484006380399</v>
      </c>
      <c r="L368" s="4">
        <v>10.6352666666667</v>
      </c>
      <c r="M368" s="4">
        <v>95550.725033378301</v>
      </c>
      <c r="N368" s="1" t="b">
        <v>0</v>
      </c>
      <c r="O368" s="4">
        <v>5734.5707816145396</v>
      </c>
      <c r="P368" s="4">
        <v>5734.5707816145396</v>
      </c>
      <c r="Q368" s="4">
        <v>95550.725033378301</v>
      </c>
      <c r="R368" s="4">
        <f t="shared" si="30"/>
        <v>47.788089846787827</v>
      </c>
      <c r="S368" s="4">
        <f t="shared" ref="S368:S369" si="31">(P368/K368)*100</f>
        <v>85.209728815615691</v>
      </c>
      <c r="T368" s="4">
        <v>251.53052634403701</v>
      </c>
      <c r="U368" s="1" t="b">
        <v>0</v>
      </c>
    </row>
    <row r="369" spans="1:21">
      <c r="A369" s="1"/>
      <c r="B369" s="1"/>
      <c r="C369" s="1" t="s">
        <v>107</v>
      </c>
      <c r="D369" s="1" t="s">
        <v>583</v>
      </c>
      <c r="E369" s="4">
        <v>13</v>
      </c>
      <c r="F369" s="1" t="s">
        <v>51</v>
      </c>
      <c r="G369" s="1" t="s">
        <v>25</v>
      </c>
      <c r="H369" s="1" t="s">
        <v>136</v>
      </c>
      <c r="I369" s="3">
        <v>43810.744687500002</v>
      </c>
      <c r="J369" s="4">
        <v>12000</v>
      </c>
      <c r="K369" s="4">
        <v>6729.9484006380399</v>
      </c>
      <c r="L369" s="4">
        <v>10.620233333333299</v>
      </c>
      <c r="M369" s="4">
        <v>20886.348290793099</v>
      </c>
      <c r="N369" s="1" t="b">
        <v>0</v>
      </c>
      <c r="O369" s="4">
        <v>1253.51474414419</v>
      </c>
      <c r="P369" s="4">
        <v>1253.51474414419</v>
      </c>
      <c r="Q369" s="4">
        <v>20886.348290793099</v>
      </c>
      <c r="R369" s="4">
        <f t="shared" si="30"/>
        <v>10.445956201201584</v>
      </c>
      <c r="S369" s="4">
        <f t="shared" si="31"/>
        <v>18.625919093604775</v>
      </c>
      <c r="T369" s="4">
        <v>253.84678738576301</v>
      </c>
      <c r="U369" s="1" t="b">
        <v>0</v>
      </c>
    </row>
    <row r="371" spans="1:21">
      <c r="A371" t="s">
        <v>270</v>
      </c>
    </row>
    <row r="372" spans="1:21">
      <c r="A372" s="289" t="s">
        <v>25</v>
      </c>
      <c r="B372" s="291"/>
      <c r="C372" s="291"/>
      <c r="D372" s="291"/>
      <c r="E372" s="291"/>
      <c r="F372" s="291"/>
      <c r="G372" s="291"/>
      <c r="H372" s="291"/>
      <c r="I372" s="290"/>
      <c r="J372" s="178" t="s">
        <v>584</v>
      </c>
      <c r="K372" s="174"/>
      <c r="L372" s="289" t="s">
        <v>585</v>
      </c>
      <c r="M372" s="291"/>
      <c r="N372" s="291"/>
      <c r="O372" s="291"/>
      <c r="P372" s="291"/>
      <c r="Q372" s="291"/>
      <c r="R372" s="290"/>
      <c r="S372" s="175"/>
      <c r="T372" s="289" t="s">
        <v>586</v>
      </c>
      <c r="U372" s="290"/>
    </row>
    <row r="373" spans="1:21">
      <c r="A373" s="2" t="s">
        <v>114</v>
      </c>
      <c r="B373" s="2" t="s">
        <v>114</v>
      </c>
      <c r="C373" s="2" t="s">
        <v>58</v>
      </c>
      <c r="D373" s="2" t="s">
        <v>579</v>
      </c>
      <c r="E373" s="2" t="s">
        <v>580</v>
      </c>
      <c r="F373" s="2" t="s">
        <v>50</v>
      </c>
      <c r="G373" s="2" t="s">
        <v>59</v>
      </c>
      <c r="H373" s="2" t="s">
        <v>26</v>
      </c>
      <c r="I373" s="2" t="s">
        <v>64</v>
      </c>
      <c r="J373" s="178" t="s">
        <v>581</v>
      </c>
      <c r="K373" s="178" t="s">
        <v>692</v>
      </c>
      <c r="L373" s="2" t="s">
        <v>5</v>
      </c>
      <c r="M373" s="2" t="s">
        <v>572</v>
      </c>
      <c r="N373" s="2" t="s">
        <v>573</v>
      </c>
      <c r="O373" s="2" t="s">
        <v>574</v>
      </c>
      <c r="P373" s="2" t="s">
        <v>19</v>
      </c>
      <c r="Q373" s="2" t="s">
        <v>68</v>
      </c>
      <c r="R373" s="2" t="s">
        <v>0</v>
      </c>
      <c r="S373" s="178" t="s">
        <v>691</v>
      </c>
      <c r="T373" s="2" t="s">
        <v>582</v>
      </c>
      <c r="U373" s="2" t="s">
        <v>573</v>
      </c>
    </row>
    <row r="374" spans="1:21">
      <c r="A374" s="1"/>
      <c r="B374" s="1"/>
      <c r="C374" s="1" t="s">
        <v>112</v>
      </c>
      <c r="D374" s="1" t="s">
        <v>583</v>
      </c>
      <c r="E374" s="4">
        <v>2</v>
      </c>
      <c r="F374" s="1" t="s">
        <v>30</v>
      </c>
      <c r="G374" s="1" t="s">
        <v>44</v>
      </c>
      <c r="H374" s="1" t="s">
        <v>86</v>
      </c>
      <c r="I374" s="3">
        <v>43809.513344907398</v>
      </c>
      <c r="J374" s="4">
        <v>12000</v>
      </c>
      <c r="K374" s="4">
        <v>8060.9981398557456</v>
      </c>
      <c r="L374" s="4">
        <v>13.654949999999999</v>
      </c>
      <c r="M374" s="4">
        <v>979157.42589031602</v>
      </c>
      <c r="N374" s="1" t="b">
        <v>0</v>
      </c>
      <c r="O374" s="4">
        <v>14568.7275652017</v>
      </c>
      <c r="P374" s="4">
        <v>14568.7275652017</v>
      </c>
      <c r="Q374" s="4">
        <v>979157.42589031602</v>
      </c>
      <c r="R374" s="4">
        <v>121.406063043347</v>
      </c>
      <c r="S374" s="4">
        <f t="shared" ref="S374:S437" si="32">(P374/K374)*100</f>
        <v>180.73106223868217</v>
      </c>
      <c r="T374" s="4">
        <v>29.823528522343601</v>
      </c>
      <c r="U374" s="1" t="b">
        <v>0</v>
      </c>
    </row>
    <row r="375" spans="1:21">
      <c r="A375" s="1"/>
      <c r="B375" s="1"/>
      <c r="C375" s="1" t="s">
        <v>126</v>
      </c>
      <c r="D375" s="1" t="s">
        <v>583</v>
      </c>
      <c r="E375" s="4">
        <v>3</v>
      </c>
      <c r="F375" s="1" t="s">
        <v>87</v>
      </c>
      <c r="G375" s="1" t="s">
        <v>44</v>
      </c>
      <c r="H375" s="1" t="s">
        <v>24</v>
      </c>
      <c r="I375" s="3">
        <v>43809.534212963001</v>
      </c>
      <c r="J375" s="4">
        <v>12000</v>
      </c>
      <c r="K375" s="4">
        <v>8060.9981398557456</v>
      </c>
      <c r="L375" s="4">
        <v>13.6550166666667</v>
      </c>
      <c r="M375" s="4">
        <v>953360.90384562698</v>
      </c>
      <c r="N375" s="1" t="b">
        <v>0</v>
      </c>
      <c r="O375" s="4">
        <v>14184.905217679699</v>
      </c>
      <c r="P375" s="4">
        <v>14184.905217679699</v>
      </c>
      <c r="Q375" s="4">
        <v>953360.90384562698</v>
      </c>
      <c r="R375" s="4">
        <v>118.207543480664</v>
      </c>
      <c r="S375" s="4">
        <f t="shared" si="32"/>
        <v>175.96958802838211</v>
      </c>
      <c r="T375" s="4">
        <v>30.3660079368933</v>
      </c>
      <c r="U375" s="1" t="b">
        <v>0</v>
      </c>
    </row>
    <row r="376" spans="1:21">
      <c r="A376" s="1"/>
      <c r="B376" s="1"/>
      <c r="C376" s="1" t="s">
        <v>124</v>
      </c>
      <c r="D376" s="1" t="s">
        <v>583</v>
      </c>
      <c r="E376" s="4">
        <v>4</v>
      </c>
      <c r="F376" s="1" t="s">
        <v>34</v>
      </c>
      <c r="G376" s="1" t="s">
        <v>44</v>
      </c>
      <c r="H376" s="1" t="s">
        <v>55</v>
      </c>
      <c r="I376" s="3">
        <v>43809.555069444403</v>
      </c>
      <c r="J376" s="4">
        <v>12000</v>
      </c>
      <c r="K376" s="4">
        <v>8060.9981398557456</v>
      </c>
      <c r="L376" s="4">
        <v>13.6550333333333</v>
      </c>
      <c r="M376" s="4">
        <v>725684.66791434295</v>
      </c>
      <c r="N376" s="1" t="b">
        <v>0</v>
      </c>
      <c r="O376" s="4">
        <v>10797.3467243787</v>
      </c>
      <c r="P376" s="4">
        <v>10797.3467243787</v>
      </c>
      <c r="Q376" s="4">
        <v>725684.66791434295</v>
      </c>
      <c r="R376" s="4">
        <v>89.977889369822606</v>
      </c>
      <c r="S376" s="4">
        <f t="shared" si="32"/>
        <v>133.94553052919974</v>
      </c>
      <c r="T376" s="4">
        <v>32.758101316426497</v>
      </c>
      <c r="U376" s="1" t="b">
        <v>0</v>
      </c>
    </row>
    <row r="377" spans="1:21">
      <c r="A377" s="1"/>
      <c r="B377" s="1"/>
      <c r="C377" s="1" t="s">
        <v>65</v>
      </c>
      <c r="D377" s="1" t="s">
        <v>583</v>
      </c>
      <c r="E377" s="4">
        <v>5</v>
      </c>
      <c r="F377" s="1" t="s">
        <v>106</v>
      </c>
      <c r="G377" s="1" t="s">
        <v>44</v>
      </c>
      <c r="H377" s="1" t="s">
        <v>120</v>
      </c>
      <c r="I377" s="3">
        <v>43809.575972222199</v>
      </c>
      <c r="J377" s="4">
        <v>12000</v>
      </c>
      <c r="K377" s="4">
        <v>8060.9981398557456</v>
      </c>
      <c r="L377" s="4">
        <v>13.654999999999999</v>
      </c>
      <c r="M377" s="4">
        <v>663010.635869605</v>
      </c>
      <c r="N377" s="1" t="b">
        <v>0</v>
      </c>
      <c r="O377" s="4">
        <v>9864.8297724265994</v>
      </c>
      <c r="P377" s="4">
        <v>9864.8297724265994</v>
      </c>
      <c r="Q377" s="4">
        <v>663010.635869605</v>
      </c>
      <c r="R377" s="4">
        <v>82.206914770221701</v>
      </c>
      <c r="S377" s="4">
        <f t="shared" si="32"/>
        <v>122.37727389679232</v>
      </c>
      <c r="T377" s="4">
        <v>28.544671680314501</v>
      </c>
      <c r="U377" s="1" t="b">
        <v>0</v>
      </c>
    </row>
    <row r="378" spans="1:21">
      <c r="A378" s="1"/>
      <c r="B378" s="1"/>
      <c r="C378" s="1" t="s">
        <v>54</v>
      </c>
      <c r="D378" s="1" t="s">
        <v>583</v>
      </c>
      <c r="E378" s="4">
        <v>6</v>
      </c>
      <c r="F378" s="1" t="s">
        <v>77</v>
      </c>
      <c r="G378" s="1" t="s">
        <v>44</v>
      </c>
      <c r="H378" s="1" t="s">
        <v>131</v>
      </c>
      <c r="I378" s="3">
        <v>43809.596875000003</v>
      </c>
      <c r="J378" s="4">
        <v>12000</v>
      </c>
      <c r="K378" s="4">
        <v>8060.9981398557456</v>
      </c>
      <c r="L378" s="4">
        <v>13.6549833333333</v>
      </c>
      <c r="M378" s="4">
        <v>899085.73357943399</v>
      </c>
      <c r="N378" s="1" t="b">
        <v>0</v>
      </c>
      <c r="O378" s="4">
        <v>13377.3535939516</v>
      </c>
      <c r="P378" s="4">
        <v>13377.3535939516</v>
      </c>
      <c r="Q378" s="4">
        <v>899085.73357943399</v>
      </c>
      <c r="R378" s="4">
        <v>111.47794661626401</v>
      </c>
      <c r="S378" s="4">
        <f t="shared" si="32"/>
        <v>165.95157773093086</v>
      </c>
      <c r="T378" s="4">
        <v>29.468663554289702</v>
      </c>
      <c r="U378" s="1" t="b">
        <v>0</v>
      </c>
    </row>
    <row r="379" spans="1:21">
      <c r="A379" s="1"/>
      <c r="B379" s="1"/>
      <c r="C379" s="1" t="s">
        <v>100</v>
      </c>
      <c r="D379" s="1" t="s">
        <v>583</v>
      </c>
      <c r="E379" s="4">
        <v>7</v>
      </c>
      <c r="F379" s="1" t="s">
        <v>75</v>
      </c>
      <c r="G379" s="1" t="s">
        <v>44</v>
      </c>
      <c r="H379" s="1" t="s">
        <v>123</v>
      </c>
      <c r="I379" s="3">
        <v>43809.617800925902</v>
      </c>
      <c r="J379" s="4">
        <v>12000</v>
      </c>
      <c r="K379" s="4">
        <v>8060.9981398557456</v>
      </c>
      <c r="L379" s="4">
        <v>13.6550166666667</v>
      </c>
      <c r="M379" s="4">
        <v>865646.06701646396</v>
      </c>
      <c r="N379" s="1" t="b">
        <v>0</v>
      </c>
      <c r="O379" s="4">
        <v>12879.8101150937</v>
      </c>
      <c r="P379" s="4">
        <v>12879.8101150937</v>
      </c>
      <c r="Q379" s="4">
        <v>865646.06701646396</v>
      </c>
      <c r="R379" s="4">
        <v>107.331750959114</v>
      </c>
      <c r="S379" s="4">
        <f t="shared" si="32"/>
        <v>159.77934607641765</v>
      </c>
      <c r="T379" s="4">
        <v>30.5559439644855</v>
      </c>
      <c r="U379" s="1" t="b">
        <v>0</v>
      </c>
    </row>
    <row r="380" spans="1:21">
      <c r="A380" s="1"/>
      <c r="B380" s="1"/>
      <c r="C380" s="1" t="s">
        <v>129</v>
      </c>
      <c r="D380" s="1" t="s">
        <v>583</v>
      </c>
      <c r="E380" s="4">
        <v>8</v>
      </c>
      <c r="F380" s="1" t="s">
        <v>10</v>
      </c>
      <c r="G380" s="1" t="s">
        <v>44</v>
      </c>
      <c r="H380" s="1" t="s">
        <v>121</v>
      </c>
      <c r="I380" s="3">
        <v>43809.638657407399</v>
      </c>
      <c r="J380" s="4">
        <v>12000</v>
      </c>
      <c r="K380" s="4">
        <v>8060.9981398557456</v>
      </c>
      <c r="L380" s="4">
        <v>13.6550333333333</v>
      </c>
      <c r="M380" s="4">
        <v>1022186.20361169</v>
      </c>
      <c r="N380" s="1" t="b">
        <v>0</v>
      </c>
      <c r="O380" s="4">
        <v>15208.945903449299</v>
      </c>
      <c r="P380" s="4">
        <v>15208.945903449299</v>
      </c>
      <c r="Q380" s="4">
        <v>1022186.20361169</v>
      </c>
      <c r="R380" s="4">
        <v>126.741215862077</v>
      </c>
      <c r="S380" s="4">
        <f t="shared" si="32"/>
        <v>188.67323425187476</v>
      </c>
      <c r="T380" s="4">
        <v>30.483987092105</v>
      </c>
      <c r="U380" s="1" t="b">
        <v>0</v>
      </c>
    </row>
    <row r="381" spans="1:21">
      <c r="A381" s="1"/>
      <c r="B381" s="1"/>
      <c r="C381" s="1" t="s">
        <v>132</v>
      </c>
      <c r="D381" s="1" t="s">
        <v>583</v>
      </c>
      <c r="E381" s="4">
        <v>9</v>
      </c>
      <c r="F381" s="1" t="s">
        <v>133</v>
      </c>
      <c r="G381" s="1" t="s">
        <v>44</v>
      </c>
      <c r="H381" s="1" t="s">
        <v>60</v>
      </c>
      <c r="I381" s="3">
        <v>43809.659571759301</v>
      </c>
      <c r="J381" s="4">
        <v>12000</v>
      </c>
      <c r="K381" s="4">
        <v>8060.9981398557456</v>
      </c>
      <c r="L381" s="4">
        <v>13.6549833333333</v>
      </c>
      <c r="M381" s="4">
        <v>982984.49220360396</v>
      </c>
      <c r="N381" s="1" t="b">
        <v>0</v>
      </c>
      <c r="O381" s="4">
        <v>14625.669876027299</v>
      </c>
      <c r="P381" s="4">
        <v>14625.669876027299</v>
      </c>
      <c r="Q381" s="4">
        <v>982984.49220360396</v>
      </c>
      <c r="R381" s="4">
        <v>121.880582300227</v>
      </c>
      <c r="S381" s="4">
        <f t="shared" si="32"/>
        <v>181.43745504311741</v>
      </c>
      <c r="T381" s="4">
        <v>29.950375302694798</v>
      </c>
      <c r="U381" s="1" t="b">
        <v>0</v>
      </c>
    </row>
    <row r="382" spans="1:21">
      <c r="A382" s="1"/>
      <c r="B382" s="1"/>
      <c r="C382" s="1" t="s">
        <v>74</v>
      </c>
      <c r="D382" s="1" t="s">
        <v>583</v>
      </c>
      <c r="E382" s="4">
        <v>10</v>
      </c>
      <c r="F382" s="1" t="s">
        <v>101</v>
      </c>
      <c r="G382" s="1" t="s">
        <v>44</v>
      </c>
      <c r="H382" s="1" t="s">
        <v>95</v>
      </c>
      <c r="I382" s="3">
        <v>43809.680462962999</v>
      </c>
      <c r="J382" s="4">
        <v>12000</v>
      </c>
      <c r="K382" s="4">
        <v>8060.9981398557456</v>
      </c>
      <c r="L382" s="4">
        <v>13.6550333333333</v>
      </c>
      <c r="M382" s="4">
        <v>943366.22247412498</v>
      </c>
      <c r="N382" s="1" t="b">
        <v>0</v>
      </c>
      <c r="O382" s="4">
        <v>14036.195943611699</v>
      </c>
      <c r="P382" s="4">
        <v>14036.195943611699</v>
      </c>
      <c r="Q382" s="4">
        <v>943366.22247412498</v>
      </c>
      <c r="R382" s="4">
        <v>116.96829953009799</v>
      </c>
      <c r="S382" s="4">
        <f t="shared" si="32"/>
        <v>174.12478827172737</v>
      </c>
      <c r="T382" s="4">
        <v>30.8231785875589</v>
      </c>
      <c r="U382" s="1" t="b">
        <v>0</v>
      </c>
    </row>
    <row r="383" spans="1:21">
      <c r="A383" s="1"/>
      <c r="B383" s="1"/>
      <c r="C383" s="1" t="s">
        <v>2</v>
      </c>
      <c r="D383" s="1" t="s">
        <v>583</v>
      </c>
      <c r="E383" s="4">
        <v>11</v>
      </c>
      <c r="F383" s="1" t="s">
        <v>118</v>
      </c>
      <c r="G383" s="1" t="s">
        <v>44</v>
      </c>
      <c r="H383" s="1" t="s">
        <v>40</v>
      </c>
      <c r="I383" s="3">
        <v>43809.701400462996</v>
      </c>
      <c r="J383" s="4">
        <v>12000</v>
      </c>
      <c r="K383" s="4">
        <v>8060.9981398557456</v>
      </c>
      <c r="L383" s="4">
        <v>13.654999999999999</v>
      </c>
      <c r="M383" s="4">
        <v>961857.37252132699</v>
      </c>
      <c r="N383" s="1" t="b">
        <v>0</v>
      </c>
      <c r="O383" s="4">
        <v>14311.322823398201</v>
      </c>
      <c r="P383" s="4">
        <v>14311.322823398201</v>
      </c>
      <c r="Q383" s="4">
        <v>961857.37252132699</v>
      </c>
      <c r="R383" s="4">
        <v>119.26102352831801</v>
      </c>
      <c r="S383" s="4">
        <f t="shared" si="32"/>
        <v>177.5378504634453</v>
      </c>
      <c r="T383" s="4">
        <v>26.7032207515972</v>
      </c>
      <c r="U383" s="1" t="b">
        <v>0</v>
      </c>
    </row>
    <row r="384" spans="1:21">
      <c r="A384" s="1"/>
      <c r="B384" s="1"/>
      <c r="C384" s="1" t="s">
        <v>15</v>
      </c>
      <c r="D384" s="1" t="s">
        <v>583</v>
      </c>
      <c r="E384" s="4">
        <v>12</v>
      </c>
      <c r="F384" s="1" t="s">
        <v>42</v>
      </c>
      <c r="G384" s="1" t="s">
        <v>44</v>
      </c>
      <c r="H384" s="1" t="s">
        <v>94</v>
      </c>
      <c r="I384" s="3">
        <v>43809.722280092603</v>
      </c>
      <c r="J384" s="4">
        <v>12000</v>
      </c>
      <c r="K384" s="4">
        <v>8060.9981398557456</v>
      </c>
      <c r="L384" s="4">
        <v>13.646466666666701</v>
      </c>
      <c r="M384" s="4">
        <v>1028974.66958729</v>
      </c>
      <c r="N384" s="1" t="b">
        <v>0</v>
      </c>
      <c r="O384" s="4">
        <v>15309.9504087199</v>
      </c>
      <c r="P384" s="4">
        <v>15309.9504087199</v>
      </c>
      <c r="Q384" s="4">
        <v>1028974.66958729</v>
      </c>
      <c r="R384" s="4">
        <v>127.582920072666</v>
      </c>
      <c r="S384" s="4">
        <f t="shared" si="32"/>
        <v>189.92623671531919</v>
      </c>
      <c r="T384" s="4">
        <v>29.667087481327801</v>
      </c>
      <c r="U384" s="1" t="b">
        <v>0</v>
      </c>
    </row>
    <row r="385" spans="1:21">
      <c r="A385" s="1"/>
      <c r="B385" s="1"/>
      <c r="C385" s="1" t="s">
        <v>67</v>
      </c>
      <c r="D385" s="1" t="s">
        <v>583</v>
      </c>
      <c r="E385" s="4">
        <v>14</v>
      </c>
      <c r="F385" s="1" t="s">
        <v>52</v>
      </c>
      <c r="G385" s="1" t="s">
        <v>44</v>
      </c>
      <c r="H385" s="1" t="s">
        <v>45</v>
      </c>
      <c r="I385" s="3">
        <v>43809.7640972222</v>
      </c>
      <c r="J385" s="4">
        <v>12000</v>
      </c>
      <c r="K385" s="4">
        <v>8060.9981398557456</v>
      </c>
      <c r="L385" s="4">
        <v>13.6295</v>
      </c>
      <c r="M385" s="4">
        <v>425756.63284114702</v>
      </c>
      <c r="N385" s="1" t="b">
        <v>0</v>
      </c>
      <c r="O385" s="4">
        <v>6334.7652062182997</v>
      </c>
      <c r="P385" s="4">
        <v>6334.7652062182997</v>
      </c>
      <c r="Q385" s="4">
        <v>425756.63284114702</v>
      </c>
      <c r="R385" s="4">
        <v>52.789710051819199</v>
      </c>
      <c r="S385" s="4">
        <f t="shared" si="32"/>
        <v>78.585369904720793</v>
      </c>
      <c r="T385" s="4">
        <v>33.021322470290201</v>
      </c>
      <c r="U385" s="1" t="b">
        <v>0</v>
      </c>
    </row>
    <row r="386" spans="1:21">
      <c r="A386" s="1"/>
      <c r="B386" s="1"/>
      <c r="C386" s="1" t="s">
        <v>88</v>
      </c>
      <c r="D386" s="1" t="s">
        <v>583</v>
      </c>
      <c r="E386" s="4">
        <v>15</v>
      </c>
      <c r="F386" s="1" t="s">
        <v>63</v>
      </c>
      <c r="G386" s="1" t="s">
        <v>44</v>
      </c>
      <c r="H386" s="1" t="s">
        <v>135</v>
      </c>
      <c r="I386" s="3">
        <v>43809.785011574102</v>
      </c>
      <c r="J386" s="4">
        <v>12000</v>
      </c>
      <c r="K386" s="4">
        <v>8060.9981398557456</v>
      </c>
      <c r="L386" s="4">
        <v>13.638033333333301</v>
      </c>
      <c r="M386" s="4">
        <v>358670.30964992999</v>
      </c>
      <c r="N386" s="1" t="b">
        <v>0</v>
      </c>
      <c r="O386" s="4">
        <v>5336.5984762512398</v>
      </c>
      <c r="P386" s="4">
        <v>5336.5984762512398</v>
      </c>
      <c r="Q386" s="4">
        <v>358670.30964992999</v>
      </c>
      <c r="R386" s="4">
        <v>44.4716539687603</v>
      </c>
      <c r="S386" s="4">
        <f t="shared" si="32"/>
        <v>66.202700753218878</v>
      </c>
      <c r="T386" s="4">
        <v>31.293678584616799</v>
      </c>
      <c r="U386" s="1" t="b">
        <v>0</v>
      </c>
    </row>
    <row r="387" spans="1:21">
      <c r="A387" s="1"/>
      <c r="B387" s="1"/>
      <c r="C387" s="1" t="s">
        <v>9</v>
      </c>
      <c r="D387" s="1" t="s">
        <v>583</v>
      </c>
      <c r="E387" s="4">
        <v>16</v>
      </c>
      <c r="F387" s="1" t="s">
        <v>36</v>
      </c>
      <c r="G387" s="1" t="s">
        <v>44</v>
      </c>
      <c r="H387" s="1" t="s">
        <v>134</v>
      </c>
      <c r="I387" s="3">
        <v>43809.805891203701</v>
      </c>
      <c r="J387" s="4">
        <v>12000</v>
      </c>
      <c r="K387" s="4">
        <v>8060.9981398557456</v>
      </c>
      <c r="L387" s="4">
        <v>13.63805</v>
      </c>
      <c r="M387" s="4">
        <v>481460.78159935499</v>
      </c>
      <c r="N387" s="1" t="b">
        <v>0</v>
      </c>
      <c r="O387" s="4">
        <v>7163.5783735921796</v>
      </c>
      <c r="P387" s="4">
        <v>7163.5783735921796</v>
      </c>
      <c r="Q387" s="4">
        <v>481460.78159935499</v>
      </c>
      <c r="R387" s="4">
        <v>59.696486446601497</v>
      </c>
      <c r="S387" s="4">
        <f t="shared" si="32"/>
        <v>88.86713840279306</v>
      </c>
      <c r="T387" s="4">
        <v>31.665029150079501</v>
      </c>
      <c r="U387" s="1" t="b">
        <v>0</v>
      </c>
    </row>
    <row r="388" spans="1:21">
      <c r="A388" s="1"/>
      <c r="B388" s="1"/>
      <c r="C388" s="1" t="s">
        <v>84</v>
      </c>
      <c r="D388" s="1" t="s">
        <v>583</v>
      </c>
      <c r="E388" s="4">
        <v>1</v>
      </c>
      <c r="F388" s="1" t="s">
        <v>137</v>
      </c>
      <c r="G388" s="1" t="s">
        <v>130</v>
      </c>
      <c r="H388" s="1" t="s">
        <v>114</v>
      </c>
      <c r="I388" s="3">
        <v>43809.492534722202</v>
      </c>
      <c r="J388" s="4">
        <v>12000</v>
      </c>
      <c r="K388" s="4">
        <v>8060.9981398557456</v>
      </c>
      <c r="L388" s="4">
        <v>13.6638</v>
      </c>
      <c r="M388" s="4">
        <v>491753.86548191198</v>
      </c>
      <c r="N388" s="1" t="b">
        <v>0</v>
      </c>
      <c r="O388" s="4">
        <v>7316.7275311491403</v>
      </c>
      <c r="P388" s="4">
        <v>7316.7275311491403</v>
      </c>
      <c r="Q388" s="4">
        <v>491753.86548191198</v>
      </c>
      <c r="R388" s="4">
        <f t="shared" ref="R388:R395" si="33">(P388/J388)*100</f>
        <v>60.972729426242836</v>
      </c>
      <c r="S388" s="4">
        <f t="shared" si="32"/>
        <v>90.767016741677054</v>
      </c>
      <c r="T388" s="4">
        <v>24.379472455688902</v>
      </c>
      <c r="U388" s="1" t="b">
        <v>0</v>
      </c>
    </row>
    <row r="389" spans="1:21">
      <c r="A389" s="1"/>
      <c r="B389" s="1"/>
      <c r="C389" s="1" t="s">
        <v>84</v>
      </c>
      <c r="D389" s="1" t="s">
        <v>583</v>
      </c>
      <c r="E389" s="4">
        <v>1</v>
      </c>
      <c r="F389" s="1" t="s">
        <v>37</v>
      </c>
      <c r="G389" s="1" t="s">
        <v>130</v>
      </c>
      <c r="H389" s="1" t="s">
        <v>114</v>
      </c>
      <c r="I389" s="3">
        <v>43809.9312152778</v>
      </c>
      <c r="J389" s="4">
        <v>12000</v>
      </c>
      <c r="K389" s="4">
        <v>8060.9981398557456</v>
      </c>
      <c r="L389" s="4">
        <v>13.637983333333301</v>
      </c>
      <c r="M389" s="4">
        <v>537957.89678564598</v>
      </c>
      <c r="N389" s="1" t="b">
        <v>0</v>
      </c>
      <c r="O389" s="4">
        <v>8004.18996229608</v>
      </c>
      <c r="P389" s="4">
        <v>8004.18996229608</v>
      </c>
      <c r="Q389" s="4">
        <v>537957.89678564598</v>
      </c>
      <c r="R389" s="4">
        <f t="shared" si="33"/>
        <v>66.701583019134006</v>
      </c>
      <c r="S389" s="4">
        <f t="shared" si="32"/>
        <v>99.295271173940719</v>
      </c>
      <c r="T389" s="4">
        <v>30.000370060328802</v>
      </c>
      <c r="U389" s="1" t="b">
        <v>0</v>
      </c>
    </row>
    <row r="390" spans="1:21">
      <c r="A390" s="1"/>
      <c r="B390" s="1"/>
      <c r="C390" s="1" t="s">
        <v>84</v>
      </c>
      <c r="D390" s="1" t="s">
        <v>583</v>
      </c>
      <c r="E390" s="4">
        <v>1</v>
      </c>
      <c r="F390" s="1" t="s">
        <v>116</v>
      </c>
      <c r="G390" s="1" t="s">
        <v>130</v>
      </c>
      <c r="H390" s="1" t="s">
        <v>114</v>
      </c>
      <c r="I390" s="3">
        <v>43810.077442129601</v>
      </c>
      <c r="J390" s="4">
        <v>12000</v>
      </c>
      <c r="K390" s="4">
        <v>8060.9981398557456</v>
      </c>
      <c r="L390" s="4">
        <v>13.6465333333333</v>
      </c>
      <c r="M390" s="4">
        <v>382151.903316807</v>
      </c>
      <c r="N390" s="1" t="b">
        <v>0</v>
      </c>
      <c r="O390" s="4">
        <v>5685.9773727228003</v>
      </c>
      <c r="P390" s="4">
        <v>5685.9773727228003</v>
      </c>
      <c r="Q390" s="4">
        <v>382151.903316807</v>
      </c>
      <c r="R390" s="4">
        <f t="shared" si="33"/>
        <v>47.383144772690002</v>
      </c>
      <c r="S390" s="4">
        <f t="shared" si="32"/>
        <v>70.536889775594872</v>
      </c>
      <c r="T390" s="4">
        <v>30.209446959883302</v>
      </c>
      <c r="U390" s="1" t="b">
        <v>0</v>
      </c>
    </row>
    <row r="391" spans="1:21">
      <c r="A391" s="1"/>
      <c r="B391" s="1"/>
      <c r="C391" s="1" t="s">
        <v>84</v>
      </c>
      <c r="D391" s="1" t="s">
        <v>583</v>
      </c>
      <c r="E391" s="4">
        <v>1</v>
      </c>
      <c r="F391" s="1" t="s">
        <v>56</v>
      </c>
      <c r="G391" s="1" t="s">
        <v>130</v>
      </c>
      <c r="H391" s="1" t="s">
        <v>114</v>
      </c>
      <c r="I391" s="3">
        <v>43810.181840277801</v>
      </c>
      <c r="J391" s="4">
        <v>12000</v>
      </c>
      <c r="K391" s="4">
        <v>8060.9981398557456</v>
      </c>
      <c r="L391" s="4">
        <v>13.6550166666667</v>
      </c>
      <c r="M391" s="4">
        <v>408624.84854840999</v>
      </c>
      <c r="N391" s="1" t="b">
        <v>0</v>
      </c>
      <c r="O391" s="4">
        <v>6079.8641132303801</v>
      </c>
      <c r="P391" s="4">
        <v>6079.8641132303801</v>
      </c>
      <c r="Q391" s="4">
        <v>408624.84854840999</v>
      </c>
      <c r="R391" s="4">
        <f t="shared" si="33"/>
        <v>50.665534276919836</v>
      </c>
      <c r="S391" s="4">
        <f t="shared" si="32"/>
        <v>75.423216923595291</v>
      </c>
      <c r="T391" s="4">
        <v>27.741109501524999</v>
      </c>
      <c r="U391" s="1" t="b">
        <v>0</v>
      </c>
    </row>
    <row r="392" spans="1:21">
      <c r="A392" s="1"/>
      <c r="B392" s="1"/>
      <c r="C392" s="1" t="s">
        <v>84</v>
      </c>
      <c r="D392" s="1" t="s">
        <v>583</v>
      </c>
      <c r="E392" s="4">
        <v>1</v>
      </c>
      <c r="F392" s="1" t="s">
        <v>91</v>
      </c>
      <c r="G392" s="1" t="s">
        <v>130</v>
      </c>
      <c r="H392" s="1" t="s">
        <v>114</v>
      </c>
      <c r="I392" s="3">
        <v>43810.327835648102</v>
      </c>
      <c r="J392" s="4">
        <v>12000</v>
      </c>
      <c r="K392" s="4">
        <v>8060.9981398557456</v>
      </c>
      <c r="L392" s="4">
        <v>13.646599999999999</v>
      </c>
      <c r="M392" s="4">
        <v>507966.30402592098</v>
      </c>
      <c r="N392" s="1" t="b">
        <v>0</v>
      </c>
      <c r="O392" s="4">
        <v>7557.9498250008901</v>
      </c>
      <c r="P392" s="4">
        <v>7557.9498250008901</v>
      </c>
      <c r="Q392" s="4">
        <v>507966.30402592098</v>
      </c>
      <c r="R392" s="4">
        <f t="shared" si="33"/>
        <v>62.982915208340749</v>
      </c>
      <c r="S392" s="4">
        <f t="shared" si="32"/>
        <v>93.759478589039119</v>
      </c>
      <c r="T392" s="4">
        <v>26.472038393147098</v>
      </c>
      <c r="U392" s="1" t="b">
        <v>0</v>
      </c>
    </row>
    <row r="393" spans="1:21">
      <c r="A393" s="1"/>
      <c r="B393" s="1"/>
      <c r="C393" s="1" t="s">
        <v>84</v>
      </c>
      <c r="D393" s="1" t="s">
        <v>583</v>
      </c>
      <c r="E393" s="4">
        <v>1</v>
      </c>
      <c r="F393" s="1" t="s">
        <v>29</v>
      </c>
      <c r="G393" s="1" t="s">
        <v>130</v>
      </c>
      <c r="H393" s="1" t="s">
        <v>114</v>
      </c>
      <c r="I393" s="3">
        <v>43810.369537036997</v>
      </c>
      <c r="J393" s="4">
        <v>12000</v>
      </c>
      <c r="K393" s="4">
        <v>8060.9981398557456</v>
      </c>
      <c r="L393" s="4">
        <v>13.6549666666667</v>
      </c>
      <c r="M393" s="4">
        <v>685191.68560872297</v>
      </c>
      <c r="N393" s="1" t="b">
        <v>0</v>
      </c>
      <c r="O393" s="4">
        <v>10194.858082701199</v>
      </c>
      <c r="P393" s="4">
        <v>10194.858082701199</v>
      </c>
      <c r="Q393" s="4">
        <v>685191.68560872297</v>
      </c>
      <c r="R393" s="4">
        <f t="shared" si="33"/>
        <v>84.957150689176657</v>
      </c>
      <c r="S393" s="4">
        <f t="shared" si="32"/>
        <v>126.47141093228981</v>
      </c>
      <c r="T393" s="4">
        <v>27.2116000088206</v>
      </c>
      <c r="U393" s="1" t="b">
        <v>0</v>
      </c>
    </row>
    <row r="394" spans="1:21">
      <c r="A394" s="1"/>
      <c r="B394" s="1"/>
      <c r="C394" s="1" t="s">
        <v>84</v>
      </c>
      <c r="D394" s="1" t="s">
        <v>583</v>
      </c>
      <c r="E394" s="4">
        <v>1</v>
      </c>
      <c r="F394" s="1" t="s">
        <v>6</v>
      </c>
      <c r="G394" s="1" t="s">
        <v>130</v>
      </c>
      <c r="H394" s="1" t="s">
        <v>114</v>
      </c>
      <c r="I394" s="3">
        <v>43810.4528125</v>
      </c>
      <c r="J394" s="4">
        <v>12000</v>
      </c>
      <c r="K394" s="4">
        <v>8060.9981398557456</v>
      </c>
      <c r="L394" s="4">
        <v>13.655099999999999</v>
      </c>
      <c r="M394" s="4">
        <v>745004.26104141399</v>
      </c>
      <c r="N394" s="1" t="b">
        <v>0</v>
      </c>
      <c r="O394" s="4">
        <v>11084.7998769531</v>
      </c>
      <c r="P394" s="4">
        <v>11084.7998769531</v>
      </c>
      <c r="Q394" s="4">
        <v>745004.26104141399</v>
      </c>
      <c r="R394" s="4">
        <f t="shared" si="33"/>
        <v>92.373332307942505</v>
      </c>
      <c r="S394" s="4">
        <f t="shared" si="32"/>
        <v>137.5115052086027</v>
      </c>
      <c r="T394" s="4">
        <v>27.8736827108882</v>
      </c>
      <c r="U394" s="1" t="b">
        <v>0</v>
      </c>
    </row>
    <row r="395" spans="1:21">
      <c r="A395" s="1"/>
      <c r="B395" s="1"/>
      <c r="C395" s="1" t="s">
        <v>84</v>
      </c>
      <c r="D395" s="1" t="s">
        <v>583</v>
      </c>
      <c r="E395" s="4">
        <v>1</v>
      </c>
      <c r="F395" s="1" t="s">
        <v>97</v>
      </c>
      <c r="G395" s="1" t="s">
        <v>130</v>
      </c>
      <c r="H395" s="1" t="s">
        <v>114</v>
      </c>
      <c r="I395" s="3">
        <v>43810.4945717593</v>
      </c>
      <c r="J395" s="4">
        <v>12000</v>
      </c>
      <c r="K395" s="4">
        <v>8060.9981398557456</v>
      </c>
      <c r="L395" s="4">
        <v>13.6549666666667</v>
      </c>
      <c r="M395" s="4">
        <v>575556.81970565498</v>
      </c>
      <c r="N395" s="1" t="b">
        <v>0</v>
      </c>
      <c r="O395" s="4">
        <v>8563.6183547923793</v>
      </c>
      <c r="P395" s="4">
        <v>8563.6183547923793</v>
      </c>
      <c r="Q395" s="4">
        <v>575556.81970565498</v>
      </c>
      <c r="R395" s="4">
        <f t="shared" si="33"/>
        <v>71.363486289936489</v>
      </c>
      <c r="S395" s="4">
        <f t="shared" si="32"/>
        <v>106.23521065526047</v>
      </c>
      <c r="T395" s="4">
        <v>27.588170896513599</v>
      </c>
      <c r="U395" s="1" t="b">
        <v>0</v>
      </c>
    </row>
    <row r="396" spans="1:21">
      <c r="A396" s="1"/>
      <c r="B396" s="1"/>
      <c r="C396" s="1" t="s">
        <v>119</v>
      </c>
      <c r="D396" s="1" t="s">
        <v>583</v>
      </c>
      <c r="E396" s="4">
        <v>17</v>
      </c>
      <c r="F396" s="1" t="s">
        <v>57</v>
      </c>
      <c r="G396" s="1" t="s">
        <v>27</v>
      </c>
      <c r="H396" s="1" t="s">
        <v>120</v>
      </c>
      <c r="I396" s="3">
        <v>43809.826782407399</v>
      </c>
      <c r="J396" s="4">
        <v>12000</v>
      </c>
      <c r="K396" s="4">
        <v>8060.9981398557456</v>
      </c>
      <c r="L396" s="4">
        <v>13.629566666666699</v>
      </c>
      <c r="M396" s="4">
        <v>573290.11987729999</v>
      </c>
      <c r="N396" s="1" t="b">
        <v>0</v>
      </c>
      <c r="O396" s="4">
        <v>8529.8924886566401</v>
      </c>
      <c r="P396" s="4">
        <v>8529.8924886566401</v>
      </c>
      <c r="Q396" s="4">
        <v>573290.11987729999</v>
      </c>
      <c r="R396" s="4">
        <v>71.082437405472007</v>
      </c>
      <c r="S396" s="4">
        <f t="shared" si="32"/>
        <v>105.81682740357617</v>
      </c>
      <c r="T396" s="4">
        <v>29.828186130987302</v>
      </c>
      <c r="U396" s="1" t="b">
        <v>0</v>
      </c>
    </row>
    <row r="397" spans="1:21">
      <c r="A397" s="1"/>
      <c r="B397" s="1"/>
      <c r="C397" s="1" t="s">
        <v>127</v>
      </c>
      <c r="D397" s="1" t="s">
        <v>583</v>
      </c>
      <c r="E397" s="4">
        <v>18</v>
      </c>
      <c r="F397" s="1" t="s">
        <v>69</v>
      </c>
      <c r="G397" s="1" t="s">
        <v>27</v>
      </c>
      <c r="H397" s="1" t="s">
        <v>60</v>
      </c>
      <c r="I397" s="3">
        <v>43809.847662036998</v>
      </c>
      <c r="J397" s="4">
        <v>12000</v>
      </c>
      <c r="K397" s="4">
        <v>8060.9981398557456</v>
      </c>
      <c r="L397" s="4">
        <v>13.63805</v>
      </c>
      <c r="M397" s="4">
        <v>452945.052709601</v>
      </c>
      <c r="N397" s="1" t="b">
        <v>0</v>
      </c>
      <c r="O397" s="4">
        <v>6739.2973800223899</v>
      </c>
      <c r="P397" s="4">
        <v>6739.2973800223899</v>
      </c>
      <c r="Q397" s="4">
        <v>452945.052709601</v>
      </c>
      <c r="R397" s="4">
        <v>56.160811500186597</v>
      </c>
      <c r="S397" s="4">
        <f t="shared" si="32"/>
        <v>83.603758034646958</v>
      </c>
      <c r="T397" s="4">
        <v>32.474857988643798</v>
      </c>
      <c r="U397" s="1" t="b">
        <v>0</v>
      </c>
    </row>
    <row r="398" spans="1:21">
      <c r="A398" s="1"/>
      <c r="B398" s="1"/>
      <c r="C398" s="1" t="s">
        <v>78</v>
      </c>
      <c r="D398" s="1" t="s">
        <v>583</v>
      </c>
      <c r="E398" s="4">
        <v>19</v>
      </c>
      <c r="F398" s="1" t="s">
        <v>28</v>
      </c>
      <c r="G398" s="1" t="s">
        <v>27</v>
      </c>
      <c r="H398" s="1" t="s">
        <v>94</v>
      </c>
      <c r="I398" s="3">
        <v>43809.868587962999</v>
      </c>
      <c r="J398" s="4">
        <v>12000</v>
      </c>
      <c r="K398" s="4">
        <v>8060.9981398557456</v>
      </c>
      <c r="L398" s="4">
        <v>13.637983333333301</v>
      </c>
      <c r="M398" s="4">
        <v>506208.56337690499</v>
      </c>
      <c r="N398" s="1" t="b">
        <v>0</v>
      </c>
      <c r="O398" s="4">
        <v>7531.7966815239697</v>
      </c>
      <c r="P398" s="4">
        <v>7531.7966815239697</v>
      </c>
      <c r="Q398" s="4">
        <v>506208.56337690499</v>
      </c>
      <c r="R398" s="4">
        <v>62.764972346033097</v>
      </c>
      <c r="S398" s="4">
        <f t="shared" si="32"/>
        <v>93.435038079028189</v>
      </c>
      <c r="T398" s="4">
        <v>31.7049615134307</v>
      </c>
      <c r="U398" s="1" t="b">
        <v>0</v>
      </c>
    </row>
    <row r="399" spans="1:21">
      <c r="A399" s="1"/>
      <c r="B399" s="1"/>
      <c r="C399" s="1" t="s">
        <v>129</v>
      </c>
      <c r="D399" s="1" t="s">
        <v>583</v>
      </c>
      <c r="E399" s="4">
        <v>8</v>
      </c>
      <c r="F399" s="1" t="s">
        <v>13</v>
      </c>
      <c r="G399" s="1" t="s">
        <v>27</v>
      </c>
      <c r="H399" s="1" t="s">
        <v>121</v>
      </c>
      <c r="I399" s="3">
        <v>43810.0148148148</v>
      </c>
      <c r="J399" s="4">
        <v>12000</v>
      </c>
      <c r="K399" s="4">
        <v>8060.9981398557456</v>
      </c>
      <c r="L399" s="4">
        <v>13.629516666666699</v>
      </c>
      <c r="M399" s="4">
        <v>927443.00273263699</v>
      </c>
      <c r="N399" s="1" t="b">
        <v>0</v>
      </c>
      <c r="O399" s="4">
        <v>13799.276890310701</v>
      </c>
      <c r="P399" s="4">
        <v>13799.276890310701</v>
      </c>
      <c r="Q399" s="4">
        <v>927443.00273263699</v>
      </c>
      <c r="R399" s="4">
        <v>114.993974085923</v>
      </c>
      <c r="S399" s="4">
        <f t="shared" si="32"/>
        <v>171.18570989470101</v>
      </c>
      <c r="T399" s="4">
        <v>30.267851029031899</v>
      </c>
      <c r="U399" s="1" t="b">
        <v>0</v>
      </c>
    </row>
    <row r="400" spans="1:21">
      <c r="A400" s="1"/>
      <c r="B400" s="1"/>
      <c r="C400" s="1" t="s">
        <v>74</v>
      </c>
      <c r="D400" s="1" t="s">
        <v>583</v>
      </c>
      <c r="E400" s="4">
        <v>10</v>
      </c>
      <c r="F400" s="1" t="s">
        <v>96</v>
      </c>
      <c r="G400" s="1" t="s">
        <v>27</v>
      </c>
      <c r="H400" s="1" t="s">
        <v>95</v>
      </c>
      <c r="I400" s="3">
        <v>43810.2444328704</v>
      </c>
      <c r="J400" s="4">
        <v>12000</v>
      </c>
      <c r="K400" s="4">
        <v>8060.9981398557456</v>
      </c>
      <c r="L400" s="4">
        <v>13.6464833333333</v>
      </c>
      <c r="M400" s="4">
        <v>684407.31458381505</v>
      </c>
      <c r="N400" s="1" t="b">
        <v>0</v>
      </c>
      <c r="O400" s="4">
        <v>10183.187551007601</v>
      </c>
      <c r="P400" s="4">
        <v>10183.187551007601</v>
      </c>
      <c r="Q400" s="4">
        <v>684407.31458381505</v>
      </c>
      <c r="R400" s="4">
        <v>84.859896258396304</v>
      </c>
      <c r="S400" s="4">
        <f t="shared" si="32"/>
        <v>126.32663318279629</v>
      </c>
      <c r="T400" s="4">
        <v>33.725791353700203</v>
      </c>
      <c r="U400" s="1" t="b">
        <v>0</v>
      </c>
    </row>
    <row r="401" spans="1:21">
      <c r="A401" s="1"/>
      <c r="B401" s="1"/>
      <c r="C401" s="1" t="s">
        <v>112</v>
      </c>
      <c r="D401" s="1" t="s">
        <v>583</v>
      </c>
      <c r="E401" s="4">
        <v>2</v>
      </c>
      <c r="F401" s="1" t="s">
        <v>70</v>
      </c>
      <c r="G401" s="1" t="s">
        <v>27</v>
      </c>
      <c r="H401" s="1" t="s">
        <v>86</v>
      </c>
      <c r="I401" s="3">
        <v>43810.515462962998</v>
      </c>
      <c r="J401" s="4">
        <v>12000</v>
      </c>
      <c r="K401" s="4">
        <v>8060.9981398557456</v>
      </c>
      <c r="L401" s="4">
        <v>13.6465</v>
      </c>
      <c r="M401" s="4">
        <v>946883.18149185099</v>
      </c>
      <c r="N401" s="1" t="b">
        <v>0</v>
      </c>
      <c r="O401" s="4">
        <v>14088.524217321799</v>
      </c>
      <c r="P401" s="4">
        <v>14088.524217321799</v>
      </c>
      <c r="Q401" s="4">
        <v>946883.18149185099</v>
      </c>
      <c r="R401" s="4">
        <v>117.404368477681</v>
      </c>
      <c r="S401" s="4">
        <f t="shared" si="32"/>
        <v>174.77394204651085</v>
      </c>
      <c r="T401" s="4">
        <v>30.733557470228099</v>
      </c>
      <c r="U401" s="1" t="b">
        <v>0</v>
      </c>
    </row>
    <row r="402" spans="1:21">
      <c r="A402" s="1"/>
      <c r="B402" s="1"/>
      <c r="C402" s="1" t="s">
        <v>126</v>
      </c>
      <c r="D402" s="1" t="s">
        <v>583</v>
      </c>
      <c r="E402" s="4">
        <v>3</v>
      </c>
      <c r="F402" s="1" t="s">
        <v>62</v>
      </c>
      <c r="G402" s="1" t="s">
        <v>27</v>
      </c>
      <c r="H402" s="1" t="s">
        <v>24</v>
      </c>
      <c r="I402" s="3">
        <v>43810.536261574103</v>
      </c>
      <c r="J402" s="4">
        <v>12000</v>
      </c>
      <c r="K402" s="4">
        <v>8060.9981398557456</v>
      </c>
      <c r="L402" s="4">
        <v>13.6465</v>
      </c>
      <c r="M402" s="4">
        <v>890928.79891164997</v>
      </c>
      <c r="N402" s="1" t="b">
        <v>0</v>
      </c>
      <c r="O402" s="4">
        <v>13255.987860720301</v>
      </c>
      <c r="P402" s="4">
        <v>13255.987860720301</v>
      </c>
      <c r="Q402" s="4">
        <v>890928.79891164997</v>
      </c>
      <c r="R402" s="4">
        <v>110.466565506002</v>
      </c>
      <c r="S402" s="4">
        <f t="shared" si="32"/>
        <v>164.44598585352759</v>
      </c>
      <c r="T402" s="4">
        <v>32.233835075005302</v>
      </c>
      <c r="U402" s="1" t="b">
        <v>0</v>
      </c>
    </row>
    <row r="403" spans="1:21">
      <c r="A403" s="1"/>
      <c r="B403" s="1"/>
      <c r="C403" s="1" t="s">
        <v>124</v>
      </c>
      <c r="D403" s="1" t="s">
        <v>583</v>
      </c>
      <c r="E403" s="4">
        <v>4</v>
      </c>
      <c r="F403" s="1" t="s">
        <v>32</v>
      </c>
      <c r="G403" s="1" t="s">
        <v>27</v>
      </c>
      <c r="H403" s="1" t="s">
        <v>55</v>
      </c>
      <c r="I403" s="3">
        <v>43810.5570717593</v>
      </c>
      <c r="J403" s="4">
        <v>12000</v>
      </c>
      <c r="K403" s="4">
        <v>8060.9981398557456</v>
      </c>
      <c r="L403" s="4">
        <v>13.6466666666667</v>
      </c>
      <c r="M403" s="4">
        <v>715695.82775716903</v>
      </c>
      <c r="N403" s="1" t="b">
        <v>0</v>
      </c>
      <c r="O403" s="4">
        <v>10648.7243608095</v>
      </c>
      <c r="P403" s="4">
        <v>10648.7243608095</v>
      </c>
      <c r="Q403" s="4">
        <v>715695.82775716903</v>
      </c>
      <c r="R403" s="4">
        <v>88.739369673412099</v>
      </c>
      <c r="S403" s="4">
        <f t="shared" si="32"/>
        <v>132.10180893305679</v>
      </c>
      <c r="T403" s="4">
        <v>28.069127268844699</v>
      </c>
      <c r="U403" s="1" t="b">
        <v>0</v>
      </c>
    </row>
    <row r="404" spans="1:21">
      <c r="A404" s="1"/>
      <c r="B404" s="1"/>
      <c r="C404" s="1" t="s">
        <v>65</v>
      </c>
      <c r="D404" s="1" t="s">
        <v>583</v>
      </c>
      <c r="E404" s="4">
        <v>5</v>
      </c>
      <c r="F404" s="1" t="s">
        <v>113</v>
      </c>
      <c r="G404" s="1" t="s">
        <v>27</v>
      </c>
      <c r="H404" s="1" t="s">
        <v>120</v>
      </c>
      <c r="I404" s="3">
        <v>43810.577916666698</v>
      </c>
      <c r="J404" s="4">
        <v>12000</v>
      </c>
      <c r="K404" s="4">
        <v>8060.9981398557456</v>
      </c>
      <c r="L404" s="4">
        <v>13.646599999999999</v>
      </c>
      <c r="M404" s="4">
        <v>757836.88875781395</v>
      </c>
      <c r="N404" s="1" t="b">
        <v>0</v>
      </c>
      <c r="O404" s="4">
        <v>11275.7345031966</v>
      </c>
      <c r="P404" s="4">
        <v>11275.7345031966</v>
      </c>
      <c r="Q404" s="4">
        <v>757836.88875781395</v>
      </c>
      <c r="R404" s="4">
        <v>93.964454193305102</v>
      </c>
      <c r="S404" s="4">
        <f t="shared" si="32"/>
        <v>139.88012783983081</v>
      </c>
      <c r="T404" s="4">
        <v>29.989937458701601</v>
      </c>
      <c r="U404" s="1" t="b">
        <v>0</v>
      </c>
    </row>
    <row r="405" spans="1:21">
      <c r="A405" s="1"/>
      <c r="B405" s="1"/>
      <c r="C405" s="1" t="s">
        <v>54</v>
      </c>
      <c r="D405" s="1" t="s">
        <v>583</v>
      </c>
      <c r="E405" s="4">
        <v>6</v>
      </c>
      <c r="F405" s="1" t="s">
        <v>17</v>
      </c>
      <c r="G405" s="1" t="s">
        <v>27</v>
      </c>
      <c r="H405" s="1" t="s">
        <v>131</v>
      </c>
      <c r="I405" s="3">
        <v>43810.598761574103</v>
      </c>
      <c r="J405" s="4">
        <v>12000</v>
      </c>
      <c r="K405" s="4">
        <v>8060.9981398557456</v>
      </c>
      <c r="L405" s="4">
        <v>13.646599999999999</v>
      </c>
      <c r="M405" s="4">
        <v>857634.73807088402</v>
      </c>
      <c r="N405" s="1" t="b">
        <v>0</v>
      </c>
      <c r="O405" s="4">
        <v>12760.610826238501</v>
      </c>
      <c r="P405" s="4">
        <v>12760.610826238501</v>
      </c>
      <c r="Q405" s="4">
        <v>857634.73807088402</v>
      </c>
      <c r="R405" s="4">
        <v>106.338423551988</v>
      </c>
      <c r="S405" s="4">
        <f t="shared" si="32"/>
        <v>158.30062983325357</v>
      </c>
      <c r="T405" s="4">
        <v>29.1692834482999</v>
      </c>
      <c r="U405" s="1" t="b">
        <v>0</v>
      </c>
    </row>
    <row r="406" spans="1:21">
      <c r="A406" s="1"/>
      <c r="B406" s="1"/>
      <c r="C406" s="1" t="s">
        <v>100</v>
      </c>
      <c r="D406" s="1" t="s">
        <v>583</v>
      </c>
      <c r="E406" s="4">
        <v>7</v>
      </c>
      <c r="F406" s="1" t="s">
        <v>14</v>
      </c>
      <c r="G406" s="1" t="s">
        <v>27</v>
      </c>
      <c r="H406" s="1" t="s">
        <v>123</v>
      </c>
      <c r="I406" s="3">
        <v>43810.619594907403</v>
      </c>
      <c r="J406" s="4">
        <v>12000</v>
      </c>
      <c r="K406" s="4">
        <v>8060.9981398557456</v>
      </c>
      <c r="L406" s="4">
        <v>13.6466333333333</v>
      </c>
      <c r="M406" s="4">
        <v>872728.65047542704</v>
      </c>
      <c r="N406" s="1" t="b">
        <v>0</v>
      </c>
      <c r="O406" s="4">
        <v>12985.190747608</v>
      </c>
      <c r="P406" s="4">
        <v>12985.190747608</v>
      </c>
      <c r="Q406" s="4">
        <v>872728.65047542704</v>
      </c>
      <c r="R406" s="4">
        <v>108.209922896733</v>
      </c>
      <c r="S406" s="4">
        <f t="shared" si="32"/>
        <v>161.08663619962545</v>
      </c>
      <c r="T406" s="4">
        <v>29.8705066073748</v>
      </c>
      <c r="U406" s="1" t="b">
        <v>0</v>
      </c>
    </row>
    <row r="407" spans="1:21">
      <c r="A407" s="1"/>
      <c r="B407" s="1"/>
      <c r="C407" s="1" t="s">
        <v>129</v>
      </c>
      <c r="D407" s="1" t="s">
        <v>583</v>
      </c>
      <c r="E407" s="4">
        <v>8</v>
      </c>
      <c r="F407" s="1" t="s">
        <v>79</v>
      </c>
      <c r="G407" s="1" t="s">
        <v>27</v>
      </c>
      <c r="H407" s="1" t="s">
        <v>121</v>
      </c>
      <c r="I407" s="3">
        <v>43810.640416666698</v>
      </c>
      <c r="J407" s="4">
        <v>12000</v>
      </c>
      <c r="K407" s="4">
        <v>8060.9981398557456</v>
      </c>
      <c r="L407" s="4">
        <v>13.6466333333333</v>
      </c>
      <c r="M407" s="4">
        <v>1001844.43683803</v>
      </c>
      <c r="N407" s="1" t="b">
        <v>0</v>
      </c>
      <c r="O407" s="4">
        <v>14906.2839918053</v>
      </c>
      <c r="P407" s="4">
        <v>14906.2839918053</v>
      </c>
      <c r="Q407" s="4">
        <v>1001844.43683803</v>
      </c>
      <c r="R407" s="4">
        <v>124.219033265044</v>
      </c>
      <c r="S407" s="4">
        <f t="shared" si="32"/>
        <v>184.91858865597075</v>
      </c>
      <c r="T407" s="4">
        <v>32.478061133200796</v>
      </c>
      <c r="U407" s="1" t="b">
        <v>0</v>
      </c>
    </row>
    <row r="408" spans="1:21">
      <c r="A408" s="1"/>
      <c r="B408" s="1"/>
      <c r="C408" s="1" t="s">
        <v>132</v>
      </c>
      <c r="D408" s="1" t="s">
        <v>583</v>
      </c>
      <c r="E408" s="4">
        <v>9</v>
      </c>
      <c r="F408" s="1" t="s">
        <v>21</v>
      </c>
      <c r="G408" s="1" t="s">
        <v>27</v>
      </c>
      <c r="H408" s="1" t="s">
        <v>60</v>
      </c>
      <c r="I408" s="3">
        <v>43810.661249999997</v>
      </c>
      <c r="J408" s="4">
        <v>12000</v>
      </c>
      <c r="K408" s="4">
        <v>8060.9981398557456</v>
      </c>
      <c r="L408" s="4">
        <v>13.646466666666701</v>
      </c>
      <c r="M408" s="4">
        <v>681565.64963480004</v>
      </c>
      <c r="N408" s="1" t="b">
        <v>0</v>
      </c>
      <c r="O408" s="4">
        <v>10140.906870313</v>
      </c>
      <c r="P408" s="4">
        <v>10140.906870313</v>
      </c>
      <c r="Q408" s="4">
        <v>681565.64963480004</v>
      </c>
      <c r="R408" s="4">
        <v>84.507557252608194</v>
      </c>
      <c r="S408" s="4">
        <f t="shared" si="32"/>
        <v>125.80212393516908</v>
      </c>
      <c r="T408" s="4">
        <v>29.688759679856499</v>
      </c>
      <c r="U408" s="1" t="b">
        <v>0</v>
      </c>
    </row>
    <row r="409" spans="1:21">
      <c r="A409" s="1"/>
      <c r="B409" s="1"/>
      <c r="C409" s="1" t="s">
        <v>74</v>
      </c>
      <c r="D409" s="1" t="s">
        <v>583</v>
      </c>
      <c r="E409" s="4">
        <v>10</v>
      </c>
      <c r="F409" s="1" t="s">
        <v>71</v>
      </c>
      <c r="G409" s="1" t="s">
        <v>27</v>
      </c>
      <c r="H409" s="1" t="s">
        <v>95</v>
      </c>
      <c r="I409" s="3">
        <v>43810.682094907403</v>
      </c>
      <c r="J409" s="4">
        <v>12000</v>
      </c>
      <c r="K409" s="4">
        <v>8060.9981398557456</v>
      </c>
      <c r="L409" s="4">
        <v>13.6464833333333</v>
      </c>
      <c r="M409" s="4">
        <v>910541.74955287005</v>
      </c>
      <c r="N409" s="1" t="b">
        <v>0</v>
      </c>
      <c r="O409" s="4">
        <v>13547.8058330774</v>
      </c>
      <c r="P409" s="4">
        <v>13547.8058330774</v>
      </c>
      <c r="Q409" s="4">
        <v>910541.74955287005</v>
      </c>
      <c r="R409" s="4">
        <v>112.898381942311</v>
      </c>
      <c r="S409" s="4">
        <f t="shared" si="32"/>
        <v>168.06610791898586</v>
      </c>
      <c r="T409" s="4">
        <v>31.722421273739599</v>
      </c>
      <c r="U409" s="1" t="b">
        <v>0</v>
      </c>
    </row>
    <row r="410" spans="1:21">
      <c r="A410" s="1"/>
      <c r="B410" s="1"/>
      <c r="C410" s="1" t="s">
        <v>2</v>
      </c>
      <c r="D410" s="1" t="s">
        <v>583</v>
      </c>
      <c r="E410" s="4">
        <v>11</v>
      </c>
      <c r="F410" s="1" t="s">
        <v>66</v>
      </c>
      <c r="G410" s="1" t="s">
        <v>27</v>
      </c>
      <c r="H410" s="1" t="s">
        <v>40</v>
      </c>
      <c r="I410" s="3">
        <v>43810.702939814801</v>
      </c>
      <c r="J410" s="4">
        <v>12000</v>
      </c>
      <c r="K410" s="4">
        <v>8060.9981398557456</v>
      </c>
      <c r="L410" s="4">
        <v>13.6465</v>
      </c>
      <c r="M410" s="4">
        <v>856638.140338114</v>
      </c>
      <c r="N410" s="1" t="b">
        <v>0</v>
      </c>
      <c r="O410" s="4">
        <v>12745.782607121801</v>
      </c>
      <c r="P410" s="4">
        <v>12745.782607121801</v>
      </c>
      <c r="Q410" s="4">
        <v>856638.140338114</v>
      </c>
      <c r="R410" s="4">
        <v>106.21485505934901</v>
      </c>
      <c r="S410" s="4">
        <f t="shared" si="32"/>
        <v>158.11667967150643</v>
      </c>
      <c r="T410" s="4">
        <v>31.137742223410399</v>
      </c>
      <c r="U410" s="1" t="b">
        <v>0</v>
      </c>
    </row>
    <row r="411" spans="1:21">
      <c r="A411" s="1"/>
      <c r="B411" s="1"/>
      <c r="C411" s="1" t="s">
        <v>15</v>
      </c>
      <c r="D411" s="1" t="s">
        <v>583</v>
      </c>
      <c r="E411" s="4">
        <v>12</v>
      </c>
      <c r="F411" s="1" t="s">
        <v>43</v>
      </c>
      <c r="G411" s="1" t="s">
        <v>27</v>
      </c>
      <c r="H411" s="1" t="s">
        <v>94</v>
      </c>
      <c r="I411" s="3">
        <v>43810.723842592597</v>
      </c>
      <c r="J411" s="4">
        <v>12000</v>
      </c>
      <c r="K411" s="4">
        <v>8060.9981398557456</v>
      </c>
      <c r="L411" s="4">
        <v>13.637983333333301</v>
      </c>
      <c r="M411" s="4">
        <v>1167045.1184489101</v>
      </c>
      <c r="N411" s="1" t="b">
        <v>0</v>
      </c>
      <c r="O411" s="4">
        <v>17364.2786516386</v>
      </c>
      <c r="P411" s="4">
        <v>17364.2786516386</v>
      </c>
      <c r="Q411" s="4">
        <v>1167045.1184489101</v>
      </c>
      <c r="R411" s="4">
        <v>144.70232209698801</v>
      </c>
      <c r="S411" s="4">
        <f t="shared" si="32"/>
        <v>215.41102417310989</v>
      </c>
      <c r="T411" s="4">
        <v>29.692919396481699</v>
      </c>
      <c r="U411" s="1" t="b">
        <v>0</v>
      </c>
    </row>
    <row r="412" spans="1:21">
      <c r="A412" s="1"/>
      <c r="B412" s="1"/>
      <c r="C412" s="1" t="s">
        <v>67</v>
      </c>
      <c r="D412" s="1" t="s">
        <v>583</v>
      </c>
      <c r="E412" s="4">
        <v>14</v>
      </c>
      <c r="F412" s="1" t="s">
        <v>108</v>
      </c>
      <c r="G412" s="1" t="s">
        <v>27</v>
      </c>
      <c r="H412" s="1" t="s">
        <v>45</v>
      </c>
      <c r="I412" s="3">
        <v>43810.765613425901</v>
      </c>
      <c r="J412" s="4">
        <v>12000</v>
      </c>
      <c r="K412" s="4">
        <v>8060.9981398557456</v>
      </c>
      <c r="L412" s="4">
        <v>13.62955</v>
      </c>
      <c r="M412" s="4">
        <v>528586.76755717001</v>
      </c>
      <c r="N412" s="1" t="b">
        <v>0</v>
      </c>
      <c r="O412" s="4">
        <v>7864.7584213629998</v>
      </c>
      <c r="P412" s="4">
        <v>7864.7584213629998</v>
      </c>
      <c r="Q412" s="4">
        <v>528586.76755717001</v>
      </c>
      <c r="R412" s="4">
        <v>65.539653511358395</v>
      </c>
      <c r="S412" s="4">
        <f t="shared" si="32"/>
        <v>97.565565515733297</v>
      </c>
      <c r="T412" s="4">
        <v>32.210037558055802</v>
      </c>
      <c r="U412" s="1" t="b">
        <v>0</v>
      </c>
    </row>
    <row r="413" spans="1:21">
      <c r="A413" s="1"/>
      <c r="B413" s="1"/>
      <c r="C413" s="1" t="s">
        <v>88</v>
      </c>
      <c r="D413" s="1" t="s">
        <v>583</v>
      </c>
      <c r="E413" s="4">
        <v>15</v>
      </c>
      <c r="F413" s="1" t="s">
        <v>31</v>
      </c>
      <c r="G413" s="1" t="s">
        <v>27</v>
      </c>
      <c r="H413" s="1" t="s">
        <v>135</v>
      </c>
      <c r="I413" s="3">
        <v>43810.786458333299</v>
      </c>
      <c r="J413" s="4">
        <v>12000</v>
      </c>
      <c r="K413" s="4">
        <v>8060.9981398557456</v>
      </c>
      <c r="L413" s="4">
        <v>13.6210666666667</v>
      </c>
      <c r="M413" s="4">
        <v>624603.803006334</v>
      </c>
      <c r="N413" s="1" t="b">
        <v>0</v>
      </c>
      <c r="O413" s="4">
        <v>9293.3806164152993</v>
      </c>
      <c r="P413" s="4">
        <v>9293.3806164152993</v>
      </c>
      <c r="Q413" s="4">
        <v>624603.803006334</v>
      </c>
      <c r="R413" s="4">
        <v>77.444838470127493</v>
      </c>
      <c r="S413" s="4">
        <f t="shared" si="32"/>
        <v>115.28821189607181</v>
      </c>
      <c r="T413" s="4">
        <v>30.857596235216501</v>
      </c>
      <c r="U413" s="1" t="b">
        <v>0</v>
      </c>
    </row>
    <row r="414" spans="1:21">
      <c r="A414" s="1"/>
      <c r="B414" s="1"/>
      <c r="C414" s="1" t="s">
        <v>9</v>
      </c>
      <c r="D414" s="1" t="s">
        <v>583</v>
      </c>
      <c r="E414" s="4">
        <v>16</v>
      </c>
      <c r="F414" s="1" t="s">
        <v>76</v>
      </c>
      <c r="G414" s="1" t="s">
        <v>27</v>
      </c>
      <c r="H414" s="1" t="s">
        <v>134</v>
      </c>
      <c r="I414" s="3">
        <v>43810.807349536997</v>
      </c>
      <c r="J414" s="4">
        <v>12000</v>
      </c>
      <c r="K414" s="4">
        <v>8060.9981398557456</v>
      </c>
      <c r="L414" s="4">
        <v>13.621</v>
      </c>
      <c r="M414" s="4">
        <v>1066543.71721999</v>
      </c>
      <c r="N414" s="1" t="b">
        <v>0</v>
      </c>
      <c r="O414" s="4">
        <v>15868.9342915693</v>
      </c>
      <c r="P414" s="4">
        <v>15868.9342915693</v>
      </c>
      <c r="Q414" s="4">
        <v>1066543.71721999</v>
      </c>
      <c r="R414" s="4">
        <v>132.24111909640999</v>
      </c>
      <c r="S414" s="4">
        <f t="shared" si="32"/>
        <v>196.8606618714997</v>
      </c>
      <c r="T414" s="4">
        <v>32.795888902743698</v>
      </c>
      <c r="U414" s="1" t="b">
        <v>0</v>
      </c>
    </row>
    <row r="415" spans="1:21">
      <c r="A415" s="1"/>
      <c r="B415" s="1"/>
      <c r="C415" s="1" t="s">
        <v>119</v>
      </c>
      <c r="D415" s="1" t="s">
        <v>587</v>
      </c>
      <c r="E415" s="4"/>
      <c r="F415" s="1" t="s">
        <v>47</v>
      </c>
      <c r="G415" s="1" t="s">
        <v>27</v>
      </c>
      <c r="H415" s="1" t="s">
        <v>134</v>
      </c>
      <c r="I415" s="3">
        <v>43811.418020833298</v>
      </c>
      <c r="J415" s="4">
        <v>12000</v>
      </c>
      <c r="K415" s="4">
        <v>8060.9981398557456</v>
      </c>
      <c r="L415" s="4">
        <v>13.621133333333299</v>
      </c>
      <c r="M415" s="4">
        <v>888748.71607685101</v>
      </c>
      <c r="N415" s="1" t="b">
        <v>0</v>
      </c>
      <c r="O415" s="4">
        <v>13223.5507550517</v>
      </c>
      <c r="P415" s="4">
        <v>13223.5507550517</v>
      </c>
      <c r="Q415" s="4">
        <v>888748.71607685101</v>
      </c>
      <c r="R415" s="4">
        <v>110.196256292098</v>
      </c>
      <c r="S415" s="4">
        <f t="shared" si="32"/>
        <v>164.04359020591883</v>
      </c>
      <c r="T415" s="4">
        <v>29.964158047912601</v>
      </c>
      <c r="U415" s="1" t="b">
        <v>0</v>
      </c>
    </row>
    <row r="416" spans="1:21">
      <c r="A416" s="1"/>
      <c r="B416" s="1"/>
      <c r="C416" s="1" t="s">
        <v>127</v>
      </c>
      <c r="D416" s="1" t="s">
        <v>587</v>
      </c>
      <c r="E416" s="4"/>
      <c r="F416" s="1" t="s">
        <v>588</v>
      </c>
      <c r="G416" s="1" t="s">
        <v>27</v>
      </c>
      <c r="H416" s="1" t="s">
        <v>134</v>
      </c>
      <c r="I416" s="3">
        <v>43811.439131944397</v>
      </c>
      <c r="J416" s="4">
        <v>12000</v>
      </c>
      <c r="K416" s="4">
        <v>8060.9981398557456</v>
      </c>
      <c r="L416" s="4">
        <v>13.629633333333301</v>
      </c>
      <c r="M416" s="4">
        <v>716344.30303140602</v>
      </c>
      <c r="N416" s="1" t="b">
        <v>0</v>
      </c>
      <c r="O416" s="4">
        <v>10658.3729212486</v>
      </c>
      <c r="P416" s="4">
        <v>21316.745842497199</v>
      </c>
      <c r="Q416" s="4">
        <v>716344.30303140602</v>
      </c>
      <c r="R416" s="4">
        <v>88.819774343738203</v>
      </c>
      <c r="S416" s="4">
        <f t="shared" si="32"/>
        <v>264.44300659370538</v>
      </c>
      <c r="T416" s="4">
        <v>31.2145343566641</v>
      </c>
      <c r="U416" s="1" t="b">
        <v>0</v>
      </c>
    </row>
    <row r="417" spans="1:21">
      <c r="A417" s="1"/>
      <c r="B417" s="1"/>
      <c r="C417" s="1" t="s">
        <v>78</v>
      </c>
      <c r="D417" s="1" t="s">
        <v>587</v>
      </c>
      <c r="E417" s="4"/>
      <c r="F417" s="1" t="s">
        <v>589</v>
      </c>
      <c r="G417" s="1" t="s">
        <v>27</v>
      </c>
      <c r="H417" s="1" t="s">
        <v>134</v>
      </c>
      <c r="I417" s="3">
        <v>43811.460046296299</v>
      </c>
      <c r="J417" s="4">
        <v>12000</v>
      </c>
      <c r="K417" s="4">
        <v>8060.9981398557456</v>
      </c>
      <c r="L417" s="4">
        <v>13.6381333333333</v>
      </c>
      <c r="M417" s="4">
        <v>670023.97100732301</v>
      </c>
      <c r="N417" s="1" t="b">
        <v>0</v>
      </c>
      <c r="O417" s="4">
        <v>9969.1800701858901</v>
      </c>
      <c r="P417" s="4">
        <v>9969.1800701858901</v>
      </c>
      <c r="Q417" s="4">
        <v>670023.97100732301</v>
      </c>
      <c r="R417" s="4">
        <v>83.076500584882396</v>
      </c>
      <c r="S417" s="4">
        <f t="shared" si="32"/>
        <v>123.67178229325695</v>
      </c>
      <c r="T417" s="4">
        <v>29.6406638293575</v>
      </c>
      <c r="U417" s="1" t="b">
        <v>0</v>
      </c>
    </row>
    <row r="418" spans="1:21">
      <c r="A418" s="1"/>
      <c r="B418" s="1"/>
      <c r="C418" s="1" t="s">
        <v>107</v>
      </c>
      <c r="D418" s="1" t="s">
        <v>583</v>
      </c>
      <c r="E418" s="4">
        <v>13</v>
      </c>
      <c r="F418" s="1" t="s">
        <v>73</v>
      </c>
      <c r="G418" s="1" t="s">
        <v>25</v>
      </c>
      <c r="H418" s="1" t="s">
        <v>136</v>
      </c>
      <c r="I418" s="3">
        <v>43809.743217592601</v>
      </c>
      <c r="J418" s="4">
        <v>12000</v>
      </c>
      <c r="K418" s="4">
        <v>8060.9981398557456</v>
      </c>
      <c r="L418" s="4">
        <v>13.6210166666667</v>
      </c>
      <c r="M418" s="4">
        <v>54145.695876562102</v>
      </c>
      <c r="N418" s="1" t="b">
        <v>0</v>
      </c>
      <c r="O418" s="4">
        <v>805.62519488287001</v>
      </c>
      <c r="P418" s="4">
        <v>805.62519488287001</v>
      </c>
      <c r="Q418" s="4">
        <v>54145.695876562102</v>
      </c>
      <c r="R418" s="4">
        <f t="shared" ref="R418:R440" si="34">(P418/J418)*100</f>
        <v>6.7135432906905841</v>
      </c>
      <c r="S418" s="4">
        <f t="shared" si="32"/>
        <v>9.9941121546678211</v>
      </c>
      <c r="T418" s="4">
        <v>3.2995924662959801</v>
      </c>
      <c r="U418" s="1" t="b">
        <v>0</v>
      </c>
    </row>
    <row r="419" spans="1:21">
      <c r="A419" s="1"/>
      <c r="B419" s="1"/>
      <c r="C419" s="1" t="s">
        <v>72</v>
      </c>
      <c r="D419" s="1" t="s">
        <v>583</v>
      </c>
      <c r="E419" s="4">
        <v>20</v>
      </c>
      <c r="F419" s="1" t="s">
        <v>115</v>
      </c>
      <c r="G419" s="1" t="s">
        <v>25</v>
      </c>
      <c r="H419" s="1" t="s">
        <v>114</v>
      </c>
      <c r="I419" s="3">
        <v>43809.889432870397</v>
      </c>
      <c r="J419" s="4">
        <v>12000</v>
      </c>
      <c r="K419" s="4">
        <v>8060.9981398557456</v>
      </c>
      <c r="L419" s="4">
        <v>13.629533333333301</v>
      </c>
      <c r="M419" s="4">
        <v>1053516.2039995301</v>
      </c>
      <c r="N419" s="1" t="b">
        <v>0</v>
      </c>
      <c r="O419" s="4">
        <v>15675.099994915299</v>
      </c>
      <c r="P419" s="4">
        <v>15675.099994915299</v>
      </c>
      <c r="Q419" s="4">
        <v>1053516.2039995301</v>
      </c>
      <c r="R419" s="4">
        <f t="shared" si="34"/>
        <v>130.62583329096083</v>
      </c>
      <c r="S419" s="4">
        <f t="shared" si="32"/>
        <v>194.45606763526447</v>
      </c>
      <c r="T419" s="4">
        <v>33.308151047737702</v>
      </c>
      <c r="U419" s="1" t="b">
        <v>0</v>
      </c>
    </row>
    <row r="420" spans="1:21">
      <c r="A420" s="1"/>
      <c r="B420" s="1"/>
      <c r="C420" s="1" t="s">
        <v>128</v>
      </c>
      <c r="D420" s="1" t="s">
        <v>583</v>
      </c>
      <c r="E420" s="4">
        <v>21</v>
      </c>
      <c r="F420" s="1" t="s">
        <v>4</v>
      </c>
      <c r="G420" s="1" t="s">
        <v>25</v>
      </c>
      <c r="H420" s="1" t="s">
        <v>114</v>
      </c>
      <c r="I420" s="3">
        <v>43809.910335648201</v>
      </c>
      <c r="J420" s="4">
        <v>12000</v>
      </c>
      <c r="K420" s="4">
        <v>8060.9981398557456</v>
      </c>
      <c r="L420" s="4">
        <v>13.629516666666699</v>
      </c>
      <c r="M420" s="4">
        <v>824306.21830900095</v>
      </c>
      <c r="N420" s="1" t="b">
        <v>0</v>
      </c>
      <c r="O420" s="4">
        <v>12264.721082951501</v>
      </c>
      <c r="P420" s="4">
        <v>12264.721082951501</v>
      </c>
      <c r="Q420" s="4">
        <v>824306.21830900095</v>
      </c>
      <c r="R420" s="4">
        <f t="shared" si="34"/>
        <v>102.20600902459584</v>
      </c>
      <c r="S420" s="4">
        <f t="shared" si="32"/>
        <v>152.14891344920943</v>
      </c>
      <c r="T420" s="4">
        <v>32.553365463677501</v>
      </c>
      <c r="U420" s="1" t="b">
        <v>0</v>
      </c>
    </row>
    <row r="421" spans="1:21">
      <c r="A421" s="1"/>
      <c r="B421" s="1"/>
      <c r="C421" s="1" t="s">
        <v>590</v>
      </c>
      <c r="D421" s="1" t="s">
        <v>583</v>
      </c>
      <c r="E421" s="4">
        <v>22</v>
      </c>
      <c r="F421" s="1" t="s">
        <v>591</v>
      </c>
      <c r="G421" s="1" t="s">
        <v>25</v>
      </c>
      <c r="H421" s="1" t="s">
        <v>114</v>
      </c>
      <c r="I421" s="3">
        <v>43809.952083333301</v>
      </c>
      <c r="J421" s="4">
        <v>12000</v>
      </c>
      <c r="K421" s="4">
        <v>8060.9981398557456</v>
      </c>
      <c r="L421" s="4">
        <v>13.621033333333299</v>
      </c>
      <c r="M421" s="4">
        <v>217851.35167587601</v>
      </c>
      <c r="N421" s="1" t="b">
        <v>0</v>
      </c>
      <c r="O421" s="4">
        <v>3241.3756035102601</v>
      </c>
      <c r="P421" s="4">
        <v>3241.3756035102601</v>
      </c>
      <c r="Q421" s="4">
        <v>217851.35167587601</v>
      </c>
      <c r="R421" s="4">
        <f t="shared" si="34"/>
        <v>27.011463362585502</v>
      </c>
      <c r="S421" s="4">
        <f t="shared" si="32"/>
        <v>40.210598579399573</v>
      </c>
      <c r="T421" s="4">
        <v>25.567007366959</v>
      </c>
      <c r="U421" s="1" t="b">
        <v>0</v>
      </c>
    </row>
    <row r="422" spans="1:21">
      <c r="A422" s="1"/>
      <c r="B422" s="1"/>
      <c r="C422" s="1" t="s">
        <v>23</v>
      </c>
      <c r="D422" s="1" t="s">
        <v>583</v>
      </c>
      <c r="E422" s="4">
        <v>23</v>
      </c>
      <c r="F422" s="1" t="s">
        <v>98</v>
      </c>
      <c r="G422" s="1" t="s">
        <v>25</v>
      </c>
      <c r="H422" s="1" t="s">
        <v>114</v>
      </c>
      <c r="I422" s="3">
        <v>43809.972951388903</v>
      </c>
      <c r="J422" s="4">
        <v>12000</v>
      </c>
      <c r="K422" s="4">
        <v>8060.9981398557456</v>
      </c>
      <c r="L422" s="4">
        <v>13.629516666666699</v>
      </c>
      <c r="M422" s="4">
        <v>937909.44667700795</v>
      </c>
      <c r="N422" s="1" t="b">
        <v>0</v>
      </c>
      <c r="O422" s="4">
        <v>13955.005444647501</v>
      </c>
      <c r="P422" s="4">
        <v>13955.005444647501</v>
      </c>
      <c r="Q422" s="4">
        <v>937909.44667700795</v>
      </c>
      <c r="R422" s="4">
        <f t="shared" si="34"/>
        <v>116.29171203872917</v>
      </c>
      <c r="S422" s="4">
        <f t="shared" si="32"/>
        <v>173.11758671237246</v>
      </c>
      <c r="T422" s="4">
        <v>32.037594400046999</v>
      </c>
      <c r="U422" s="1" t="b">
        <v>0</v>
      </c>
    </row>
    <row r="423" spans="1:21">
      <c r="A423" s="1"/>
      <c r="B423" s="1"/>
      <c r="C423" s="1" t="s">
        <v>592</v>
      </c>
      <c r="D423" s="1" t="s">
        <v>583</v>
      </c>
      <c r="E423" s="4">
        <v>24</v>
      </c>
      <c r="F423" s="1" t="s">
        <v>593</v>
      </c>
      <c r="G423" s="1" t="s">
        <v>25</v>
      </c>
      <c r="H423" s="1" t="s">
        <v>114</v>
      </c>
      <c r="I423" s="3">
        <v>43809.993969907402</v>
      </c>
      <c r="J423" s="4">
        <v>12000</v>
      </c>
      <c r="K423" s="4">
        <v>8060.9981398557456</v>
      </c>
      <c r="L423" s="4">
        <v>13.6550166666667</v>
      </c>
      <c r="M423" s="4">
        <v>85709.240282530402</v>
      </c>
      <c r="N423" s="1" t="b">
        <v>0</v>
      </c>
      <c r="O423" s="4">
        <v>1275.25415063999</v>
      </c>
      <c r="P423" s="4">
        <v>1275.25415063999</v>
      </c>
      <c r="Q423" s="4">
        <v>85709.240282530402</v>
      </c>
      <c r="R423" s="4">
        <f t="shared" si="34"/>
        <v>10.627117921999917</v>
      </c>
      <c r="S423" s="4">
        <f t="shared" si="32"/>
        <v>15.820052659915525</v>
      </c>
      <c r="T423" s="4" t="s">
        <v>114</v>
      </c>
      <c r="U423" s="1" t="b">
        <v>0</v>
      </c>
    </row>
    <row r="424" spans="1:21">
      <c r="A424" s="1"/>
      <c r="B424" s="1"/>
      <c r="C424" s="1" t="s">
        <v>22</v>
      </c>
      <c r="D424" s="1" t="s">
        <v>583</v>
      </c>
      <c r="E424" s="4">
        <v>25</v>
      </c>
      <c r="F424" s="1" t="s">
        <v>53</v>
      </c>
      <c r="G424" s="1" t="s">
        <v>25</v>
      </c>
      <c r="H424" s="1" t="s">
        <v>114</v>
      </c>
      <c r="I424" s="3">
        <v>43810.035694444399</v>
      </c>
      <c r="J424" s="4">
        <v>12000</v>
      </c>
      <c r="K424" s="4">
        <v>8060.9981398557456</v>
      </c>
      <c r="L424" s="4">
        <v>13.629516666666699</v>
      </c>
      <c r="M424" s="4">
        <v>928772.39681813295</v>
      </c>
      <c r="N424" s="1" t="b">
        <v>0</v>
      </c>
      <c r="O424" s="4">
        <v>13819.0567334149</v>
      </c>
      <c r="P424" s="4">
        <v>13819.0567334149</v>
      </c>
      <c r="Q424" s="4">
        <v>928772.39681813295</v>
      </c>
      <c r="R424" s="4">
        <f t="shared" si="34"/>
        <v>115.15880611179084</v>
      </c>
      <c r="S424" s="4">
        <f t="shared" si="32"/>
        <v>171.43108699020488</v>
      </c>
      <c r="T424" s="4">
        <v>31.292100301577499</v>
      </c>
      <c r="U424" s="1" t="b">
        <v>0</v>
      </c>
    </row>
    <row r="425" spans="1:21">
      <c r="A425" s="1"/>
      <c r="B425" s="1"/>
      <c r="C425" s="1" t="s">
        <v>48</v>
      </c>
      <c r="D425" s="1" t="s">
        <v>583</v>
      </c>
      <c r="E425" s="4">
        <v>25</v>
      </c>
      <c r="F425" s="1" t="s">
        <v>102</v>
      </c>
      <c r="G425" s="1" t="s">
        <v>25</v>
      </c>
      <c r="H425" s="1" t="s">
        <v>114</v>
      </c>
      <c r="I425" s="3">
        <v>43810.056527777801</v>
      </c>
      <c r="J425" s="4">
        <v>12000</v>
      </c>
      <c r="K425" s="4">
        <v>8060.9981398557456</v>
      </c>
      <c r="L425" s="4">
        <v>13.629566666666699</v>
      </c>
      <c r="M425" s="4">
        <v>914018.48603391496</v>
      </c>
      <c r="N425" s="1" t="b">
        <v>0</v>
      </c>
      <c r="O425" s="4">
        <v>13599.5356420632</v>
      </c>
      <c r="P425" s="4">
        <v>13599.5356420632</v>
      </c>
      <c r="Q425" s="4">
        <v>914018.48603391496</v>
      </c>
      <c r="R425" s="4">
        <f t="shared" si="34"/>
        <v>113.32946368385998</v>
      </c>
      <c r="S425" s="4">
        <f t="shared" si="32"/>
        <v>168.70783749252382</v>
      </c>
      <c r="T425" s="4">
        <v>32.290809725410597</v>
      </c>
      <c r="U425" s="1" t="b">
        <v>0</v>
      </c>
    </row>
    <row r="426" spans="1:21">
      <c r="A426" s="1"/>
      <c r="B426" s="1"/>
      <c r="C426" s="1" t="s">
        <v>594</v>
      </c>
      <c r="D426" s="1" t="s">
        <v>583</v>
      </c>
      <c r="E426" s="4">
        <v>26</v>
      </c>
      <c r="F426" s="1" t="s">
        <v>595</v>
      </c>
      <c r="G426" s="1" t="s">
        <v>25</v>
      </c>
      <c r="H426" s="1" t="s">
        <v>114</v>
      </c>
      <c r="I426" s="3">
        <v>43810.098310185203</v>
      </c>
      <c r="J426" s="4">
        <v>12000</v>
      </c>
      <c r="K426" s="4">
        <v>8060.9981398557456</v>
      </c>
      <c r="L426" s="4">
        <v>13.6040333333333</v>
      </c>
      <c r="M426" s="4">
        <v>123635.832450737</v>
      </c>
      <c r="N426" s="1" t="b">
        <v>0</v>
      </c>
      <c r="O426" s="4">
        <v>1839.55788175115</v>
      </c>
      <c r="P426" s="4">
        <v>1839.55788175115</v>
      </c>
      <c r="Q426" s="4">
        <v>123635.832450737</v>
      </c>
      <c r="R426" s="4">
        <f t="shared" si="34"/>
        <v>15.329649014592917</v>
      </c>
      <c r="S426" s="4">
        <f t="shared" si="32"/>
        <v>22.820472723543755</v>
      </c>
      <c r="T426" s="4">
        <v>38.435528483752002</v>
      </c>
      <c r="U426" s="1" t="b">
        <v>0</v>
      </c>
    </row>
    <row r="427" spans="1:21">
      <c r="A427" s="1"/>
      <c r="B427" s="1"/>
      <c r="C427" s="1" t="s">
        <v>596</v>
      </c>
      <c r="D427" s="1" t="s">
        <v>583</v>
      </c>
      <c r="E427" s="4">
        <v>27</v>
      </c>
      <c r="F427" s="1" t="s">
        <v>597</v>
      </c>
      <c r="G427" s="1" t="s">
        <v>25</v>
      </c>
      <c r="H427" s="1" t="s">
        <v>114</v>
      </c>
      <c r="I427" s="3">
        <v>43810.119212963</v>
      </c>
      <c r="J427" s="4">
        <v>12000</v>
      </c>
      <c r="K427" s="4">
        <v>8060.9981398557456</v>
      </c>
      <c r="L427" s="4">
        <v>13.6465</v>
      </c>
      <c r="M427" s="4">
        <v>154833.354343977</v>
      </c>
      <c r="N427" s="1" t="b">
        <v>0</v>
      </c>
      <c r="O427" s="4">
        <v>2303.7408467720902</v>
      </c>
      <c r="P427" s="4">
        <v>2303.7408467720902</v>
      </c>
      <c r="Q427" s="4">
        <v>154833.354343977</v>
      </c>
      <c r="R427" s="4">
        <f t="shared" si="34"/>
        <v>19.197840389767418</v>
      </c>
      <c r="S427" s="4">
        <f t="shared" si="32"/>
        <v>28.578853472025688</v>
      </c>
      <c r="T427" s="4" t="s">
        <v>114</v>
      </c>
      <c r="U427" s="1" t="b">
        <v>0</v>
      </c>
    </row>
    <row r="428" spans="1:21">
      <c r="A428" s="1"/>
      <c r="B428" s="1"/>
      <c r="C428" s="1" t="s">
        <v>82</v>
      </c>
      <c r="D428" s="1" t="s">
        <v>583</v>
      </c>
      <c r="E428" s="4">
        <v>28</v>
      </c>
      <c r="F428" s="1" t="s">
        <v>38</v>
      </c>
      <c r="G428" s="1" t="s">
        <v>25</v>
      </c>
      <c r="H428" s="1" t="s">
        <v>114</v>
      </c>
      <c r="I428" s="3">
        <v>43810.140069444402</v>
      </c>
      <c r="J428" s="4">
        <v>12000</v>
      </c>
      <c r="K428" s="4">
        <v>8060.9981398557456</v>
      </c>
      <c r="L428" s="4">
        <v>13.629483333333299</v>
      </c>
      <c r="M428" s="4">
        <v>940399.91931642697</v>
      </c>
      <c r="N428" s="1" t="b">
        <v>0</v>
      </c>
      <c r="O428" s="4">
        <v>13992.060790838899</v>
      </c>
      <c r="P428" s="4">
        <v>13992.060790838899</v>
      </c>
      <c r="Q428" s="4">
        <v>940399.91931642697</v>
      </c>
      <c r="R428" s="4">
        <f t="shared" si="34"/>
        <v>116.60050659032417</v>
      </c>
      <c r="S428" s="4">
        <f t="shared" si="32"/>
        <v>173.57727353463068</v>
      </c>
      <c r="T428" s="4">
        <v>31.485924101289601</v>
      </c>
      <c r="U428" s="1" t="b">
        <v>0</v>
      </c>
    </row>
    <row r="429" spans="1:21">
      <c r="A429" s="1"/>
      <c r="B429" s="1"/>
      <c r="C429" s="1" t="s">
        <v>598</v>
      </c>
      <c r="D429" s="1" t="s">
        <v>583</v>
      </c>
      <c r="E429" s="4">
        <v>29</v>
      </c>
      <c r="F429" s="1" t="s">
        <v>599</v>
      </c>
      <c r="G429" s="1" t="s">
        <v>25</v>
      </c>
      <c r="H429" s="1" t="s">
        <v>114</v>
      </c>
      <c r="I429" s="3">
        <v>43810.160972222198</v>
      </c>
      <c r="J429" s="4">
        <v>12000</v>
      </c>
      <c r="K429" s="4">
        <v>8060.9981398557456</v>
      </c>
      <c r="L429" s="4">
        <v>13.646516666666701</v>
      </c>
      <c r="M429" s="4">
        <v>158455.17798088401</v>
      </c>
      <c r="N429" s="1" t="b">
        <v>0</v>
      </c>
      <c r="O429" s="4">
        <v>2357.6293844679899</v>
      </c>
      <c r="P429" s="4">
        <v>2357.6293844679899</v>
      </c>
      <c r="Q429" s="4">
        <v>158455.17798088401</v>
      </c>
      <c r="R429" s="4">
        <f t="shared" si="34"/>
        <v>19.646911537233251</v>
      </c>
      <c r="S429" s="4">
        <f t="shared" si="32"/>
        <v>29.247362963790245</v>
      </c>
      <c r="T429" s="4" t="s">
        <v>114</v>
      </c>
      <c r="U429" s="1" t="b">
        <v>0</v>
      </c>
    </row>
    <row r="430" spans="1:21">
      <c r="A430" s="1"/>
      <c r="B430" s="1"/>
      <c r="C430" s="1" t="s">
        <v>600</v>
      </c>
      <c r="D430" s="1" t="s">
        <v>583</v>
      </c>
      <c r="E430" s="4">
        <v>30</v>
      </c>
      <c r="F430" s="1" t="s">
        <v>601</v>
      </c>
      <c r="G430" s="1" t="s">
        <v>25</v>
      </c>
      <c r="H430" s="1" t="s">
        <v>114</v>
      </c>
      <c r="I430" s="3">
        <v>43810.2027199074</v>
      </c>
      <c r="J430" s="4">
        <v>12000</v>
      </c>
      <c r="K430" s="4">
        <v>8060.9981398557456</v>
      </c>
      <c r="L430" s="4">
        <v>13.6465</v>
      </c>
      <c r="M430" s="4">
        <v>206167.39609684501</v>
      </c>
      <c r="N430" s="1" t="b">
        <v>0</v>
      </c>
      <c r="O430" s="4">
        <v>3067.5318872559001</v>
      </c>
      <c r="P430" s="4">
        <v>3067.5318872559001</v>
      </c>
      <c r="Q430" s="4">
        <v>206167.39609684501</v>
      </c>
      <c r="R430" s="4">
        <f t="shared" si="34"/>
        <v>25.562765727132504</v>
      </c>
      <c r="S430" s="4">
        <f t="shared" si="32"/>
        <v>38.053995721562032</v>
      </c>
      <c r="T430" s="4">
        <v>8.5737574351214594</v>
      </c>
      <c r="U430" s="1" t="b">
        <v>0</v>
      </c>
    </row>
    <row r="431" spans="1:21">
      <c r="A431" s="1"/>
      <c r="B431" s="1"/>
      <c r="C431" s="1" t="s">
        <v>602</v>
      </c>
      <c r="D431" s="1" t="s">
        <v>583</v>
      </c>
      <c r="E431" s="4">
        <v>31</v>
      </c>
      <c r="F431" s="1" t="s">
        <v>603</v>
      </c>
      <c r="G431" s="1" t="s">
        <v>25</v>
      </c>
      <c r="H431" s="1" t="s">
        <v>114</v>
      </c>
      <c r="I431" s="3">
        <v>43810.223564814798</v>
      </c>
      <c r="J431" s="4">
        <v>12000</v>
      </c>
      <c r="K431" s="4">
        <v>8060.9981398557456</v>
      </c>
      <c r="L431" s="4">
        <v>13.6464833333333</v>
      </c>
      <c r="M431" s="4">
        <v>196194.48692048801</v>
      </c>
      <c r="N431" s="1" t="b">
        <v>0</v>
      </c>
      <c r="O431" s="4">
        <v>2919.1465582157498</v>
      </c>
      <c r="P431" s="4">
        <v>2919.1465582157498</v>
      </c>
      <c r="Q431" s="4">
        <v>196194.48692048801</v>
      </c>
      <c r="R431" s="4">
        <f t="shared" si="34"/>
        <v>24.326221318464579</v>
      </c>
      <c r="S431" s="4">
        <f t="shared" si="32"/>
        <v>36.213214636320323</v>
      </c>
      <c r="T431" s="4" t="s">
        <v>114</v>
      </c>
      <c r="U431" s="1" t="b">
        <v>0</v>
      </c>
    </row>
    <row r="432" spans="1:21">
      <c r="A432" s="1"/>
      <c r="B432" s="1"/>
      <c r="C432" s="1" t="s">
        <v>604</v>
      </c>
      <c r="D432" s="1" t="s">
        <v>583</v>
      </c>
      <c r="E432" s="4">
        <v>32</v>
      </c>
      <c r="F432" s="1" t="s">
        <v>605</v>
      </c>
      <c r="G432" s="1" t="s">
        <v>25</v>
      </c>
      <c r="H432" s="1" t="s">
        <v>114</v>
      </c>
      <c r="I432" s="3">
        <v>43810.265289351897</v>
      </c>
      <c r="J432" s="4">
        <v>12000</v>
      </c>
      <c r="K432" s="4">
        <v>8060.9981398557456</v>
      </c>
      <c r="L432" s="4">
        <v>13.6465</v>
      </c>
      <c r="M432" s="4">
        <v>184492.52422904599</v>
      </c>
      <c r="N432" s="1" t="b">
        <v>0</v>
      </c>
      <c r="O432" s="4">
        <v>2745.0349170005902</v>
      </c>
      <c r="P432" s="4">
        <v>2745.0349170005902</v>
      </c>
      <c r="Q432" s="4">
        <v>184492.52422904599</v>
      </c>
      <c r="R432" s="4">
        <f t="shared" si="34"/>
        <v>22.875290975004919</v>
      </c>
      <c r="S432" s="4">
        <f t="shared" si="32"/>
        <v>34.053288059060556</v>
      </c>
      <c r="T432" s="4">
        <v>8.9782298823153095</v>
      </c>
      <c r="U432" s="1" t="b">
        <v>0</v>
      </c>
    </row>
    <row r="433" spans="1:21">
      <c r="A433" s="1"/>
      <c r="B433" s="1"/>
      <c r="C433" s="1" t="s">
        <v>606</v>
      </c>
      <c r="D433" s="1" t="s">
        <v>583</v>
      </c>
      <c r="E433" s="4">
        <v>32</v>
      </c>
      <c r="F433" s="1" t="s">
        <v>607</v>
      </c>
      <c r="G433" s="1" t="s">
        <v>25</v>
      </c>
      <c r="H433" s="1" t="s">
        <v>114</v>
      </c>
      <c r="I433" s="3">
        <v>43810.286157407398</v>
      </c>
      <c r="J433" s="4">
        <v>12000</v>
      </c>
      <c r="K433" s="4">
        <v>8060.9981398557456</v>
      </c>
      <c r="L433" s="4">
        <v>13.6465</v>
      </c>
      <c r="M433" s="4">
        <v>169202.83801899001</v>
      </c>
      <c r="N433" s="1" t="b">
        <v>0</v>
      </c>
      <c r="O433" s="4">
        <v>2517.5421083246201</v>
      </c>
      <c r="P433" s="4">
        <v>2517.5421083246201</v>
      </c>
      <c r="Q433" s="4">
        <v>169202.83801899001</v>
      </c>
      <c r="R433" s="4">
        <f t="shared" si="34"/>
        <v>20.979517569371833</v>
      </c>
      <c r="S433" s="4">
        <f t="shared" si="32"/>
        <v>31.231146126646696</v>
      </c>
      <c r="T433" s="4">
        <v>4.2204088645175402</v>
      </c>
      <c r="U433" s="1" t="b">
        <v>0</v>
      </c>
    </row>
    <row r="434" spans="1:21">
      <c r="A434" s="1"/>
      <c r="B434" s="1"/>
      <c r="C434" s="1" t="s">
        <v>608</v>
      </c>
      <c r="D434" s="1" t="s">
        <v>583</v>
      </c>
      <c r="E434" s="4">
        <v>33</v>
      </c>
      <c r="F434" s="1" t="s">
        <v>609</v>
      </c>
      <c r="G434" s="1" t="s">
        <v>25</v>
      </c>
      <c r="H434" s="1" t="s">
        <v>114</v>
      </c>
      <c r="I434" s="3">
        <v>43810.306967592602</v>
      </c>
      <c r="J434" s="4">
        <v>12000</v>
      </c>
      <c r="K434" s="4">
        <v>8060.9981398557456</v>
      </c>
      <c r="L434" s="4">
        <v>13.6465</v>
      </c>
      <c r="M434" s="4">
        <v>167156.54038949401</v>
      </c>
      <c r="N434" s="1" t="b">
        <v>0</v>
      </c>
      <c r="O434" s="4">
        <v>2487.0955714418001</v>
      </c>
      <c r="P434" s="4">
        <v>2487.0955714418001</v>
      </c>
      <c r="Q434" s="4">
        <v>167156.54038949401</v>
      </c>
      <c r="R434" s="4">
        <f t="shared" si="34"/>
        <v>20.725796428681669</v>
      </c>
      <c r="S434" s="4">
        <f t="shared" si="32"/>
        <v>30.853444304185235</v>
      </c>
      <c r="T434" s="4">
        <v>2.6421866588652398</v>
      </c>
      <c r="U434" s="1" t="b">
        <v>0</v>
      </c>
    </row>
    <row r="435" spans="1:21">
      <c r="A435" s="1"/>
      <c r="B435" s="1"/>
      <c r="C435" s="1" t="s">
        <v>61</v>
      </c>
      <c r="D435" s="1" t="s">
        <v>583</v>
      </c>
      <c r="E435" s="4">
        <v>36</v>
      </c>
      <c r="F435" s="1" t="s">
        <v>81</v>
      </c>
      <c r="G435" s="1" t="s">
        <v>25</v>
      </c>
      <c r="H435" s="1" t="s">
        <v>114</v>
      </c>
      <c r="I435" s="3">
        <v>43810.348668981504</v>
      </c>
      <c r="J435" s="4">
        <v>12000</v>
      </c>
      <c r="K435" s="4">
        <v>8060.9981398557456</v>
      </c>
      <c r="L435" s="4">
        <v>13.6549666666667</v>
      </c>
      <c r="M435" s="4">
        <v>697408.81167439895</v>
      </c>
      <c r="N435" s="1" t="b">
        <v>0</v>
      </c>
      <c r="O435" s="4">
        <v>10376.634757804</v>
      </c>
      <c r="P435" s="4">
        <v>10376.634757804</v>
      </c>
      <c r="Q435" s="4">
        <v>697408.81167439895</v>
      </c>
      <c r="R435" s="4">
        <f t="shared" si="34"/>
        <v>86.471956315033339</v>
      </c>
      <c r="S435" s="4">
        <f t="shared" si="32"/>
        <v>128.72642541001375</v>
      </c>
      <c r="T435" s="4">
        <v>26.943240668352601</v>
      </c>
      <c r="U435" s="1" t="b">
        <v>0</v>
      </c>
    </row>
    <row r="436" spans="1:21">
      <c r="A436" s="1"/>
      <c r="B436" s="1"/>
      <c r="C436" s="1" t="s">
        <v>117</v>
      </c>
      <c r="D436" s="1" t="s">
        <v>583</v>
      </c>
      <c r="E436" s="4">
        <v>39</v>
      </c>
      <c r="F436" s="1" t="s">
        <v>92</v>
      </c>
      <c r="G436" s="1" t="s">
        <v>25</v>
      </c>
      <c r="H436" s="1" t="s">
        <v>114</v>
      </c>
      <c r="I436" s="3">
        <v>43810.3903587963</v>
      </c>
      <c r="J436" s="4">
        <v>12000</v>
      </c>
      <c r="K436" s="4">
        <v>8060.9981398557456</v>
      </c>
      <c r="L436" s="4">
        <v>13.6550166666667</v>
      </c>
      <c r="M436" s="4">
        <v>449560.95919058</v>
      </c>
      <c r="N436" s="1" t="b">
        <v>0</v>
      </c>
      <c r="O436" s="4">
        <v>6688.9459909299203</v>
      </c>
      <c r="P436" s="4">
        <v>6688.9459909299203</v>
      </c>
      <c r="Q436" s="4">
        <v>449560.95919058</v>
      </c>
      <c r="R436" s="4">
        <f t="shared" si="34"/>
        <v>55.741216591082662</v>
      </c>
      <c r="S436" s="4">
        <f t="shared" si="32"/>
        <v>82.97912832727215</v>
      </c>
      <c r="T436" s="4">
        <v>27.129220448642599</v>
      </c>
      <c r="U436" s="1" t="b">
        <v>0</v>
      </c>
    </row>
    <row r="437" spans="1:21">
      <c r="A437" s="1"/>
      <c r="B437" s="1"/>
      <c r="C437" s="1" t="s">
        <v>80</v>
      </c>
      <c r="D437" s="1" t="s">
        <v>583</v>
      </c>
      <c r="E437" s="4">
        <v>39</v>
      </c>
      <c r="F437" s="1" t="s">
        <v>16</v>
      </c>
      <c r="G437" s="1" t="s">
        <v>25</v>
      </c>
      <c r="H437" s="1" t="s">
        <v>114</v>
      </c>
      <c r="I437" s="3">
        <v>43810.411203703698</v>
      </c>
      <c r="J437" s="4">
        <v>12000</v>
      </c>
      <c r="K437" s="4">
        <v>8060.9981398557456</v>
      </c>
      <c r="L437" s="4">
        <v>13.654999999999999</v>
      </c>
      <c r="M437" s="4">
        <v>445211.621128242</v>
      </c>
      <c r="N437" s="1" t="b">
        <v>0</v>
      </c>
      <c r="O437" s="4">
        <v>6624.2328818386704</v>
      </c>
      <c r="P437" s="4">
        <v>6624.2328818386704</v>
      </c>
      <c r="Q437" s="4">
        <v>445211.621128242</v>
      </c>
      <c r="R437" s="4">
        <f t="shared" si="34"/>
        <v>55.201940681988923</v>
      </c>
      <c r="S437" s="4">
        <f t="shared" si="32"/>
        <v>82.176335571728757</v>
      </c>
      <c r="T437" s="4">
        <v>29.0175280964161</v>
      </c>
      <c r="U437" s="1" t="b">
        <v>0</v>
      </c>
    </row>
    <row r="438" spans="1:21">
      <c r="A438" s="1"/>
      <c r="B438" s="1"/>
      <c r="C438" s="1" t="s">
        <v>122</v>
      </c>
      <c r="D438" s="1" t="s">
        <v>583</v>
      </c>
      <c r="E438" s="4">
        <v>40</v>
      </c>
      <c r="F438" s="1" t="s">
        <v>109</v>
      </c>
      <c r="G438" s="1" t="s">
        <v>25</v>
      </c>
      <c r="H438" s="1" t="s">
        <v>114</v>
      </c>
      <c r="I438" s="3">
        <v>43810.431990740697</v>
      </c>
      <c r="J438" s="4">
        <v>12000</v>
      </c>
      <c r="K438" s="4">
        <v>8060.9981398557456</v>
      </c>
      <c r="L438" s="4">
        <v>13.654999999999999</v>
      </c>
      <c r="M438" s="4">
        <v>878010.105440479</v>
      </c>
      <c r="N438" s="1" t="b">
        <v>0</v>
      </c>
      <c r="O438" s="4">
        <v>13063.772675803801</v>
      </c>
      <c r="P438" s="4">
        <v>13063.772675803801</v>
      </c>
      <c r="Q438" s="4">
        <v>878010.105440479</v>
      </c>
      <c r="R438" s="4">
        <f t="shared" si="34"/>
        <v>108.864772298365</v>
      </c>
      <c r="S438" s="4">
        <f t="shared" ref="S438:S440" si="35">(P438/K438)*100</f>
        <v>162.06147736485624</v>
      </c>
      <c r="T438" s="4">
        <v>35.3428705664221</v>
      </c>
      <c r="U438" s="1" t="b">
        <v>0</v>
      </c>
    </row>
    <row r="439" spans="1:21">
      <c r="A439" s="1"/>
      <c r="B439" s="1"/>
      <c r="C439" s="1" t="s">
        <v>111</v>
      </c>
      <c r="D439" s="1" t="s">
        <v>583</v>
      </c>
      <c r="E439" s="4">
        <v>41</v>
      </c>
      <c r="F439" s="1" t="s">
        <v>99</v>
      </c>
      <c r="G439" s="1" t="s">
        <v>25</v>
      </c>
      <c r="H439" s="1" t="s">
        <v>114</v>
      </c>
      <c r="I439" s="3">
        <v>43810.473634259302</v>
      </c>
      <c r="J439" s="4">
        <v>12000</v>
      </c>
      <c r="K439" s="4">
        <v>8060.9981398557456</v>
      </c>
      <c r="L439" s="4">
        <v>13.654949999999999</v>
      </c>
      <c r="M439" s="4">
        <v>709812.93434787705</v>
      </c>
      <c r="N439" s="1" t="b">
        <v>0</v>
      </c>
      <c r="O439" s="4">
        <v>10561.1937256849</v>
      </c>
      <c r="P439" s="4">
        <v>10561.1937256849</v>
      </c>
      <c r="Q439" s="4">
        <v>709812.93434787705</v>
      </c>
      <c r="R439" s="4">
        <f t="shared" si="34"/>
        <v>88.00994771404082</v>
      </c>
      <c r="S439" s="4">
        <f t="shared" si="35"/>
        <v>131.0159553748997</v>
      </c>
      <c r="T439" s="4">
        <v>27.238892479879802</v>
      </c>
      <c r="U439" s="1" t="b">
        <v>0</v>
      </c>
    </row>
    <row r="440" spans="1:21">
      <c r="A440" s="1"/>
      <c r="B440" s="1"/>
      <c r="C440" s="1" t="s">
        <v>107</v>
      </c>
      <c r="D440" s="1" t="s">
        <v>583</v>
      </c>
      <c r="E440" s="4">
        <v>13</v>
      </c>
      <c r="F440" s="1" t="s">
        <v>51</v>
      </c>
      <c r="G440" s="1" t="s">
        <v>25</v>
      </c>
      <c r="H440" s="1" t="s">
        <v>136</v>
      </c>
      <c r="I440" s="3">
        <v>43810.744687500002</v>
      </c>
      <c r="J440" s="4">
        <v>12000</v>
      </c>
      <c r="K440" s="4">
        <v>8060.9981398557456</v>
      </c>
      <c r="L440" s="4">
        <v>13.646516666666701</v>
      </c>
      <c r="M440" s="4">
        <v>101288.275161111</v>
      </c>
      <c r="N440" s="1" t="b">
        <v>0</v>
      </c>
      <c r="O440" s="4">
        <v>1507.05213212233</v>
      </c>
      <c r="P440" s="4">
        <v>1507.05213212233</v>
      </c>
      <c r="Q440" s="4">
        <v>101288.275161111</v>
      </c>
      <c r="R440" s="4">
        <f t="shared" si="34"/>
        <v>12.558767767686083</v>
      </c>
      <c r="S440" s="4">
        <f t="shared" si="35"/>
        <v>18.69560203309139</v>
      </c>
      <c r="T440" s="4">
        <v>32.966626502399897</v>
      </c>
      <c r="U440" s="1" t="b">
        <v>0</v>
      </c>
    </row>
  </sheetData>
  <mergeCells count="20">
    <mergeCell ref="A301:I301"/>
    <mergeCell ref="L301:R301"/>
    <mergeCell ref="T301:U301"/>
    <mergeCell ref="A372:I372"/>
    <mergeCell ref="L372:R372"/>
    <mergeCell ref="T372:U372"/>
    <mergeCell ref="A114:I114"/>
    <mergeCell ref="L114:R114"/>
    <mergeCell ref="T114:U114"/>
    <mergeCell ref="A207:I207"/>
    <mergeCell ref="L207:R207"/>
    <mergeCell ref="T207:U207"/>
    <mergeCell ref="A4:I4"/>
    <mergeCell ref="L4:R4"/>
    <mergeCell ref="T4:U4"/>
    <mergeCell ref="A3:U3"/>
    <mergeCell ref="A60:I60"/>
    <mergeCell ref="L60:R60"/>
    <mergeCell ref="T60:U60"/>
    <mergeCell ref="A59:U59"/>
  </mergeCells>
  <conditionalFormatting sqref="R651:S1048576 R114 R97:R109 R85:R95 R63:R83 R301 R372 R290:S296 R271:S288 R246:S269 R232:S244 R210:S230 R207 R124:S204 R3:S3 R59:S59 R11:S57 R374:S440 R303:S369 R60 R4">
    <cfRule type="cellIs" dxfId="103" priority="1" operator="lessThan">
      <formula>75</formula>
    </cfRule>
    <cfRule type="cellIs" dxfId="102" priority="2" operator="greaterThan">
      <formula>125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D790466-20D8-4EEA-8229-8FE68922EE5B}">
          <x14:formula1>
            <xm:f>'C:\Users\admin\Documents\[4NT_IS_101919.xlsx]ValueList_Helper'!#REF!</xm:f>
          </x14:formula1>
          <xm:sqref>G209:H297 G303:H369 G374:H440 G116:H204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0701-0167-442E-B4D1-431AE75CC814}">
  <dimension ref="A2:M205"/>
  <sheetViews>
    <sheetView topLeftCell="A7" zoomScaleNormal="100" workbookViewId="0">
      <selection activeCell="M150" sqref="M150"/>
    </sheetView>
  </sheetViews>
  <sheetFormatPr defaultRowHeight="15"/>
  <cols>
    <col min="1" max="1" width="12.5703125" bestFit="1" customWidth="1"/>
    <col min="3" max="3" width="26.85546875" bestFit="1" customWidth="1"/>
    <col min="5" max="5" width="10.28515625" bestFit="1" customWidth="1"/>
    <col min="8" max="8" width="15.42578125" bestFit="1" customWidth="1"/>
    <col min="9" max="9" width="16.28515625" bestFit="1" customWidth="1"/>
    <col min="10" max="10" width="13.7109375" bestFit="1" customWidth="1"/>
    <col min="12" max="12" width="16.5703125" bestFit="1" customWidth="1"/>
  </cols>
  <sheetData>
    <row r="2" spans="1:13">
      <c r="A2" s="102">
        <v>43767</v>
      </c>
      <c r="L2" s="12" t="s">
        <v>247</v>
      </c>
      <c r="M2">
        <f>COUNTA(C6:C26,C28:C32,C34:C38,C40:C44,C46:C51,C33,C45,C52)</f>
        <v>45</v>
      </c>
    </row>
    <row r="3" spans="1:13">
      <c r="A3" s="289" t="s">
        <v>25</v>
      </c>
      <c r="B3" s="291"/>
      <c r="C3" s="291"/>
      <c r="D3" s="291"/>
      <c r="E3" s="291"/>
      <c r="F3" s="291"/>
      <c r="G3" s="291"/>
      <c r="H3" s="291"/>
      <c r="I3" s="291"/>
      <c r="J3" s="290"/>
      <c r="L3" s="12" t="s">
        <v>246</v>
      </c>
      <c r="M3">
        <f>COUNTA(C7:C27,C29:C33,C35:C39,C41:C45,C47:C52)</f>
        <v>42</v>
      </c>
    </row>
    <row r="4" spans="1:13">
      <c r="A4" s="2" t="s">
        <v>114</v>
      </c>
      <c r="B4" s="2" t="s">
        <v>114</v>
      </c>
      <c r="C4" s="2" t="s">
        <v>58</v>
      </c>
      <c r="D4" s="2" t="s">
        <v>39</v>
      </c>
      <c r="E4" s="2" t="s">
        <v>50</v>
      </c>
      <c r="F4" s="2" t="s">
        <v>59</v>
      </c>
      <c r="G4" s="2" t="s">
        <v>26</v>
      </c>
      <c r="H4" s="2" t="s">
        <v>569</v>
      </c>
      <c r="I4" s="2" t="s">
        <v>568</v>
      </c>
      <c r="J4" s="2" t="s">
        <v>64</v>
      </c>
    </row>
    <row r="5" spans="1:13">
      <c r="A5" s="1"/>
      <c r="B5" s="1"/>
      <c r="C5" s="1" t="s">
        <v>285</v>
      </c>
      <c r="D5" s="1" t="s">
        <v>114</v>
      </c>
      <c r="E5" s="1" t="s">
        <v>375</v>
      </c>
      <c r="F5" s="1" t="s">
        <v>11</v>
      </c>
      <c r="G5" s="1" t="s">
        <v>114</v>
      </c>
      <c r="H5" s="1"/>
      <c r="J5" s="3">
        <v>43767.46125</v>
      </c>
    </row>
    <row r="6" spans="1:13">
      <c r="A6" s="1"/>
      <c r="B6" s="1"/>
      <c r="C6" s="1" t="s">
        <v>374</v>
      </c>
      <c r="D6" s="1" t="s">
        <v>114</v>
      </c>
      <c r="E6" s="1" t="s">
        <v>373</v>
      </c>
      <c r="F6" s="1" t="s">
        <v>44</v>
      </c>
      <c r="G6" s="1" t="s">
        <v>86</v>
      </c>
      <c r="H6" s="1">
        <f t="shared" ref="H6:H19" si="0">I6*4</f>
        <v>7</v>
      </c>
      <c r="I6" s="1">
        <v>1.75</v>
      </c>
      <c r="J6" s="3">
        <v>43767.482048611098</v>
      </c>
    </row>
    <row r="7" spans="1:13">
      <c r="A7" s="1"/>
      <c r="B7" s="1"/>
      <c r="C7" s="1" t="s">
        <v>372</v>
      </c>
      <c r="D7" s="1" t="s">
        <v>114</v>
      </c>
      <c r="E7" s="1" t="s">
        <v>371</v>
      </c>
      <c r="F7" s="1" t="s">
        <v>44</v>
      </c>
      <c r="G7" s="1" t="s">
        <v>24</v>
      </c>
      <c r="H7" s="1">
        <f t="shared" si="0"/>
        <v>12</v>
      </c>
      <c r="I7" s="1">
        <v>3</v>
      </c>
      <c r="J7" s="3">
        <v>43767.502974536997</v>
      </c>
    </row>
    <row r="8" spans="1:13">
      <c r="A8" s="1"/>
      <c r="B8" s="1"/>
      <c r="C8" s="1" t="s">
        <v>370</v>
      </c>
      <c r="D8" s="1" t="s">
        <v>114</v>
      </c>
      <c r="E8" s="1" t="s">
        <v>369</v>
      </c>
      <c r="F8" s="1" t="s">
        <v>44</v>
      </c>
      <c r="G8" s="1" t="s">
        <v>55</v>
      </c>
      <c r="H8" s="1">
        <f t="shared" si="0"/>
        <v>20</v>
      </c>
      <c r="I8" s="1">
        <v>5</v>
      </c>
      <c r="J8" s="3">
        <v>43767.523831018501</v>
      </c>
    </row>
    <row r="9" spans="1:13">
      <c r="A9" s="1"/>
      <c r="B9" s="1"/>
      <c r="C9" s="1" t="s">
        <v>301</v>
      </c>
      <c r="D9" s="1" t="s">
        <v>114</v>
      </c>
      <c r="E9" s="1" t="s">
        <v>368</v>
      </c>
      <c r="F9" s="1" t="s">
        <v>44</v>
      </c>
      <c r="G9" s="1" t="s">
        <v>120</v>
      </c>
      <c r="H9" s="1">
        <f t="shared" si="0"/>
        <v>30</v>
      </c>
      <c r="I9" s="1">
        <v>7.5</v>
      </c>
      <c r="J9" s="3">
        <v>43767.544745370396</v>
      </c>
    </row>
    <row r="10" spans="1:13">
      <c r="A10" s="1"/>
      <c r="B10" s="1"/>
      <c r="C10" s="1" t="s">
        <v>367</v>
      </c>
      <c r="D10" s="1" t="s">
        <v>114</v>
      </c>
      <c r="E10" s="1" t="s">
        <v>366</v>
      </c>
      <c r="F10" s="1" t="s">
        <v>44</v>
      </c>
      <c r="G10" s="1" t="s">
        <v>131</v>
      </c>
      <c r="H10" s="1">
        <f t="shared" si="0"/>
        <v>50</v>
      </c>
      <c r="I10" s="1">
        <v>12.5</v>
      </c>
      <c r="J10" s="3">
        <v>43767.565601851798</v>
      </c>
    </row>
    <row r="11" spans="1:13">
      <c r="A11" s="1"/>
      <c r="B11" s="1"/>
      <c r="C11" s="1" t="s">
        <v>365</v>
      </c>
      <c r="D11" s="1" t="s">
        <v>114</v>
      </c>
      <c r="E11" s="1" t="s">
        <v>364</v>
      </c>
      <c r="F11" s="1" t="s">
        <v>44</v>
      </c>
      <c r="G11" s="1" t="s">
        <v>123</v>
      </c>
      <c r="H11" s="1">
        <f t="shared" si="0"/>
        <v>80</v>
      </c>
      <c r="I11" s="1">
        <v>20</v>
      </c>
      <c r="J11" s="3">
        <v>43767.586539351898</v>
      </c>
    </row>
    <row r="12" spans="1:13">
      <c r="A12" s="1"/>
      <c r="B12" s="1"/>
      <c r="C12" s="1" t="s">
        <v>363</v>
      </c>
      <c r="D12" s="1" t="s">
        <v>114</v>
      </c>
      <c r="E12" s="1" t="s">
        <v>362</v>
      </c>
      <c r="F12" s="1" t="s">
        <v>44</v>
      </c>
      <c r="G12" s="1" t="s">
        <v>121</v>
      </c>
      <c r="H12" s="1">
        <f t="shared" si="0"/>
        <v>125</v>
      </c>
      <c r="I12" s="1">
        <v>31.25</v>
      </c>
      <c r="J12" s="3">
        <v>43767.6074421296</v>
      </c>
    </row>
    <row r="13" spans="1:13">
      <c r="A13" s="1"/>
      <c r="B13" s="1"/>
      <c r="C13" s="1" t="s">
        <v>324</v>
      </c>
      <c r="D13" s="1" t="s">
        <v>114</v>
      </c>
      <c r="E13" s="1" t="s">
        <v>361</v>
      </c>
      <c r="F13" s="1" t="s">
        <v>44</v>
      </c>
      <c r="G13" s="1" t="s">
        <v>60</v>
      </c>
      <c r="H13" s="1">
        <f t="shared" si="0"/>
        <v>200</v>
      </c>
      <c r="I13" s="1">
        <v>50</v>
      </c>
      <c r="J13" s="3">
        <v>43767.628379629597</v>
      </c>
    </row>
    <row r="14" spans="1:13">
      <c r="A14" s="1"/>
      <c r="B14" s="1"/>
      <c r="C14" s="1" t="s">
        <v>360</v>
      </c>
      <c r="D14" s="1" t="s">
        <v>114</v>
      </c>
      <c r="E14" s="1" t="s">
        <v>359</v>
      </c>
      <c r="F14" s="1" t="s">
        <v>44</v>
      </c>
      <c r="G14" s="1" t="s">
        <v>95</v>
      </c>
      <c r="H14" s="1">
        <f t="shared" si="0"/>
        <v>350</v>
      </c>
      <c r="I14" s="1">
        <v>87.5</v>
      </c>
      <c r="J14" s="3">
        <v>43767.649212962999</v>
      </c>
    </row>
    <row r="15" spans="1:13">
      <c r="A15" s="1"/>
      <c r="B15" s="1"/>
      <c r="C15" s="1" t="s">
        <v>358</v>
      </c>
      <c r="D15" s="1" t="s">
        <v>114</v>
      </c>
      <c r="E15" s="1" t="s">
        <v>357</v>
      </c>
      <c r="F15" s="1" t="s">
        <v>44</v>
      </c>
      <c r="G15" s="1" t="s">
        <v>40</v>
      </c>
      <c r="H15" s="1">
        <f t="shared" si="0"/>
        <v>500</v>
      </c>
      <c r="I15" s="1">
        <v>125</v>
      </c>
      <c r="J15" s="3">
        <v>43767.670069444401</v>
      </c>
    </row>
    <row r="16" spans="1:13">
      <c r="A16" s="1"/>
      <c r="B16" s="1"/>
      <c r="C16" s="1" t="s">
        <v>356</v>
      </c>
      <c r="D16" s="1" t="s">
        <v>114</v>
      </c>
      <c r="E16" s="1" t="s">
        <v>355</v>
      </c>
      <c r="F16" s="1" t="s">
        <v>44</v>
      </c>
      <c r="G16" s="1" t="s">
        <v>94</v>
      </c>
      <c r="H16" s="1">
        <f t="shared" si="0"/>
        <v>800</v>
      </c>
      <c r="I16" s="1">
        <v>200</v>
      </c>
      <c r="J16" s="3">
        <v>43767.690856481502</v>
      </c>
    </row>
    <row r="17" spans="1:10">
      <c r="A17" s="1"/>
      <c r="B17" s="1"/>
      <c r="C17" s="1" t="s">
        <v>354</v>
      </c>
      <c r="D17" s="1" t="s">
        <v>114</v>
      </c>
      <c r="E17" s="1" t="s">
        <v>353</v>
      </c>
      <c r="F17" s="1" t="s">
        <v>44</v>
      </c>
      <c r="G17" s="1" t="s">
        <v>136</v>
      </c>
      <c r="H17" s="1">
        <f t="shared" si="0"/>
        <v>1500</v>
      </c>
      <c r="I17" s="1">
        <v>375</v>
      </c>
      <c r="J17" s="3">
        <v>43767.711724537003</v>
      </c>
    </row>
    <row r="18" spans="1:10">
      <c r="A18" s="1"/>
      <c r="B18" s="1"/>
      <c r="C18" s="1" t="s">
        <v>287</v>
      </c>
      <c r="D18" s="1" t="s">
        <v>114</v>
      </c>
      <c r="E18" s="1" t="s">
        <v>352</v>
      </c>
      <c r="F18" s="1" t="s">
        <v>44</v>
      </c>
      <c r="G18" s="1" t="s">
        <v>45</v>
      </c>
      <c r="H18" s="1">
        <f t="shared" si="0"/>
        <v>2500</v>
      </c>
      <c r="I18" s="1">
        <v>625</v>
      </c>
      <c r="J18" s="3">
        <v>43767.732534722199</v>
      </c>
    </row>
    <row r="19" spans="1:10">
      <c r="A19" s="1"/>
      <c r="B19" s="1"/>
      <c r="C19" s="1" t="s">
        <v>351</v>
      </c>
      <c r="D19" s="1" t="s">
        <v>114</v>
      </c>
      <c r="E19" s="1" t="s">
        <v>350</v>
      </c>
      <c r="F19" s="1" t="s">
        <v>44</v>
      </c>
      <c r="G19" s="1" t="s">
        <v>135</v>
      </c>
      <c r="H19" s="1">
        <f t="shared" si="0"/>
        <v>3500</v>
      </c>
      <c r="I19" s="1">
        <v>875</v>
      </c>
      <c r="J19" s="3">
        <v>43767.753391203703</v>
      </c>
    </row>
    <row r="20" spans="1:10">
      <c r="A20" s="1"/>
      <c r="B20" s="1"/>
      <c r="C20" s="1" t="s">
        <v>349</v>
      </c>
      <c r="D20" s="1" t="s">
        <v>114</v>
      </c>
      <c r="E20" s="1" t="s">
        <v>348</v>
      </c>
      <c r="F20" s="1" t="s">
        <v>44</v>
      </c>
      <c r="G20" s="1" t="s">
        <v>134</v>
      </c>
      <c r="H20" s="1">
        <f>I20*4</f>
        <v>5000</v>
      </c>
      <c r="I20" s="1">
        <v>1250</v>
      </c>
      <c r="J20" s="3">
        <v>43767.774282407401</v>
      </c>
    </row>
    <row r="21" spans="1:10">
      <c r="A21" s="1"/>
      <c r="B21" s="1"/>
      <c r="C21" s="1" t="s">
        <v>347</v>
      </c>
      <c r="D21" s="1" t="s">
        <v>114</v>
      </c>
      <c r="E21" s="1" t="s">
        <v>346</v>
      </c>
      <c r="F21" s="1" t="s">
        <v>25</v>
      </c>
      <c r="G21" s="1" t="s">
        <v>114</v>
      </c>
      <c r="H21" s="1"/>
      <c r="I21" s="1"/>
      <c r="J21" s="3">
        <v>43767.795173611099</v>
      </c>
    </row>
    <row r="22" spans="1:10">
      <c r="A22" s="1"/>
      <c r="B22" s="1"/>
      <c r="C22" s="1" t="s">
        <v>345</v>
      </c>
      <c r="D22" s="1" t="s">
        <v>114</v>
      </c>
      <c r="E22" s="1" t="s">
        <v>344</v>
      </c>
      <c r="F22" s="1" t="s">
        <v>25</v>
      </c>
      <c r="G22" s="1" t="s">
        <v>114</v>
      </c>
      <c r="H22" s="1"/>
      <c r="I22" s="1"/>
      <c r="J22" s="3">
        <v>43767.816122685203</v>
      </c>
    </row>
    <row r="23" spans="1:10">
      <c r="A23" s="1"/>
      <c r="B23" s="1"/>
      <c r="C23" s="1" t="s">
        <v>343</v>
      </c>
      <c r="D23" s="1" t="s">
        <v>114</v>
      </c>
      <c r="E23" s="1" t="s">
        <v>342</v>
      </c>
      <c r="F23" s="1" t="s">
        <v>25</v>
      </c>
      <c r="G23" s="1" t="s">
        <v>114</v>
      </c>
      <c r="H23" s="1"/>
      <c r="I23" s="1"/>
      <c r="J23" s="3">
        <v>43767.837048611102</v>
      </c>
    </row>
    <row r="24" spans="1:10">
      <c r="A24" s="1"/>
      <c r="B24" s="1"/>
      <c r="C24" s="1" t="s">
        <v>341</v>
      </c>
      <c r="D24" s="1" t="s">
        <v>114</v>
      </c>
      <c r="E24" s="1" t="s">
        <v>340</v>
      </c>
      <c r="F24" s="1" t="s">
        <v>25</v>
      </c>
      <c r="G24" s="1" t="s">
        <v>114</v>
      </c>
      <c r="H24" s="1"/>
      <c r="I24" s="1"/>
      <c r="J24" s="3">
        <v>43767.857928240701</v>
      </c>
    </row>
    <row r="25" spans="1:10">
      <c r="A25" s="1"/>
      <c r="B25" s="1"/>
      <c r="C25" s="1" t="s">
        <v>339</v>
      </c>
      <c r="D25" s="1" t="s">
        <v>114</v>
      </c>
      <c r="E25" s="1" t="s">
        <v>338</v>
      </c>
      <c r="F25" s="1" t="s">
        <v>25</v>
      </c>
      <c r="G25" s="1" t="s">
        <v>114</v>
      </c>
      <c r="H25" s="1"/>
      <c r="I25" s="1"/>
      <c r="J25" s="3">
        <v>43767.878900463002</v>
      </c>
    </row>
    <row r="26" spans="1:10">
      <c r="A26" s="1"/>
      <c r="B26" s="1"/>
      <c r="C26" s="1" t="s">
        <v>337</v>
      </c>
      <c r="D26" s="1" t="s">
        <v>114</v>
      </c>
      <c r="E26" s="1" t="s">
        <v>336</v>
      </c>
      <c r="F26" s="1" t="s">
        <v>25</v>
      </c>
      <c r="G26" s="1" t="s">
        <v>114</v>
      </c>
      <c r="H26" s="1"/>
      <c r="I26" s="1"/>
      <c r="J26" s="3">
        <v>43767.899791666699</v>
      </c>
    </row>
    <row r="27" spans="1:10">
      <c r="A27" s="1"/>
      <c r="B27" s="1"/>
      <c r="C27" s="1" t="s">
        <v>285</v>
      </c>
      <c r="D27" s="1" t="s">
        <v>114</v>
      </c>
      <c r="E27" s="1" t="s">
        <v>335</v>
      </c>
      <c r="F27" s="1" t="s">
        <v>11</v>
      </c>
      <c r="G27" s="1" t="s">
        <v>114</v>
      </c>
      <c r="H27" s="1"/>
      <c r="I27" s="1"/>
      <c r="J27" s="3">
        <v>43767.920729166697</v>
      </c>
    </row>
    <row r="28" spans="1:10">
      <c r="A28" s="1"/>
      <c r="B28" s="1"/>
      <c r="C28" s="1" t="s">
        <v>334</v>
      </c>
      <c r="D28" s="1" t="s">
        <v>114</v>
      </c>
      <c r="E28" s="1" t="s">
        <v>333</v>
      </c>
      <c r="F28" s="1" t="s">
        <v>25</v>
      </c>
      <c r="G28" s="1" t="s">
        <v>114</v>
      </c>
      <c r="H28" s="1"/>
      <c r="I28" s="1"/>
      <c r="J28" s="3">
        <v>43767.941631944399</v>
      </c>
    </row>
    <row r="29" spans="1:10">
      <c r="A29" s="1"/>
      <c r="B29" s="1"/>
      <c r="C29" s="1" t="s">
        <v>332</v>
      </c>
      <c r="D29" s="1" t="s">
        <v>114</v>
      </c>
      <c r="E29" s="1" t="s">
        <v>331</v>
      </c>
      <c r="F29" s="1" t="s">
        <v>25</v>
      </c>
      <c r="G29" s="1" t="s">
        <v>114</v>
      </c>
      <c r="H29" s="1"/>
      <c r="I29" s="1"/>
      <c r="J29" s="3">
        <v>43767.9625578704</v>
      </c>
    </row>
    <row r="30" spans="1:10">
      <c r="A30" s="1"/>
      <c r="B30" s="1"/>
      <c r="C30" s="1" t="s">
        <v>330</v>
      </c>
      <c r="D30" s="1" t="s">
        <v>114</v>
      </c>
      <c r="E30" s="1" t="s">
        <v>329</v>
      </c>
      <c r="F30" s="1" t="s">
        <v>25</v>
      </c>
      <c r="G30" s="1" t="s">
        <v>114</v>
      </c>
      <c r="H30" s="1"/>
      <c r="I30" s="1"/>
      <c r="J30" s="3">
        <v>43767.983460648102</v>
      </c>
    </row>
    <row r="31" spans="1:10">
      <c r="A31" s="1"/>
      <c r="B31" s="1"/>
      <c r="C31" s="1" t="s">
        <v>328</v>
      </c>
      <c r="D31" s="1" t="s">
        <v>114</v>
      </c>
      <c r="E31" s="1" t="s">
        <v>327</v>
      </c>
      <c r="F31" s="1" t="s">
        <v>25</v>
      </c>
      <c r="G31" s="1" t="s">
        <v>114</v>
      </c>
      <c r="H31" s="1"/>
      <c r="I31" s="1"/>
      <c r="J31" s="3">
        <v>43768.004386574103</v>
      </c>
    </row>
    <row r="32" spans="1:10">
      <c r="A32" s="1"/>
      <c r="B32" s="1"/>
      <c r="C32" s="1" t="s">
        <v>326</v>
      </c>
      <c r="D32" s="1" t="s">
        <v>114</v>
      </c>
      <c r="E32" s="1" t="s">
        <v>325</v>
      </c>
      <c r="F32" s="1" t="s">
        <v>25</v>
      </c>
      <c r="G32" s="1" t="s">
        <v>114</v>
      </c>
      <c r="H32" s="1"/>
      <c r="I32" s="1"/>
      <c r="J32" s="3">
        <v>43768.025289351899</v>
      </c>
    </row>
    <row r="33" spans="1:10">
      <c r="A33" s="1"/>
      <c r="B33" s="1"/>
      <c r="C33" s="1" t="s">
        <v>324</v>
      </c>
      <c r="D33" s="1" t="s">
        <v>114</v>
      </c>
      <c r="E33" s="1" t="s">
        <v>323</v>
      </c>
      <c r="F33" s="1" t="s">
        <v>27</v>
      </c>
      <c r="G33" s="1" t="s">
        <v>60</v>
      </c>
      <c r="H33" s="1">
        <f>I33*4</f>
        <v>200</v>
      </c>
      <c r="I33" s="1">
        <v>50</v>
      </c>
      <c r="J33" s="3">
        <v>43768.046238425901</v>
      </c>
    </row>
    <row r="34" spans="1:10">
      <c r="A34" s="1"/>
      <c r="B34" s="1"/>
      <c r="C34" s="1" t="s">
        <v>322</v>
      </c>
      <c r="D34" s="1" t="s">
        <v>114</v>
      </c>
      <c r="E34" s="1" t="s">
        <v>321</v>
      </c>
      <c r="F34" s="1" t="s">
        <v>25</v>
      </c>
      <c r="G34" s="1" t="s">
        <v>114</v>
      </c>
      <c r="H34" s="1"/>
      <c r="I34" s="1"/>
      <c r="J34" s="3">
        <v>43768.067129629599</v>
      </c>
    </row>
    <row r="35" spans="1:10">
      <c r="A35" s="1"/>
      <c r="B35" s="1"/>
      <c r="C35" s="1" t="s">
        <v>320</v>
      </c>
      <c r="D35" s="1" t="s">
        <v>114</v>
      </c>
      <c r="E35" s="1" t="s">
        <v>319</v>
      </c>
      <c r="F35" s="1" t="s">
        <v>25</v>
      </c>
      <c r="G35" s="1" t="s">
        <v>114</v>
      </c>
      <c r="H35" s="1"/>
      <c r="I35" s="1"/>
      <c r="J35" s="3">
        <v>43768.088067129604</v>
      </c>
    </row>
    <row r="36" spans="1:10">
      <c r="A36" s="1"/>
      <c r="B36" s="1"/>
      <c r="C36" s="1" t="s">
        <v>318</v>
      </c>
      <c r="D36" s="1" t="s">
        <v>114</v>
      </c>
      <c r="E36" s="1" t="s">
        <v>317</v>
      </c>
      <c r="F36" s="1" t="s">
        <v>25</v>
      </c>
      <c r="G36" s="1" t="s">
        <v>114</v>
      </c>
      <c r="H36" s="1"/>
      <c r="I36" s="1"/>
      <c r="J36" s="3">
        <v>43768.1089236111</v>
      </c>
    </row>
    <row r="37" spans="1:10">
      <c r="A37" s="1"/>
      <c r="B37" s="1"/>
      <c r="C37" s="1" t="s">
        <v>316</v>
      </c>
      <c r="D37" s="1" t="s">
        <v>114</v>
      </c>
      <c r="E37" s="1" t="s">
        <v>315</v>
      </c>
      <c r="F37" s="1" t="s">
        <v>25</v>
      </c>
      <c r="G37" s="1" t="s">
        <v>114</v>
      </c>
      <c r="H37" s="1"/>
      <c r="I37" s="1"/>
      <c r="J37" s="3">
        <v>43768.129884259302</v>
      </c>
    </row>
    <row r="38" spans="1:10">
      <c r="A38" s="1"/>
      <c r="B38" s="1"/>
      <c r="C38" s="1" t="s">
        <v>314</v>
      </c>
      <c r="D38" s="1" t="s">
        <v>114</v>
      </c>
      <c r="E38" s="1" t="s">
        <v>313</v>
      </c>
      <c r="F38" s="1" t="s">
        <v>25</v>
      </c>
      <c r="G38" s="1" t="s">
        <v>114</v>
      </c>
      <c r="H38" s="1"/>
      <c r="I38" s="1"/>
      <c r="J38" s="3">
        <v>43768.150763888902</v>
      </c>
    </row>
    <row r="39" spans="1:10">
      <c r="A39" s="1"/>
      <c r="B39" s="1"/>
      <c r="C39" s="1" t="s">
        <v>285</v>
      </c>
      <c r="D39" s="1" t="s">
        <v>114</v>
      </c>
      <c r="E39" s="1" t="s">
        <v>312</v>
      </c>
      <c r="F39" s="1" t="s">
        <v>11</v>
      </c>
      <c r="G39" s="1" t="s">
        <v>114</v>
      </c>
      <c r="H39" s="1"/>
      <c r="I39" s="1"/>
      <c r="J39" s="3">
        <v>43768.1717361111</v>
      </c>
    </row>
    <row r="40" spans="1:10">
      <c r="A40" s="1"/>
      <c r="B40" s="1"/>
      <c r="C40" s="1" t="s">
        <v>311</v>
      </c>
      <c r="D40" s="1" t="s">
        <v>114</v>
      </c>
      <c r="E40" s="1" t="s">
        <v>310</v>
      </c>
      <c r="F40" s="1" t="s">
        <v>25</v>
      </c>
      <c r="G40" s="1" t="s">
        <v>114</v>
      </c>
      <c r="H40" s="1"/>
      <c r="I40" s="1"/>
      <c r="J40" s="3">
        <v>43768.192662037</v>
      </c>
    </row>
    <row r="41" spans="1:10">
      <c r="A41" s="1"/>
      <c r="B41" s="1"/>
      <c r="C41" s="1" t="s">
        <v>309</v>
      </c>
      <c r="D41" s="1" t="s">
        <v>114</v>
      </c>
      <c r="E41" s="1" t="s">
        <v>308</v>
      </c>
      <c r="F41" s="1" t="s">
        <v>25</v>
      </c>
      <c r="G41" s="1" t="s">
        <v>114</v>
      </c>
      <c r="H41" s="1"/>
      <c r="I41" s="1"/>
      <c r="J41" s="3">
        <v>43768.213611111103</v>
      </c>
    </row>
    <row r="42" spans="1:10">
      <c r="A42" s="1"/>
      <c r="B42" s="1"/>
      <c r="C42" s="1" t="s">
        <v>307</v>
      </c>
      <c r="D42" s="1" t="s">
        <v>114</v>
      </c>
      <c r="E42" s="1" t="s">
        <v>306</v>
      </c>
      <c r="F42" s="1" t="s">
        <v>25</v>
      </c>
      <c r="G42" s="1" t="s">
        <v>114</v>
      </c>
      <c r="H42" s="1"/>
      <c r="I42" s="1"/>
      <c r="J42" s="3">
        <v>43768.234490740702</v>
      </c>
    </row>
    <row r="43" spans="1:10">
      <c r="A43" s="1"/>
      <c r="B43" s="1"/>
      <c r="C43" s="1" t="s">
        <v>305</v>
      </c>
      <c r="D43" s="1" t="s">
        <v>114</v>
      </c>
      <c r="E43" s="1" t="s">
        <v>304</v>
      </c>
      <c r="F43" s="1" t="s">
        <v>25</v>
      </c>
      <c r="G43" s="1" t="s">
        <v>114</v>
      </c>
      <c r="H43" s="1"/>
      <c r="I43" s="1"/>
      <c r="J43" s="3">
        <v>43768.255451388897</v>
      </c>
    </row>
    <row r="44" spans="1:10">
      <c r="A44" s="1"/>
      <c r="B44" s="1"/>
      <c r="C44" s="1" t="s">
        <v>303</v>
      </c>
      <c r="D44" s="1" t="s">
        <v>114</v>
      </c>
      <c r="E44" s="1" t="s">
        <v>302</v>
      </c>
      <c r="F44" s="1" t="s">
        <v>25</v>
      </c>
      <c r="G44" s="1" t="s">
        <v>114</v>
      </c>
      <c r="H44" s="1"/>
      <c r="I44" s="1"/>
      <c r="J44" s="3">
        <v>43768.276354166701</v>
      </c>
    </row>
    <row r="45" spans="1:10">
      <c r="A45" s="1"/>
      <c r="B45" s="1"/>
      <c r="C45" s="1" t="s">
        <v>301</v>
      </c>
      <c r="D45" s="1" t="s">
        <v>114</v>
      </c>
      <c r="E45" s="1" t="s">
        <v>300</v>
      </c>
      <c r="F45" s="1" t="s">
        <v>27</v>
      </c>
      <c r="G45" s="1" t="s">
        <v>120</v>
      </c>
      <c r="H45" s="1">
        <f>I45*4</f>
        <v>30</v>
      </c>
      <c r="I45" s="1">
        <v>7.5</v>
      </c>
      <c r="J45" s="3">
        <v>43768.297303240703</v>
      </c>
    </row>
    <row r="46" spans="1:10">
      <c r="A46" s="1"/>
      <c r="B46" s="1"/>
      <c r="C46" s="1" t="s">
        <v>299</v>
      </c>
      <c r="D46" s="1" t="s">
        <v>114</v>
      </c>
      <c r="E46" s="1" t="s">
        <v>298</v>
      </c>
      <c r="F46" s="1" t="s">
        <v>25</v>
      </c>
      <c r="G46" s="1" t="s">
        <v>114</v>
      </c>
      <c r="H46" s="1"/>
      <c r="I46" s="1"/>
      <c r="J46" s="3">
        <v>43768.3181944444</v>
      </c>
    </row>
    <row r="47" spans="1:10">
      <c r="A47" s="1"/>
      <c r="B47" s="1"/>
      <c r="C47" s="1" t="s">
        <v>297</v>
      </c>
      <c r="D47" s="1" t="s">
        <v>114</v>
      </c>
      <c r="E47" s="1" t="s">
        <v>296</v>
      </c>
      <c r="F47" s="1" t="s">
        <v>25</v>
      </c>
      <c r="G47" s="1" t="s">
        <v>114</v>
      </c>
      <c r="H47" s="1"/>
      <c r="I47" s="1"/>
      <c r="J47" s="3">
        <v>43768.339074074102</v>
      </c>
    </row>
    <row r="48" spans="1:10">
      <c r="A48" s="1"/>
      <c r="B48" s="1"/>
      <c r="C48" s="1" t="s">
        <v>295</v>
      </c>
      <c r="D48" s="1" t="s">
        <v>114</v>
      </c>
      <c r="E48" s="1" t="s">
        <v>294</v>
      </c>
      <c r="F48" s="1" t="s">
        <v>25</v>
      </c>
      <c r="G48" s="1" t="s">
        <v>114</v>
      </c>
      <c r="H48" s="1"/>
      <c r="I48" s="1"/>
      <c r="J48" s="3">
        <v>43768.359895833302</v>
      </c>
    </row>
    <row r="49" spans="1:13">
      <c r="A49" s="1"/>
      <c r="B49" s="1"/>
      <c r="C49" s="1" t="s">
        <v>293</v>
      </c>
      <c r="D49" s="1" t="s">
        <v>114</v>
      </c>
      <c r="E49" s="1" t="s">
        <v>292</v>
      </c>
      <c r="F49" s="1" t="s">
        <v>25</v>
      </c>
      <c r="G49" s="1" t="s">
        <v>114</v>
      </c>
      <c r="H49" s="1"/>
      <c r="I49" s="1"/>
      <c r="J49" s="3">
        <v>43768.380775463003</v>
      </c>
    </row>
    <row r="50" spans="1:13">
      <c r="A50" s="1"/>
      <c r="B50" s="1"/>
      <c r="C50" s="1" t="s">
        <v>291</v>
      </c>
      <c r="D50" s="1" t="s">
        <v>114</v>
      </c>
      <c r="E50" s="1" t="s">
        <v>290</v>
      </c>
      <c r="F50" s="1" t="s">
        <v>25</v>
      </c>
      <c r="G50" s="1" t="s">
        <v>114</v>
      </c>
      <c r="H50" s="1"/>
      <c r="I50" s="1"/>
      <c r="J50" s="3">
        <v>43768.401620370401</v>
      </c>
    </row>
    <row r="51" spans="1:13">
      <c r="A51" s="1"/>
      <c r="B51" s="1"/>
      <c r="C51" s="1" t="s">
        <v>289</v>
      </c>
      <c r="D51" s="1" t="s">
        <v>114</v>
      </c>
      <c r="E51" s="1" t="s">
        <v>288</v>
      </c>
      <c r="F51" s="1" t="s">
        <v>25</v>
      </c>
      <c r="G51" s="1" t="s">
        <v>114</v>
      </c>
      <c r="H51" s="1"/>
      <c r="I51" s="1"/>
      <c r="J51" s="3">
        <v>43768.422500000001</v>
      </c>
    </row>
    <row r="52" spans="1:13">
      <c r="A52" s="1"/>
      <c r="B52" s="1"/>
      <c r="C52" s="1" t="s">
        <v>287</v>
      </c>
      <c r="D52" s="1" t="s">
        <v>114</v>
      </c>
      <c r="E52" s="1" t="s">
        <v>286</v>
      </c>
      <c r="F52" s="1" t="s">
        <v>44</v>
      </c>
      <c r="G52" s="1" t="s">
        <v>114</v>
      </c>
      <c r="H52" s="1">
        <f>I52*4</f>
        <v>2500</v>
      </c>
      <c r="I52" s="1">
        <v>625</v>
      </c>
      <c r="J52" s="3">
        <v>43768.443321759303</v>
      </c>
    </row>
    <row r="53" spans="1:13">
      <c r="A53" s="1"/>
      <c r="B53" s="1"/>
      <c r="C53" s="1" t="s">
        <v>285</v>
      </c>
      <c r="D53" s="1" t="s">
        <v>114</v>
      </c>
      <c r="E53" s="1" t="s">
        <v>284</v>
      </c>
      <c r="F53" s="1" t="s">
        <v>11</v>
      </c>
      <c r="G53" s="1" t="s">
        <v>114</v>
      </c>
      <c r="H53" s="1"/>
      <c r="I53" s="1"/>
      <c r="J53" s="3">
        <v>43768.464282407404</v>
      </c>
    </row>
    <row r="55" spans="1:13">
      <c r="A55" s="102">
        <v>43770</v>
      </c>
      <c r="L55" s="12" t="s">
        <v>247</v>
      </c>
      <c r="M55">
        <f>COUNTA(C61:C79,C81:C93,C95:C106,C108:C118,C120:C126,C128:C137,C139:C145)</f>
        <v>79</v>
      </c>
    </row>
    <row r="56" spans="1:13">
      <c r="A56" s="289" t="s">
        <v>25</v>
      </c>
      <c r="B56" s="291"/>
      <c r="C56" s="291"/>
      <c r="D56" s="291"/>
      <c r="E56" s="291"/>
      <c r="F56" s="291"/>
      <c r="G56" s="291"/>
      <c r="H56" s="291"/>
      <c r="I56" s="291"/>
      <c r="J56" s="290"/>
      <c r="L56" s="12" t="s">
        <v>246</v>
      </c>
      <c r="M56">
        <f>COUNTA(C61:C78,C82:C86,C88:C93,C96:C106,C108:C111,C113:C118,C120:C126,C128:C133,C135:C137,C139:C141)</f>
        <v>69</v>
      </c>
    </row>
    <row r="57" spans="1:13">
      <c r="A57" s="2" t="s">
        <v>114</v>
      </c>
      <c r="B57" s="2" t="s">
        <v>114</v>
      </c>
      <c r="C57" s="2" t="s">
        <v>58</v>
      </c>
      <c r="D57" s="2" t="s">
        <v>39</v>
      </c>
      <c r="E57" s="2" t="s">
        <v>50</v>
      </c>
      <c r="F57" s="2" t="s">
        <v>59</v>
      </c>
      <c r="G57" s="2" t="s">
        <v>26</v>
      </c>
      <c r="H57" s="2" t="s">
        <v>569</v>
      </c>
      <c r="I57" s="2" t="s">
        <v>568</v>
      </c>
      <c r="J57" s="2" t="s">
        <v>64</v>
      </c>
    </row>
    <row r="58" spans="1:13">
      <c r="A58" s="1"/>
      <c r="B58" s="1"/>
      <c r="C58" s="1" t="s">
        <v>285</v>
      </c>
      <c r="D58" s="1"/>
      <c r="E58" s="1" t="s">
        <v>548</v>
      </c>
      <c r="F58" s="1" t="s">
        <v>11</v>
      </c>
      <c r="G58" s="1" t="s">
        <v>114</v>
      </c>
      <c r="H58" s="1"/>
      <c r="I58" s="1"/>
      <c r="J58" s="3">
        <v>43770.372731481497</v>
      </c>
    </row>
    <row r="59" spans="1:13">
      <c r="A59" s="1"/>
      <c r="B59" s="1"/>
      <c r="C59" s="1" t="s">
        <v>546</v>
      </c>
      <c r="D59" s="1"/>
      <c r="E59" s="1" t="s">
        <v>547</v>
      </c>
      <c r="F59" s="1" t="s">
        <v>130</v>
      </c>
      <c r="G59" s="1" t="s">
        <v>114</v>
      </c>
      <c r="H59" s="1"/>
      <c r="I59" s="1"/>
      <c r="J59" s="3">
        <v>43770.393553240698</v>
      </c>
    </row>
    <row r="60" spans="1:13">
      <c r="A60" s="1"/>
      <c r="B60" s="1"/>
      <c r="C60" s="1" t="s">
        <v>546</v>
      </c>
      <c r="D60" s="1"/>
      <c r="E60" s="1" t="s">
        <v>545</v>
      </c>
      <c r="F60" s="1" t="s">
        <v>130</v>
      </c>
      <c r="G60" s="1" t="s">
        <v>114</v>
      </c>
      <c r="H60" s="1"/>
      <c r="I60" s="1"/>
      <c r="J60" s="3">
        <v>43770.431863425903</v>
      </c>
    </row>
    <row r="61" spans="1:13">
      <c r="A61" s="1"/>
      <c r="B61" s="1"/>
      <c r="C61" s="1" t="s">
        <v>544</v>
      </c>
      <c r="D61" s="1"/>
      <c r="E61" s="1" t="s">
        <v>543</v>
      </c>
      <c r="F61" s="1" t="s">
        <v>44</v>
      </c>
      <c r="G61" s="1" t="s">
        <v>134</v>
      </c>
      <c r="H61" s="1">
        <v>5000</v>
      </c>
      <c r="I61" s="1">
        <v>1250</v>
      </c>
      <c r="J61" s="3">
        <v>43770.452696759297</v>
      </c>
    </row>
    <row r="62" spans="1:13">
      <c r="A62" s="1"/>
      <c r="B62" s="1"/>
      <c r="C62" s="1" t="s">
        <v>542</v>
      </c>
      <c r="D62" s="1"/>
      <c r="E62" s="1" t="s">
        <v>541</v>
      </c>
      <c r="F62" s="1" t="s">
        <v>44</v>
      </c>
      <c r="G62" s="1" t="s">
        <v>135</v>
      </c>
      <c r="H62" s="1">
        <v>3500</v>
      </c>
      <c r="I62" s="1">
        <v>875</v>
      </c>
      <c r="J62" s="3">
        <v>43770.473518518498</v>
      </c>
    </row>
    <row r="63" spans="1:13">
      <c r="A63" s="1"/>
      <c r="B63" s="1"/>
      <c r="C63" s="1" t="s">
        <v>540</v>
      </c>
      <c r="D63" s="1"/>
      <c r="E63" s="1" t="s">
        <v>539</v>
      </c>
      <c r="F63" s="1" t="s">
        <v>44</v>
      </c>
      <c r="G63" s="1" t="s">
        <v>45</v>
      </c>
      <c r="H63" s="1">
        <v>2500</v>
      </c>
      <c r="I63" s="1">
        <v>625</v>
      </c>
      <c r="J63" s="3">
        <v>43770.494340277801</v>
      </c>
    </row>
    <row r="64" spans="1:13">
      <c r="A64" s="1"/>
      <c r="B64" s="1"/>
      <c r="C64" s="1" t="s">
        <v>538</v>
      </c>
      <c r="D64" s="1"/>
      <c r="E64" s="1" t="s">
        <v>537</v>
      </c>
      <c r="F64" s="1" t="s">
        <v>44</v>
      </c>
      <c r="G64" s="1" t="s">
        <v>136</v>
      </c>
      <c r="H64" s="1">
        <v>1500</v>
      </c>
      <c r="I64" s="1">
        <v>375</v>
      </c>
      <c r="J64" s="3">
        <v>43770.515196759297</v>
      </c>
    </row>
    <row r="65" spans="1:10">
      <c r="A65" s="1"/>
      <c r="B65" s="1"/>
      <c r="C65" s="1" t="s">
        <v>449</v>
      </c>
      <c r="D65" s="1"/>
      <c r="E65" s="1" t="s">
        <v>536</v>
      </c>
      <c r="F65" s="1" t="s">
        <v>44</v>
      </c>
      <c r="G65" s="1" t="s">
        <v>94</v>
      </c>
      <c r="H65" s="1">
        <v>800</v>
      </c>
      <c r="I65" s="1">
        <v>200</v>
      </c>
      <c r="J65" s="3">
        <v>43770.536030092597</v>
      </c>
    </row>
    <row r="66" spans="1:10">
      <c r="A66" s="1"/>
      <c r="B66" s="1"/>
      <c r="C66" s="1" t="s">
        <v>499</v>
      </c>
      <c r="D66" s="1"/>
      <c r="E66" s="1" t="s">
        <v>535</v>
      </c>
      <c r="F66" s="1" t="s">
        <v>44</v>
      </c>
      <c r="G66" s="1" t="s">
        <v>40</v>
      </c>
      <c r="H66" s="1">
        <v>500</v>
      </c>
      <c r="I66" s="1">
        <v>125</v>
      </c>
      <c r="J66" s="3">
        <v>43770.556863425903</v>
      </c>
    </row>
    <row r="67" spans="1:10">
      <c r="A67" s="1"/>
      <c r="B67" s="1"/>
      <c r="C67" s="1" t="s">
        <v>409</v>
      </c>
      <c r="D67" s="1"/>
      <c r="E67" s="1" t="s">
        <v>534</v>
      </c>
      <c r="F67" s="1" t="s">
        <v>44</v>
      </c>
      <c r="G67" s="1" t="s">
        <v>95</v>
      </c>
      <c r="H67" s="1">
        <v>350</v>
      </c>
      <c r="I67" s="1">
        <v>87.5</v>
      </c>
      <c r="J67" s="3">
        <v>43770.577662037002</v>
      </c>
    </row>
    <row r="68" spans="1:10">
      <c r="A68" s="1"/>
      <c r="B68" s="1"/>
      <c r="C68" s="1" t="s">
        <v>533</v>
      </c>
      <c r="D68" s="1"/>
      <c r="E68" s="1" t="s">
        <v>532</v>
      </c>
      <c r="F68" s="1" t="s">
        <v>44</v>
      </c>
      <c r="G68" s="1" t="s">
        <v>60</v>
      </c>
      <c r="H68" s="1">
        <v>200</v>
      </c>
      <c r="I68" s="1">
        <v>50</v>
      </c>
      <c r="J68" s="3">
        <v>43770.598541666703</v>
      </c>
    </row>
    <row r="69" spans="1:10">
      <c r="A69" s="1"/>
      <c r="B69" s="1"/>
      <c r="C69" s="1" t="s">
        <v>531</v>
      </c>
      <c r="D69" s="1"/>
      <c r="E69" s="1" t="s">
        <v>530</v>
      </c>
      <c r="F69" s="1" t="s">
        <v>44</v>
      </c>
      <c r="G69" s="1" t="s">
        <v>121</v>
      </c>
      <c r="H69" s="1">
        <v>125</v>
      </c>
      <c r="I69" s="1">
        <v>31.25</v>
      </c>
      <c r="J69" s="3">
        <v>43770.619351851798</v>
      </c>
    </row>
    <row r="70" spans="1:10">
      <c r="A70" s="1"/>
      <c r="B70" s="1"/>
      <c r="C70" s="1" t="s">
        <v>474</v>
      </c>
      <c r="D70" s="1"/>
      <c r="E70" s="1" t="s">
        <v>529</v>
      </c>
      <c r="F70" s="1" t="s">
        <v>44</v>
      </c>
      <c r="G70" s="1" t="s">
        <v>123</v>
      </c>
      <c r="H70" s="1">
        <v>80</v>
      </c>
      <c r="I70" s="1">
        <v>20</v>
      </c>
      <c r="J70" s="3">
        <v>43770.640243055597</v>
      </c>
    </row>
    <row r="71" spans="1:10">
      <c r="A71" s="1"/>
      <c r="B71" s="1"/>
      <c r="C71" s="1" t="s">
        <v>428</v>
      </c>
      <c r="D71" s="1"/>
      <c r="E71" s="1" t="s">
        <v>528</v>
      </c>
      <c r="F71" s="1" t="s">
        <v>44</v>
      </c>
      <c r="G71" s="1" t="s">
        <v>131</v>
      </c>
      <c r="H71" s="1">
        <v>50</v>
      </c>
      <c r="I71" s="1">
        <v>12.5</v>
      </c>
      <c r="J71" s="3">
        <v>43770.661087963003</v>
      </c>
    </row>
    <row r="72" spans="1:10">
      <c r="A72" s="1"/>
      <c r="B72" s="1"/>
      <c r="C72" s="1" t="s">
        <v>388</v>
      </c>
      <c r="D72" s="1"/>
      <c r="E72" s="1" t="s">
        <v>527</v>
      </c>
      <c r="F72" s="1" t="s">
        <v>44</v>
      </c>
      <c r="G72" s="1" t="s">
        <v>120</v>
      </c>
      <c r="H72" s="1">
        <v>30</v>
      </c>
      <c r="I72" s="1">
        <v>7.5</v>
      </c>
      <c r="J72" s="3">
        <v>43770.6819791667</v>
      </c>
    </row>
    <row r="73" spans="1:10">
      <c r="A73" s="1"/>
      <c r="B73" s="1"/>
      <c r="C73" s="1" t="s">
        <v>526</v>
      </c>
      <c r="D73" s="1"/>
      <c r="E73" s="1" t="s">
        <v>525</v>
      </c>
      <c r="F73" s="1" t="s">
        <v>44</v>
      </c>
      <c r="G73" s="1" t="s">
        <v>55</v>
      </c>
      <c r="H73" s="1">
        <v>20</v>
      </c>
      <c r="I73" s="1">
        <v>5</v>
      </c>
      <c r="J73" s="3">
        <v>43770.702800925901</v>
      </c>
    </row>
    <row r="74" spans="1:10">
      <c r="A74" s="1"/>
      <c r="B74" s="1"/>
      <c r="C74" s="1" t="s">
        <v>524</v>
      </c>
      <c r="D74" s="1"/>
      <c r="E74" s="1" t="s">
        <v>523</v>
      </c>
      <c r="F74" s="1" t="s">
        <v>44</v>
      </c>
      <c r="G74" s="1" t="s">
        <v>24</v>
      </c>
      <c r="H74" s="1">
        <v>12</v>
      </c>
      <c r="I74" s="1">
        <v>3</v>
      </c>
      <c r="J74" s="3">
        <v>43770.723715277803</v>
      </c>
    </row>
    <row r="75" spans="1:10">
      <c r="A75" s="1"/>
      <c r="B75" s="1"/>
      <c r="C75" s="1" t="s">
        <v>522</v>
      </c>
      <c r="D75" s="1"/>
      <c r="E75" s="1" t="s">
        <v>521</v>
      </c>
      <c r="F75" s="1" t="s">
        <v>44</v>
      </c>
      <c r="G75" s="1" t="s">
        <v>86</v>
      </c>
      <c r="H75" s="1">
        <v>7</v>
      </c>
      <c r="I75" s="1">
        <v>1.75</v>
      </c>
      <c r="J75" s="3">
        <v>43770.7445717593</v>
      </c>
    </row>
    <row r="76" spans="1:10">
      <c r="A76" s="1"/>
      <c r="B76" s="1"/>
      <c r="C76" s="1" t="s">
        <v>520</v>
      </c>
      <c r="D76" s="1"/>
      <c r="E76" s="1" t="s">
        <v>519</v>
      </c>
      <c r="F76" s="1" t="s">
        <v>25</v>
      </c>
      <c r="G76" s="1" t="s">
        <v>114</v>
      </c>
      <c r="H76" s="1"/>
      <c r="I76" s="1"/>
      <c r="J76" s="3">
        <v>43770.7654861111</v>
      </c>
    </row>
    <row r="77" spans="1:10">
      <c r="A77" s="1"/>
      <c r="B77" s="1"/>
      <c r="C77" s="1" t="s">
        <v>518</v>
      </c>
      <c r="D77" s="1"/>
      <c r="E77" s="1" t="s">
        <v>517</v>
      </c>
      <c r="F77" s="1" t="s">
        <v>25</v>
      </c>
      <c r="G77" s="1" t="s">
        <v>114</v>
      </c>
      <c r="H77" s="1"/>
      <c r="I77" s="1"/>
      <c r="J77" s="3">
        <v>43770.786342592597</v>
      </c>
    </row>
    <row r="78" spans="1:10">
      <c r="A78" s="1"/>
      <c r="B78" s="1"/>
      <c r="C78" s="1" t="s">
        <v>516</v>
      </c>
      <c r="D78" s="1"/>
      <c r="E78" s="1" t="s">
        <v>515</v>
      </c>
      <c r="F78" s="1" t="s">
        <v>25</v>
      </c>
      <c r="G78" s="1" t="s">
        <v>114</v>
      </c>
      <c r="H78" s="1"/>
      <c r="I78" s="1"/>
      <c r="J78" s="3">
        <v>43770.807210648098</v>
      </c>
    </row>
    <row r="79" spans="1:10">
      <c r="A79" s="1"/>
      <c r="B79" s="1"/>
      <c r="C79" s="1" t="s">
        <v>514</v>
      </c>
      <c r="D79" s="1"/>
      <c r="E79" s="1" t="s">
        <v>513</v>
      </c>
      <c r="F79" s="1" t="s">
        <v>25</v>
      </c>
      <c r="G79" s="1" t="s">
        <v>114</v>
      </c>
      <c r="H79" s="1"/>
      <c r="I79" s="1"/>
      <c r="J79" s="3">
        <v>43770.828055555598</v>
      </c>
    </row>
    <row r="80" spans="1:10">
      <c r="A80" s="1"/>
      <c r="B80" s="1"/>
      <c r="C80" s="1" t="s">
        <v>285</v>
      </c>
      <c r="D80" s="1"/>
      <c r="E80" s="1" t="s">
        <v>512</v>
      </c>
      <c r="F80" s="1" t="s">
        <v>11</v>
      </c>
      <c r="G80" s="1" t="s">
        <v>114</v>
      </c>
      <c r="H80" s="1"/>
      <c r="I80" s="1"/>
      <c r="J80" s="3">
        <v>43770.848969907398</v>
      </c>
    </row>
    <row r="81" spans="1:10">
      <c r="A81" s="1"/>
      <c r="B81" s="1"/>
      <c r="C81" s="1" t="s">
        <v>511</v>
      </c>
      <c r="D81" s="1"/>
      <c r="E81" s="1" t="s">
        <v>510</v>
      </c>
      <c r="F81" s="1" t="s">
        <v>25</v>
      </c>
      <c r="G81" s="1" t="s">
        <v>114</v>
      </c>
      <c r="H81" s="1"/>
      <c r="I81" s="1"/>
      <c r="J81" s="3">
        <v>43770.869826388902</v>
      </c>
    </row>
    <row r="82" spans="1:10">
      <c r="A82" s="1"/>
      <c r="B82" s="1"/>
      <c r="C82" s="1" t="s">
        <v>509</v>
      </c>
      <c r="D82" s="1"/>
      <c r="E82" s="1" t="s">
        <v>508</v>
      </c>
      <c r="F82" s="1" t="s">
        <v>25</v>
      </c>
      <c r="G82" s="1" t="s">
        <v>114</v>
      </c>
      <c r="H82" s="1"/>
      <c r="I82" s="1"/>
      <c r="J82" s="3">
        <v>43770.890856481499</v>
      </c>
    </row>
    <row r="83" spans="1:10">
      <c r="A83" s="1"/>
      <c r="B83" s="1"/>
      <c r="C83" s="1" t="s">
        <v>507</v>
      </c>
      <c r="D83" s="1"/>
      <c r="E83" s="1" t="s">
        <v>506</v>
      </c>
      <c r="F83" s="1" t="s">
        <v>25</v>
      </c>
      <c r="G83" s="1" t="s">
        <v>114</v>
      </c>
      <c r="H83" s="1"/>
      <c r="I83" s="1"/>
      <c r="J83" s="3">
        <v>43770.911712963003</v>
      </c>
    </row>
    <row r="84" spans="1:10">
      <c r="A84" s="1"/>
      <c r="B84" s="1"/>
      <c r="C84" s="1" t="s">
        <v>505</v>
      </c>
      <c r="D84" s="1"/>
      <c r="E84" s="1" t="s">
        <v>504</v>
      </c>
      <c r="F84" s="1" t="s">
        <v>25</v>
      </c>
      <c r="G84" s="1" t="s">
        <v>114</v>
      </c>
      <c r="H84" s="1"/>
      <c r="I84" s="1"/>
      <c r="J84" s="3">
        <v>43770.932627314804</v>
      </c>
    </row>
    <row r="85" spans="1:10">
      <c r="A85" s="1"/>
      <c r="B85" s="1"/>
      <c r="C85" s="1" t="s">
        <v>503</v>
      </c>
      <c r="D85" s="1"/>
      <c r="E85" s="1" t="s">
        <v>502</v>
      </c>
      <c r="F85" s="1" t="s">
        <v>25</v>
      </c>
      <c r="G85" s="1" t="s">
        <v>114</v>
      </c>
      <c r="H85" s="1"/>
      <c r="I85" s="1"/>
      <c r="J85" s="3">
        <v>43770.9536226852</v>
      </c>
    </row>
    <row r="86" spans="1:10">
      <c r="A86" s="1"/>
      <c r="B86" s="1"/>
      <c r="C86" s="1" t="s">
        <v>501</v>
      </c>
      <c r="D86" s="1"/>
      <c r="E86" s="1" t="s">
        <v>500</v>
      </c>
      <c r="F86" s="1" t="s">
        <v>25</v>
      </c>
      <c r="G86" s="1" t="s">
        <v>114</v>
      </c>
      <c r="H86" s="1"/>
      <c r="I86" s="1"/>
      <c r="J86" s="3">
        <v>43770.974537037</v>
      </c>
    </row>
    <row r="87" spans="1:10">
      <c r="A87" s="1"/>
      <c r="B87" s="1"/>
      <c r="C87" s="1" t="s">
        <v>499</v>
      </c>
      <c r="D87" s="1"/>
      <c r="E87" s="1" t="s">
        <v>498</v>
      </c>
      <c r="F87" s="1" t="s">
        <v>27</v>
      </c>
      <c r="G87" s="1" t="s">
        <v>40</v>
      </c>
      <c r="H87" s="1">
        <v>500</v>
      </c>
      <c r="I87" s="1">
        <v>125</v>
      </c>
      <c r="J87" s="3">
        <v>43770.995405092603</v>
      </c>
    </row>
    <row r="88" spans="1:10">
      <c r="A88" s="1"/>
      <c r="B88" s="1"/>
      <c r="C88" s="1" t="s">
        <v>497</v>
      </c>
      <c r="D88" s="1"/>
      <c r="E88" s="1" t="s">
        <v>496</v>
      </c>
      <c r="F88" s="1" t="s">
        <v>27</v>
      </c>
      <c r="G88" s="1" t="s">
        <v>94</v>
      </c>
      <c r="H88" s="1">
        <v>800</v>
      </c>
      <c r="I88" s="1">
        <v>200</v>
      </c>
      <c r="J88" s="3">
        <v>43771.016307870399</v>
      </c>
    </row>
    <row r="89" spans="1:10">
      <c r="A89" s="1"/>
      <c r="B89" s="1"/>
      <c r="C89" s="1" t="s">
        <v>495</v>
      </c>
      <c r="D89" s="1"/>
      <c r="E89" s="1" t="s">
        <v>494</v>
      </c>
      <c r="F89" s="1" t="s">
        <v>25</v>
      </c>
      <c r="G89" s="1" t="s">
        <v>114</v>
      </c>
      <c r="H89" s="1"/>
      <c r="I89" s="1"/>
      <c r="J89" s="3">
        <v>43771.037187499998</v>
      </c>
    </row>
    <row r="90" spans="1:10">
      <c r="A90" s="1"/>
      <c r="B90" s="1"/>
      <c r="C90" s="1" t="s">
        <v>493</v>
      </c>
      <c r="D90" s="1"/>
      <c r="E90" s="1" t="s">
        <v>492</v>
      </c>
      <c r="F90" s="1" t="s">
        <v>25</v>
      </c>
      <c r="G90" s="1" t="s">
        <v>114</v>
      </c>
      <c r="H90" s="1"/>
      <c r="I90" s="1"/>
      <c r="J90" s="3">
        <v>43771.058090277802</v>
      </c>
    </row>
    <row r="91" spans="1:10">
      <c r="A91" s="1"/>
      <c r="B91" s="1"/>
      <c r="C91" s="1" t="s">
        <v>491</v>
      </c>
      <c r="D91" s="1"/>
      <c r="E91" s="1" t="s">
        <v>490</v>
      </c>
      <c r="F91" s="1" t="s">
        <v>25</v>
      </c>
      <c r="G91" s="1" t="s">
        <v>114</v>
      </c>
      <c r="H91" s="1"/>
      <c r="I91" s="1"/>
      <c r="J91" s="3">
        <v>43771.078900462999</v>
      </c>
    </row>
    <row r="92" spans="1:10">
      <c r="A92" s="1"/>
      <c r="B92" s="1"/>
      <c r="C92" s="1" t="s">
        <v>489</v>
      </c>
      <c r="D92" s="1"/>
      <c r="E92" s="1" t="s">
        <v>488</v>
      </c>
      <c r="F92" s="1" t="s">
        <v>25</v>
      </c>
      <c r="G92" s="1" t="s">
        <v>114</v>
      </c>
      <c r="H92" s="1"/>
      <c r="I92" s="1"/>
      <c r="J92" s="3">
        <v>43771.099791666697</v>
      </c>
    </row>
    <row r="93" spans="1:10">
      <c r="A93" s="1"/>
      <c r="B93" s="1"/>
      <c r="C93" s="1" t="s">
        <v>487</v>
      </c>
      <c r="D93" s="1"/>
      <c r="E93" s="1" t="s">
        <v>486</v>
      </c>
      <c r="F93" s="1" t="s">
        <v>25</v>
      </c>
      <c r="G93" s="1" t="s">
        <v>114</v>
      </c>
      <c r="H93" s="1"/>
      <c r="I93" s="1"/>
      <c r="J93" s="3">
        <v>43771.120636574102</v>
      </c>
    </row>
    <row r="94" spans="1:10">
      <c r="A94" s="1"/>
      <c r="B94" s="1"/>
      <c r="C94" s="1" t="s">
        <v>285</v>
      </c>
      <c r="D94" s="1"/>
      <c r="E94" s="1" t="s">
        <v>485</v>
      </c>
      <c r="F94" s="1" t="s">
        <v>11</v>
      </c>
      <c r="G94" s="1" t="s">
        <v>114</v>
      </c>
      <c r="H94" s="1"/>
      <c r="I94" s="1"/>
      <c r="J94" s="3">
        <v>43771.141562500001</v>
      </c>
    </row>
    <row r="95" spans="1:10">
      <c r="A95" s="1"/>
      <c r="B95" s="1"/>
      <c r="C95" s="1" t="s">
        <v>484</v>
      </c>
      <c r="D95" s="1"/>
      <c r="E95" s="1" t="s">
        <v>483</v>
      </c>
      <c r="F95" s="1" t="s">
        <v>25</v>
      </c>
      <c r="G95" s="1" t="s">
        <v>114</v>
      </c>
      <c r="H95" s="1"/>
      <c r="I95" s="1"/>
      <c r="J95" s="3">
        <v>43771.1623958333</v>
      </c>
    </row>
    <row r="96" spans="1:10">
      <c r="A96" s="1"/>
      <c r="B96" s="1"/>
      <c r="C96" s="1" t="s">
        <v>482</v>
      </c>
      <c r="D96" s="1"/>
      <c r="E96" s="1" t="s">
        <v>481</v>
      </c>
      <c r="F96" s="1" t="s">
        <v>25</v>
      </c>
      <c r="G96" s="1" t="s">
        <v>114</v>
      </c>
      <c r="H96" s="1"/>
      <c r="I96" s="1"/>
      <c r="J96" s="3">
        <v>43771.183298611097</v>
      </c>
    </row>
    <row r="97" spans="1:10">
      <c r="A97" s="1"/>
      <c r="B97" s="1"/>
      <c r="C97" s="1" t="s">
        <v>480</v>
      </c>
      <c r="D97" s="1"/>
      <c r="E97" s="1" t="s">
        <v>479</v>
      </c>
      <c r="F97" s="1" t="s">
        <v>25</v>
      </c>
      <c r="G97" s="1" t="s">
        <v>114</v>
      </c>
      <c r="H97" s="1"/>
      <c r="I97" s="1"/>
      <c r="J97" s="3">
        <v>43771.204155092601</v>
      </c>
    </row>
    <row r="98" spans="1:10">
      <c r="A98" s="1"/>
      <c r="B98" s="1"/>
      <c r="C98" s="1" t="s">
        <v>478</v>
      </c>
      <c r="D98" s="1"/>
      <c r="E98" s="1" t="s">
        <v>477</v>
      </c>
      <c r="F98" s="1" t="s">
        <v>25</v>
      </c>
      <c r="G98" s="1" t="s">
        <v>114</v>
      </c>
      <c r="H98" s="1"/>
      <c r="I98" s="1"/>
      <c r="J98" s="3">
        <v>43771.2250347222</v>
      </c>
    </row>
    <row r="99" spans="1:10">
      <c r="A99" s="1"/>
      <c r="B99" s="1"/>
      <c r="C99" s="1" t="s">
        <v>476</v>
      </c>
      <c r="D99" s="1"/>
      <c r="E99" s="1" t="s">
        <v>475</v>
      </c>
      <c r="F99" s="1" t="s">
        <v>25</v>
      </c>
      <c r="G99" s="1" t="s">
        <v>114</v>
      </c>
      <c r="H99" s="1"/>
      <c r="I99" s="1"/>
      <c r="J99" s="3">
        <v>43771.245868055601</v>
      </c>
    </row>
    <row r="100" spans="1:10">
      <c r="A100" s="1"/>
      <c r="B100" s="1"/>
      <c r="C100" s="1" t="s">
        <v>474</v>
      </c>
      <c r="D100" s="1"/>
      <c r="E100" s="1" t="s">
        <v>473</v>
      </c>
      <c r="F100" s="1" t="s">
        <v>27</v>
      </c>
      <c r="G100" s="1" t="s">
        <v>123</v>
      </c>
      <c r="H100" s="1">
        <v>80</v>
      </c>
      <c r="I100" s="1">
        <v>20</v>
      </c>
      <c r="J100" s="3">
        <v>43771.2667939815</v>
      </c>
    </row>
    <row r="101" spans="1:10">
      <c r="A101" s="1"/>
      <c r="B101" s="1"/>
      <c r="C101" s="1" t="s">
        <v>472</v>
      </c>
      <c r="D101" s="1"/>
      <c r="E101" s="1" t="s">
        <v>471</v>
      </c>
      <c r="F101" s="1" t="s">
        <v>25</v>
      </c>
      <c r="G101" s="1" t="s">
        <v>114</v>
      </c>
      <c r="H101" s="1"/>
      <c r="I101" s="1"/>
      <c r="J101" s="3">
        <v>43771.287638888898</v>
      </c>
    </row>
    <row r="102" spans="1:10">
      <c r="A102" s="1"/>
      <c r="B102" s="1"/>
      <c r="C102" s="1" t="s">
        <v>470</v>
      </c>
      <c r="D102" s="1"/>
      <c r="E102" s="1" t="s">
        <v>469</v>
      </c>
      <c r="F102" s="1" t="s">
        <v>25</v>
      </c>
      <c r="G102" s="1" t="s">
        <v>114</v>
      </c>
      <c r="H102" s="1"/>
      <c r="I102" s="1"/>
      <c r="J102" s="3">
        <v>43771.308518518497</v>
      </c>
    </row>
    <row r="103" spans="1:10">
      <c r="A103" s="1"/>
      <c r="B103" s="1"/>
      <c r="C103" s="1" t="s">
        <v>468</v>
      </c>
      <c r="D103" s="1"/>
      <c r="E103" s="1" t="s">
        <v>467</v>
      </c>
      <c r="F103" s="1" t="s">
        <v>25</v>
      </c>
      <c r="G103" s="1" t="s">
        <v>114</v>
      </c>
      <c r="H103" s="1"/>
      <c r="I103" s="1"/>
      <c r="J103" s="3">
        <v>43771.329351851899</v>
      </c>
    </row>
    <row r="104" spans="1:10">
      <c r="A104" s="1"/>
      <c r="B104" s="1"/>
      <c r="C104" s="1" t="s">
        <v>466</v>
      </c>
      <c r="D104" s="1"/>
      <c r="E104" s="1" t="s">
        <v>465</v>
      </c>
      <c r="F104" s="1" t="s">
        <v>25</v>
      </c>
      <c r="G104" s="1" t="s">
        <v>114</v>
      </c>
      <c r="H104" s="1"/>
      <c r="I104" s="1"/>
      <c r="J104" s="3">
        <v>43771.350219907399</v>
      </c>
    </row>
    <row r="105" spans="1:10">
      <c r="A105" s="1"/>
      <c r="B105" s="1"/>
      <c r="C105" s="1" t="s">
        <v>464</v>
      </c>
      <c r="D105" s="1"/>
      <c r="E105" s="1" t="s">
        <v>463</v>
      </c>
      <c r="F105" s="1" t="s">
        <v>25</v>
      </c>
      <c r="G105" s="1" t="s">
        <v>114</v>
      </c>
      <c r="H105" s="1"/>
      <c r="I105" s="1"/>
      <c r="J105" s="3">
        <v>43771.371076388903</v>
      </c>
    </row>
    <row r="106" spans="1:10">
      <c r="A106" s="1"/>
      <c r="B106" s="1"/>
      <c r="C106" s="1" t="s">
        <v>462</v>
      </c>
      <c r="D106" s="1"/>
      <c r="E106" s="1" t="s">
        <v>461</v>
      </c>
      <c r="F106" s="1" t="s">
        <v>27</v>
      </c>
      <c r="G106" s="1" t="s">
        <v>60</v>
      </c>
      <c r="H106" s="1">
        <v>200</v>
      </c>
      <c r="I106" s="1">
        <v>50</v>
      </c>
      <c r="J106" s="3">
        <v>43771.392060185201</v>
      </c>
    </row>
    <row r="107" spans="1:10">
      <c r="A107" s="1"/>
      <c r="B107" s="1"/>
      <c r="C107" s="1" t="s">
        <v>285</v>
      </c>
      <c r="D107" s="1"/>
      <c r="E107" s="1" t="s">
        <v>460</v>
      </c>
      <c r="F107" s="1" t="s">
        <v>11</v>
      </c>
      <c r="G107" s="1" t="s">
        <v>114</v>
      </c>
      <c r="H107" s="1"/>
      <c r="I107" s="1"/>
      <c r="J107" s="3">
        <v>43771.4129398148</v>
      </c>
    </row>
    <row r="108" spans="1:10">
      <c r="A108" s="1"/>
      <c r="B108" s="1"/>
      <c r="C108" s="1" t="s">
        <v>459</v>
      </c>
      <c r="D108" s="1"/>
      <c r="E108" s="1" t="s">
        <v>458</v>
      </c>
      <c r="F108" s="1" t="s">
        <v>25</v>
      </c>
      <c r="G108" s="1" t="s">
        <v>114</v>
      </c>
      <c r="H108" s="1"/>
      <c r="I108" s="1"/>
      <c r="J108" s="3">
        <v>43771.433807870402</v>
      </c>
    </row>
    <row r="109" spans="1:10">
      <c r="A109" s="1"/>
      <c r="B109" s="1"/>
      <c r="C109" s="1" t="s">
        <v>457</v>
      </c>
      <c r="D109" s="1"/>
      <c r="E109" s="1" t="s">
        <v>456</v>
      </c>
      <c r="F109" s="1" t="s">
        <v>25</v>
      </c>
      <c r="G109" s="1" t="s">
        <v>114</v>
      </c>
      <c r="H109" s="1"/>
      <c r="I109" s="1"/>
      <c r="J109" s="3">
        <v>43771.4546527778</v>
      </c>
    </row>
    <row r="110" spans="1:10">
      <c r="A110" s="1"/>
      <c r="B110" s="1"/>
      <c r="C110" s="1" t="s">
        <v>455</v>
      </c>
      <c r="D110" s="1"/>
      <c r="E110" s="1" t="s">
        <v>454</v>
      </c>
      <c r="F110" s="1" t="s">
        <v>25</v>
      </c>
      <c r="G110" s="1" t="s">
        <v>114</v>
      </c>
      <c r="H110" s="1"/>
      <c r="I110" s="1"/>
      <c r="J110" s="3">
        <v>43771.475555555597</v>
      </c>
    </row>
    <row r="111" spans="1:10">
      <c r="A111" s="1"/>
      <c r="B111" s="1"/>
      <c r="C111" s="1" t="s">
        <v>453</v>
      </c>
      <c r="D111" s="1"/>
      <c r="E111" s="1" t="s">
        <v>452</v>
      </c>
      <c r="F111" s="1" t="s">
        <v>25</v>
      </c>
      <c r="G111" s="1" t="s">
        <v>114</v>
      </c>
      <c r="H111" s="1"/>
      <c r="I111" s="1"/>
      <c r="J111" s="3">
        <v>43771.496400463002</v>
      </c>
    </row>
    <row r="112" spans="1:10">
      <c r="A112" s="1"/>
      <c r="B112" s="1"/>
      <c r="C112" s="1" t="s">
        <v>451</v>
      </c>
      <c r="D112" s="1"/>
      <c r="E112" s="1" t="s">
        <v>450</v>
      </c>
      <c r="F112" s="1" t="s">
        <v>25</v>
      </c>
      <c r="G112" s="1" t="s">
        <v>114</v>
      </c>
      <c r="H112" s="1"/>
      <c r="I112" s="1"/>
      <c r="J112" s="3">
        <v>43771.517326388901</v>
      </c>
    </row>
    <row r="113" spans="1:10">
      <c r="A113" s="1"/>
      <c r="B113" s="1"/>
      <c r="C113" s="1" t="s">
        <v>449</v>
      </c>
      <c r="D113" s="1"/>
      <c r="E113" s="1" t="s">
        <v>448</v>
      </c>
      <c r="F113" s="1" t="s">
        <v>27</v>
      </c>
      <c r="G113" s="1" t="s">
        <v>94</v>
      </c>
      <c r="H113" s="1">
        <v>800</v>
      </c>
      <c r="I113" s="1">
        <v>200</v>
      </c>
      <c r="J113" s="3">
        <v>43771.538171296299</v>
      </c>
    </row>
    <row r="114" spans="1:10">
      <c r="A114" s="1"/>
      <c r="B114" s="1"/>
      <c r="C114" s="1" t="s">
        <v>447</v>
      </c>
      <c r="D114" s="1"/>
      <c r="E114" s="1" t="s">
        <v>446</v>
      </c>
      <c r="F114" s="1" t="s">
        <v>25</v>
      </c>
      <c r="G114" s="1" t="s">
        <v>114</v>
      </c>
      <c r="H114" s="1"/>
      <c r="I114" s="1"/>
      <c r="J114" s="3">
        <v>43771.559074074103</v>
      </c>
    </row>
    <row r="115" spans="1:10">
      <c r="A115" s="1"/>
      <c r="B115" s="1"/>
      <c r="C115" s="1" t="s">
        <v>445</v>
      </c>
      <c r="D115" s="1"/>
      <c r="E115" s="1" t="s">
        <v>444</v>
      </c>
      <c r="F115" s="1" t="s">
        <v>25</v>
      </c>
      <c r="G115" s="1" t="s">
        <v>114</v>
      </c>
      <c r="H115" s="1"/>
      <c r="I115" s="1"/>
      <c r="J115" s="3">
        <v>43771.579918981501</v>
      </c>
    </row>
    <row r="116" spans="1:10">
      <c r="A116" s="1"/>
      <c r="B116" s="1"/>
      <c r="C116" s="1" t="s">
        <v>443</v>
      </c>
      <c r="D116" s="1"/>
      <c r="E116" s="1" t="s">
        <v>442</v>
      </c>
      <c r="F116" s="1" t="s">
        <v>25</v>
      </c>
      <c r="G116" s="1" t="s">
        <v>114</v>
      </c>
      <c r="H116" s="1"/>
      <c r="I116" s="1"/>
      <c r="J116" s="3">
        <v>43771.6008449074</v>
      </c>
    </row>
    <row r="117" spans="1:10">
      <c r="A117" s="1"/>
      <c r="B117" s="1"/>
      <c r="C117" s="1" t="s">
        <v>441</v>
      </c>
      <c r="D117" s="1"/>
      <c r="E117" s="1" t="s">
        <v>440</v>
      </c>
      <c r="F117" s="1" t="s">
        <v>25</v>
      </c>
      <c r="G117" s="1" t="s">
        <v>114</v>
      </c>
      <c r="H117" s="1"/>
      <c r="I117" s="1"/>
      <c r="J117" s="3">
        <v>43771.621701388904</v>
      </c>
    </row>
    <row r="118" spans="1:10">
      <c r="A118" s="1"/>
      <c r="B118" s="1"/>
      <c r="C118" s="1" t="s">
        <v>439</v>
      </c>
      <c r="D118" s="1"/>
      <c r="E118" s="1" t="s">
        <v>438</v>
      </c>
      <c r="F118" s="1" t="s">
        <v>25</v>
      </c>
      <c r="G118" s="1" t="s">
        <v>114</v>
      </c>
      <c r="H118" s="1"/>
      <c r="I118" s="1"/>
      <c r="J118" s="3">
        <v>43771.642673611103</v>
      </c>
    </row>
    <row r="119" spans="1:10">
      <c r="A119" s="1"/>
      <c r="B119" s="1"/>
      <c r="C119" s="1" t="s">
        <v>285</v>
      </c>
      <c r="D119" s="1"/>
      <c r="E119" s="1" t="s">
        <v>437</v>
      </c>
      <c r="F119" s="1" t="s">
        <v>11</v>
      </c>
      <c r="G119" s="1" t="s">
        <v>114</v>
      </c>
      <c r="H119" s="1"/>
      <c r="I119" s="1"/>
      <c r="J119" s="3">
        <v>43771.6635185185</v>
      </c>
    </row>
    <row r="120" spans="1:10">
      <c r="A120" s="1"/>
      <c r="B120" s="1"/>
      <c r="C120" s="1" t="s">
        <v>436</v>
      </c>
      <c r="D120" s="1"/>
      <c r="E120" s="1" t="s">
        <v>435</v>
      </c>
      <c r="F120" s="1" t="s">
        <v>25</v>
      </c>
      <c r="G120" s="1" t="s">
        <v>114</v>
      </c>
      <c r="H120" s="1"/>
      <c r="I120" s="1"/>
      <c r="J120" s="3">
        <v>43771.684432870403</v>
      </c>
    </row>
    <row r="121" spans="1:10">
      <c r="A121" s="1"/>
      <c r="B121" s="1"/>
      <c r="C121" s="1" t="s">
        <v>434</v>
      </c>
      <c r="D121" s="1"/>
      <c r="E121" s="1" t="s">
        <v>433</v>
      </c>
      <c r="F121" s="1" t="s">
        <v>25</v>
      </c>
      <c r="G121" s="1" t="s">
        <v>114</v>
      </c>
      <c r="H121" s="1"/>
      <c r="I121" s="1"/>
      <c r="J121" s="3">
        <v>43771.705266203702</v>
      </c>
    </row>
    <row r="122" spans="1:10">
      <c r="A122" s="1"/>
      <c r="B122" s="1"/>
      <c r="C122" s="1" t="s">
        <v>432</v>
      </c>
      <c r="D122" s="1"/>
      <c r="E122" s="1" t="s">
        <v>431</v>
      </c>
      <c r="F122" s="1" t="s">
        <v>25</v>
      </c>
      <c r="G122" s="1" t="s">
        <v>114</v>
      </c>
      <c r="H122" s="1"/>
      <c r="I122" s="1"/>
      <c r="J122" s="3">
        <v>43771.726168981499</v>
      </c>
    </row>
    <row r="123" spans="1:10">
      <c r="A123" s="1"/>
      <c r="B123" s="1"/>
      <c r="C123" s="1" t="s">
        <v>430</v>
      </c>
      <c r="D123" s="1"/>
      <c r="E123" s="1" t="s">
        <v>429</v>
      </c>
      <c r="F123" s="1" t="s">
        <v>25</v>
      </c>
      <c r="G123" s="1" t="s">
        <v>114</v>
      </c>
      <c r="H123" s="1"/>
      <c r="I123" s="1"/>
      <c r="J123" s="3">
        <v>43771.747025463003</v>
      </c>
    </row>
    <row r="124" spans="1:10">
      <c r="A124" s="1"/>
      <c r="B124" s="1"/>
      <c r="C124" s="1" t="s">
        <v>428</v>
      </c>
      <c r="D124" s="1"/>
      <c r="E124" s="1" t="s">
        <v>427</v>
      </c>
      <c r="F124" s="1" t="s">
        <v>27</v>
      </c>
      <c r="G124" s="1" t="s">
        <v>131</v>
      </c>
      <c r="H124" s="1">
        <v>50</v>
      </c>
      <c r="I124" s="1">
        <v>12.5</v>
      </c>
      <c r="J124" s="3">
        <v>43771.767928240697</v>
      </c>
    </row>
    <row r="125" spans="1:10">
      <c r="A125" s="1"/>
      <c r="B125" s="1"/>
      <c r="C125" s="1" t="s">
        <v>426</v>
      </c>
      <c r="D125" s="1"/>
      <c r="E125" s="1" t="s">
        <v>425</v>
      </c>
      <c r="F125" s="1" t="s">
        <v>25</v>
      </c>
      <c r="G125" s="1" t="s">
        <v>114</v>
      </c>
      <c r="H125" s="1"/>
      <c r="I125" s="1"/>
      <c r="J125" s="3">
        <v>43771.788773148102</v>
      </c>
    </row>
    <row r="126" spans="1:10">
      <c r="A126" s="1"/>
      <c r="B126" s="1"/>
      <c r="C126" s="1" t="s">
        <v>424</v>
      </c>
      <c r="D126" s="1"/>
      <c r="E126" s="1" t="s">
        <v>423</v>
      </c>
      <c r="F126" s="1" t="s">
        <v>25</v>
      </c>
      <c r="G126" s="1" t="s">
        <v>114</v>
      </c>
      <c r="H126" s="1"/>
      <c r="I126" s="1"/>
      <c r="J126" s="3">
        <v>43771.809675925899</v>
      </c>
    </row>
    <row r="127" spans="1:10">
      <c r="A127" s="1"/>
      <c r="B127" s="1"/>
      <c r="C127" s="1" t="s">
        <v>285</v>
      </c>
      <c r="D127" s="1"/>
      <c r="E127" s="1" t="s">
        <v>422</v>
      </c>
      <c r="F127" s="1" t="s">
        <v>11</v>
      </c>
      <c r="G127" s="1" t="s">
        <v>114</v>
      </c>
      <c r="H127" s="1"/>
      <c r="I127" s="1"/>
      <c r="J127" s="3">
        <v>43771.830532407403</v>
      </c>
    </row>
    <row r="128" spans="1:10">
      <c r="A128" s="1"/>
      <c r="B128" s="1"/>
      <c r="C128" s="1" t="s">
        <v>421</v>
      </c>
      <c r="D128" s="1"/>
      <c r="E128" s="1" t="s">
        <v>420</v>
      </c>
      <c r="F128" s="1" t="s">
        <v>27</v>
      </c>
      <c r="G128" s="1" t="s">
        <v>120</v>
      </c>
      <c r="H128" s="1">
        <v>30</v>
      </c>
      <c r="I128" s="1">
        <v>7.5</v>
      </c>
      <c r="J128" s="3">
        <v>43771.851446759298</v>
      </c>
    </row>
    <row r="129" spans="1:10">
      <c r="A129" s="1"/>
      <c r="B129" s="1"/>
      <c r="C129" s="1" t="s">
        <v>419</v>
      </c>
      <c r="D129" s="1"/>
      <c r="E129" s="1" t="s">
        <v>418</v>
      </c>
      <c r="F129" s="1" t="s">
        <v>25</v>
      </c>
      <c r="G129" s="1" t="s">
        <v>114</v>
      </c>
      <c r="H129" s="1"/>
      <c r="I129" s="1"/>
      <c r="J129" s="3">
        <v>43771.8723032407</v>
      </c>
    </row>
    <row r="130" spans="1:10">
      <c r="A130" s="1"/>
      <c r="B130" s="1"/>
      <c r="C130" s="1" t="s">
        <v>417</v>
      </c>
      <c r="D130" s="1"/>
      <c r="E130" s="1" t="s">
        <v>416</v>
      </c>
      <c r="F130" s="1" t="s">
        <v>25</v>
      </c>
      <c r="G130" s="1" t="s">
        <v>114</v>
      </c>
      <c r="H130" s="1"/>
      <c r="I130" s="1"/>
      <c r="J130" s="3">
        <v>43771.893287036997</v>
      </c>
    </row>
    <row r="131" spans="1:10">
      <c r="A131" s="1"/>
      <c r="B131" s="1"/>
      <c r="C131" s="1" t="s">
        <v>415</v>
      </c>
      <c r="D131" s="1"/>
      <c r="E131" s="1" t="s">
        <v>414</v>
      </c>
      <c r="F131" s="1" t="s">
        <v>25</v>
      </c>
      <c r="G131" s="1" t="s">
        <v>114</v>
      </c>
      <c r="H131" s="1"/>
      <c r="I131" s="1"/>
      <c r="J131" s="3">
        <v>43771.914212962998</v>
      </c>
    </row>
    <row r="132" spans="1:10">
      <c r="A132" s="1"/>
      <c r="B132" s="1"/>
      <c r="C132" s="1" t="s">
        <v>413</v>
      </c>
      <c r="D132" s="1"/>
      <c r="E132" s="1" t="s">
        <v>412</v>
      </c>
      <c r="F132" s="1" t="s">
        <v>25</v>
      </c>
      <c r="G132" s="1" t="s">
        <v>114</v>
      </c>
      <c r="H132" s="1"/>
      <c r="I132" s="1"/>
      <c r="J132" s="3">
        <v>43771.9351157407</v>
      </c>
    </row>
    <row r="133" spans="1:10">
      <c r="A133" s="1"/>
      <c r="B133" s="1"/>
      <c r="C133" s="1" t="s">
        <v>411</v>
      </c>
      <c r="D133" s="1"/>
      <c r="E133" s="1" t="s">
        <v>410</v>
      </c>
      <c r="F133" s="1" t="s">
        <v>25</v>
      </c>
      <c r="G133" s="1" t="s">
        <v>114</v>
      </c>
      <c r="H133" s="1"/>
      <c r="I133" s="1"/>
      <c r="J133" s="3">
        <v>43771.955937500003</v>
      </c>
    </row>
    <row r="134" spans="1:10">
      <c r="A134" s="1"/>
      <c r="B134" s="1"/>
      <c r="C134" s="1" t="s">
        <v>409</v>
      </c>
      <c r="D134" s="1"/>
      <c r="E134" s="1" t="s">
        <v>408</v>
      </c>
      <c r="F134" s="1" t="s">
        <v>27</v>
      </c>
      <c r="G134" s="1" t="s">
        <v>95</v>
      </c>
      <c r="H134" s="1">
        <v>350</v>
      </c>
      <c r="I134" s="1">
        <v>87.5</v>
      </c>
      <c r="J134" s="3">
        <v>43771.976840277799</v>
      </c>
    </row>
    <row r="135" spans="1:10">
      <c r="A135" s="1"/>
      <c r="B135" s="1"/>
      <c r="C135" s="1" t="s">
        <v>407</v>
      </c>
      <c r="D135" s="1"/>
      <c r="E135" s="1" t="s">
        <v>406</v>
      </c>
      <c r="F135" s="1" t="s">
        <v>25</v>
      </c>
      <c r="G135" s="1" t="s">
        <v>114</v>
      </c>
      <c r="H135" s="1"/>
      <c r="I135" s="1"/>
      <c r="J135" s="3">
        <v>43771.997662037</v>
      </c>
    </row>
    <row r="136" spans="1:10">
      <c r="A136" s="1"/>
      <c r="B136" s="1"/>
      <c r="C136" s="1" t="s">
        <v>405</v>
      </c>
      <c r="D136" s="1"/>
      <c r="E136" s="1" t="s">
        <v>404</v>
      </c>
      <c r="F136" s="1" t="s">
        <v>25</v>
      </c>
      <c r="G136" s="1" t="s">
        <v>114</v>
      </c>
      <c r="H136" s="1"/>
      <c r="I136" s="1"/>
      <c r="J136" s="3">
        <v>43772.018553240698</v>
      </c>
    </row>
    <row r="137" spans="1:10">
      <c r="A137" s="1"/>
      <c r="B137" s="1"/>
      <c r="C137" s="1" t="s">
        <v>403</v>
      </c>
      <c r="D137" s="1"/>
      <c r="E137" s="1" t="s">
        <v>402</v>
      </c>
      <c r="F137" s="1" t="s">
        <v>25</v>
      </c>
      <c r="G137" s="1" t="s">
        <v>114</v>
      </c>
      <c r="H137" s="1"/>
      <c r="I137" s="1"/>
      <c r="J137" s="3">
        <v>43772.039386574099</v>
      </c>
    </row>
    <row r="138" spans="1:10">
      <c r="A138" s="1"/>
      <c r="B138" s="1"/>
      <c r="C138" s="1" t="s">
        <v>285</v>
      </c>
      <c r="D138" s="1"/>
      <c r="E138" s="1" t="s">
        <v>401</v>
      </c>
      <c r="F138" s="1" t="s">
        <v>11</v>
      </c>
      <c r="G138" s="1" t="s">
        <v>114</v>
      </c>
      <c r="H138" s="1"/>
      <c r="I138" s="1"/>
      <c r="J138" s="3">
        <v>43772.060289351903</v>
      </c>
    </row>
    <row r="139" spans="1:10">
      <c r="A139" s="1"/>
      <c r="B139" s="1"/>
      <c r="C139" s="1" t="s">
        <v>400</v>
      </c>
      <c r="D139" s="1"/>
      <c r="E139" s="1" t="s">
        <v>399</v>
      </c>
      <c r="F139" s="1" t="s">
        <v>25</v>
      </c>
      <c r="G139" s="1" t="s">
        <v>114</v>
      </c>
      <c r="H139" s="1"/>
      <c r="I139" s="1"/>
      <c r="J139" s="3">
        <v>43772.081099536997</v>
      </c>
    </row>
    <row r="140" spans="1:10">
      <c r="A140" s="1"/>
      <c r="B140" s="1"/>
      <c r="C140" s="1" t="s">
        <v>398</v>
      </c>
      <c r="D140" s="1"/>
      <c r="E140" s="1" t="s">
        <v>397</v>
      </c>
      <c r="F140" s="1" t="s">
        <v>25</v>
      </c>
      <c r="G140" s="1" t="s">
        <v>114</v>
      </c>
      <c r="H140" s="1"/>
      <c r="I140" s="1"/>
      <c r="J140" s="3">
        <v>43772.0848148148</v>
      </c>
    </row>
    <row r="141" spans="1:10">
      <c r="A141" s="1"/>
      <c r="B141" s="1"/>
      <c r="C141" s="1" t="s">
        <v>396</v>
      </c>
      <c r="D141" s="1"/>
      <c r="E141" s="1" t="s">
        <v>395</v>
      </c>
      <c r="F141" s="1" t="s">
        <v>25</v>
      </c>
      <c r="G141" s="1" t="s">
        <v>114</v>
      </c>
      <c r="H141" s="1"/>
      <c r="I141" s="1"/>
      <c r="J141" s="3">
        <v>43772.105659722198</v>
      </c>
    </row>
    <row r="142" spans="1:10">
      <c r="A142" s="1"/>
      <c r="B142" s="1"/>
      <c r="C142" s="1" t="s">
        <v>394</v>
      </c>
      <c r="D142" s="1"/>
      <c r="E142" s="1" t="s">
        <v>393</v>
      </c>
      <c r="F142" s="1" t="s">
        <v>25</v>
      </c>
      <c r="G142" s="1" t="s">
        <v>114</v>
      </c>
      <c r="H142" s="1"/>
      <c r="I142" s="1"/>
      <c r="J142" s="3">
        <v>43772.126539351899</v>
      </c>
    </row>
    <row r="143" spans="1:10">
      <c r="A143" s="1"/>
      <c r="B143" s="1"/>
      <c r="C143" s="1" t="s">
        <v>392</v>
      </c>
      <c r="D143" s="1"/>
      <c r="E143" s="1" t="s">
        <v>391</v>
      </c>
      <c r="F143" s="1" t="s">
        <v>25</v>
      </c>
      <c r="G143" s="1" t="s">
        <v>114</v>
      </c>
      <c r="H143" s="1"/>
      <c r="I143" s="1"/>
      <c r="J143" s="3">
        <v>43772.147418981498</v>
      </c>
    </row>
    <row r="144" spans="1:10">
      <c r="A144" s="1"/>
      <c r="B144" s="1"/>
      <c r="C144" s="1" t="s">
        <v>390</v>
      </c>
      <c r="D144" s="1"/>
      <c r="E144" s="1" t="s">
        <v>389</v>
      </c>
      <c r="F144" s="1" t="s">
        <v>25</v>
      </c>
      <c r="G144" s="1" t="s">
        <v>114</v>
      </c>
      <c r="H144" s="1"/>
      <c r="I144" s="1"/>
      <c r="J144" s="3">
        <v>43772.168298611097</v>
      </c>
    </row>
    <row r="145" spans="1:13">
      <c r="A145" s="1"/>
      <c r="B145" s="1"/>
      <c r="C145" s="1" t="s">
        <v>388</v>
      </c>
      <c r="D145" s="1"/>
      <c r="E145" s="1" t="s">
        <v>387</v>
      </c>
      <c r="F145" s="1" t="s">
        <v>27</v>
      </c>
      <c r="G145" s="1" t="s">
        <v>120</v>
      </c>
      <c r="H145" s="1">
        <v>30</v>
      </c>
      <c r="I145" s="1">
        <v>7.5</v>
      </c>
      <c r="J145" s="3">
        <v>43772.189131944397</v>
      </c>
    </row>
    <row r="146" spans="1:13">
      <c r="A146" s="1"/>
      <c r="B146" s="1"/>
      <c r="C146" s="1" t="s">
        <v>285</v>
      </c>
      <c r="D146" s="1"/>
      <c r="E146" s="1" t="s">
        <v>386</v>
      </c>
      <c r="F146" s="1" t="s">
        <v>11</v>
      </c>
      <c r="G146" s="1" t="s">
        <v>114</v>
      </c>
      <c r="H146" s="1"/>
      <c r="I146" s="1"/>
      <c r="J146" s="3">
        <v>43772.21</v>
      </c>
    </row>
    <row r="148" spans="1:13">
      <c r="A148" s="102">
        <v>43809</v>
      </c>
      <c r="L148" s="12" t="s">
        <v>247</v>
      </c>
      <c r="M148">
        <f>COUNTA(C152:C171,C173:C176,C178,C180,C182,C184:C186,C188,C190:C205)</f>
        <v>47</v>
      </c>
    </row>
    <row r="149" spans="1:13">
      <c r="A149" s="289" t="s">
        <v>25</v>
      </c>
      <c r="B149" s="291"/>
      <c r="C149" s="291"/>
      <c r="D149" s="291"/>
      <c r="E149" s="291"/>
      <c r="F149" s="291"/>
      <c r="G149" s="291"/>
      <c r="H149" s="291"/>
      <c r="I149" s="291"/>
      <c r="J149" s="290"/>
      <c r="L149" s="12" t="s">
        <v>246</v>
      </c>
      <c r="M149">
        <f>COUNTA(C152:C171,C173:C175,C178,C180,C182,C184,C186,C188,C205)</f>
        <v>30</v>
      </c>
    </row>
    <row r="150" spans="1:13">
      <c r="A150" s="2" t="s">
        <v>114</v>
      </c>
      <c r="B150" s="2" t="s">
        <v>114</v>
      </c>
      <c r="C150" s="2" t="s">
        <v>58</v>
      </c>
      <c r="D150" s="2" t="s">
        <v>39</v>
      </c>
      <c r="E150" s="2" t="s">
        <v>50</v>
      </c>
      <c r="F150" s="2" t="s">
        <v>59</v>
      </c>
      <c r="G150" s="2" t="s">
        <v>26</v>
      </c>
      <c r="H150" s="2" t="s">
        <v>569</v>
      </c>
      <c r="I150" s="2" t="s">
        <v>568</v>
      </c>
      <c r="J150" s="2" t="s">
        <v>64</v>
      </c>
    </row>
    <row r="151" spans="1:13">
      <c r="A151" s="1"/>
      <c r="B151" s="1"/>
      <c r="C151" s="1" t="s">
        <v>84</v>
      </c>
      <c r="D151" s="1"/>
      <c r="E151" s="1" t="s">
        <v>137</v>
      </c>
      <c r="F151" s="1" t="s">
        <v>130</v>
      </c>
      <c r="G151" s="1" t="s">
        <v>114</v>
      </c>
      <c r="H151" s="1"/>
      <c r="I151" s="1"/>
      <c r="J151" s="3">
        <v>43809.492534722202</v>
      </c>
    </row>
    <row r="152" spans="1:13">
      <c r="A152" s="1"/>
      <c r="B152" s="1"/>
      <c r="C152" s="1" t="s">
        <v>112</v>
      </c>
      <c r="D152" s="1" t="s">
        <v>140</v>
      </c>
      <c r="E152" s="1" t="s">
        <v>30</v>
      </c>
      <c r="F152" s="1" t="s">
        <v>44</v>
      </c>
      <c r="G152" s="1" t="s">
        <v>86</v>
      </c>
      <c r="H152" s="1">
        <f t="shared" ref="H152:H169" si="1">I152*4</f>
        <v>7</v>
      </c>
      <c r="I152" s="1">
        <v>1.75</v>
      </c>
      <c r="J152" s="3">
        <v>43809.513344907398</v>
      </c>
    </row>
    <row r="153" spans="1:13">
      <c r="A153" s="1"/>
      <c r="B153" s="1"/>
      <c r="C153" s="1" t="s">
        <v>126</v>
      </c>
      <c r="D153" s="1" t="s">
        <v>141</v>
      </c>
      <c r="E153" s="1" t="s">
        <v>87</v>
      </c>
      <c r="F153" s="1" t="s">
        <v>44</v>
      </c>
      <c r="G153" s="1" t="s">
        <v>24</v>
      </c>
      <c r="H153" s="1">
        <f t="shared" si="1"/>
        <v>12</v>
      </c>
      <c r="I153" s="1">
        <v>3</v>
      </c>
      <c r="J153" s="3">
        <v>43809.534212963001</v>
      </c>
    </row>
    <row r="154" spans="1:13">
      <c r="A154" s="1"/>
      <c r="B154" s="1"/>
      <c r="C154" s="1" t="s">
        <v>124</v>
      </c>
      <c r="D154" s="1" t="s">
        <v>142</v>
      </c>
      <c r="E154" s="1" t="s">
        <v>34</v>
      </c>
      <c r="F154" s="1" t="s">
        <v>44</v>
      </c>
      <c r="G154" s="1" t="s">
        <v>55</v>
      </c>
      <c r="H154" s="1">
        <f t="shared" si="1"/>
        <v>20</v>
      </c>
      <c r="I154" s="1">
        <v>5</v>
      </c>
      <c r="J154" s="3">
        <v>43809.555069444403</v>
      </c>
    </row>
    <row r="155" spans="1:13">
      <c r="A155" s="1"/>
      <c r="B155" s="1"/>
      <c r="C155" s="1" t="s">
        <v>65</v>
      </c>
      <c r="D155" s="1" t="s">
        <v>143</v>
      </c>
      <c r="E155" s="1" t="s">
        <v>106</v>
      </c>
      <c r="F155" s="1" t="s">
        <v>44</v>
      </c>
      <c r="G155" s="1" t="s">
        <v>120</v>
      </c>
      <c r="H155" s="1">
        <f t="shared" si="1"/>
        <v>30</v>
      </c>
      <c r="I155" s="1">
        <v>7.5</v>
      </c>
      <c r="J155" s="3">
        <v>43809.575972222199</v>
      </c>
    </row>
    <row r="156" spans="1:13">
      <c r="A156" s="1"/>
      <c r="B156" s="1"/>
      <c r="C156" s="1" t="s">
        <v>54</v>
      </c>
      <c r="D156" s="1"/>
      <c r="E156" s="1" t="s">
        <v>77</v>
      </c>
      <c r="F156" s="1" t="s">
        <v>44</v>
      </c>
      <c r="G156" s="1" t="s">
        <v>131</v>
      </c>
      <c r="H156" s="1">
        <f t="shared" si="1"/>
        <v>50</v>
      </c>
      <c r="I156" s="1">
        <v>12.5</v>
      </c>
      <c r="J156" s="3">
        <v>43809.596875000003</v>
      </c>
    </row>
    <row r="157" spans="1:13">
      <c r="A157" s="1"/>
      <c r="B157" s="1"/>
      <c r="C157" s="1" t="s">
        <v>100</v>
      </c>
      <c r="D157" s="1"/>
      <c r="E157" s="1" t="s">
        <v>75</v>
      </c>
      <c r="F157" s="1" t="s">
        <v>44</v>
      </c>
      <c r="G157" s="1" t="s">
        <v>123</v>
      </c>
      <c r="H157" s="1">
        <f t="shared" si="1"/>
        <v>80</v>
      </c>
      <c r="I157" s="1">
        <v>20</v>
      </c>
      <c r="J157" s="3">
        <v>43809.617800925902</v>
      </c>
    </row>
    <row r="158" spans="1:13">
      <c r="A158" s="1"/>
      <c r="B158" s="1"/>
      <c r="C158" s="1" t="s">
        <v>129</v>
      </c>
      <c r="D158" s="1"/>
      <c r="E158" s="1" t="s">
        <v>10</v>
      </c>
      <c r="F158" s="1" t="s">
        <v>44</v>
      </c>
      <c r="G158" s="1" t="s">
        <v>121</v>
      </c>
      <c r="H158" s="1">
        <f t="shared" si="1"/>
        <v>125</v>
      </c>
      <c r="I158" s="1">
        <v>31.25</v>
      </c>
      <c r="J158" s="3">
        <v>43809.638657407399</v>
      </c>
    </row>
    <row r="159" spans="1:13">
      <c r="A159" s="1"/>
      <c r="B159" s="1"/>
      <c r="C159" s="1" t="s">
        <v>132</v>
      </c>
      <c r="D159" s="1"/>
      <c r="E159" s="1" t="s">
        <v>133</v>
      </c>
      <c r="F159" s="1" t="s">
        <v>44</v>
      </c>
      <c r="G159" s="1" t="s">
        <v>60</v>
      </c>
      <c r="H159" s="1">
        <f t="shared" si="1"/>
        <v>200</v>
      </c>
      <c r="I159" s="1">
        <v>50</v>
      </c>
      <c r="J159" s="3">
        <v>43809.659571759301</v>
      </c>
    </row>
    <row r="160" spans="1:13">
      <c r="A160" s="5"/>
      <c r="B160" s="5"/>
      <c r="C160" s="5" t="s">
        <v>74</v>
      </c>
      <c r="D160" s="5" t="s">
        <v>138</v>
      </c>
      <c r="E160" s="5" t="s">
        <v>101</v>
      </c>
      <c r="F160" s="5" t="s">
        <v>44</v>
      </c>
      <c r="G160" s="5" t="s">
        <v>95</v>
      </c>
      <c r="H160" s="5">
        <f t="shared" si="1"/>
        <v>350</v>
      </c>
      <c r="I160" s="5">
        <v>87.5</v>
      </c>
      <c r="J160" s="6">
        <v>43809.680462962999</v>
      </c>
    </row>
    <row r="161" spans="1:10">
      <c r="A161" s="1"/>
      <c r="B161" s="1"/>
      <c r="C161" s="1" t="s">
        <v>2</v>
      </c>
      <c r="D161" s="1"/>
      <c r="E161" s="1" t="s">
        <v>118</v>
      </c>
      <c r="F161" s="1" t="s">
        <v>44</v>
      </c>
      <c r="G161" s="1" t="s">
        <v>40</v>
      </c>
      <c r="H161" s="1">
        <f t="shared" si="1"/>
        <v>500</v>
      </c>
      <c r="I161" s="1">
        <v>125</v>
      </c>
      <c r="J161" s="3">
        <v>43809.701400462996</v>
      </c>
    </row>
    <row r="162" spans="1:10">
      <c r="A162" s="1"/>
      <c r="B162" s="1"/>
      <c r="C162" s="1" t="s">
        <v>15</v>
      </c>
      <c r="D162" s="1"/>
      <c r="E162" s="1" t="s">
        <v>42</v>
      </c>
      <c r="F162" s="1" t="s">
        <v>44</v>
      </c>
      <c r="G162" s="1" t="s">
        <v>94</v>
      </c>
      <c r="H162" s="1">
        <f t="shared" si="1"/>
        <v>800</v>
      </c>
      <c r="I162" s="1">
        <v>200</v>
      </c>
      <c r="J162" s="3">
        <v>43809.722280092603</v>
      </c>
    </row>
    <row r="163" spans="1:10">
      <c r="A163" s="5"/>
      <c r="B163" s="5"/>
      <c r="C163" s="5" t="s">
        <v>107</v>
      </c>
      <c r="D163" s="5" t="s">
        <v>138</v>
      </c>
      <c r="E163" s="5" t="s">
        <v>73</v>
      </c>
      <c r="F163" s="5" t="s">
        <v>44</v>
      </c>
      <c r="G163" s="5" t="s">
        <v>136</v>
      </c>
      <c r="H163" s="5">
        <f t="shared" si="1"/>
        <v>1500</v>
      </c>
      <c r="I163" s="5">
        <v>375</v>
      </c>
      <c r="J163" s="6">
        <v>43809.743217592601</v>
      </c>
    </row>
    <row r="164" spans="1:10">
      <c r="A164" s="5"/>
      <c r="B164" s="5"/>
      <c r="C164" s="5" t="s">
        <v>67</v>
      </c>
      <c r="D164" s="5" t="s">
        <v>138</v>
      </c>
      <c r="E164" s="5" t="s">
        <v>52</v>
      </c>
      <c r="F164" s="5" t="s">
        <v>44</v>
      </c>
      <c r="G164" s="5" t="s">
        <v>45</v>
      </c>
      <c r="H164" s="5">
        <f t="shared" si="1"/>
        <v>2500</v>
      </c>
      <c r="I164" s="5">
        <v>625</v>
      </c>
      <c r="J164" s="6">
        <v>43809.7640972222</v>
      </c>
    </row>
    <row r="165" spans="1:10">
      <c r="A165" s="1"/>
      <c r="B165" s="1"/>
      <c r="C165" s="1" t="s">
        <v>88</v>
      </c>
      <c r="D165" s="1"/>
      <c r="E165" s="1" t="s">
        <v>63</v>
      </c>
      <c r="F165" s="1" t="s">
        <v>44</v>
      </c>
      <c r="G165" s="1" t="s">
        <v>135</v>
      </c>
      <c r="H165" s="1">
        <f t="shared" si="1"/>
        <v>3500</v>
      </c>
      <c r="I165" s="1">
        <v>875</v>
      </c>
      <c r="J165" s="3">
        <v>43809.785011574102</v>
      </c>
    </row>
    <row r="166" spans="1:10">
      <c r="A166" s="1"/>
      <c r="B166" s="1"/>
      <c r="C166" s="1" t="s">
        <v>9</v>
      </c>
      <c r="D166" s="1"/>
      <c r="E166" s="1" t="s">
        <v>36</v>
      </c>
      <c r="F166" s="1" t="s">
        <v>44</v>
      </c>
      <c r="G166" s="1" t="s">
        <v>134</v>
      </c>
      <c r="H166" s="1">
        <f>I166*4</f>
        <v>5000</v>
      </c>
      <c r="I166" s="1">
        <v>1250</v>
      </c>
      <c r="J166" s="3">
        <v>43809.805891203701</v>
      </c>
    </row>
    <row r="167" spans="1:10">
      <c r="A167" s="1"/>
      <c r="B167" s="1"/>
      <c r="C167" s="1" t="s">
        <v>119</v>
      </c>
      <c r="D167" s="1"/>
      <c r="E167" s="1" t="s">
        <v>57</v>
      </c>
      <c r="F167" s="1" t="s">
        <v>27</v>
      </c>
      <c r="G167" s="1" t="s">
        <v>120</v>
      </c>
      <c r="H167" s="1">
        <f t="shared" si="1"/>
        <v>30</v>
      </c>
      <c r="I167" s="1">
        <v>7.5</v>
      </c>
      <c r="J167" s="3">
        <v>43809.826782407399</v>
      </c>
    </row>
    <row r="168" spans="1:10">
      <c r="A168" s="1"/>
      <c r="B168" s="1"/>
      <c r="C168" s="1" t="s">
        <v>127</v>
      </c>
      <c r="D168" s="1"/>
      <c r="E168" s="1" t="s">
        <v>69</v>
      </c>
      <c r="F168" s="1" t="s">
        <v>27</v>
      </c>
      <c r="G168" s="1" t="s">
        <v>60</v>
      </c>
      <c r="H168" s="1">
        <f t="shared" si="1"/>
        <v>200</v>
      </c>
      <c r="I168" s="1">
        <v>50</v>
      </c>
      <c r="J168" s="3">
        <v>43809.847662036998</v>
      </c>
    </row>
    <row r="169" spans="1:10">
      <c r="A169" s="1"/>
      <c r="B169" s="1"/>
      <c r="C169" s="1" t="s">
        <v>78</v>
      </c>
      <c r="D169" s="1"/>
      <c r="E169" s="1" t="s">
        <v>28</v>
      </c>
      <c r="F169" s="1" t="s">
        <v>27</v>
      </c>
      <c r="G169" s="1" t="s">
        <v>94</v>
      </c>
      <c r="H169" s="1">
        <f t="shared" si="1"/>
        <v>800</v>
      </c>
      <c r="I169" s="1">
        <v>200</v>
      </c>
      <c r="J169" s="3">
        <v>43809.868587962999</v>
      </c>
    </row>
    <row r="170" spans="1:10">
      <c r="A170" s="1"/>
      <c r="B170" s="1"/>
      <c r="C170" s="1" t="s">
        <v>72</v>
      </c>
      <c r="D170" s="1"/>
      <c r="E170" s="1" t="s">
        <v>115</v>
      </c>
      <c r="F170" s="1" t="s">
        <v>25</v>
      </c>
      <c r="G170" s="1" t="s">
        <v>114</v>
      </c>
      <c r="H170" s="1"/>
      <c r="I170" s="1"/>
      <c r="J170" s="3">
        <v>43809.889432870397</v>
      </c>
    </row>
    <row r="171" spans="1:10">
      <c r="A171" s="1"/>
      <c r="B171" s="1"/>
      <c r="C171" s="1" t="s">
        <v>128</v>
      </c>
      <c r="D171" s="1"/>
      <c r="E171" s="1" t="s">
        <v>4</v>
      </c>
      <c r="F171" s="1" t="s">
        <v>25</v>
      </c>
      <c r="G171" s="1" t="s">
        <v>114</v>
      </c>
      <c r="H171" s="1"/>
      <c r="I171" s="1"/>
      <c r="J171" s="3">
        <v>43809.910335648201</v>
      </c>
    </row>
    <row r="172" spans="1:10">
      <c r="A172" s="1"/>
      <c r="B172" s="1"/>
      <c r="C172" s="1" t="s">
        <v>84</v>
      </c>
      <c r="D172" s="1"/>
      <c r="E172" s="1" t="s">
        <v>37</v>
      </c>
      <c r="F172" s="1" t="s">
        <v>130</v>
      </c>
      <c r="G172" s="1" t="s">
        <v>114</v>
      </c>
      <c r="H172" s="1"/>
      <c r="I172" s="1"/>
      <c r="J172" s="3">
        <v>43809.9312152778</v>
      </c>
    </row>
    <row r="173" spans="1:10">
      <c r="A173" s="1"/>
      <c r="B173" s="1"/>
      <c r="C173" s="1" t="s">
        <v>23</v>
      </c>
      <c r="D173" s="1"/>
      <c r="E173" s="1" t="s">
        <v>98</v>
      </c>
      <c r="F173" s="1" t="s">
        <v>25</v>
      </c>
      <c r="G173" s="1" t="s">
        <v>114</v>
      </c>
      <c r="H173" s="1"/>
      <c r="I173" s="1"/>
      <c r="J173" s="3">
        <v>43809.972951388903</v>
      </c>
    </row>
    <row r="174" spans="1:10">
      <c r="A174" s="1"/>
      <c r="B174" s="1"/>
      <c r="C174" s="1" t="s">
        <v>129</v>
      </c>
      <c r="D174" s="1"/>
      <c r="E174" s="1" t="s">
        <v>13</v>
      </c>
      <c r="F174" s="1" t="s">
        <v>27</v>
      </c>
      <c r="G174" s="1" t="s">
        <v>121</v>
      </c>
      <c r="H174" s="1">
        <f>I174*4</f>
        <v>125</v>
      </c>
      <c r="I174" s="1">
        <v>31.25</v>
      </c>
      <c r="J174" s="3">
        <v>43810.0148148148</v>
      </c>
    </row>
    <row r="175" spans="1:10">
      <c r="A175" s="1"/>
      <c r="B175" s="1"/>
      <c r="C175" s="1" t="s">
        <v>22</v>
      </c>
      <c r="D175" s="1"/>
      <c r="E175" s="1" t="s">
        <v>53</v>
      </c>
      <c r="F175" s="1" t="s">
        <v>25</v>
      </c>
      <c r="G175" s="1" t="s">
        <v>114</v>
      </c>
      <c r="H175" s="1"/>
      <c r="I175" s="1"/>
      <c r="J175" s="3">
        <v>43810.035694444399</v>
      </c>
    </row>
    <row r="176" spans="1:10">
      <c r="A176" s="1"/>
      <c r="B176" s="1"/>
      <c r="C176" s="1" t="s">
        <v>48</v>
      </c>
      <c r="D176" s="1"/>
      <c r="E176" s="1" t="s">
        <v>102</v>
      </c>
      <c r="F176" s="1" t="s">
        <v>25</v>
      </c>
      <c r="G176" s="1" t="s">
        <v>114</v>
      </c>
      <c r="H176" s="1"/>
      <c r="I176" s="1"/>
      <c r="J176" s="3">
        <v>43810.056527777801</v>
      </c>
    </row>
    <row r="177" spans="1:10">
      <c r="A177" s="1"/>
      <c r="B177" s="1"/>
      <c r="C177" s="1" t="s">
        <v>84</v>
      </c>
      <c r="D177" s="1"/>
      <c r="E177" s="1" t="s">
        <v>116</v>
      </c>
      <c r="F177" s="1" t="s">
        <v>130</v>
      </c>
      <c r="G177" s="1" t="s">
        <v>114</v>
      </c>
      <c r="H177" s="1"/>
      <c r="I177" s="1"/>
      <c r="J177" s="3">
        <v>43810.077442129601</v>
      </c>
    </row>
    <row r="178" spans="1:10">
      <c r="A178" s="1"/>
      <c r="B178" s="1"/>
      <c r="C178" s="1" t="s">
        <v>82</v>
      </c>
      <c r="D178" s="1"/>
      <c r="E178" s="1" t="s">
        <v>38</v>
      </c>
      <c r="F178" s="1" t="s">
        <v>25</v>
      </c>
      <c r="G178" s="1" t="s">
        <v>114</v>
      </c>
      <c r="H178" s="1"/>
      <c r="I178" s="1"/>
      <c r="J178" s="3">
        <v>43810.140069444402</v>
      </c>
    </row>
    <row r="179" spans="1:10">
      <c r="A179" s="1"/>
      <c r="B179" s="1"/>
      <c r="C179" s="1" t="s">
        <v>84</v>
      </c>
      <c r="D179" s="1"/>
      <c r="E179" s="1" t="s">
        <v>56</v>
      </c>
      <c r="F179" s="1" t="s">
        <v>130</v>
      </c>
      <c r="G179" s="1" t="s">
        <v>114</v>
      </c>
      <c r="H179" s="1"/>
      <c r="I179" s="1"/>
      <c r="J179" s="3">
        <v>43810.181840277801</v>
      </c>
    </row>
    <row r="180" spans="1:10">
      <c r="A180" s="5"/>
      <c r="B180" s="5"/>
      <c r="C180" s="5" t="s">
        <v>74</v>
      </c>
      <c r="D180" s="5" t="s">
        <v>139</v>
      </c>
      <c r="E180" s="5" t="s">
        <v>96</v>
      </c>
      <c r="F180" s="5" t="s">
        <v>27</v>
      </c>
      <c r="G180" s="5" t="s">
        <v>95</v>
      </c>
      <c r="H180" s="5">
        <f>I180*4</f>
        <v>350</v>
      </c>
      <c r="I180" s="5">
        <v>87.5</v>
      </c>
      <c r="J180" s="6">
        <v>43810.2444328704</v>
      </c>
    </row>
    <row r="181" spans="1:10">
      <c r="A181" s="1"/>
      <c r="B181" s="1"/>
      <c r="C181" s="1" t="s">
        <v>84</v>
      </c>
      <c r="D181" s="1"/>
      <c r="E181" s="1" t="s">
        <v>91</v>
      </c>
      <c r="F181" s="1" t="s">
        <v>130</v>
      </c>
      <c r="G181" s="1" t="s">
        <v>114</v>
      </c>
      <c r="H181" s="1"/>
      <c r="I181" s="1"/>
      <c r="J181" s="3">
        <v>43810.327835648102</v>
      </c>
    </row>
    <row r="182" spans="1:10">
      <c r="A182" s="1"/>
      <c r="B182" s="1"/>
      <c r="C182" s="1" t="s">
        <v>61</v>
      </c>
      <c r="D182" s="1"/>
      <c r="E182" s="1" t="s">
        <v>81</v>
      </c>
      <c r="F182" s="1" t="s">
        <v>25</v>
      </c>
      <c r="G182" s="1" t="s">
        <v>114</v>
      </c>
      <c r="H182" s="1"/>
      <c r="I182" s="1"/>
      <c r="J182" s="3">
        <v>43810.348668981504</v>
      </c>
    </row>
    <row r="183" spans="1:10">
      <c r="A183" s="1"/>
      <c r="B183" s="1"/>
      <c r="C183" s="1" t="s">
        <v>84</v>
      </c>
      <c r="D183" s="1"/>
      <c r="E183" s="1" t="s">
        <v>29</v>
      </c>
      <c r="F183" s="1" t="s">
        <v>130</v>
      </c>
      <c r="G183" s="1" t="s">
        <v>114</v>
      </c>
      <c r="H183" s="1"/>
      <c r="I183" s="1"/>
      <c r="J183" s="3">
        <v>43810.369537036997</v>
      </c>
    </row>
    <row r="184" spans="1:10">
      <c r="A184" s="1"/>
      <c r="B184" s="1"/>
      <c r="C184" s="1" t="s">
        <v>117</v>
      </c>
      <c r="D184" s="1"/>
      <c r="E184" s="1" t="s">
        <v>92</v>
      </c>
      <c r="F184" s="1" t="s">
        <v>25</v>
      </c>
      <c r="G184" s="1" t="s">
        <v>114</v>
      </c>
      <c r="H184" s="1"/>
      <c r="I184" s="1"/>
      <c r="J184" s="3">
        <v>43810.3903587963</v>
      </c>
    </row>
    <row r="185" spans="1:10">
      <c r="A185" s="1"/>
      <c r="B185" s="1"/>
      <c r="C185" s="1" t="s">
        <v>80</v>
      </c>
      <c r="D185" s="1"/>
      <c r="E185" s="1" t="s">
        <v>16</v>
      </c>
      <c r="F185" s="1" t="s">
        <v>25</v>
      </c>
      <c r="G185" s="1" t="s">
        <v>114</v>
      </c>
      <c r="H185" s="1"/>
      <c r="I185" s="1"/>
      <c r="J185" s="3">
        <v>43810.411203703698</v>
      </c>
    </row>
    <row r="186" spans="1:10">
      <c r="A186" s="1"/>
      <c r="B186" s="1"/>
      <c r="C186" s="1" t="s">
        <v>122</v>
      </c>
      <c r="D186" s="1"/>
      <c r="E186" s="1" t="s">
        <v>109</v>
      </c>
      <c r="F186" s="1" t="s">
        <v>25</v>
      </c>
      <c r="G186" s="1" t="s">
        <v>114</v>
      </c>
      <c r="H186" s="1"/>
      <c r="I186" s="1"/>
      <c r="J186" s="3">
        <v>43810.431990740697</v>
      </c>
    </row>
    <row r="187" spans="1:10">
      <c r="A187" s="1"/>
      <c r="B187" s="1"/>
      <c r="C187" s="1" t="s">
        <v>84</v>
      </c>
      <c r="D187" s="1"/>
      <c r="E187" s="1" t="s">
        <v>6</v>
      </c>
      <c r="F187" s="1" t="s">
        <v>130</v>
      </c>
      <c r="G187" s="1" t="s">
        <v>114</v>
      </c>
      <c r="H187" s="1"/>
      <c r="I187" s="1"/>
      <c r="J187" s="3">
        <v>43810.4528125</v>
      </c>
    </row>
    <row r="188" spans="1:10">
      <c r="A188" s="1"/>
      <c r="B188" s="1"/>
      <c r="C188" s="1" t="s">
        <v>111</v>
      </c>
      <c r="D188" s="1"/>
      <c r="E188" s="1" t="s">
        <v>99</v>
      </c>
      <c r="F188" s="1" t="s">
        <v>25</v>
      </c>
      <c r="G188" s="1" t="s">
        <v>114</v>
      </c>
      <c r="H188" s="1"/>
      <c r="I188" s="1"/>
      <c r="J188" s="3">
        <v>43810.473634259302</v>
      </c>
    </row>
    <row r="189" spans="1:10">
      <c r="A189" s="1"/>
      <c r="B189" s="1"/>
      <c r="C189" s="1" t="s">
        <v>84</v>
      </c>
      <c r="D189" s="1"/>
      <c r="E189" s="1" t="s">
        <v>97</v>
      </c>
      <c r="F189" s="1" t="s">
        <v>130</v>
      </c>
      <c r="G189" s="1" t="s">
        <v>114</v>
      </c>
      <c r="H189" s="1"/>
      <c r="I189" s="1"/>
      <c r="J189" s="3">
        <v>43810.4945717593</v>
      </c>
    </row>
    <row r="190" spans="1:10">
      <c r="A190" s="1"/>
      <c r="B190" s="1"/>
      <c r="C190" s="1" t="s">
        <v>112</v>
      </c>
      <c r="D190" s="1"/>
      <c r="E190" s="1" t="s">
        <v>70</v>
      </c>
      <c r="F190" s="1" t="s">
        <v>110</v>
      </c>
      <c r="G190" s="1" t="s">
        <v>86</v>
      </c>
      <c r="H190" s="1">
        <f t="shared" ref="H190:H203" si="2">I190*4</f>
        <v>7</v>
      </c>
      <c r="I190" s="1">
        <v>1.75</v>
      </c>
      <c r="J190" s="3">
        <v>43810.515462962998</v>
      </c>
    </row>
    <row r="191" spans="1:10">
      <c r="A191" s="1"/>
      <c r="B191" s="1"/>
      <c r="C191" s="1" t="s">
        <v>126</v>
      </c>
      <c r="D191" s="1"/>
      <c r="E191" s="1" t="s">
        <v>62</v>
      </c>
      <c r="F191" s="1" t="s">
        <v>110</v>
      </c>
      <c r="G191" s="1" t="s">
        <v>24</v>
      </c>
      <c r="H191" s="1">
        <f t="shared" si="2"/>
        <v>12</v>
      </c>
      <c r="I191" s="1">
        <v>3</v>
      </c>
      <c r="J191" s="3">
        <v>43810.536261574103</v>
      </c>
    </row>
    <row r="192" spans="1:10">
      <c r="A192" s="1"/>
      <c r="B192" s="1"/>
      <c r="C192" s="1" t="s">
        <v>124</v>
      </c>
      <c r="D192" s="1"/>
      <c r="E192" s="1" t="s">
        <v>32</v>
      </c>
      <c r="F192" s="1" t="s">
        <v>110</v>
      </c>
      <c r="G192" s="1" t="s">
        <v>55</v>
      </c>
      <c r="H192" s="1">
        <f t="shared" si="2"/>
        <v>20</v>
      </c>
      <c r="I192" s="1">
        <v>5</v>
      </c>
      <c r="J192" s="3">
        <v>43810.5570717593</v>
      </c>
    </row>
    <row r="193" spans="1:10">
      <c r="A193" s="1"/>
      <c r="B193" s="1"/>
      <c r="C193" s="1" t="s">
        <v>65</v>
      </c>
      <c r="D193" s="1"/>
      <c r="E193" s="1" t="s">
        <v>113</v>
      </c>
      <c r="F193" s="1" t="s">
        <v>110</v>
      </c>
      <c r="G193" s="1" t="s">
        <v>120</v>
      </c>
      <c r="H193" s="1">
        <f t="shared" si="2"/>
        <v>30</v>
      </c>
      <c r="I193" s="1">
        <v>7.5</v>
      </c>
      <c r="J193" s="3">
        <v>43810.577916666698</v>
      </c>
    </row>
    <row r="194" spans="1:10">
      <c r="A194" s="1"/>
      <c r="B194" s="1"/>
      <c r="C194" s="1" t="s">
        <v>54</v>
      </c>
      <c r="D194" s="1"/>
      <c r="E194" s="1" t="s">
        <v>17</v>
      </c>
      <c r="F194" s="1" t="s">
        <v>110</v>
      </c>
      <c r="G194" s="1" t="s">
        <v>131</v>
      </c>
      <c r="H194" s="1">
        <f t="shared" si="2"/>
        <v>50</v>
      </c>
      <c r="I194" s="1">
        <v>12.5</v>
      </c>
      <c r="J194" s="3">
        <v>43810.598761574103</v>
      </c>
    </row>
    <row r="195" spans="1:10">
      <c r="A195" s="1"/>
      <c r="B195" s="1"/>
      <c r="C195" s="1" t="s">
        <v>100</v>
      </c>
      <c r="D195" s="1"/>
      <c r="E195" s="1" t="s">
        <v>14</v>
      </c>
      <c r="F195" s="1" t="s">
        <v>110</v>
      </c>
      <c r="G195" s="1" t="s">
        <v>123</v>
      </c>
      <c r="H195" s="1">
        <f t="shared" si="2"/>
        <v>80</v>
      </c>
      <c r="I195" s="1">
        <v>20</v>
      </c>
      <c r="J195" s="3">
        <v>43810.619594907403</v>
      </c>
    </row>
    <row r="196" spans="1:10">
      <c r="A196" s="1"/>
      <c r="B196" s="1"/>
      <c r="C196" s="1" t="s">
        <v>129</v>
      </c>
      <c r="D196" s="1"/>
      <c r="E196" s="1" t="s">
        <v>79</v>
      </c>
      <c r="F196" s="1" t="s">
        <v>110</v>
      </c>
      <c r="G196" s="1" t="s">
        <v>121</v>
      </c>
      <c r="H196" s="1">
        <f t="shared" si="2"/>
        <v>125</v>
      </c>
      <c r="I196" s="1">
        <v>31.25</v>
      </c>
      <c r="J196" s="3">
        <v>43810.640416666698</v>
      </c>
    </row>
    <row r="197" spans="1:10">
      <c r="A197" s="1"/>
      <c r="B197" s="1"/>
      <c r="C197" s="1" t="s">
        <v>132</v>
      </c>
      <c r="D197" s="1"/>
      <c r="E197" s="1" t="s">
        <v>21</v>
      </c>
      <c r="F197" s="1" t="s">
        <v>110</v>
      </c>
      <c r="G197" s="1" t="s">
        <v>60</v>
      </c>
      <c r="H197" s="1">
        <f t="shared" si="2"/>
        <v>200</v>
      </c>
      <c r="I197" s="1">
        <v>50</v>
      </c>
      <c r="J197" s="3">
        <v>43810.661249999997</v>
      </c>
    </row>
    <row r="198" spans="1:10">
      <c r="A198" s="1"/>
      <c r="B198" s="1"/>
      <c r="C198" s="1" t="s">
        <v>74</v>
      </c>
      <c r="D198" s="1"/>
      <c r="E198" s="1" t="s">
        <v>71</v>
      </c>
      <c r="F198" s="1" t="s">
        <v>110</v>
      </c>
      <c r="G198" s="1" t="s">
        <v>95</v>
      </c>
      <c r="H198" s="1">
        <f t="shared" si="2"/>
        <v>350</v>
      </c>
      <c r="I198" s="1">
        <v>87.5</v>
      </c>
      <c r="J198" s="3">
        <v>43810.682094907403</v>
      </c>
    </row>
    <row r="199" spans="1:10">
      <c r="A199" s="1"/>
      <c r="B199" s="1"/>
      <c r="C199" s="1" t="s">
        <v>2</v>
      </c>
      <c r="D199" s="1"/>
      <c r="E199" s="1" t="s">
        <v>66</v>
      </c>
      <c r="F199" s="1" t="s">
        <v>110</v>
      </c>
      <c r="G199" s="1" t="s">
        <v>40</v>
      </c>
      <c r="H199" s="1">
        <f t="shared" si="2"/>
        <v>500</v>
      </c>
      <c r="I199" s="1">
        <v>125</v>
      </c>
      <c r="J199" s="3">
        <v>43810.702939814801</v>
      </c>
    </row>
    <row r="200" spans="1:10">
      <c r="A200" s="1"/>
      <c r="B200" s="1"/>
      <c r="C200" s="1" t="s">
        <v>15</v>
      </c>
      <c r="D200" s="1"/>
      <c r="E200" s="1" t="s">
        <v>43</v>
      </c>
      <c r="F200" s="1" t="s">
        <v>110</v>
      </c>
      <c r="G200" s="1" t="s">
        <v>94</v>
      </c>
      <c r="H200" s="1">
        <f t="shared" si="2"/>
        <v>800</v>
      </c>
      <c r="I200" s="1">
        <v>200</v>
      </c>
      <c r="J200" s="3">
        <v>43810.723842592597</v>
      </c>
    </row>
    <row r="201" spans="1:10">
      <c r="A201" s="1"/>
      <c r="B201" s="1"/>
      <c r="C201" s="1" t="s">
        <v>107</v>
      </c>
      <c r="D201" s="1"/>
      <c r="E201" s="1" t="s">
        <v>51</v>
      </c>
      <c r="F201" s="1" t="s">
        <v>110</v>
      </c>
      <c r="G201" s="1" t="s">
        <v>136</v>
      </c>
      <c r="H201" s="1">
        <f t="shared" si="2"/>
        <v>1500</v>
      </c>
      <c r="I201" s="1">
        <v>375</v>
      </c>
      <c r="J201" s="3">
        <v>43810.744687500002</v>
      </c>
    </row>
    <row r="202" spans="1:10">
      <c r="A202" s="1"/>
      <c r="B202" s="1"/>
      <c r="C202" s="1" t="s">
        <v>67</v>
      </c>
      <c r="D202" s="1"/>
      <c r="E202" s="1" t="s">
        <v>108</v>
      </c>
      <c r="F202" s="1" t="s">
        <v>110</v>
      </c>
      <c r="G202" s="1" t="s">
        <v>45</v>
      </c>
      <c r="H202" s="1">
        <f t="shared" si="2"/>
        <v>2500</v>
      </c>
      <c r="I202" s="1">
        <v>625</v>
      </c>
      <c r="J202" s="3">
        <v>43810.765613425901</v>
      </c>
    </row>
    <row r="203" spans="1:10">
      <c r="A203" s="1"/>
      <c r="B203" s="1"/>
      <c r="C203" s="1" t="s">
        <v>88</v>
      </c>
      <c r="D203" s="1"/>
      <c r="E203" s="1" t="s">
        <v>31</v>
      </c>
      <c r="F203" s="1" t="s">
        <v>110</v>
      </c>
      <c r="G203" s="1" t="s">
        <v>135</v>
      </c>
      <c r="H203" s="1">
        <f t="shared" si="2"/>
        <v>3500</v>
      </c>
      <c r="I203" s="1">
        <v>875</v>
      </c>
      <c r="J203" s="3">
        <v>43810.786458333299</v>
      </c>
    </row>
    <row r="204" spans="1:10">
      <c r="A204" s="1"/>
      <c r="B204" s="1"/>
      <c r="C204" s="1" t="s">
        <v>9</v>
      </c>
      <c r="D204" s="1"/>
      <c r="E204" s="1" t="s">
        <v>76</v>
      </c>
      <c r="F204" s="1" t="s">
        <v>110</v>
      </c>
      <c r="G204" s="1" t="s">
        <v>134</v>
      </c>
      <c r="H204" s="1">
        <f>I204*4</f>
        <v>5000</v>
      </c>
      <c r="I204" s="1">
        <v>1250</v>
      </c>
      <c r="J204" s="3">
        <v>43810.807349536997</v>
      </c>
    </row>
    <row r="205" spans="1:10">
      <c r="A205" s="1"/>
      <c r="B205" s="1"/>
      <c r="C205" s="1" t="s">
        <v>119</v>
      </c>
      <c r="D205" s="1"/>
      <c r="E205" s="1" t="s">
        <v>47</v>
      </c>
      <c r="F205" s="1" t="s">
        <v>27</v>
      </c>
      <c r="G205" s="1" t="s">
        <v>120</v>
      </c>
      <c r="H205" s="1">
        <f>I205*4</f>
        <v>30</v>
      </c>
      <c r="I205" s="1">
        <v>7.5</v>
      </c>
      <c r="J205" s="3">
        <v>43811.418020833298</v>
      </c>
    </row>
  </sheetData>
  <mergeCells count="3">
    <mergeCell ref="A3:J3"/>
    <mergeCell ref="A56:J56"/>
    <mergeCell ref="A149:J14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A992A3E2-FA67-46F8-B5E9-F2245D3DFC03}">
          <x14:formula1>
            <xm:f>'C:\Users\AKreutz\AppData\Local\Microsoft\Windows\INetCache\Content.Outlook\48Y8UW76\[AK1031_110119data.xlsx]ValueList_Helper'!#REF!</xm:f>
          </x14:formula1>
          <xm:sqref>F58:G146 H58:I60 H76:I86 H89:I99 H101:I105 H107:I112 H114:I123 H125:I127 H129:I133 H135:I144 H146:I146</xm:sqref>
        </x14:dataValidation>
        <x14:dataValidation type="list" allowBlank="1" showInputMessage="1" xr:uid="{9C6CE6E9-888F-414E-B3FF-9C15FA7D191E}">
          <x14:formula1>
            <xm:f>ValueList_Helper!$B$1:$B$15</xm:f>
          </x14:formula1>
          <xm:sqref>G151:G205 H151:I151 H181:I189 H170:I173 H175:I179</xm:sqref>
        </x14:dataValidation>
        <x14:dataValidation type="list" allowBlank="1" showInputMessage="1" xr:uid="{C6869D5A-09AB-4328-905A-1BB6B1CD0CC5}">
          <x14:formula1>
            <xm:f>ValueList_Helper!$A$1:$A$11</xm:f>
          </x14:formula1>
          <xm:sqref>F151:F205</xm:sqref>
        </x14:dataValidation>
        <x14:dataValidation type="list" allowBlank="1" showInputMessage="1" xr:uid="{CF0FF282-3ABC-48EE-8183-B5169628B876}">
          <x14:formula1>
            <xm:f>'C:\Users\AKreutz\AppData\Local\Microsoft\Windows\INetCache\Content.Outlook\48Y8UW76\[102919_Data.xlsx]ValueList_Helper'!#REF!</xm:f>
          </x14:formula1>
          <xm:sqref>H65:I75 H152:I169 H190:I205 I6:I53 F5:H53 H87:I88 H100:I100 H106:I106 H113:I113 H124:I124 H128:I128 H134:I134 H145:I145 H174:I174 H180:I180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ECF2-8103-430E-B07C-B632B946A9BC}">
  <dimension ref="A1:EH103"/>
  <sheetViews>
    <sheetView topLeftCell="A43" zoomScale="90" zoomScaleNormal="90" workbookViewId="0">
      <selection activeCell="BG63" sqref="BG63"/>
    </sheetView>
  </sheetViews>
  <sheetFormatPr defaultColWidth="9.140625" defaultRowHeight="15"/>
  <cols>
    <col min="2" max="3" width="4" customWidth="1"/>
    <col min="4" max="4" width="16.7109375" customWidth="1"/>
    <col min="5" max="5" width="7.85546875" customWidth="1"/>
    <col min="6" max="6" width="11.140625" customWidth="1"/>
    <col min="7" max="7" width="9.7109375" customWidth="1"/>
    <col min="8" max="8" width="6" customWidth="1"/>
    <col min="9" max="9" width="19.42578125" customWidth="1"/>
    <col min="10" max="10" width="26" customWidth="1"/>
    <col min="11" max="11" width="10" customWidth="1"/>
    <col min="12" max="12" width="5.5703125" customWidth="1"/>
    <col min="13" max="14" width="9.140625" customWidth="1"/>
    <col min="15" max="15" width="7.5703125" customWidth="1"/>
    <col min="16" max="16" width="7.7109375" customWidth="1"/>
    <col min="17" max="17" width="6.42578125" customWidth="1"/>
    <col min="18" max="18" width="7.7109375" customWidth="1"/>
    <col min="19" max="19" width="22.140625" customWidth="1"/>
    <col min="20" max="20" width="10" customWidth="1"/>
    <col min="21" max="21" width="6.42578125" customWidth="1"/>
    <col min="22" max="23" width="9.140625" customWidth="1"/>
    <col min="24" max="24" width="7.5703125" customWidth="1"/>
    <col min="25" max="25" width="7.7109375" customWidth="1"/>
    <col min="26" max="26" width="6.42578125" customWidth="1"/>
    <col min="27" max="27" width="6.85546875" customWidth="1"/>
    <col min="28" max="28" width="21.7109375" customWidth="1"/>
    <col min="29" max="29" width="10" customWidth="1"/>
    <col min="30" max="30" width="6.42578125" customWidth="1"/>
    <col min="31" max="32" width="9.140625" customWidth="1"/>
    <col min="33" max="33" width="7.5703125" customWidth="1"/>
    <col min="34" max="34" width="7.7109375" customWidth="1"/>
    <col min="35" max="35" width="6.42578125" customWidth="1"/>
    <col min="36" max="36" width="7.7109375" customWidth="1"/>
    <col min="37" max="37" width="21.7109375" customWidth="1"/>
    <col min="38" max="38" width="10" customWidth="1"/>
    <col min="39" max="39" width="6.42578125" customWidth="1"/>
    <col min="42" max="42" width="7.5703125" customWidth="1"/>
    <col min="43" max="43" width="6.85546875" customWidth="1"/>
    <col min="44" max="44" width="6.42578125" customWidth="1"/>
    <col min="45" max="45" width="7.7109375" customWidth="1"/>
  </cols>
  <sheetData>
    <row r="1" spans="1:54">
      <c r="A1" s="301" t="s">
        <v>681</v>
      </c>
      <c r="B1" s="303" t="s">
        <v>690</v>
      </c>
      <c r="C1" s="303"/>
      <c r="D1" s="303"/>
      <c r="E1" s="303"/>
      <c r="F1" s="304"/>
    </row>
    <row r="2" spans="1:54">
      <c r="A2" s="302"/>
      <c r="B2" s="305" t="s">
        <v>689</v>
      </c>
      <c r="C2" s="305"/>
      <c r="D2" s="305"/>
      <c r="E2" s="305"/>
      <c r="F2" s="306"/>
    </row>
    <row r="3" spans="1:54">
      <c r="A3" s="302"/>
      <c r="B3" s="307" t="s">
        <v>687</v>
      </c>
      <c r="C3" s="307"/>
      <c r="D3" s="307"/>
      <c r="E3" s="307"/>
      <c r="F3" s="308"/>
    </row>
    <row r="4" spans="1:54">
      <c r="A4" s="302"/>
      <c r="B4" s="309" t="s">
        <v>680</v>
      </c>
      <c r="C4" s="309"/>
      <c r="D4" s="309"/>
      <c r="E4" s="309"/>
      <c r="F4" s="310"/>
    </row>
    <row r="5" spans="1:54" ht="15.75" thickBot="1">
      <c r="A5" s="181"/>
      <c r="B5" s="311" t="s">
        <v>688</v>
      </c>
      <c r="C5" s="311"/>
      <c r="D5" s="311"/>
      <c r="E5" s="311"/>
      <c r="F5" s="312"/>
    </row>
    <row r="6" spans="1:54" s="14" customFormat="1">
      <c r="B6" s="176"/>
      <c r="C6" s="176"/>
      <c r="D6" s="176"/>
    </row>
    <row r="7" spans="1:54" s="14" customFormat="1">
      <c r="B7" s="176"/>
      <c r="C7" s="176"/>
      <c r="D7" s="176"/>
    </row>
    <row r="8" spans="1:54" ht="17.25" customHeight="1">
      <c r="B8" s="177" t="s">
        <v>683</v>
      </c>
    </row>
    <row r="9" spans="1:54" ht="17.25" customHeight="1">
      <c r="D9" s="9" t="s">
        <v>145</v>
      </c>
    </row>
    <row r="10" spans="1:54" ht="15" customHeight="1">
      <c r="B10" s="289" t="s">
        <v>25</v>
      </c>
      <c r="C10" s="291"/>
      <c r="D10" s="291"/>
      <c r="E10" s="291"/>
      <c r="F10" s="291"/>
      <c r="G10" s="291"/>
      <c r="H10" s="291"/>
      <c r="I10" s="290"/>
      <c r="J10" s="289" t="s">
        <v>379</v>
      </c>
      <c r="K10" s="290"/>
      <c r="L10" s="300" t="s">
        <v>378</v>
      </c>
      <c r="M10" s="300"/>
      <c r="N10" s="300"/>
      <c r="O10" s="300"/>
      <c r="P10" s="300"/>
      <c r="Q10" s="289" t="s">
        <v>35</v>
      </c>
      <c r="R10" s="290"/>
      <c r="S10" s="153" t="s">
        <v>377</v>
      </c>
      <c r="T10" s="300" t="s">
        <v>376</v>
      </c>
      <c r="U10" s="300"/>
      <c r="V10" s="300"/>
      <c r="W10" s="300"/>
      <c r="X10" s="300"/>
      <c r="Y10" s="300"/>
      <c r="Z10" s="289" t="s">
        <v>35</v>
      </c>
      <c r="AA10" s="290"/>
      <c r="AB10" s="153" t="s">
        <v>83</v>
      </c>
      <c r="AC10" s="300" t="s">
        <v>12</v>
      </c>
      <c r="AD10" s="300"/>
      <c r="AE10" s="300"/>
      <c r="AF10" s="300"/>
      <c r="AG10" s="300"/>
      <c r="AH10" s="300"/>
      <c r="AI10" s="289" t="s">
        <v>35</v>
      </c>
      <c r="AJ10" s="290"/>
      <c r="AK10" s="153" t="s">
        <v>7</v>
      </c>
      <c r="AL10" s="154"/>
      <c r="AM10" s="300" t="s">
        <v>20</v>
      </c>
      <c r="AN10" s="300"/>
      <c r="AO10" s="300"/>
      <c r="AP10" s="300"/>
      <c r="AQ10" s="300"/>
      <c r="AR10" s="300" t="s">
        <v>35</v>
      </c>
      <c r="AS10" s="300"/>
      <c r="AT10" s="2" t="s">
        <v>105</v>
      </c>
      <c r="AU10" s="2"/>
      <c r="AV10" s="300" t="s">
        <v>8</v>
      </c>
      <c r="AW10" s="300"/>
      <c r="AX10" s="300"/>
      <c r="AY10" s="300"/>
      <c r="AZ10" s="300"/>
      <c r="BA10" s="289" t="s">
        <v>35</v>
      </c>
      <c r="BB10" s="290"/>
    </row>
    <row r="11" spans="1:54">
      <c r="B11" s="2" t="s">
        <v>114</v>
      </c>
      <c r="C11" s="2" t="s">
        <v>114</v>
      </c>
      <c r="D11" s="2" t="s">
        <v>58</v>
      </c>
      <c r="E11" s="2" t="s">
        <v>39</v>
      </c>
      <c r="F11" s="2" t="s">
        <v>50</v>
      </c>
      <c r="G11" s="2" t="s">
        <v>59</v>
      </c>
      <c r="H11" s="2" t="s">
        <v>26</v>
      </c>
      <c r="I11" s="2" t="s">
        <v>64</v>
      </c>
      <c r="J11" s="2" t="s">
        <v>104</v>
      </c>
      <c r="K11" s="2" t="s">
        <v>125</v>
      </c>
      <c r="L11" s="2" t="s">
        <v>5</v>
      </c>
      <c r="M11" s="2" t="s">
        <v>19</v>
      </c>
      <c r="N11" s="2" t="s">
        <v>0</v>
      </c>
      <c r="O11" s="2" t="s">
        <v>68</v>
      </c>
      <c r="P11" s="2" t="s">
        <v>679</v>
      </c>
      <c r="Q11" s="2" t="s">
        <v>5</v>
      </c>
      <c r="R11" s="2" t="s">
        <v>68</v>
      </c>
      <c r="S11" s="2" t="s">
        <v>104</v>
      </c>
      <c r="T11" s="2" t="s">
        <v>125</v>
      </c>
      <c r="U11" s="2" t="s">
        <v>5</v>
      </c>
      <c r="V11" s="2" t="s">
        <v>19</v>
      </c>
      <c r="W11" s="2" t="s">
        <v>0</v>
      </c>
      <c r="X11" s="2" t="s">
        <v>68</v>
      </c>
      <c r="Y11" s="2" t="s">
        <v>679</v>
      </c>
      <c r="Z11" s="2" t="s">
        <v>5</v>
      </c>
      <c r="AA11" s="2" t="s">
        <v>68</v>
      </c>
      <c r="AB11" s="2" t="s">
        <v>104</v>
      </c>
      <c r="AC11" s="2" t="s">
        <v>125</v>
      </c>
      <c r="AD11" s="2" t="s">
        <v>5</v>
      </c>
      <c r="AE11" s="2" t="s">
        <v>19</v>
      </c>
      <c r="AF11" s="2" t="s">
        <v>0</v>
      </c>
      <c r="AG11" s="2" t="s">
        <v>68</v>
      </c>
      <c r="AH11" s="2" t="s">
        <v>679</v>
      </c>
      <c r="AI11" s="2" t="s">
        <v>5</v>
      </c>
      <c r="AJ11" s="2" t="s">
        <v>68</v>
      </c>
      <c r="AK11" s="2" t="s">
        <v>104</v>
      </c>
      <c r="AL11" s="2" t="s">
        <v>125</v>
      </c>
      <c r="AM11" s="2" t="s">
        <v>5</v>
      </c>
      <c r="AN11" s="2" t="s">
        <v>19</v>
      </c>
      <c r="AO11" s="2" t="s">
        <v>0</v>
      </c>
      <c r="AP11" s="2" t="s">
        <v>68</v>
      </c>
      <c r="AQ11" s="2" t="s">
        <v>679</v>
      </c>
      <c r="AR11" s="2" t="s">
        <v>5</v>
      </c>
      <c r="AS11" s="2" t="s">
        <v>68</v>
      </c>
      <c r="AT11" s="2" t="s">
        <v>104</v>
      </c>
      <c r="AU11" s="2" t="s">
        <v>125</v>
      </c>
      <c r="AV11" s="2" t="s">
        <v>5</v>
      </c>
      <c r="AW11" s="2" t="s">
        <v>19</v>
      </c>
      <c r="AX11" s="2" t="s">
        <v>0</v>
      </c>
      <c r="AY11" s="2" t="s">
        <v>68</v>
      </c>
      <c r="AZ11" s="2" t="s">
        <v>679</v>
      </c>
      <c r="BA11" s="2" t="s">
        <v>5</v>
      </c>
      <c r="BB11" s="2" t="s">
        <v>68</v>
      </c>
    </row>
    <row r="12" spans="1:54">
      <c r="B12" s="1"/>
      <c r="C12" s="1"/>
      <c r="D12" s="1" t="s">
        <v>301</v>
      </c>
      <c r="E12" s="1" t="s">
        <v>114</v>
      </c>
      <c r="F12" s="1" t="s">
        <v>368</v>
      </c>
      <c r="G12" s="1" t="s">
        <v>44</v>
      </c>
      <c r="H12" s="1" t="s">
        <v>120</v>
      </c>
      <c r="I12" s="3">
        <v>43767.544745370396</v>
      </c>
      <c r="J12" s="1" t="s">
        <v>283</v>
      </c>
      <c r="K12" s="4">
        <v>0.99397185257815701</v>
      </c>
      <c r="L12" s="4">
        <v>9.1395833333333307</v>
      </c>
      <c r="M12" s="4">
        <v>7.5915540720249002</v>
      </c>
      <c r="N12" s="4">
        <v>101.220720960332</v>
      </c>
      <c r="O12" s="4">
        <v>16745.635661293301</v>
      </c>
      <c r="P12" s="4">
        <f>ROUND(((M13-M12)/M12)*100,1)</f>
        <v>-3.2</v>
      </c>
      <c r="Q12" s="4">
        <v>13.6804166666667</v>
      </c>
      <c r="R12" s="4">
        <v>736972.478126826</v>
      </c>
      <c r="S12" s="1" t="s">
        <v>282</v>
      </c>
      <c r="T12" s="4">
        <v>0.99536247278128498</v>
      </c>
      <c r="U12" s="4">
        <v>9.2158833333333305</v>
      </c>
      <c r="V12" s="4">
        <v>7.1453421569078204</v>
      </c>
      <c r="W12" s="4">
        <v>95.271228758770903</v>
      </c>
      <c r="X12" s="4">
        <v>14353.829695144899</v>
      </c>
      <c r="Y12" s="4">
        <f>ROUND(((V13-V12)/V12)*100,1)</f>
        <v>-11.3</v>
      </c>
      <c r="Z12" s="4">
        <v>13.6804166666667</v>
      </c>
      <c r="AA12" s="4">
        <v>736972.478126826</v>
      </c>
      <c r="AB12" s="1" t="s">
        <v>281</v>
      </c>
      <c r="AC12" s="4">
        <v>0.99989152188110098</v>
      </c>
      <c r="AD12" s="4">
        <v>9.5927833333333297</v>
      </c>
      <c r="AE12" s="4">
        <v>7.3263218498514204</v>
      </c>
      <c r="AF12" s="4">
        <v>97.684291331352199</v>
      </c>
      <c r="AG12" s="4">
        <v>4694.6700613050698</v>
      </c>
      <c r="AH12" s="4">
        <f>ROUND(((AE13-AE12)/AE12)*100,1)</f>
        <v>9.4</v>
      </c>
      <c r="AI12" s="4">
        <v>13.6804166666667</v>
      </c>
      <c r="AJ12" s="4">
        <v>736972.478126826</v>
      </c>
      <c r="AK12" s="1" t="s">
        <v>280</v>
      </c>
      <c r="AL12" s="4">
        <v>0.99408131924568799</v>
      </c>
      <c r="AM12" s="4">
        <v>11.836083333333301</v>
      </c>
      <c r="AN12" s="4">
        <v>6.7568142878683704</v>
      </c>
      <c r="AO12" s="4">
        <v>90.090857171578193</v>
      </c>
      <c r="AP12" s="4">
        <v>12759.726727798199</v>
      </c>
      <c r="AQ12" s="4">
        <f>ROUND(((AN13-AN12)/AN12)*100,1)</f>
        <v>-10.199999999999999</v>
      </c>
      <c r="AR12" s="4">
        <v>13.6804166666667</v>
      </c>
      <c r="AS12" s="4">
        <v>736972.478126826</v>
      </c>
      <c r="AT12" s="1" t="s">
        <v>279</v>
      </c>
      <c r="AU12" s="4">
        <v>0.99925727484447702</v>
      </c>
      <c r="AV12" s="4">
        <v>23.547249999999998</v>
      </c>
      <c r="AW12" s="4">
        <v>7.6423713923130396</v>
      </c>
      <c r="AX12" s="4">
        <v>101.898285230841</v>
      </c>
      <c r="AY12" s="4">
        <v>2255.5552425231799</v>
      </c>
      <c r="AZ12" s="4">
        <f>ROUND(((AW13-AW12)/AW12)*100,1)</f>
        <v>4.5</v>
      </c>
      <c r="BA12" s="4">
        <v>13.6804166666667</v>
      </c>
      <c r="BB12" s="4">
        <v>736972.478126826</v>
      </c>
    </row>
    <row r="13" spans="1:54">
      <c r="B13" s="1"/>
      <c r="C13" s="1"/>
      <c r="D13" s="1" t="s">
        <v>301</v>
      </c>
      <c r="E13" s="1" t="s">
        <v>114</v>
      </c>
      <c r="F13" s="1" t="s">
        <v>300</v>
      </c>
      <c r="G13" s="1" t="s">
        <v>27</v>
      </c>
      <c r="H13" s="1" t="s">
        <v>120</v>
      </c>
      <c r="I13" s="3">
        <v>43768.297303240703</v>
      </c>
      <c r="J13" s="1" t="s">
        <v>283</v>
      </c>
      <c r="K13" s="4">
        <v>0.99397185257815701</v>
      </c>
      <c r="L13" s="4">
        <v>9.1287166666666693</v>
      </c>
      <c r="M13" s="4">
        <v>7.3465656982551</v>
      </c>
      <c r="N13" s="4">
        <v>97.954209310068094</v>
      </c>
      <c r="O13" s="4">
        <v>16959.393734477799</v>
      </c>
      <c r="P13" s="4"/>
      <c r="Q13" s="4">
        <v>13.6720333333333</v>
      </c>
      <c r="R13" s="4">
        <v>771269.71358948597</v>
      </c>
      <c r="S13" s="1" t="s">
        <v>282</v>
      </c>
      <c r="T13" s="4">
        <v>0.99536247278128498</v>
      </c>
      <c r="U13" s="4">
        <v>9.2050333333333292</v>
      </c>
      <c r="V13" s="4">
        <v>6.3366683260438599</v>
      </c>
      <c r="W13" s="4">
        <v>84.488911013918099</v>
      </c>
      <c r="X13" s="4">
        <v>13321.733552899501</v>
      </c>
      <c r="Y13" s="4"/>
      <c r="Z13" s="4">
        <v>13.6720333333333</v>
      </c>
      <c r="AA13" s="4">
        <v>771269.71358948597</v>
      </c>
      <c r="AB13" s="1" t="s">
        <v>281</v>
      </c>
      <c r="AC13" s="4">
        <v>0.99989152188110098</v>
      </c>
      <c r="AD13" s="4">
        <v>9.5764499999999995</v>
      </c>
      <c r="AE13" s="4">
        <v>8.0177966291723592</v>
      </c>
      <c r="AF13" s="4">
        <v>106.903955055632</v>
      </c>
      <c r="AG13" s="4">
        <v>5377.2603460055198</v>
      </c>
      <c r="AH13" s="4"/>
      <c r="AI13" s="4">
        <v>13.6720333333333</v>
      </c>
      <c r="AJ13" s="4">
        <v>771269.71358948597</v>
      </c>
      <c r="AK13" s="1" t="s">
        <v>280</v>
      </c>
      <c r="AL13" s="4">
        <v>0.99408131924568799</v>
      </c>
      <c r="AM13" s="4">
        <v>11.8277</v>
      </c>
      <c r="AN13" s="4">
        <v>6.0682378038660802</v>
      </c>
      <c r="AO13" s="4">
        <v>80.909837384881001</v>
      </c>
      <c r="AP13" s="4">
        <v>11992.700574046101</v>
      </c>
      <c r="AQ13" s="4"/>
      <c r="AR13" s="4">
        <v>13.6720333333333</v>
      </c>
      <c r="AS13" s="4">
        <v>771269.71358948597</v>
      </c>
      <c r="AT13" s="1" t="s">
        <v>279</v>
      </c>
      <c r="AU13" s="4">
        <v>0.99925727484447702</v>
      </c>
      <c r="AV13" s="4">
        <v>23.513383333333302</v>
      </c>
      <c r="AW13" s="4">
        <v>7.9884853582210704</v>
      </c>
      <c r="AX13" s="4">
        <v>106.513138109614</v>
      </c>
      <c r="AY13" s="4">
        <v>2535.1136918738698</v>
      </c>
      <c r="AZ13" s="4"/>
      <c r="BA13" s="4">
        <v>13.6720333333333</v>
      </c>
      <c r="BB13" s="4">
        <v>771269.71358948597</v>
      </c>
    </row>
    <row r="14" spans="1:54">
      <c r="B14" s="180"/>
      <c r="C14" s="1"/>
      <c r="D14" s="1" t="s">
        <v>324</v>
      </c>
      <c r="E14" s="1" t="s">
        <v>114</v>
      </c>
      <c r="F14" s="1" t="s">
        <v>361</v>
      </c>
      <c r="G14" s="1" t="s">
        <v>44</v>
      </c>
      <c r="H14" s="1" t="s">
        <v>60</v>
      </c>
      <c r="I14" s="3">
        <v>43767.628379629597</v>
      </c>
      <c r="J14" s="1" t="s">
        <v>283</v>
      </c>
      <c r="K14" s="4">
        <v>0.99397185257815701</v>
      </c>
      <c r="L14" s="4">
        <v>9.1395833333333307</v>
      </c>
      <c r="M14" s="4">
        <v>41.289793416522699</v>
      </c>
      <c r="N14" s="4">
        <v>82.579586833045497</v>
      </c>
      <c r="O14" s="4">
        <v>113572.810786</v>
      </c>
      <c r="P14" s="4">
        <f>ROUND(((M15-M14)/M14)*100,1)</f>
        <v>-0.6</v>
      </c>
      <c r="Q14" s="4">
        <v>13.6804166666667</v>
      </c>
      <c r="R14" s="4">
        <v>918992.53919817705</v>
      </c>
      <c r="S14" s="1" t="s">
        <v>282</v>
      </c>
      <c r="T14" s="4">
        <v>0.99536247278128498</v>
      </c>
      <c r="U14" s="4">
        <v>9.2158833333333305</v>
      </c>
      <c r="V14" s="4">
        <v>43.485371037881102</v>
      </c>
      <c r="W14" s="4">
        <v>86.970742075762203</v>
      </c>
      <c r="X14" s="4">
        <v>108930.288826623</v>
      </c>
      <c r="Y14" s="4">
        <f>ROUND(((V15-V14)/V14)*100,1)</f>
        <v>-7</v>
      </c>
      <c r="Z14" s="4">
        <v>13.6804166666667</v>
      </c>
      <c r="AA14" s="4">
        <v>918992.53919817705</v>
      </c>
      <c r="AB14" s="1" t="s">
        <v>281</v>
      </c>
      <c r="AC14" s="4">
        <v>0.99989152188110098</v>
      </c>
      <c r="AD14" s="4">
        <v>9.5927833333333297</v>
      </c>
      <c r="AE14" s="4">
        <v>42.393150195855299</v>
      </c>
      <c r="AF14" s="4">
        <v>84.786300391710697</v>
      </c>
      <c r="AG14" s="4">
        <v>34001.038373452997</v>
      </c>
      <c r="AH14" s="4">
        <f>ROUND(((AE15-AE14)/AE14)*100,1)</f>
        <v>-3.8</v>
      </c>
      <c r="AI14" s="4">
        <v>13.6804166666667</v>
      </c>
      <c r="AJ14" s="4">
        <v>918992.53919817705</v>
      </c>
      <c r="AK14" s="1" t="s">
        <v>280</v>
      </c>
      <c r="AL14" s="4">
        <v>0.99408131924568799</v>
      </c>
      <c r="AM14" s="4">
        <v>11.836083333333301</v>
      </c>
      <c r="AN14" s="4">
        <v>41.653486198072201</v>
      </c>
      <c r="AO14" s="4">
        <v>83.306972396144303</v>
      </c>
      <c r="AP14" s="4">
        <v>98087.002405918902</v>
      </c>
      <c r="AQ14" s="4">
        <f>ROUND(((AN15-AN14)/AN14)*100,1)</f>
        <v>-4.5</v>
      </c>
      <c r="AR14" s="4">
        <v>13.6804166666667</v>
      </c>
      <c r="AS14" s="4">
        <v>918992.53919817705</v>
      </c>
      <c r="AT14" s="1" t="s">
        <v>279</v>
      </c>
      <c r="AU14" s="4">
        <v>0.99925727484447702</v>
      </c>
      <c r="AV14" s="4">
        <v>23.555733333333301</v>
      </c>
      <c r="AW14" s="4">
        <v>35.741455670122903</v>
      </c>
      <c r="AX14" s="4">
        <v>71.482911340245707</v>
      </c>
      <c r="AY14" s="4">
        <v>19629.962820186101</v>
      </c>
      <c r="AZ14" s="4">
        <f>ROUND(((AW15-AW14)/AW14)*100,1)</f>
        <v>-26.9</v>
      </c>
      <c r="BA14" s="4">
        <v>13.6804166666667</v>
      </c>
      <c r="BB14" s="4">
        <v>918992.53919817705</v>
      </c>
    </row>
    <row r="15" spans="1:54">
      <c r="B15" s="1"/>
      <c r="C15" s="1"/>
      <c r="D15" s="1" t="s">
        <v>324</v>
      </c>
      <c r="E15" s="1" t="s">
        <v>114</v>
      </c>
      <c r="F15" s="1" t="s">
        <v>323</v>
      </c>
      <c r="G15" s="1" t="s">
        <v>27</v>
      </c>
      <c r="H15" s="1" t="s">
        <v>60</v>
      </c>
      <c r="I15" s="3">
        <v>43768.046238425901</v>
      </c>
      <c r="J15" s="1" t="s">
        <v>283</v>
      </c>
      <c r="K15" s="4">
        <v>0.99397185257815701</v>
      </c>
      <c r="L15" s="4">
        <v>9.1341999999999999</v>
      </c>
      <c r="M15" s="4">
        <v>41.046421096204</v>
      </c>
      <c r="N15" s="4">
        <v>82.092842192408</v>
      </c>
      <c r="O15" s="4">
        <v>97980.079716357504</v>
      </c>
      <c r="P15" s="4"/>
      <c r="Q15" s="4">
        <v>13.6720333333333</v>
      </c>
      <c r="R15" s="4">
        <v>797522.25987741305</v>
      </c>
      <c r="S15" s="1" t="s">
        <v>282</v>
      </c>
      <c r="T15" s="4">
        <v>0.99536247278128498</v>
      </c>
      <c r="U15" s="4">
        <v>9.2105166666666705</v>
      </c>
      <c r="V15" s="4">
        <v>40.446258190865997</v>
      </c>
      <c r="W15" s="4">
        <v>80.892516381731895</v>
      </c>
      <c r="X15" s="4">
        <v>87925.460794052895</v>
      </c>
      <c r="Y15" s="4"/>
      <c r="Z15" s="4">
        <v>13.6720333333333</v>
      </c>
      <c r="AA15" s="4">
        <v>797522.25987741305</v>
      </c>
      <c r="AB15" s="1" t="s">
        <v>281</v>
      </c>
      <c r="AC15" s="4">
        <v>0.99989152188110098</v>
      </c>
      <c r="AD15" s="4">
        <v>9.5819333333333301</v>
      </c>
      <c r="AE15" s="4">
        <v>40.7910011644192</v>
      </c>
      <c r="AF15" s="4">
        <v>81.582002328838399</v>
      </c>
      <c r="AG15" s="4">
        <v>28386.898842143401</v>
      </c>
      <c r="AH15" s="4"/>
      <c r="AI15" s="4">
        <v>13.6720333333333</v>
      </c>
      <c r="AJ15" s="4">
        <v>797522.25987741305</v>
      </c>
      <c r="AK15" s="1" t="s">
        <v>280</v>
      </c>
      <c r="AL15" s="4">
        <v>0.99408131924568799</v>
      </c>
      <c r="AM15" s="4">
        <v>11.836183333333301</v>
      </c>
      <c r="AN15" s="4">
        <v>39.7745131545026</v>
      </c>
      <c r="AO15" s="4">
        <v>79.5490263090052</v>
      </c>
      <c r="AP15" s="4">
        <v>81282.266920778406</v>
      </c>
      <c r="AQ15" s="4"/>
      <c r="AR15" s="4">
        <v>13.6720333333333</v>
      </c>
      <c r="AS15" s="4">
        <v>797522.25987741305</v>
      </c>
      <c r="AT15" s="1" t="s">
        <v>279</v>
      </c>
      <c r="AU15" s="4">
        <v>0.99925727484447702</v>
      </c>
      <c r="AV15" s="4">
        <v>23.530349999999999</v>
      </c>
      <c r="AW15" s="4">
        <v>26.137685467042999</v>
      </c>
      <c r="AX15" s="4">
        <v>52.275370934085899</v>
      </c>
      <c r="AY15" s="4">
        <v>12061.3077289345</v>
      </c>
      <c r="AZ15" s="4"/>
      <c r="BA15" s="4">
        <v>13.6720333333333</v>
      </c>
      <c r="BB15" s="4">
        <v>797522.25987741305</v>
      </c>
    </row>
    <row r="16" spans="1:54">
      <c r="B16" s="1"/>
      <c r="C16" s="1"/>
      <c r="D16" s="1" t="s">
        <v>287</v>
      </c>
      <c r="E16" s="1" t="s">
        <v>114</v>
      </c>
      <c r="F16" s="1" t="s">
        <v>352</v>
      </c>
      <c r="G16" s="1" t="s">
        <v>44</v>
      </c>
      <c r="H16" s="1" t="s">
        <v>45</v>
      </c>
      <c r="I16" s="3">
        <v>43767.732534722199</v>
      </c>
      <c r="J16" s="1" t="s">
        <v>283</v>
      </c>
      <c r="K16" s="4">
        <v>0.99397185257815701</v>
      </c>
      <c r="L16" s="4">
        <v>9.1395833333333307</v>
      </c>
      <c r="M16" s="4">
        <v>541.17095659953497</v>
      </c>
      <c r="N16" s="4">
        <v>86.587353055925703</v>
      </c>
      <c r="O16" s="4">
        <v>1479118.08331151</v>
      </c>
      <c r="P16" s="4">
        <f>ROUND(((M17-M16)/M16)*100,1)</f>
        <v>-3.8</v>
      </c>
      <c r="Q16" s="4">
        <v>13.6804166666667</v>
      </c>
      <c r="R16" s="4">
        <v>913163.80093503802</v>
      </c>
      <c r="S16" s="1" t="s">
        <v>282</v>
      </c>
      <c r="T16" s="4">
        <v>0.99536247278128498</v>
      </c>
      <c r="U16" s="4">
        <v>9.2158833333333305</v>
      </c>
      <c r="V16" s="4">
        <v>570.73414070522495</v>
      </c>
      <c r="W16" s="4">
        <v>91.317462512836002</v>
      </c>
      <c r="X16" s="4">
        <v>1420613.79957912</v>
      </c>
      <c r="Y16" s="4">
        <f>ROUND(((V17-V16)/V16)*100,1)</f>
        <v>-10.8</v>
      </c>
      <c r="Z16" s="4">
        <v>13.6804166666667</v>
      </c>
      <c r="AA16" s="4">
        <v>913163.80093503802</v>
      </c>
      <c r="AB16" s="1" t="s">
        <v>281</v>
      </c>
      <c r="AC16" s="4">
        <v>0.99989152188110098</v>
      </c>
      <c r="AD16" s="4">
        <v>9.5873000000000008</v>
      </c>
      <c r="AE16" s="4">
        <v>545.32867244327804</v>
      </c>
      <c r="AF16" s="4">
        <v>87.252587590924506</v>
      </c>
      <c r="AG16" s="4">
        <v>457762.00715405698</v>
      </c>
      <c r="AH16" s="4">
        <f>ROUND(((AE17-AE16)/AE16)*100,1)</f>
        <v>1.1000000000000001</v>
      </c>
      <c r="AI16" s="4">
        <v>13.6804166666667</v>
      </c>
      <c r="AJ16" s="4">
        <v>913163.80093503802</v>
      </c>
      <c r="AK16" s="1" t="s">
        <v>280</v>
      </c>
      <c r="AL16" s="4">
        <v>0.99408131924568799</v>
      </c>
      <c r="AM16" s="4">
        <v>11.836083333333301</v>
      </c>
      <c r="AN16" s="4">
        <v>539.38239648983097</v>
      </c>
      <c r="AO16" s="4">
        <v>86.301183438372902</v>
      </c>
      <c r="AP16" s="4">
        <v>1262099.4482455701</v>
      </c>
      <c r="AQ16" s="4">
        <f>ROUND(((AN17-AN16)/AN16)*100,1)</f>
        <v>-3.7</v>
      </c>
      <c r="AR16" s="4">
        <v>13.6804166666667</v>
      </c>
      <c r="AS16" s="4">
        <v>913163.80093503802</v>
      </c>
      <c r="AT16" s="1" t="s">
        <v>279</v>
      </c>
      <c r="AU16" s="4">
        <v>0.99925727484447702</v>
      </c>
      <c r="AV16" s="4">
        <v>23.547249999999998</v>
      </c>
      <c r="AW16" s="4">
        <v>445.06567353965198</v>
      </c>
      <c r="AX16" s="4">
        <v>71.210507766344307</v>
      </c>
      <c r="AY16" s="4">
        <v>246645.047023069</v>
      </c>
      <c r="AZ16" s="4">
        <f>ROUND(((AW17-AW16)/AW16)*100,1)</f>
        <v>2.4</v>
      </c>
      <c r="BA16" s="4">
        <v>13.6804166666667</v>
      </c>
      <c r="BB16" s="4">
        <v>913163.80093503802</v>
      </c>
    </row>
    <row r="17" spans="2:63">
      <c r="B17" s="1"/>
      <c r="C17" s="1"/>
      <c r="D17" s="1" t="s">
        <v>287</v>
      </c>
      <c r="E17" s="1" t="s">
        <v>114</v>
      </c>
      <c r="F17" s="1" t="s">
        <v>286</v>
      </c>
      <c r="G17" s="1" t="s">
        <v>44</v>
      </c>
      <c r="H17" s="1" t="s">
        <v>114</v>
      </c>
      <c r="I17" s="3">
        <v>43768.443321759303</v>
      </c>
      <c r="J17" s="1" t="s">
        <v>283</v>
      </c>
      <c r="K17" s="4">
        <v>0.99397185257815701</v>
      </c>
      <c r="L17" s="4">
        <v>9.1285833333333297</v>
      </c>
      <c r="M17" s="4">
        <v>520.66484895973201</v>
      </c>
      <c r="N17" s="4"/>
      <c r="O17" s="4">
        <v>1485369.80374211</v>
      </c>
      <c r="P17" s="4"/>
      <c r="Q17" s="4">
        <v>13.672333333333301</v>
      </c>
      <c r="R17" s="4">
        <v>953139.90750002605</v>
      </c>
      <c r="S17" s="1" t="s">
        <v>282</v>
      </c>
      <c r="T17" s="4">
        <v>0.99536247278128498</v>
      </c>
      <c r="U17" s="4">
        <v>9.2048833333333295</v>
      </c>
      <c r="V17" s="4">
        <v>509.05585842461102</v>
      </c>
      <c r="W17" s="4"/>
      <c r="X17" s="4">
        <v>1322560.60722887</v>
      </c>
      <c r="Y17" s="4"/>
      <c r="Z17" s="4">
        <v>13.672333333333301</v>
      </c>
      <c r="AA17" s="4">
        <v>953139.90750002605</v>
      </c>
      <c r="AB17" s="1" t="s">
        <v>281</v>
      </c>
      <c r="AC17" s="4">
        <v>0.99989152188110098</v>
      </c>
      <c r="AD17" s="4">
        <v>9.5762999999999998</v>
      </c>
      <c r="AE17" s="4">
        <v>551.39717974600399</v>
      </c>
      <c r="AF17" s="4"/>
      <c r="AG17" s="4">
        <v>483413.71379744401</v>
      </c>
      <c r="AH17" s="4"/>
      <c r="AI17" s="4">
        <v>13.672333333333301</v>
      </c>
      <c r="AJ17" s="4">
        <v>953139.90750002605</v>
      </c>
      <c r="AK17" s="1" t="s">
        <v>280</v>
      </c>
      <c r="AL17" s="4">
        <v>0.99408131924568799</v>
      </c>
      <c r="AM17" s="4">
        <v>11.827999999999999</v>
      </c>
      <c r="AN17" s="4">
        <v>519.41340423750296</v>
      </c>
      <c r="AO17" s="4"/>
      <c r="AP17" s="4">
        <v>1268580.1977983301</v>
      </c>
      <c r="AQ17" s="4"/>
      <c r="AR17" s="4">
        <v>13.672333333333301</v>
      </c>
      <c r="AS17" s="4">
        <v>953139.90750002605</v>
      </c>
      <c r="AT17" s="1" t="s">
        <v>279</v>
      </c>
      <c r="AU17" s="4">
        <v>0.99925727484447702</v>
      </c>
      <c r="AV17" s="4">
        <v>23.488216666666698</v>
      </c>
      <c r="AW17" s="4">
        <v>455.93535945025002</v>
      </c>
      <c r="AX17" s="4"/>
      <c r="AY17" s="4">
        <v>263304.69415339897</v>
      </c>
      <c r="AZ17" s="4"/>
      <c r="BA17" s="4">
        <v>13.672333333333301</v>
      </c>
      <c r="BB17" s="4">
        <v>953139.90750002605</v>
      </c>
    </row>
    <row r="18" spans="2:63">
      <c r="B18" s="182"/>
      <c r="C18" s="182"/>
      <c r="D18" s="182"/>
      <c r="E18" s="182"/>
      <c r="F18" s="182"/>
      <c r="G18" s="182"/>
      <c r="H18" s="182"/>
      <c r="I18" s="183"/>
      <c r="J18" s="182"/>
      <c r="K18" s="184"/>
      <c r="L18" s="184"/>
      <c r="M18" s="184"/>
      <c r="N18" s="184"/>
      <c r="O18" s="184"/>
      <c r="P18" s="184"/>
      <c r="Q18" s="184"/>
      <c r="R18" s="184"/>
      <c r="S18" s="182"/>
      <c r="T18" s="184"/>
      <c r="U18" s="184"/>
      <c r="V18" s="184"/>
      <c r="W18" s="184"/>
      <c r="X18" s="184"/>
      <c r="Y18" s="184"/>
      <c r="Z18" s="184"/>
      <c r="AA18" s="184"/>
      <c r="AB18" s="182"/>
      <c r="AC18" s="184"/>
      <c r="AD18" s="184"/>
      <c r="AE18" s="184"/>
      <c r="AF18" s="184"/>
      <c r="AG18" s="184"/>
      <c r="AH18" s="184"/>
      <c r="AI18" s="184"/>
      <c r="AJ18" s="184"/>
      <c r="AK18" s="182"/>
      <c r="AL18" s="184"/>
      <c r="AM18" s="184"/>
      <c r="AN18" s="184"/>
      <c r="AO18" s="184"/>
      <c r="AP18" s="184"/>
      <c r="AQ18" s="184"/>
      <c r="AR18" s="184"/>
      <c r="AS18" s="184"/>
      <c r="AT18" s="182"/>
      <c r="AU18" s="184"/>
      <c r="AV18" s="184"/>
      <c r="AW18" s="184"/>
      <c r="AX18" s="184"/>
      <c r="AY18" s="184"/>
      <c r="AZ18" s="184"/>
      <c r="BA18" s="184"/>
      <c r="BB18" s="184"/>
    </row>
    <row r="20" spans="2:63">
      <c r="B20" s="177" t="s">
        <v>684</v>
      </c>
    </row>
    <row r="21" spans="2:63">
      <c r="B21" s="289" t="s">
        <v>25</v>
      </c>
      <c r="C21" s="291"/>
      <c r="D21" s="291"/>
      <c r="E21" s="291"/>
      <c r="F21" s="291"/>
      <c r="G21" s="291"/>
      <c r="H21" s="291"/>
      <c r="I21" s="290"/>
      <c r="J21" s="153" t="s">
        <v>379</v>
      </c>
      <c r="K21" s="154"/>
      <c r="L21" s="289" t="s">
        <v>378</v>
      </c>
      <c r="M21" s="291"/>
      <c r="N21" s="291"/>
      <c r="O21" s="291"/>
      <c r="P21" s="291"/>
      <c r="Q21" s="153" t="s">
        <v>35</v>
      </c>
      <c r="R21" s="154"/>
      <c r="S21" s="153" t="s">
        <v>377</v>
      </c>
      <c r="T21" s="300" t="s">
        <v>376</v>
      </c>
      <c r="U21" s="300"/>
      <c r="V21" s="300"/>
      <c r="W21" s="300"/>
      <c r="X21" s="300"/>
      <c r="Y21" s="300"/>
      <c r="Z21" s="153" t="s">
        <v>35</v>
      </c>
      <c r="AA21" s="154"/>
      <c r="AB21" s="153" t="s">
        <v>83</v>
      </c>
      <c r="AC21" s="300" t="s">
        <v>12</v>
      </c>
      <c r="AD21" s="300"/>
      <c r="AE21" s="300"/>
      <c r="AF21" s="300"/>
      <c r="AG21" s="300"/>
      <c r="AH21" s="300"/>
      <c r="AI21" s="153" t="s">
        <v>35</v>
      </c>
      <c r="AJ21" s="154"/>
      <c r="AK21" s="153" t="s">
        <v>41</v>
      </c>
      <c r="AL21" s="300" t="s">
        <v>89</v>
      </c>
      <c r="AM21" s="300"/>
      <c r="AN21" s="300"/>
      <c r="AO21" s="300"/>
      <c r="AP21" s="300"/>
      <c r="AQ21" s="300"/>
      <c r="AR21" s="153" t="s">
        <v>18</v>
      </c>
      <c r="AS21" s="154"/>
      <c r="AT21" s="153" t="s">
        <v>7</v>
      </c>
      <c r="AU21" s="154"/>
      <c r="AV21" s="300" t="s">
        <v>20</v>
      </c>
      <c r="AW21" s="300"/>
      <c r="AX21" s="300"/>
      <c r="AY21" s="300"/>
      <c r="AZ21" s="300"/>
      <c r="BA21" s="153" t="s">
        <v>35</v>
      </c>
      <c r="BB21" s="154"/>
      <c r="BC21" s="153" t="s">
        <v>105</v>
      </c>
      <c r="BD21" s="154"/>
      <c r="BE21" s="300" t="s">
        <v>8</v>
      </c>
      <c r="BF21" s="300"/>
      <c r="BG21" s="300"/>
      <c r="BH21" s="300"/>
      <c r="BI21" s="300"/>
      <c r="BJ21" s="153" t="s">
        <v>35</v>
      </c>
      <c r="BK21" s="154"/>
    </row>
    <row r="22" spans="2:63" ht="17.25" customHeight="1">
      <c r="B22" s="2" t="s">
        <v>114</v>
      </c>
      <c r="C22" s="2" t="s">
        <v>114</v>
      </c>
      <c r="D22" s="2" t="s">
        <v>58</v>
      </c>
      <c r="E22" s="2" t="s">
        <v>39</v>
      </c>
      <c r="F22" s="2" t="s">
        <v>50</v>
      </c>
      <c r="G22" s="2" t="s">
        <v>59</v>
      </c>
      <c r="H22" s="2" t="s">
        <v>26</v>
      </c>
      <c r="I22" s="2" t="s">
        <v>64</v>
      </c>
      <c r="J22" s="2" t="s">
        <v>104</v>
      </c>
      <c r="K22" s="2" t="s">
        <v>125</v>
      </c>
      <c r="L22" s="2" t="s">
        <v>5</v>
      </c>
      <c r="M22" s="2" t="s">
        <v>19</v>
      </c>
      <c r="N22" s="2" t="s">
        <v>0</v>
      </c>
      <c r="O22" s="2" t="s">
        <v>68</v>
      </c>
      <c r="P22" s="2" t="s">
        <v>679</v>
      </c>
      <c r="Q22" s="2" t="s">
        <v>5</v>
      </c>
      <c r="R22" s="2" t="s">
        <v>68</v>
      </c>
      <c r="S22" s="2" t="s">
        <v>104</v>
      </c>
      <c r="T22" s="2" t="s">
        <v>125</v>
      </c>
      <c r="U22" s="2" t="s">
        <v>5</v>
      </c>
      <c r="V22" s="2" t="s">
        <v>19</v>
      </c>
      <c r="W22" s="2" t="s">
        <v>0</v>
      </c>
      <c r="X22" s="2" t="s">
        <v>68</v>
      </c>
      <c r="Y22" s="188"/>
      <c r="Z22" s="2" t="s">
        <v>5</v>
      </c>
      <c r="AA22" s="2" t="s">
        <v>68</v>
      </c>
      <c r="AB22" s="2" t="s">
        <v>104</v>
      </c>
      <c r="AC22" s="2" t="s">
        <v>125</v>
      </c>
      <c r="AD22" s="2" t="s">
        <v>5</v>
      </c>
      <c r="AE22" s="2" t="s">
        <v>19</v>
      </c>
      <c r="AF22" s="2" t="s">
        <v>0</v>
      </c>
      <c r="AG22" s="2" t="s">
        <v>68</v>
      </c>
      <c r="AH22" s="188"/>
      <c r="AI22" s="2" t="s">
        <v>5</v>
      </c>
      <c r="AJ22" s="2" t="s">
        <v>68</v>
      </c>
      <c r="AK22" s="2" t="s">
        <v>104</v>
      </c>
      <c r="AL22" s="2" t="s">
        <v>125</v>
      </c>
      <c r="AM22" s="2" t="s">
        <v>5</v>
      </c>
      <c r="AN22" s="2" t="s">
        <v>19</v>
      </c>
      <c r="AO22" s="2" t="s">
        <v>0</v>
      </c>
      <c r="AP22" s="2" t="s">
        <v>68</v>
      </c>
      <c r="AQ22" s="188"/>
      <c r="AR22" s="2" t="s">
        <v>5</v>
      </c>
      <c r="AS22" s="2" t="s">
        <v>68</v>
      </c>
      <c r="AT22" s="2" t="s">
        <v>104</v>
      </c>
      <c r="AU22" s="2" t="s">
        <v>125</v>
      </c>
      <c r="AV22" s="2" t="s">
        <v>5</v>
      </c>
      <c r="AW22" s="2" t="s">
        <v>19</v>
      </c>
      <c r="AX22" s="2" t="s">
        <v>0</v>
      </c>
      <c r="AY22" s="2" t="s">
        <v>68</v>
      </c>
      <c r="BA22" s="2" t="s">
        <v>5</v>
      </c>
      <c r="BB22" s="2" t="s">
        <v>68</v>
      </c>
      <c r="BC22" s="2" t="s">
        <v>104</v>
      </c>
      <c r="BD22" s="2" t="s">
        <v>125</v>
      </c>
      <c r="BE22" s="193" t="s">
        <v>5</v>
      </c>
      <c r="BF22" s="193" t="s">
        <v>19</v>
      </c>
      <c r="BG22" s="193" t="s">
        <v>0</v>
      </c>
      <c r="BH22" s="193" t="s">
        <v>68</v>
      </c>
      <c r="BI22" s="188"/>
      <c r="BJ22" s="2" t="s">
        <v>5</v>
      </c>
      <c r="BK22" s="2" t="s">
        <v>68</v>
      </c>
    </row>
    <row r="23" spans="2:63" ht="15" customHeight="1">
      <c r="B23" s="1"/>
      <c r="C23" s="1"/>
      <c r="D23" s="1" t="s">
        <v>546</v>
      </c>
      <c r="E23" s="1"/>
      <c r="F23" s="1" t="s">
        <v>547</v>
      </c>
      <c r="G23" s="1" t="s">
        <v>130</v>
      </c>
      <c r="H23" s="1" t="s">
        <v>114</v>
      </c>
      <c r="I23" s="3">
        <v>43770.393553240698</v>
      </c>
      <c r="J23" s="1" t="s">
        <v>385</v>
      </c>
      <c r="K23" s="4">
        <v>0.99826091527740901</v>
      </c>
      <c r="L23" s="4">
        <v>9.0903500000000008</v>
      </c>
      <c r="M23" s="4">
        <v>0</v>
      </c>
      <c r="N23" s="4">
        <v>0</v>
      </c>
      <c r="O23" s="4">
        <v>0</v>
      </c>
      <c r="Q23" s="4">
        <v>13.680533333333299</v>
      </c>
      <c r="R23" s="4">
        <v>693049.95932955598</v>
      </c>
      <c r="S23" s="1" t="s">
        <v>384</v>
      </c>
      <c r="T23" s="4">
        <v>0.99679217206035797</v>
      </c>
      <c r="U23" s="4">
        <v>9.2817666666666696</v>
      </c>
      <c r="V23" s="4">
        <v>0</v>
      </c>
      <c r="W23" s="4">
        <v>0</v>
      </c>
      <c r="X23" s="4">
        <v>0</v>
      </c>
      <c r="Z23" s="4">
        <v>13.680533333333299</v>
      </c>
      <c r="AA23" s="4">
        <v>693049.95932955598</v>
      </c>
      <c r="AB23" s="1" t="s">
        <v>383</v>
      </c>
      <c r="AC23" s="4">
        <v>0.99906402414279805</v>
      </c>
      <c r="AD23" s="4">
        <v>9.5271166666666698</v>
      </c>
      <c r="AE23" s="4">
        <v>0</v>
      </c>
      <c r="AF23" s="4">
        <v>0</v>
      </c>
      <c r="AG23" s="4">
        <v>0</v>
      </c>
      <c r="AI23" s="4">
        <v>13.680533333333299</v>
      </c>
      <c r="AJ23" s="4">
        <v>693049.95932955598</v>
      </c>
      <c r="AK23" s="1" t="s">
        <v>695</v>
      </c>
      <c r="AL23" s="4">
        <v>0.99955375765101395</v>
      </c>
      <c r="AM23" s="4">
        <v>10.70675</v>
      </c>
      <c r="AN23" s="4">
        <v>0</v>
      </c>
      <c r="AO23" s="4"/>
      <c r="AP23" s="4">
        <v>27819.226691511802</v>
      </c>
      <c r="AR23" s="4">
        <v>10.6907833333333</v>
      </c>
      <c r="AS23" s="4">
        <v>195788.98114932101</v>
      </c>
      <c r="AT23" s="1" t="s">
        <v>381</v>
      </c>
      <c r="AU23" s="4">
        <v>0.99597805324617195</v>
      </c>
      <c r="AV23" s="4">
        <v>11.759783333333299</v>
      </c>
      <c r="AW23" s="4">
        <v>0</v>
      </c>
      <c r="AX23" s="4">
        <v>0</v>
      </c>
      <c r="AY23" s="4">
        <v>0</v>
      </c>
      <c r="BA23" s="4">
        <v>13.680533333333299</v>
      </c>
      <c r="BB23" s="4">
        <v>693049.95932955598</v>
      </c>
      <c r="BC23" s="1" t="s">
        <v>380</v>
      </c>
      <c r="BD23" s="4">
        <v>0.99495350851247299</v>
      </c>
      <c r="BE23" s="4">
        <v>22.706966666666698</v>
      </c>
      <c r="BF23" s="4">
        <v>0</v>
      </c>
      <c r="BG23" s="4">
        <v>0</v>
      </c>
      <c r="BH23" s="4">
        <v>0</v>
      </c>
      <c r="BJ23" s="4">
        <v>13.680533333333299</v>
      </c>
      <c r="BK23" s="4">
        <v>693049.95932955598</v>
      </c>
    </row>
    <row r="24" spans="2:63">
      <c r="B24" s="1"/>
      <c r="C24" s="1"/>
      <c r="D24" s="1" t="s">
        <v>546</v>
      </c>
      <c r="E24" s="1"/>
      <c r="F24" s="1" t="s">
        <v>545</v>
      </c>
      <c r="G24" s="1" t="s">
        <v>130</v>
      </c>
      <c r="H24" s="1" t="s">
        <v>114</v>
      </c>
      <c r="I24" s="3">
        <v>43770.431863425903</v>
      </c>
      <c r="J24" s="1" t="s">
        <v>385</v>
      </c>
      <c r="K24" s="4">
        <v>0.99826091527740901</v>
      </c>
      <c r="L24" s="4">
        <v>9.1122999999999994</v>
      </c>
      <c r="M24" s="4">
        <v>0</v>
      </c>
      <c r="N24" s="4">
        <v>0</v>
      </c>
      <c r="O24" s="4">
        <v>0</v>
      </c>
      <c r="Q24" s="4">
        <v>13.680566666666699</v>
      </c>
      <c r="R24" s="4">
        <v>638474.55584067095</v>
      </c>
      <c r="S24" s="1" t="s">
        <v>384</v>
      </c>
      <c r="T24" s="4">
        <v>0.99679217206035797</v>
      </c>
      <c r="U24" s="4">
        <v>9.1064000000000007</v>
      </c>
      <c r="V24" s="4">
        <v>0</v>
      </c>
      <c r="W24" s="4">
        <v>0</v>
      </c>
      <c r="X24" s="4">
        <v>0</v>
      </c>
      <c r="Z24" s="4">
        <v>13.680566666666699</v>
      </c>
      <c r="AA24" s="4">
        <v>638474.55584067095</v>
      </c>
      <c r="AB24" s="1" t="s">
        <v>383</v>
      </c>
      <c r="AC24" s="4">
        <v>0.99906402414279805</v>
      </c>
      <c r="AD24" s="4">
        <v>9.5764666666666702</v>
      </c>
      <c r="AE24" s="4">
        <v>0</v>
      </c>
      <c r="AF24" s="4">
        <v>0</v>
      </c>
      <c r="AG24" s="4">
        <v>0</v>
      </c>
      <c r="AI24" s="4">
        <v>13.680566666666699</v>
      </c>
      <c r="AJ24" s="4">
        <v>638474.55584067095</v>
      </c>
      <c r="AK24" s="1" t="s">
        <v>695</v>
      </c>
      <c r="AL24" s="4">
        <v>0.99955375765101395</v>
      </c>
      <c r="AM24" s="4">
        <v>10.711833333333299</v>
      </c>
      <c r="AN24" s="4">
        <v>0</v>
      </c>
      <c r="AO24" s="4"/>
      <c r="AP24" s="4">
        <v>31115.108295293099</v>
      </c>
      <c r="AR24" s="4">
        <v>10.6908333333333</v>
      </c>
      <c r="AS24" s="4">
        <v>212346.11310210201</v>
      </c>
      <c r="AT24" s="1" t="s">
        <v>381</v>
      </c>
      <c r="AU24" s="4">
        <v>0.99597805324617195</v>
      </c>
      <c r="AV24" s="4" t="s">
        <v>114</v>
      </c>
      <c r="AW24" s="4" t="s">
        <v>114</v>
      </c>
      <c r="AX24" s="4" t="s">
        <v>114</v>
      </c>
      <c r="AY24" s="4" t="s">
        <v>114</v>
      </c>
      <c r="BA24" s="4">
        <v>13.680566666666699</v>
      </c>
      <c r="BB24" s="4">
        <v>638474.55584067095</v>
      </c>
      <c r="BC24" s="1" t="s">
        <v>380</v>
      </c>
      <c r="BD24" s="4">
        <v>0.99495350851247299</v>
      </c>
      <c r="BE24" s="4">
        <v>23.471033333333299</v>
      </c>
      <c r="BF24" s="4">
        <v>0</v>
      </c>
      <c r="BG24" s="4">
        <v>0</v>
      </c>
      <c r="BH24" s="4">
        <v>0</v>
      </c>
      <c r="BJ24" s="4">
        <v>13.680566666666699</v>
      </c>
      <c r="BK24" s="4">
        <v>638474.55584067095</v>
      </c>
    </row>
    <row r="25" spans="2:63">
      <c r="B25" s="1"/>
      <c r="C25" s="1"/>
      <c r="D25" s="1" t="s">
        <v>449</v>
      </c>
      <c r="E25" s="1"/>
      <c r="F25" s="1" t="s">
        <v>536</v>
      </c>
      <c r="G25" s="1" t="s">
        <v>44</v>
      </c>
      <c r="H25" s="1" t="s">
        <v>94</v>
      </c>
      <c r="I25" s="3">
        <v>43770.536030092597</v>
      </c>
      <c r="J25" s="1" t="s">
        <v>385</v>
      </c>
      <c r="K25" s="4">
        <v>0.99826091527740901</v>
      </c>
      <c r="L25" s="4">
        <v>9.1287500000000001</v>
      </c>
      <c r="M25" s="4">
        <v>205.90276215227399</v>
      </c>
      <c r="N25" s="4">
        <v>102.951381076137</v>
      </c>
      <c r="O25" s="4">
        <v>396309.43170582899</v>
      </c>
      <c r="Q25" s="4">
        <v>13.6806</v>
      </c>
      <c r="R25" s="4">
        <v>490914.95083847002</v>
      </c>
      <c r="S25" s="1" t="s">
        <v>384</v>
      </c>
      <c r="T25" s="4">
        <v>0.99679217206035797</v>
      </c>
      <c r="U25" s="4">
        <v>9.2050666666666707</v>
      </c>
      <c r="V25" s="4">
        <v>198.562309448284</v>
      </c>
      <c r="W25" s="4">
        <v>99.281154724141899</v>
      </c>
      <c r="X25" s="4">
        <v>359145.61427100602</v>
      </c>
      <c r="Z25" s="4">
        <v>13.6806</v>
      </c>
      <c r="AA25" s="4">
        <v>490914.95083847002</v>
      </c>
      <c r="AB25" s="1" t="s">
        <v>383</v>
      </c>
      <c r="AC25" s="4">
        <v>0.99906402414279805</v>
      </c>
      <c r="AD25" s="4">
        <v>9.5819666666666699</v>
      </c>
      <c r="AE25" s="4">
        <v>187.83952306965</v>
      </c>
      <c r="AF25" s="4">
        <v>93.919761534825</v>
      </c>
      <c r="AG25" s="4">
        <v>121775.55639783099</v>
      </c>
      <c r="AI25" s="4">
        <v>13.6806</v>
      </c>
      <c r="AJ25" s="4">
        <v>490914.95083847002</v>
      </c>
      <c r="AK25" s="1" t="s">
        <v>695</v>
      </c>
      <c r="AL25" s="4">
        <v>0.99955375765101395</v>
      </c>
      <c r="AM25" s="4">
        <v>10.6917166666667</v>
      </c>
      <c r="AN25" s="4">
        <v>198.742646855104</v>
      </c>
      <c r="AO25" s="4">
        <v>99.3713234275519</v>
      </c>
      <c r="AP25" s="4">
        <v>846983.64985976298</v>
      </c>
      <c r="AR25" s="4">
        <v>10.6858166666667</v>
      </c>
      <c r="AS25" s="4">
        <v>136440.356502537</v>
      </c>
      <c r="AT25" s="1" t="s">
        <v>381</v>
      </c>
      <c r="AU25" s="4">
        <v>0.99597805324617195</v>
      </c>
      <c r="AV25" s="4">
        <v>11.827766666666699</v>
      </c>
      <c r="AW25" s="4">
        <v>202.835706132506</v>
      </c>
      <c r="AX25" s="4">
        <v>101.417853066253</v>
      </c>
      <c r="AY25" s="4">
        <v>316915.52229959302</v>
      </c>
      <c r="BA25" s="4">
        <v>13.6806</v>
      </c>
      <c r="BB25" s="4">
        <v>490914.95083847002</v>
      </c>
      <c r="BC25" s="1" t="s">
        <v>380</v>
      </c>
      <c r="BD25" s="4">
        <v>0.99495350851247299</v>
      </c>
      <c r="BE25" s="4">
        <v>23.479616666666701</v>
      </c>
      <c r="BF25" s="4">
        <v>234.55837564322701</v>
      </c>
      <c r="BG25" s="4">
        <v>117.279187821614</v>
      </c>
      <c r="BH25" s="4">
        <v>55287.118296931498</v>
      </c>
      <c r="BJ25" s="4">
        <v>13.6806</v>
      </c>
      <c r="BK25" s="4">
        <v>490914.95083847002</v>
      </c>
    </row>
    <row r="26" spans="2:63">
      <c r="B26" s="1"/>
      <c r="C26" s="1"/>
      <c r="D26" s="1" t="s">
        <v>499</v>
      </c>
      <c r="E26" s="1"/>
      <c r="F26" s="1" t="s">
        <v>535</v>
      </c>
      <c r="G26" s="1" t="s">
        <v>44</v>
      </c>
      <c r="H26" s="1" t="s">
        <v>40</v>
      </c>
      <c r="I26" s="3">
        <v>43770.556863425903</v>
      </c>
      <c r="J26" s="1" t="s">
        <v>385</v>
      </c>
      <c r="K26" s="4">
        <v>0.99826091527740901</v>
      </c>
      <c r="L26" s="4">
        <v>9.1287500000000001</v>
      </c>
      <c r="M26" s="4">
        <v>132.647717908294</v>
      </c>
      <c r="N26" s="4">
        <v>106.11817432663599</v>
      </c>
      <c r="O26" s="4">
        <v>242497.25698726301</v>
      </c>
      <c r="Q26" s="4">
        <v>13.6720666666667</v>
      </c>
      <c r="R26" s="4">
        <v>466273.86216675799</v>
      </c>
      <c r="S26" s="1" t="s">
        <v>384</v>
      </c>
      <c r="T26" s="4">
        <v>0.99679217206035797</v>
      </c>
      <c r="U26" s="4">
        <v>9.20505</v>
      </c>
      <c r="V26" s="4">
        <v>127.984636446541</v>
      </c>
      <c r="W26" s="4">
        <v>102.387709157233</v>
      </c>
      <c r="X26" s="4">
        <v>219870.21613032001</v>
      </c>
      <c r="Z26" s="4">
        <v>13.6720666666667</v>
      </c>
      <c r="AA26" s="4">
        <v>466273.86216675799</v>
      </c>
      <c r="AB26" s="1" t="s">
        <v>383</v>
      </c>
      <c r="AC26" s="4">
        <v>0.99906402414279805</v>
      </c>
      <c r="AD26" s="4">
        <v>9.5819500000000009</v>
      </c>
      <c r="AE26" s="4">
        <v>99.960866063076395</v>
      </c>
      <c r="AF26" s="4">
        <v>79.968692850461096</v>
      </c>
      <c r="AG26" s="4">
        <v>62024.454980326103</v>
      </c>
      <c r="AI26" s="4">
        <v>13.6720666666667</v>
      </c>
      <c r="AJ26" s="4">
        <v>466273.86216675799</v>
      </c>
      <c r="AK26" s="1" t="s">
        <v>695</v>
      </c>
      <c r="AL26" s="4">
        <v>0.99955375765101395</v>
      </c>
      <c r="AM26" s="4">
        <v>10.6916666666667</v>
      </c>
      <c r="AN26" s="4">
        <v>123.043556053744</v>
      </c>
      <c r="AO26" s="4">
        <v>98.434844842995105</v>
      </c>
      <c r="AP26" s="4">
        <v>529585.94471469696</v>
      </c>
      <c r="AR26" s="4">
        <v>10.6857666666667</v>
      </c>
      <c r="AS26" s="4">
        <v>134128.358073351</v>
      </c>
      <c r="AT26" s="1" t="s">
        <v>381</v>
      </c>
      <c r="AU26" s="4">
        <v>0.99597805324617195</v>
      </c>
      <c r="AV26" s="4">
        <v>11.827716666666699</v>
      </c>
      <c r="AW26" s="4">
        <v>126.117811886006</v>
      </c>
      <c r="AX26" s="4">
        <v>100.89424950880399</v>
      </c>
      <c r="AY26" s="4">
        <v>187158.83891579599</v>
      </c>
      <c r="BA26" s="4">
        <v>13.6720666666667</v>
      </c>
      <c r="BB26" s="4">
        <v>466273.86216675799</v>
      </c>
      <c r="BC26" s="1" t="s">
        <v>380</v>
      </c>
      <c r="BD26" s="4">
        <v>0.99495350851247299</v>
      </c>
      <c r="BE26" s="4">
        <v>23.488033333333298</v>
      </c>
      <c r="BF26" s="4">
        <v>107.30638251822</v>
      </c>
      <c r="BG26" s="4">
        <v>85.845106014576103</v>
      </c>
      <c r="BH26" s="4">
        <v>24023.339295020502</v>
      </c>
      <c r="BJ26" s="4">
        <v>13.6720666666667</v>
      </c>
      <c r="BK26" s="4">
        <v>466273.86216675799</v>
      </c>
    </row>
    <row r="27" spans="2:63">
      <c r="B27" s="1"/>
      <c r="C27" s="1"/>
      <c r="D27" s="1" t="s">
        <v>409</v>
      </c>
      <c r="E27" s="1"/>
      <c r="F27" s="1" t="s">
        <v>534</v>
      </c>
      <c r="G27" s="1" t="s">
        <v>44</v>
      </c>
      <c r="H27" s="1" t="s">
        <v>95</v>
      </c>
      <c r="I27" s="3">
        <v>43770.577662037002</v>
      </c>
      <c r="J27" s="1" t="s">
        <v>385</v>
      </c>
      <c r="K27" s="4">
        <v>0.99826091527740901</v>
      </c>
      <c r="L27" s="4">
        <v>9.1286166666666695</v>
      </c>
      <c r="M27" s="4">
        <v>88.317280445900394</v>
      </c>
      <c r="N27" s="4">
        <v>100.934034795315</v>
      </c>
      <c r="O27" s="4">
        <v>229080.18534699801</v>
      </c>
      <c r="Q27" s="4">
        <v>13.671950000000001</v>
      </c>
      <c r="R27" s="4">
        <v>661570.08915961196</v>
      </c>
      <c r="S27" s="1" t="s">
        <v>384</v>
      </c>
      <c r="T27" s="4">
        <v>0.99679217206035797</v>
      </c>
      <c r="U27" s="4">
        <v>9.2049166666666693</v>
      </c>
      <c r="V27" s="4">
        <v>82.900216660800794</v>
      </c>
      <c r="W27" s="4">
        <v>94.743104755200903</v>
      </c>
      <c r="X27" s="4">
        <v>202068.687468369</v>
      </c>
      <c r="Z27" s="4">
        <v>13.671950000000001</v>
      </c>
      <c r="AA27" s="4">
        <v>661570.08915961196</v>
      </c>
      <c r="AB27" s="1" t="s">
        <v>383</v>
      </c>
      <c r="AC27" s="4">
        <v>0.99906402414279805</v>
      </c>
      <c r="AD27" s="4">
        <v>9.5818166666666702</v>
      </c>
      <c r="AE27" s="4">
        <v>74.171188017988101</v>
      </c>
      <c r="AF27" s="4">
        <v>84.767072020557805</v>
      </c>
      <c r="AG27" s="4">
        <v>65444.618775623901</v>
      </c>
      <c r="AI27" s="4">
        <v>13.671950000000001</v>
      </c>
      <c r="AJ27" s="4">
        <v>661570.08915961196</v>
      </c>
      <c r="AK27" s="1" t="s">
        <v>695</v>
      </c>
      <c r="AL27" s="4">
        <v>0.99955375765101395</v>
      </c>
      <c r="AM27" s="4">
        <v>10.6865166666667</v>
      </c>
      <c r="AN27" s="4">
        <v>86.248064644406796</v>
      </c>
      <c r="AO27" s="4">
        <v>98.569216736464895</v>
      </c>
      <c r="AP27" s="4">
        <v>482156.37216274498</v>
      </c>
      <c r="AR27" s="4">
        <v>10.685650000000001</v>
      </c>
      <c r="AS27" s="4">
        <v>169170.11726289199</v>
      </c>
      <c r="AT27" s="1" t="s">
        <v>381</v>
      </c>
      <c r="AU27" s="4">
        <v>0.99597805324617195</v>
      </c>
      <c r="AV27" s="4">
        <v>11.8276</v>
      </c>
      <c r="AW27" s="4">
        <v>85.672224710678506</v>
      </c>
      <c r="AX27" s="4">
        <v>97.911113955061197</v>
      </c>
      <c r="AY27" s="4">
        <v>180388.45979751699</v>
      </c>
      <c r="BA27" s="4">
        <v>13.671950000000001</v>
      </c>
      <c r="BB27" s="4">
        <v>661570.08915961196</v>
      </c>
      <c r="BC27" s="1" t="s">
        <v>380</v>
      </c>
      <c r="BD27" s="4">
        <v>0.99495350851247299</v>
      </c>
      <c r="BE27" s="4">
        <v>23.479416666666701</v>
      </c>
      <c r="BF27" s="4">
        <v>91.719192674375293</v>
      </c>
      <c r="BG27" s="4">
        <v>104.821934485</v>
      </c>
      <c r="BH27" s="4">
        <v>29134.182401696999</v>
      </c>
      <c r="BJ27" s="4">
        <v>13.671950000000001</v>
      </c>
      <c r="BK27" s="4">
        <v>661570.08915961196</v>
      </c>
    </row>
    <row r="28" spans="2:63">
      <c r="B28" s="1"/>
      <c r="C28" s="1"/>
      <c r="D28" s="1" t="s">
        <v>474</v>
      </c>
      <c r="E28" s="1"/>
      <c r="F28" s="1" t="s">
        <v>529</v>
      </c>
      <c r="G28" s="1" t="s">
        <v>44</v>
      </c>
      <c r="H28" s="1" t="s">
        <v>123</v>
      </c>
      <c r="I28" s="3">
        <v>43770.640243055597</v>
      </c>
      <c r="J28" s="1" t="s">
        <v>385</v>
      </c>
      <c r="K28" s="4">
        <v>0.99826091527740901</v>
      </c>
      <c r="L28" s="4">
        <v>9.1232666666666695</v>
      </c>
      <c r="M28" s="4">
        <v>19.4559349718512</v>
      </c>
      <c r="N28" s="4">
        <v>97.279674859256204</v>
      </c>
      <c r="O28" s="4">
        <v>39682.690392951699</v>
      </c>
      <c r="Q28" s="4">
        <v>13.6720666666667</v>
      </c>
      <c r="R28" s="4">
        <v>520215.18595282303</v>
      </c>
      <c r="S28" s="1" t="s">
        <v>384</v>
      </c>
      <c r="T28" s="4">
        <v>0.99679217206035797</v>
      </c>
      <c r="U28" s="4">
        <v>9.20505</v>
      </c>
      <c r="V28" s="4">
        <v>18.116550896111399</v>
      </c>
      <c r="W28" s="4">
        <v>90.582754480557099</v>
      </c>
      <c r="X28" s="4">
        <v>34723.703363517299</v>
      </c>
      <c r="Z28" s="4">
        <v>13.6720666666667</v>
      </c>
      <c r="AA28" s="4">
        <v>520215.18595282303</v>
      </c>
      <c r="AB28" s="1" t="s">
        <v>383</v>
      </c>
      <c r="AC28" s="4">
        <v>0.99906402414279805</v>
      </c>
      <c r="AD28" s="4">
        <v>9.5819500000000009</v>
      </c>
      <c r="AE28" s="4">
        <v>12.392537612039501</v>
      </c>
      <c r="AF28" s="4">
        <v>61.962688060197301</v>
      </c>
      <c r="AG28" s="4">
        <v>8644.1693022024792</v>
      </c>
      <c r="AI28" s="4">
        <v>13.6720666666667</v>
      </c>
      <c r="AJ28" s="4">
        <v>520215.18595282303</v>
      </c>
      <c r="AK28" s="1" t="s">
        <v>695</v>
      </c>
      <c r="AL28" s="4">
        <v>0.99955375765101395</v>
      </c>
      <c r="AM28" s="4">
        <v>10.6916833333333</v>
      </c>
      <c r="AN28" s="4">
        <v>21.321720359856801</v>
      </c>
      <c r="AO28" s="4">
        <v>106.608601799284</v>
      </c>
      <c r="AP28" s="4">
        <v>129222.16423651901</v>
      </c>
      <c r="AR28" s="4">
        <v>10.685783333333299</v>
      </c>
      <c r="AS28" s="4">
        <v>141646.034244307</v>
      </c>
      <c r="AT28" s="1" t="s">
        <v>381</v>
      </c>
      <c r="AU28" s="4">
        <v>0.99597805324617195</v>
      </c>
      <c r="AV28" s="4">
        <v>11.827733333333301</v>
      </c>
      <c r="AW28" s="4">
        <v>18.228212636859801</v>
      </c>
      <c r="AX28" s="4">
        <v>91.141063184299</v>
      </c>
      <c r="AY28" s="4">
        <v>30180.050073594099</v>
      </c>
      <c r="BA28" s="4">
        <v>13.6720666666667</v>
      </c>
      <c r="BB28" s="4">
        <v>520215.18595282303</v>
      </c>
      <c r="BC28" s="1" t="s">
        <v>380</v>
      </c>
      <c r="BD28" s="4">
        <v>0.99495350851247299</v>
      </c>
      <c r="BE28" s="4">
        <v>23.462599999999998</v>
      </c>
      <c r="BF28" s="4">
        <v>14.896225483715501</v>
      </c>
      <c r="BG28" s="4">
        <v>74.4811274185776</v>
      </c>
      <c r="BH28" s="4">
        <v>3720.7116427780502</v>
      </c>
      <c r="BJ28" s="4">
        <v>13.6720666666667</v>
      </c>
      <c r="BK28" s="4">
        <v>520215.18595282303</v>
      </c>
    </row>
    <row r="29" spans="2:63">
      <c r="B29" s="1"/>
      <c r="C29" s="1"/>
      <c r="D29" s="1" t="s">
        <v>428</v>
      </c>
      <c r="E29" s="1"/>
      <c r="F29" s="1" t="s">
        <v>528</v>
      </c>
      <c r="G29" s="1" t="s">
        <v>44</v>
      </c>
      <c r="H29" s="1" t="s">
        <v>131</v>
      </c>
      <c r="I29" s="3">
        <v>43770.661087963003</v>
      </c>
      <c r="J29" s="1" t="s">
        <v>385</v>
      </c>
      <c r="K29" s="4">
        <v>0.99826091527740901</v>
      </c>
      <c r="L29" s="4">
        <v>9.1287833333333293</v>
      </c>
      <c r="M29" s="4">
        <v>13.943104066667701</v>
      </c>
      <c r="N29" s="4">
        <v>111.54483253334099</v>
      </c>
      <c r="O29" s="4">
        <v>26946.766155032001</v>
      </c>
      <c r="Q29" s="4">
        <v>13.6721</v>
      </c>
      <c r="R29" s="4">
        <v>492925.411870879</v>
      </c>
      <c r="S29" s="1" t="s">
        <v>384</v>
      </c>
      <c r="T29" s="4">
        <v>0.99679217206035797</v>
      </c>
      <c r="U29" s="4">
        <v>9.1996000000000002</v>
      </c>
      <c r="V29" s="4">
        <v>12.531947875017201</v>
      </c>
      <c r="W29" s="4">
        <v>100.255583000138</v>
      </c>
      <c r="X29" s="4">
        <v>22759.739189501001</v>
      </c>
      <c r="Z29" s="4">
        <v>13.6721</v>
      </c>
      <c r="AA29" s="4">
        <v>492925.411870879</v>
      </c>
      <c r="AB29" s="1" t="s">
        <v>383</v>
      </c>
      <c r="AC29" s="4">
        <v>0.99906402414279805</v>
      </c>
      <c r="AD29" s="4">
        <v>9.58198333333333</v>
      </c>
      <c r="AE29" s="4">
        <v>11.237660713049999</v>
      </c>
      <c r="AF29" s="4">
        <v>89.901285704399697</v>
      </c>
      <c r="AG29" s="4">
        <v>7428.1440169525504</v>
      </c>
      <c r="AI29" s="4">
        <v>13.6721</v>
      </c>
      <c r="AJ29" s="4">
        <v>492925.411870879</v>
      </c>
      <c r="AK29" s="1" t="s">
        <v>695</v>
      </c>
      <c r="AL29" s="4">
        <v>0.99955375765101395</v>
      </c>
      <c r="AM29" s="4">
        <v>10.691700000000001</v>
      </c>
      <c r="AN29" s="4">
        <v>11.009249815954901</v>
      </c>
      <c r="AO29" s="4">
        <v>88.073998527639404</v>
      </c>
      <c r="AP29" s="4">
        <v>85922.802765135406</v>
      </c>
      <c r="AR29" s="4">
        <v>10.6858</v>
      </c>
      <c r="AS29" s="4">
        <v>142139.58003838299</v>
      </c>
      <c r="AT29" s="1" t="s">
        <v>381</v>
      </c>
      <c r="AU29" s="4">
        <v>0.99597805324617195</v>
      </c>
      <c r="AV29" s="4">
        <v>11.819266666666699</v>
      </c>
      <c r="AW29" s="4">
        <v>12.102404831056401</v>
      </c>
      <c r="AX29" s="4">
        <v>96.819238648451503</v>
      </c>
      <c r="AY29" s="4">
        <v>18986.5356147149</v>
      </c>
      <c r="BA29" s="4">
        <v>13.6721</v>
      </c>
      <c r="BB29" s="4">
        <v>492925.411870879</v>
      </c>
      <c r="BC29" s="1" t="s">
        <v>380</v>
      </c>
      <c r="BD29" s="4">
        <v>0.99495350851247299</v>
      </c>
      <c r="BE29" s="4">
        <v>23.462583333333299</v>
      </c>
      <c r="BF29" s="4">
        <v>15.9709474696105</v>
      </c>
      <c r="BG29" s="4">
        <v>127.767579756884</v>
      </c>
      <c r="BH29" s="4">
        <v>3779.88545344555</v>
      </c>
      <c r="BJ29" s="4">
        <v>13.6721</v>
      </c>
      <c r="BK29" s="4">
        <v>492925.411870879</v>
      </c>
    </row>
    <row r="30" spans="2:63">
      <c r="B30" s="1"/>
      <c r="C30" s="1"/>
      <c r="D30" s="1" t="s">
        <v>388</v>
      </c>
      <c r="E30" s="1"/>
      <c r="F30" s="1" t="s">
        <v>527</v>
      </c>
      <c r="G30" s="1" t="s">
        <v>44</v>
      </c>
      <c r="H30" s="1" t="s">
        <v>120</v>
      </c>
      <c r="I30" s="3">
        <v>43770.6819791667</v>
      </c>
      <c r="J30" s="1" t="s">
        <v>385</v>
      </c>
      <c r="K30" s="4">
        <v>0.99826091527740901</v>
      </c>
      <c r="L30" s="4">
        <v>9.1232666666666695</v>
      </c>
      <c r="M30" s="4">
        <v>9.2406943531943799</v>
      </c>
      <c r="N30" s="4">
        <v>123.209258042592</v>
      </c>
      <c r="O30" s="4">
        <v>19541.8441902261</v>
      </c>
      <c r="Q30" s="4">
        <v>13.6720666666667</v>
      </c>
      <c r="R30" s="4">
        <v>539380.15511010296</v>
      </c>
      <c r="S30" s="1" t="s">
        <v>384</v>
      </c>
      <c r="T30" s="4">
        <v>0.99679217206035797</v>
      </c>
      <c r="U30" s="4">
        <v>9.1995666666666693</v>
      </c>
      <c r="V30" s="4">
        <v>6.8545999458122804</v>
      </c>
      <c r="W30" s="4">
        <v>91.394665944163805</v>
      </c>
      <c r="X30" s="4">
        <v>13622.1158754561</v>
      </c>
      <c r="Z30" s="4">
        <v>13.6720666666667</v>
      </c>
      <c r="AA30" s="4">
        <v>539380.15511010296</v>
      </c>
      <c r="AB30" s="1" t="s">
        <v>383</v>
      </c>
      <c r="AC30" s="4">
        <v>0.99906402414279805</v>
      </c>
      <c r="AD30" s="4">
        <v>9.5764666666666702</v>
      </c>
      <c r="AE30" s="4">
        <v>6.3326170955777901</v>
      </c>
      <c r="AF30" s="4">
        <v>84.434894607703896</v>
      </c>
      <c r="AG30" s="4">
        <v>4582.3136470834897</v>
      </c>
      <c r="AI30" s="4">
        <v>13.6720666666667</v>
      </c>
      <c r="AJ30" s="4">
        <v>539380.15511010296</v>
      </c>
      <c r="AK30" s="1"/>
      <c r="AL30" s="4"/>
      <c r="AM30" s="4"/>
      <c r="AN30" s="4"/>
      <c r="AO30" s="4"/>
      <c r="AP30" s="4"/>
      <c r="AR30" s="4"/>
      <c r="AS30" s="4"/>
      <c r="AT30" s="1" t="s">
        <v>381</v>
      </c>
      <c r="AU30" s="4">
        <v>0.99597805324617195</v>
      </c>
      <c r="AV30" s="4">
        <v>11.819233333333299</v>
      </c>
      <c r="AW30" s="4">
        <v>6.7585399557085797</v>
      </c>
      <c r="AX30" s="4">
        <v>90.113866076114405</v>
      </c>
      <c r="AY30" s="4">
        <v>11602.209241758999</v>
      </c>
      <c r="BA30" s="4">
        <v>13.6720666666667</v>
      </c>
      <c r="BB30" s="4">
        <v>539380.15511010296</v>
      </c>
      <c r="BC30" s="1" t="s">
        <v>380</v>
      </c>
      <c r="BD30" s="4">
        <v>0.99495350851247299</v>
      </c>
      <c r="BE30" s="4">
        <v>23.437100000000001</v>
      </c>
      <c r="BF30" s="4">
        <v>9.1580798623384503</v>
      </c>
      <c r="BG30" s="4">
        <v>122.107731497846</v>
      </c>
      <c r="BH30" s="4">
        <v>2371.7348773820499</v>
      </c>
      <c r="BJ30" s="4">
        <v>13.6720666666667</v>
      </c>
      <c r="BK30" s="4">
        <v>539380.15511010296</v>
      </c>
    </row>
    <row r="31" spans="2:63">
      <c r="B31" s="1"/>
      <c r="C31" s="1"/>
      <c r="D31" s="1" t="s">
        <v>499</v>
      </c>
      <c r="E31" s="1"/>
      <c r="F31" s="1" t="s">
        <v>498</v>
      </c>
      <c r="G31" s="1" t="s">
        <v>27</v>
      </c>
      <c r="H31" s="1" t="s">
        <v>40</v>
      </c>
      <c r="I31" s="3">
        <v>43770.995405092603</v>
      </c>
      <c r="J31" s="1" t="s">
        <v>385</v>
      </c>
      <c r="K31" s="4">
        <v>0.99826091527740901</v>
      </c>
      <c r="L31" s="4">
        <v>9.1232833333333296</v>
      </c>
      <c r="M31" s="4">
        <v>123.45163954015599</v>
      </c>
      <c r="N31" s="4">
        <v>98.761311632124901</v>
      </c>
      <c r="O31" s="4">
        <v>264896.49173747899</v>
      </c>
      <c r="Q31" s="4">
        <v>13.6721</v>
      </c>
      <c r="R31" s="4">
        <v>547284.77641824505</v>
      </c>
      <c r="S31" s="1" t="s">
        <v>384</v>
      </c>
      <c r="T31" s="4">
        <v>0.99679217206035797</v>
      </c>
      <c r="U31" s="4">
        <v>9.1996000000000002</v>
      </c>
      <c r="V31" s="4">
        <v>117.201703793951</v>
      </c>
      <c r="W31" s="4">
        <v>93.761363035160699</v>
      </c>
      <c r="X31" s="4">
        <v>236327.78588031299</v>
      </c>
      <c r="Z31" s="4">
        <v>13.6721</v>
      </c>
      <c r="AA31" s="4">
        <v>547284.77641824505</v>
      </c>
      <c r="AB31" s="1" t="s">
        <v>383</v>
      </c>
      <c r="AC31" s="4">
        <v>0.99906402414279805</v>
      </c>
      <c r="AD31" s="4">
        <v>9.5764999999999993</v>
      </c>
      <c r="AE31" s="4">
        <v>103.016549705537</v>
      </c>
      <c r="AF31" s="4">
        <v>82.413239764429406</v>
      </c>
      <c r="AG31" s="4">
        <v>75006.181133333695</v>
      </c>
      <c r="AI31" s="4">
        <v>13.6721</v>
      </c>
      <c r="AJ31" s="4">
        <v>547284.77641824505</v>
      </c>
      <c r="AK31" s="1" t="s">
        <v>695</v>
      </c>
      <c r="AL31" s="4">
        <v>0.99955375765101395</v>
      </c>
      <c r="AM31" s="4">
        <v>10.681616666666701</v>
      </c>
      <c r="AN31" s="4">
        <v>129.008718825063</v>
      </c>
      <c r="AO31" s="4">
        <v>103.20697506005099</v>
      </c>
      <c r="AP31" s="4">
        <v>554073.663423714</v>
      </c>
      <c r="AR31" s="4">
        <v>10.680766666666701</v>
      </c>
      <c r="AS31" s="4">
        <v>134275.566136268</v>
      </c>
      <c r="AT31" s="1" t="s">
        <v>381</v>
      </c>
      <c r="AU31" s="4">
        <v>0.99597805324617195</v>
      </c>
      <c r="AV31" s="4">
        <v>11.819266666666699</v>
      </c>
      <c r="AW31" s="4">
        <v>124.873878668638</v>
      </c>
      <c r="AX31" s="4">
        <v>99.899102934910502</v>
      </c>
      <c r="AY31" s="4">
        <v>217509.29123266999</v>
      </c>
      <c r="BA31" s="4">
        <v>13.6721</v>
      </c>
      <c r="BB31" s="4">
        <v>547284.77641824505</v>
      </c>
      <c r="BC31" s="1" t="s">
        <v>380</v>
      </c>
      <c r="BD31" s="4">
        <v>0.99495350851247299</v>
      </c>
      <c r="BE31" s="4">
        <v>23.4455833333333</v>
      </c>
      <c r="BF31" s="4">
        <v>140.98354958833099</v>
      </c>
      <c r="BG31" s="4">
        <v>112.786839670665</v>
      </c>
      <c r="BH31" s="4">
        <v>37046.617240931897</v>
      </c>
      <c r="BJ31" s="4">
        <v>13.6721</v>
      </c>
      <c r="BK31" s="4">
        <v>547284.77641824505</v>
      </c>
    </row>
    <row r="32" spans="2:63">
      <c r="B32" s="1"/>
      <c r="C32" s="1"/>
      <c r="D32" s="1" t="s">
        <v>497</v>
      </c>
      <c r="E32" s="1"/>
      <c r="F32" s="1" t="s">
        <v>496</v>
      </c>
      <c r="G32" s="1" t="s">
        <v>27</v>
      </c>
      <c r="H32" s="1" t="s">
        <v>94</v>
      </c>
      <c r="I32" s="3">
        <v>43771.016307870399</v>
      </c>
      <c r="J32" s="1" t="s">
        <v>385</v>
      </c>
      <c r="K32" s="4">
        <v>0.99826091527740901</v>
      </c>
      <c r="L32" s="4">
        <v>9.1178000000000008</v>
      </c>
      <c r="M32" s="4">
        <v>167.13723745453601</v>
      </c>
      <c r="N32" s="4">
        <v>83.568618727268003</v>
      </c>
      <c r="O32" s="4">
        <v>392118.81323587202</v>
      </c>
      <c r="Q32" s="4">
        <v>13.6721</v>
      </c>
      <c r="R32" s="4">
        <v>598381.94792481104</v>
      </c>
      <c r="S32" s="1" t="s">
        <v>384</v>
      </c>
      <c r="T32" s="4">
        <v>0.99679217206035797</v>
      </c>
      <c r="U32" s="4">
        <v>9.1995833333333294</v>
      </c>
      <c r="V32" s="4">
        <v>161.20656892153701</v>
      </c>
      <c r="W32" s="4">
        <v>80.603284460768407</v>
      </c>
      <c r="X32" s="4">
        <v>355409.237217204</v>
      </c>
      <c r="Z32" s="4">
        <v>13.6721</v>
      </c>
      <c r="AA32" s="4">
        <v>598381.94792481104</v>
      </c>
      <c r="AB32" s="1" t="s">
        <v>383</v>
      </c>
      <c r="AC32" s="4">
        <v>0.99906402414279805</v>
      </c>
      <c r="AD32" s="4">
        <v>9.5765166666666701</v>
      </c>
      <c r="AE32" s="4">
        <v>148.36745395513199</v>
      </c>
      <c r="AF32" s="4">
        <v>74.183726977565897</v>
      </c>
      <c r="AG32" s="4">
        <v>117646.93973103599</v>
      </c>
      <c r="AI32" s="4">
        <v>13.6721</v>
      </c>
      <c r="AJ32" s="4">
        <v>598381.94792481104</v>
      </c>
      <c r="AK32" s="1" t="s">
        <v>695</v>
      </c>
      <c r="AL32" s="4">
        <v>0.99955375765101395</v>
      </c>
      <c r="AM32" s="4">
        <v>10.686683333333299</v>
      </c>
      <c r="AN32" s="4">
        <v>165.08644672212</v>
      </c>
      <c r="AO32" s="4">
        <v>82.543223361059901</v>
      </c>
      <c r="AP32" s="4">
        <v>997886.00552879402</v>
      </c>
      <c r="AR32" s="4">
        <v>10.6807833333333</v>
      </c>
      <c r="AS32" s="4">
        <v>191783.35872946499</v>
      </c>
      <c r="AT32" s="1" t="s">
        <v>381</v>
      </c>
      <c r="AU32" s="4">
        <v>0.99597805324617195</v>
      </c>
      <c r="AV32" s="4">
        <v>11.819266666666699</v>
      </c>
      <c r="AW32" s="4">
        <v>172.640334972913</v>
      </c>
      <c r="AX32" s="4">
        <v>86.320167486456597</v>
      </c>
      <c r="AY32" s="4">
        <v>328786.21247103001</v>
      </c>
      <c r="BA32" s="4">
        <v>13.6721</v>
      </c>
      <c r="BB32" s="4">
        <v>598381.94792481104</v>
      </c>
      <c r="BC32" s="1" t="s">
        <v>380</v>
      </c>
      <c r="BD32" s="4">
        <v>0.99495350851247299</v>
      </c>
      <c r="BE32" s="4">
        <v>23.445616666666702</v>
      </c>
      <c r="BF32" s="4">
        <v>185.21075026676701</v>
      </c>
      <c r="BG32" s="4">
        <v>92.605375133383603</v>
      </c>
      <c r="BH32" s="4">
        <v>53212.225648412903</v>
      </c>
      <c r="BJ32" s="4">
        <v>13.6721</v>
      </c>
      <c r="BK32" s="4">
        <v>598381.94792481104</v>
      </c>
    </row>
    <row r="33" spans="2:63">
      <c r="B33" s="1"/>
      <c r="C33" s="1"/>
      <c r="D33" s="1" t="s">
        <v>474</v>
      </c>
      <c r="E33" s="1"/>
      <c r="F33" s="1" t="s">
        <v>473</v>
      </c>
      <c r="G33" s="1" t="s">
        <v>27</v>
      </c>
      <c r="H33" s="1" t="s">
        <v>123</v>
      </c>
      <c r="I33" s="3">
        <v>43771.2667939815</v>
      </c>
      <c r="J33" s="1" t="s">
        <v>385</v>
      </c>
      <c r="K33" s="4">
        <v>0.99826091527740901</v>
      </c>
      <c r="L33" s="4">
        <v>9.11771666666667</v>
      </c>
      <c r="M33" s="4">
        <v>17.515122745995701</v>
      </c>
      <c r="N33" s="4">
        <v>87.575613729978699</v>
      </c>
      <c r="O33" s="4">
        <v>39552.531486163702</v>
      </c>
      <c r="Q33" s="4">
        <v>13.6720166666667</v>
      </c>
      <c r="R33" s="4">
        <v>575963.71328457596</v>
      </c>
      <c r="S33" s="1" t="s">
        <v>384</v>
      </c>
      <c r="T33" s="4">
        <v>0.99679217206035797</v>
      </c>
      <c r="U33" s="4">
        <v>9.1940166666666698</v>
      </c>
      <c r="V33" s="4">
        <v>15.166795779523399</v>
      </c>
      <c r="W33" s="4">
        <v>75.833978897617101</v>
      </c>
      <c r="X33" s="4">
        <v>32185.218012572801</v>
      </c>
      <c r="Z33" s="4">
        <v>13.6720166666667</v>
      </c>
      <c r="AA33" s="4">
        <v>575963.71328457596</v>
      </c>
      <c r="AB33" s="1" t="s">
        <v>383</v>
      </c>
      <c r="AC33" s="4">
        <v>0.99906402414279805</v>
      </c>
      <c r="AD33" s="4">
        <v>9.5709166666666707</v>
      </c>
      <c r="AE33" s="4">
        <v>16.3331662655245</v>
      </c>
      <c r="AF33" s="4">
        <v>81.665831327622399</v>
      </c>
      <c r="AG33" s="4">
        <v>12609.5057833541</v>
      </c>
      <c r="AI33" s="4">
        <v>13.6720166666667</v>
      </c>
      <c r="AJ33" s="4">
        <v>575963.71328457596</v>
      </c>
      <c r="AK33" s="1" t="s">
        <v>695</v>
      </c>
      <c r="AL33" s="4">
        <v>0.99955375765101395</v>
      </c>
      <c r="AM33" s="4">
        <v>10.6815333333333</v>
      </c>
      <c r="AN33" s="4">
        <v>23.882283711595701</v>
      </c>
      <c r="AO33" s="4">
        <v>119.411418557978</v>
      </c>
      <c r="AP33" s="4">
        <v>131142.185027167</v>
      </c>
      <c r="AR33" s="4">
        <v>10.6756333333333</v>
      </c>
      <c r="AS33" s="4">
        <v>132639.18796892499</v>
      </c>
      <c r="AT33" s="1" t="s">
        <v>381</v>
      </c>
      <c r="AU33" s="4">
        <v>0.99597805324617195</v>
      </c>
      <c r="AV33" s="4">
        <v>11.8106833333333</v>
      </c>
      <c r="AW33" s="4">
        <v>16.5150579533205</v>
      </c>
      <c r="AX33" s="4">
        <v>82.575289766602296</v>
      </c>
      <c r="AY33" s="4">
        <v>30273.878880826702</v>
      </c>
      <c r="BA33" s="4">
        <v>13.6720166666667</v>
      </c>
      <c r="BB33" s="4">
        <v>575963.71328457596</v>
      </c>
      <c r="BC33" s="1" t="s">
        <v>380</v>
      </c>
      <c r="BD33" s="4">
        <v>0.99495350851247299</v>
      </c>
      <c r="BE33" s="4">
        <v>23.403083333333299</v>
      </c>
      <c r="BF33" s="4">
        <v>17.404049193421301</v>
      </c>
      <c r="BG33" s="4">
        <v>87.020245967106504</v>
      </c>
      <c r="BH33" s="4">
        <v>4812.9591431438603</v>
      </c>
      <c r="BJ33" s="4">
        <v>13.6720166666667</v>
      </c>
      <c r="BK33" s="4">
        <v>575963.71328457596</v>
      </c>
    </row>
    <row r="34" spans="2:63">
      <c r="B34" s="1"/>
      <c r="C34" s="1"/>
      <c r="D34" s="1" t="s">
        <v>462</v>
      </c>
      <c r="E34" s="1"/>
      <c r="F34" s="1" t="s">
        <v>461</v>
      </c>
      <c r="G34" s="1" t="s">
        <v>27</v>
      </c>
      <c r="H34" s="1" t="s">
        <v>60</v>
      </c>
      <c r="I34" s="3">
        <v>43771.392060185201</v>
      </c>
      <c r="J34" s="1" t="s">
        <v>385</v>
      </c>
      <c r="K34" s="4">
        <v>0.99826091527740901</v>
      </c>
      <c r="L34" s="4">
        <v>9.1176999999999992</v>
      </c>
      <c r="M34" s="4">
        <v>39.239138926107401</v>
      </c>
      <c r="N34" s="4">
        <v>78.478277852214802</v>
      </c>
      <c r="O34" s="4">
        <v>108541.29682280299</v>
      </c>
      <c r="Q34" s="4">
        <v>13.6719833333333</v>
      </c>
      <c r="R34" s="4">
        <v>705520.37562005105</v>
      </c>
      <c r="S34" s="1" t="s">
        <v>384</v>
      </c>
      <c r="T34" s="4">
        <v>0.99679217206035797</v>
      </c>
      <c r="U34" s="4">
        <v>9.1940166666666698</v>
      </c>
      <c r="V34" s="4">
        <v>37.5046840502092</v>
      </c>
      <c r="W34" s="4">
        <v>75.0093681004183</v>
      </c>
      <c r="X34" s="4">
        <v>97490.560043248493</v>
      </c>
      <c r="Z34" s="4">
        <v>13.6719833333333</v>
      </c>
      <c r="AA34" s="4">
        <v>705520.37562005105</v>
      </c>
      <c r="AB34" s="1" t="s">
        <v>383</v>
      </c>
      <c r="AC34" s="4">
        <v>0.99906402414279805</v>
      </c>
      <c r="AD34" s="4">
        <v>9.5709166666666707</v>
      </c>
      <c r="AE34" s="4">
        <v>33.647269112991403</v>
      </c>
      <c r="AF34" s="4">
        <v>67.294538225982805</v>
      </c>
      <c r="AG34" s="4">
        <v>31771.927502258099</v>
      </c>
      <c r="AI34" s="4">
        <v>13.6719833333333</v>
      </c>
      <c r="AJ34" s="4">
        <v>705520.37562005105</v>
      </c>
      <c r="AK34" s="1" t="s">
        <v>695</v>
      </c>
      <c r="AL34" s="4">
        <v>0.99955375765101395</v>
      </c>
      <c r="AM34" s="4">
        <v>10.6815333333333</v>
      </c>
      <c r="AN34" s="4">
        <v>57.122044892575197</v>
      </c>
      <c r="AO34" s="4">
        <v>114.24408978515</v>
      </c>
      <c r="AP34" s="4">
        <v>419062.25392509601</v>
      </c>
      <c r="AR34" s="4">
        <v>10.6756333333333</v>
      </c>
      <c r="AS34" s="4">
        <v>211560.91122083401</v>
      </c>
      <c r="AT34" s="1" t="s">
        <v>381</v>
      </c>
      <c r="AU34" s="4">
        <v>0.99597805324617195</v>
      </c>
      <c r="AV34" s="4">
        <v>11.8106666666667</v>
      </c>
      <c r="AW34" s="4">
        <v>38.139060296380997</v>
      </c>
      <c r="AX34" s="4">
        <v>76.278120592761994</v>
      </c>
      <c r="AY34" s="4">
        <v>85639.158892163294</v>
      </c>
      <c r="BA34" s="4">
        <v>13.6719833333333</v>
      </c>
      <c r="BB34" s="4">
        <v>705520.37562005105</v>
      </c>
      <c r="BC34" s="1" t="s">
        <v>380</v>
      </c>
      <c r="BD34" s="4">
        <v>0.99495350851247299</v>
      </c>
      <c r="BE34" s="4">
        <v>23.4285</v>
      </c>
      <c r="BF34" s="4">
        <v>38.5289390581245</v>
      </c>
      <c r="BG34" s="4">
        <v>77.0578781162491</v>
      </c>
      <c r="BH34" s="4">
        <v>13051.5881520727</v>
      </c>
      <c r="BJ34" s="4">
        <v>13.6719833333333</v>
      </c>
      <c r="BK34" s="4">
        <v>705520.37562005105</v>
      </c>
    </row>
    <row r="35" spans="2:63">
      <c r="B35" s="1"/>
      <c r="C35" s="1"/>
      <c r="D35" s="1" t="s">
        <v>449</v>
      </c>
      <c r="E35" s="1"/>
      <c r="F35" s="1" t="s">
        <v>448</v>
      </c>
      <c r="G35" s="1" t="s">
        <v>27</v>
      </c>
      <c r="H35" s="1" t="s">
        <v>94</v>
      </c>
      <c r="I35" s="3">
        <v>43771.538171296299</v>
      </c>
      <c r="J35" s="1" t="s">
        <v>385</v>
      </c>
      <c r="K35" s="4">
        <v>0.99826091527740901</v>
      </c>
      <c r="L35" s="4">
        <v>9.1121999999999996</v>
      </c>
      <c r="M35" s="4">
        <v>195.031367160652</v>
      </c>
      <c r="N35" s="4">
        <v>97.515683580325998</v>
      </c>
      <c r="O35" s="4">
        <v>424859.429289589</v>
      </c>
      <c r="Q35" s="4">
        <v>13.6719666666667</v>
      </c>
      <c r="R35" s="4">
        <v>555616.09711757</v>
      </c>
      <c r="S35" s="1" t="s">
        <v>384</v>
      </c>
      <c r="T35" s="4">
        <v>0.99679217206035797</v>
      </c>
      <c r="U35" s="4">
        <v>9.1884999999999994</v>
      </c>
      <c r="V35" s="4">
        <v>185.02927238888699</v>
      </c>
      <c r="W35" s="4">
        <v>92.514636194443497</v>
      </c>
      <c r="X35" s="4">
        <v>378776.26188460202</v>
      </c>
      <c r="Z35" s="4">
        <v>13.6719666666667</v>
      </c>
      <c r="AA35" s="4">
        <v>555616.09711757</v>
      </c>
      <c r="AB35" s="1" t="s">
        <v>383</v>
      </c>
      <c r="AC35" s="4">
        <v>0.99906402414279805</v>
      </c>
      <c r="AD35" s="4">
        <v>9.5654000000000003</v>
      </c>
      <c r="AE35" s="4">
        <v>152.11213790391901</v>
      </c>
      <c r="AF35" s="4">
        <v>76.056068951959404</v>
      </c>
      <c r="AG35" s="4">
        <v>111959.36720856201</v>
      </c>
      <c r="AI35" s="4">
        <v>13.6719666666667</v>
      </c>
      <c r="AJ35" s="4">
        <v>555616.09711757</v>
      </c>
      <c r="AK35" s="1" t="s">
        <v>695</v>
      </c>
      <c r="AL35" s="4">
        <v>0.99955375765101395</v>
      </c>
      <c r="AM35" s="4">
        <v>10.676450000000001</v>
      </c>
      <c r="AN35" s="4">
        <v>205.393386092209</v>
      </c>
      <c r="AO35" s="4">
        <v>102.696693046104</v>
      </c>
      <c r="AP35" s="4">
        <v>901407.53822894394</v>
      </c>
      <c r="AR35" s="4">
        <v>10.675599999999999</v>
      </c>
      <c r="AS35" s="4">
        <v>140708.09828233899</v>
      </c>
      <c r="AT35" s="1" t="s">
        <v>381</v>
      </c>
      <c r="AU35" s="4">
        <v>0.99597805324617195</v>
      </c>
      <c r="AV35" s="4">
        <v>11.810650000000001</v>
      </c>
      <c r="AW35" s="4">
        <v>209.516780582716</v>
      </c>
      <c r="AX35" s="4">
        <v>104.758390291358</v>
      </c>
      <c r="AY35" s="4">
        <v>370498.51847568701</v>
      </c>
      <c r="BA35" s="4">
        <v>13.6719666666667</v>
      </c>
      <c r="BB35" s="4">
        <v>555616.09711757</v>
      </c>
      <c r="BC35" s="1" t="s">
        <v>380</v>
      </c>
      <c r="BD35" s="4">
        <v>0.99495350851247299</v>
      </c>
      <c r="BE35" s="4">
        <v>23.411533333333299</v>
      </c>
      <c r="BF35" s="4">
        <v>174.15375929682199</v>
      </c>
      <c r="BG35" s="4">
        <v>87.076879648411193</v>
      </c>
      <c r="BH35" s="4">
        <v>46459.488376576999</v>
      </c>
      <c r="BJ35" s="4">
        <v>13.6719666666667</v>
      </c>
      <c r="BK35" s="4">
        <v>555616.09711757</v>
      </c>
    </row>
    <row r="36" spans="2:63">
      <c r="B36" s="1"/>
      <c r="C36" s="1"/>
      <c r="D36" s="1" t="s">
        <v>428</v>
      </c>
      <c r="E36" s="1"/>
      <c r="F36" s="1" t="s">
        <v>427</v>
      </c>
      <c r="G36" s="1" t="s">
        <v>27</v>
      </c>
      <c r="H36" s="1" t="s">
        <v>131</v>
      </c>
      <c r="I36" s="3">
        <v>43771.767928240697</v>
      </c>
      <c r="J36" s="1" t="s">
        <v>385</v>
      </c>
      <c r="K36" s="4">
        <v>0.99826091527740901</v>
      </c>
      <c r="L36" s="4">
        <v>9.1122166666666704</v>
      </c>
      <c r="M36" s="4">
        <v>14.6709173509095</v>
      </c>
      <c r="N36" s="4">
        <v>117.367338807276</v>
      </c>
      <c r="O36" s="4">
        <v>33331.358803100797</v>
      </c>
      <c r="Q36" s="4">
        <v>13.663500000000001</v>
      </c>
      <c r="R36" s="4">
        <v>579468.41837345797</v>
      </c>
      <c r="S36" s="1" t="s">
        <v>384</v>
      </c>
      <c r="T36" s="4">
        <v>0.99679217206035797</v>
      </c>
      <c r="U36" s="4">
        <v>9.1885166666666702</v>
      </c>
      <c r="V36" s="4">
        <v>11.7252314058219</v>
      </c>
      <c r="W36" s="4">
        <v>93.801851246575495</v>
      </c>
      <c r="X36" s="4">
        <v>25033.3336201487</v>
      </c>
      <c r="Z36" s="4">
        <v>13.663500000000001</v>
      </c>
      <c r="AA36" s="4">
        <v>579468.41837345797</v>
      </c>
      <c r="AB36" s="1" t="s">
        <v>383</v>
      </c>
      <c r="AC36" s="4">
        <v>0.99906402414279805</v>
      </c>
      <c r="AD36" s="4">
        <v>9.5654166666666693</v>
      </c>
      <c r="AE36" s="4">
        <v>10.4799400356601</v>
      </c>
      <c r="AF36" s="4">
        <v>83.839520285280898</v>
      </c>
      <c r="AG36" s="4">
        <v>8144.0438102021199</v>
      </c>
      <c r="AI36" s="4">
        <v>13.663500000000001</v>
      </c>
      <c r="AJ36" s="4">
        <v>579468.41837345797</v>
      </c>
      <c r="AK36" s="1" t="s">
        <v>695</v>
      </c>
      <c r="AL36" s="4">
        <v>0.99955375765101395</v>
      </c>
      <c r="AM36" s="4">
        <v>10.6764833333333</v>
      </c>
      <c r="AN36" s="4">
        <v>11.674474635925799</v>
      </c>
      <c r="AO36" s="4">
        <v>93.395797087406606</v>
      </c>
      <c r="AP36" s="4">
        <v>86723.343945718196</v>
      </c>
      <c r="AR36" s="4">
        <v>10.670583333333299</v>
      </c>
      <c r="AS36" s="4">
        <v>138901.64339213399</v>
      </c>
      <c r="AT36" s="1" t="s">
        <v>381</v>
      </c>
      <c r="AU36" s="4">
        <v>0.99597805324617195</v>
      </c>
      <c r="AV36" s="4">
        <v>11.8106666666667</v>
      </c>
      <c r="AW36" s="4">
        <v>12.041130261072899</v>
      </c>
      <c r="AX36" s="4">
        <v>96.329042088583407</v>
      </c>
      <c r="AY36" s="4">
        <v>22206.998853601301</v>
      </c>
      <c r="BA36" s="4">
        <v>13.663500000000001</v>
      </c>
      <c r="BB36" s="4">
        <v>579468.41837345797</v>
      </c>
      <c r="BC36" s="1" t="s">
        <v>380</v>
      </c>
      <c r="BD36" s="4">
        <v>0.99495350851247299</v>
      </c>
      <c r="BE36" s="4">
        <v>23.377583333333298</v>
      </c>
      <c r="BF36" s="4">
        <v>11.5567145600328</v>
      </c>
      <c r="BG36" s="4">
        <v>92.453716480262102</v>
      </c>
      <c r="BH36" s="4">
        <v>3215.36964934863</v>
      </c>
      <c r="BJ36" s="4">
        <v>13.663500000000001</v>
      </c>
      <c r="BK36" s="4">
        <v>579468.41837345797</v>
      </c>
    </row>
    <row r="37" spans="2:63">
      <c r="B37" s="1"/>
      <c r="C37" s="1"/>
      <c r="D37" s="1" t="s">
        <v>421</v>
      </c>
      <c r="E37" s="1"/>
      <c r="F37" s="1" t="s">
        <v>420</v>
      </c>
      <c r="G37" s="1" t="s">
        <v>27</v>
      </c>
      <c r="H37" s="1" t="s">
        <v>120</v>
      </c>
      <c r="I37" s="3">
        <v>43771.851446759298</v>
      </c>
      <c r="J37" s="1" t="s">
        <v>385</v>
      </c>
      <c r="K37" s="4">
        <v>0.99826091527740901</v>
      </c>
      <c r="L37" s="4">
        <v>9.1121999999999996</v>
      </c>
      <c r="M37" s="4">
        <v>6.3184629308602096</v>
      </c>
      <c r="N37" s="4">
        <v>84.246172411469402</v>
      </c>
      <c r="O37" s="4">
        <v>20710.188347448198</v>
      </c>
      <c r="Q37" s="4">
        <v>13.6634666666667</v>
      </c>
      <c r="R37" s="4">
        <v>836000.67847904796</v>
      </c>
      <c r="S37" s="1" t="s">
        <v>384</v>
      </c>
      <c r="T37" s="4">
        <v>0.99679217206035797</v>
      </c>
      <c r="U37" s="4">
        <v>9.1884999999999994</v>
      </c>
      <c r="V37" s="4">
        <v>5.6775260715606901</v>
      </c>
      <c r="W37" s="4">
        <v>75.700347620809197</v>
      </c>
      <c r="X37" s="4">
        <v>17487.7227891332</v>
      </c>
      <c r="Z37" s="4">
        <v>13.6634666666667</v>
      </c>
      <c r="AA37" s="4">
        <v>836000.67847904796</v>
      </c>
      <c r="AB37" s="1" t="s">
        <v>383</v>
      </c>
      <c r="AC37" s="4">
        <v>0.99906402414279805</v>
      </c>
      <c r="AD37" s="4">
        <v>9.5599166666666697</v>
      </c>
      <c r="AE37" s="4">
        <v>5.54288327207707</v>
      </c>
      <c r="AF37" s="4">
        <v>73.905110294360995</v>
      </c>
      <c r="AG37" s="4">
        <v>6216.9662184382996</v>
      </c>
      <c r="AI37" s="4">
        <v>13.6634666666667</v>
      </c>
      <c r="AJ37" s="4">
        <v>836000.67847904796</v>
      </c>
      <c r="AK37" s="1" t="s">
        <v>695</v>
      </c>
      <c r="AL37" s="4">
        <v>0.99955375765101395</v>
      </c>
      <c r="AM37" s="4">
        <v>10.686533333333299</v>
      </c>
      <c r="AN37" s="4">
        <v>29.958333932146601</v>
      </c>
      <c r="AO37" s="4">
        <v>399.44445242862201</v>
      </c>
      <c r="AP37" s="4">
        <v>295570.32742550102</v>
      </c>
      <c r="AR37" s="4">
        <v>10.6705666666667</v>
      </c>
      <c r="AS37" s="4">
        <v>252610.42572279001</v>
      </c>
      <c r="AT37" s="1" t="s">
        <v>381</v>
      </c>
      <c r="AU37" s="4">
        <v>0.99597805324617195</v>
      </c>
      <c r="AV37" s="4">
        <v>11.802149999999999</v>
      </c>
      <c r="AW37" s="4">
        <v>6.6959923179569998</v>
      </c>
      <c r="AX37" s="4">
        <v>89.279897572760007</v>
      </c>
      <c r="AY37" s="4">
        <v>17816.172981577001</v>
      </c>
      <c r="BA37" s="4">
        <v>13.6634666666667</v>
      </c>
      <c r="BB37" s="4">
        <v>836000.67847904796</v>
      </c>
      <c r="BC37" s="1" t="s">
        <v>380</v>
      </c>
      <c r="BD37" s="4">
        <v>0.99495350851247299</v>
      </c>
      <c r="BE37" s="4">
        <v>23.377466666666699</v>
      </c>
      <c r="BF37" s="4">
        <v>5.3551732634698004</v>
      </c>
      <c r="BG37" s="4">
        <v>71.402310179597293</v>
      </c>
      <c r="BH37" s="4">
        <v>2149.54680719832</v>
      </c>
      <c r="BJ37" s="4">
        <v>13.6634666666667</v>
      </c>
      <c r="BK37" s="4">
        <v>836000.67847904796</v>
      </c>
    </row>
    <row r="38" spans="2:63">
      <c r="B38" s="1"/>
      <c r="C38" s="1"/>
      <c r="D38" s="1" t="s">
        <v>409</v>
      </c>
      <c r="E38" s="1"/>
      <c r="F38" s="1" t="s">
        <v>408</v>
      </c>
      <c r="G38" s="1" t="s">
        <v>27</v>
      </c>
      <c r="H38" s="1" t="s">
        <v>95</v>
      </c>
      <c r="I38" s="3">
        <v>43771.976840277799</v>
      </c>
      <c r="J38" s="1" t="s">
        <v>385</v>
      </c>
      <c r="K38" s="4">
        <v>0.99826091527740901</v>
      </c>
      <c r="L38" s="4">
        <v>9.1068166666666706</v>
      </c>
      <c r="M38" s="4">
        <v>79.061009139021294</v>
      </c>
      <c r="N38" s="4">
        <v>90.355439016024405</v>
      </c>
      <c r="O38" s="4">
        <v>228213.419744015</v>
      </c>
      <c r="Q38" s="4">
        <v>13.6635833333333</v>
      </c>
      <c r="R38" s="4">
        <v>736228.87867888401</v>
      </c>
      <c r="S38" s="1" t="s">
        <v>384</v>
      </c>
      <c r="T38" s="4">
        <v>0.99679217206035797</v>
      </c>
      <c r="U38" s="4">
        <v>9.1831333333333305</v>
      </c>
      <c r="V38" s="4">
        <v>74.2708808500266</v>
      </c>
      <c r="W38" s="4">
        <v>84.881006685744694</v>
      </c>
      <c r="X38" s="4">
        <v>201464.67919198499</v>
      </c>
      <c r="Z38" s="4">
        <v>13.6635833333333</v>
      </c>
      <c r="AA38" s="4">
        <v>736228.87867888401</v>
      </c>
      <c r="AB38" s="1" t="s">
        <v>383</v>
      </c>
      <c r="AC38" s="4">
        <v>0.99906402414279805</v>
      </c>
      <c r="AD38" s="4">
        <v>9.5600166666666695</v>
      </c>
      <c r="AE38" s="4">
        <v>76.697408691980897</v>
      </c>
      <c r="AF38" s="4">
        <v>87.654181362263898</v>
      </c>
      <c r="AG38" s="4">
        <v>75294.173392391604</v>
      </c>
      <c r="AI38" s="4">
        <v>13.6635833333333</v>
      </c>
      <c r="AJ38" s="4">
        <v>736228.87867888401</v>
      </c>
      <c r="AK38" s="1" t="s">
        <v>695</v>
      </c>
      <c r="AL38" s="4">
        <v>0.99955375765101395</v>
      </c>
      <c r="AM38" s="4">
        <v>10.671533333333301</v>
      </c>
      <c r="AN38" s="4">
        <v>90.070304686019696</v>
      </c>
      <c r="AO38" s="4">
        <v>102.93749106973701</v>
      </c>
      <c r="AP38" s="4">
        <v>499857.22165022301</v>
      </c>
      <c r="AR38" s="4">
        <v>10.6656333333333</v>
      </c>
      <c r="AS38" s="4">
        <v>168630.91837659801</v>
      </c>
      <c r="AT38" s="1" t="s">
        <v>381</v>
      </c>
      <c r="AU38" s="4">
        <v>0.99597805324617195</v>
      </c>
      <c r="AV38" s="4">
        <v>11.8022666666667</v>
      </c>
      <c r="AW38" s="4">
        <v>90.951784694755702</v>
      </c>
      <c r="AX38" s="4">
        <v>103.94489679400699</v>
      </c>
      <c r="AY38" s="4">
        <v>213116.422968442</v>
      </c>
      <c r="BA38" s="4">
        <v>13.6635833333333</v>
      </c>
      <c r="BB38" s="4">
        <v>736228.87867888401</v>
      </c>
      <c r="BC38" s="1" t="s">
        <v>380</v>
      </c>
      <c r="BD38" s="4">
        <v>0.99495350851247299</v>
      </c>
      <c r="BE38" s="4">
        <v>23.3690833333333</v>
      </c>
      <c r="BF38" s="4">
        <v>112.111390776535</v>
      </c>
      <c r="BG38" s="4">
        <v>128.127303744611</v>
      </c>
      <c r="BH38" s="4">
        <v>39630.4805672976</v>
      </c>
      <c r="BJ38" s="4">
        <v>13.6635833333333</v>
      </c>
      <c r="BK38" s="4">
        <v>736228.87867888401</v>
      </c>
    </row>
    <row r="39" spans="2:63">
      <c r="B39" s="1"/>
      <c r="C39" s="1"/>
      <c r="D39" s="1" t="s">
        <v>388</v>
      </c>
      <c r="E39" s="1"/>
      <c r="F39" s="1" t="s">
        <v>387</v>
      </c>
      <c r="G39" s="1" t="s">
        <v>27</v>
      </c>
      <c r="H39" s="1" t="s">
        <v>120</v>
      </c>
      <c r="I39" s="3">
        <v>43772.189131944397</v>
      </c>
      <c r="J39" s="1" t="s">
        <v>385</v>
      </c>
      <c r="K39" s="4">
        <v>0.99826091527740901</v>
      </c>
      <c r="L39" s="4">
        <v>9.1068166666666706</v>
      </c>
      <c r="M39" s="4">
        <v>8.2957009611706702</v>
      </c>
      <c r="N39" s="4">
        <v>110.609346148942</v>
      </c>
      <c r="O39" s="4">
        <v>18445.3914852991</v>
      </c>
      <c r="Q39" s="4">
        <v>13.6635666666667</v>
      </c>
      <c r="R39" s="4">
        <v>567111.96727187105</v>
      </c>
      <c r="S39" s="1" t="s">
        <v>384</v>
      </c>
      <c r="T39" s="4">
        <v>0.99679217206035797</v>
      </c>
      <c r="U39" s="4">
        <v>9.1831166666666704</v>
      </c>
      <c r="V39" s="4">
        <v>7.3682004086292299</v>
      </c>
      <c r="W39" s="4">
        <v>98.242672115056394</v>
      </c>
      <c r="X39" s="4">
        <v>15395.639560597099</v>
      </c>
      <c r="Z39" s="4">
        <v>13.6635666666667</v>
      </c>
      <c r="AA39" s="4">
        <v>567111.96727187105</v>
      </c>
      <c r="AB39" s="1" t="s">
        <v>383</v>
      </c>
      <c r="AC39" s="4">
        <v>0.99906402414279805</v>
      </c>
      <c r="AD39" s="4">
        <v>9.5600166666666695</v>
      </c>
      <c r="AE39" s="4">
        <v>6.5073011382566897</v>
      </c>
      <c r="AF39" s="4">
        <v>86.764015176755905</v>
      </c>
      <c r="AG39" s="4">
        <v>4950.7364233484204</v>
      </c>
      <c r="AI39" s="4">
        <v>13.6635666666667</v>
      </c>
      <c r="AJ39" s="4">
        <v>567111.96727187105</v>
      </c>
      <c r="AK39" s="1" t="s">
        <v>695</v>
      </c>
      <c r="AL39" s="4">
        <v>0.99955375765101395</v>
      </c>
      <c r="AM39" s="4">
        <v>10.671516666666699</v>
      </c>
      <c r="AN39" s="4">
        <v>7.0434392154207197</v>
      </c>
      <c r="AO39" s="4">
        <v>93.912522872276298</v>
      </c>
      <c r="AP39" s="4">
        <v>72150.056644452998</v>
      </c>
      <c r="AR39" s="4">
        <v>10.6656166666667</v>
      </c>
      <c r="AS39" s="4">
        <v>148417.34294081101</v>
      </c>
      <c r="AT39" s="1" t="s">
        <v>381</v>
      </c>
      <c r="AU39" s="4">
        <v>0.99597805324617195</v>
      </c>
      <c r="AV39" s="4">
        <v>11.802250000000001</v>
      </c>
      <c r="AW39" s="4">
        <v>8.2614614842019805</v>
      </c>
      <c r="AX39" s="4">
        <v>110.15281978936</v>
      </c>
      <c r="AY39" s="4">
        <v>14911.4040553703</v>
      </c>
      <c r="BA39" s="4">
        <v>13.6635666666667</v>
      </c>
      <c r="BB39" s="4">
        <v>567111.96727187105</v>
      </c>
      <c r="BC39" s="1" t="s">
        <v>380</v>
      </c>
      <c r="BD39" s="4">
        <v>0.99495350851247299</v>
      </c>
      <c r="BE39" s="4">
        <v>23.530349999999999</v>
      </c>
      <c r="BF39" s="4">
        <v>2.0878441116786801</v>
      </c>
      <c r="BG39" s="4">
        <v>27.837921489049101</v>
      </c>
      <c r="BH39" s="4">
        <v>568.50413887606499</v>
      </c>
      <c r="BJ39" s="4">
        <v>13.6635666666667</v>
      </c>
      <c r="BK39" s="4">
        <v>567111.96727187105</v>
      </c>
    </row>
    <row r="41" spans="2:63">
      <c r="D41" s="9" t="s">
        <v>145</v>
      </c>
    </row>
    <row r="42" spans="2:63">
      <c r="B42" s="180"/>
      <c r="C42" s="1"/>
      <c r="D42" s="1" t="s">
        <v>449</v>
      </c>
      <c r="E42" s="1"/>
      <c r="F42" s="1" t="s">
        <v>536</v>
      </c>
      <c r="G42" s="1" t="s">
        <v>44</v>
      </c>
      <c r="H42" s="1" t="s">
        <v>94</v>
      </c>
      <c r="I42" s="3">
        <v>43770.536030092597</v>
      </c>
      <c r="J42" s="1" t="s">
        <v>385</v>
      </c>
      <c r="K42" s="4">
        <v>0.99826091527740901</v>
      </c>
      <c r="L42" s="4">
        <v>9.1287500000000001</v>
      </c>
      <c r="M42" s="4">
        <v>205.90276215227399</v>
      </c>
      <c r="N42" s="4">
        <v>102.951381076137</v>
      </c>
      <c r="O42" s="4">
        <v>396309.43170582899</v>
      </c>
      <c r="P42" s="4">
        <f>ROUND(((M43-M42)/M42)*100,1)</f>
        <v>-5.3</v>
      </c>
      <c r="Q42" s="4">
        <v>13.6806</v>
      </c>
      <c r="R42" s="4">
        <v>490914.95083847002</v>
      </c>
      <c r="S42" s="1" t="s">
        <v>384</v>
      </c>
      <c r="T42" s="4">
        <v>0.99679217206035797</v>
      </c>
      <c r="U42" s="4">
        <v>9.2050666666666707</v>
      </c>
      <c r="V42" s="4">
        <v>198.562309448284</v>
      </c>
      <c r="W42" s="4">
        <v>99.281154724141899</v>
      </c>
      <c r="X42" s="4">
        <v>359145.61427100602</v>
      </c>
      <c r="Y42" s="4">
        <f>ROUND(((V43-V42)/V42)*100,1)</f>
        <v>-6.8</v>
      </c>
      <c r="Z42" s="4">
        <v>13.6806</v>
      </c>
      <c r="AA42" s="4">
        <v>490914.95083847002</v>
      </c>
      <c r="AB42" s="1" t="s">
        <v>383</v>
      </c>
      <c r="AC42" s="4">
        <v>0.99906402414279805</v>
      </c>
      <c r="AD42" s="4">
        <v>9.5819666666666699</v>
      </c>
      <c r="AE42" s="4">
        <v>187.83952306965</v>
      </c>
      <c r="AF42" s="4">
        <v>93.919761534825</v>
      </c>
      <c r="AG42" s="4">
        <v>121775.55639783099</v>
      </c>
      <c r="AH42" s="4">
        <f>ROUND(((AE43-AE42)/AE42)*100,1)</f>
        <v>-19</v>
      </c>
      <c r="AI42" s="4">
        <v>13.6806</v>
      </c>
      <c r="AJ42" s="4">
        <v>490914.95083847002</v>
      </c>
      <c r="AK42" s="1" t="s">
        <v>695</v>
      </c>
      <c r="AL42" s="4">
        <v>0.99955375765101395</v>
      </c>
      <c r="AM42" s="4">
        <v>10.6917166666667</v>
      </c>
      <c r="AN42" s="4">
        <v>198.742646855104</v>
      </c>
      <c r="AO42" s="4">
        <v>99.3713234275519</v>
      </c>
      <c r="AP42" s="4">
        <v>846983.64985976298</v>
      </c>
      <c r="AQ42" s="4">
        <f>ROUND(((AN43-AN42)/AN42)*100,1)</f>
        <v>3.3</v>
      </c>
      <c r="AR42" s="4">
        <v>10.6858166666667</v>
      </c>
      <c r="AS42" s="4">
        <v>136440.356502537</v>
      </c>
      <c r="AT42" s="1" t="s">
        <v>381</v>
      </c>
      <c r="AU42" s="4">
        <v>0.99597805324617195</v>
      </c>
      <c r="AV42" s="4">
        <v>11.827766666666699</v>
      </c>
      <c r="AW42" s="4">
        <v>202.835706132506</v>
      </c>
      <c r="AX42" s="4">
        <v>101.417853066253</v>
      </c>
      <c r="AY42" s="4">
        <v>316915.52229959302</v>
      </c>
      <c r="AZ42" s="4">
        <f>ROUND(((AW43-AW42)/AW42)*100,1)</f>
        <v>3.3</v>
      </c>
      <c r="BA42" s="4">
        <v>13.6806</v>
      </c>
      <c r="BB42" s="4">
        <v>490914.95083847002</v>
      </c>
      <c r="BC42" s="1" t="s">
        <v>380</v>
      </c>
      <c r="BD42" s="4">
        <v>0.99495350851247299</v>
      </c>
      <c r="BE42" s="4">
        <v>23.479616666666701</v>
      </c>
      <c r="BF42" s="4">
        <v>234.55837564322701</v>
      </c>
      <c r="BG42" s="4">
        <v>117.279187821614</v>
      </c>
      <c r="BH42" s="4">
        <v>55287.118296931498</v>
      </c>
      <c r="BI42" s="4">
        <f>ROUND(((BF43-BF42)/BF42)*100,1)</f>
        <v>-25.8</v>
      </c>
      <c r="BJ42" s="4">
        <v>13.6806</v>
      </c>
      <c r="BK42" s="4">
        <v>490914.95083847002</v>
      </c>
    </row>
    <row r="43" spans="2:63">
      <c r="B43" s="1"/>
      <c r="C43" s="1"/>
      <c r="D43" s="1" t="s">
        <v>449</v>
      </c>
      <c r="E43" s="1"/>
      <c r="F43" s="1" t="s">
        <v>448</v>
      </c>
      <c r="G43" s="1" t="s">
        <v>27</v>
      </c>
      <c r="H43" s="1" t="s">
        <v>94</v>
      </c>
      <c r="I43" s="3">
        <v>43771.538171296299</v>
      </c>
      <c r="J43" s="1" t="s">
        <v>385</v>
      </c>
      <c r="K43" s="4">
        <v>0.99826091527740901</v>
      </c>
      <c r="L43" s="4">
        <v>9.1121999999999996</v>
      </c>
      <c r="M43" s="4">
        <v>195.031367160652</v>
      </c>
      <c r="N43" s="4">
        <v>97.515683580325998</v>
      </c>
      <c r="O43" s="4">
        <v>424859.429289589</v>
      </c>
      <c r="P43" s="179"/>
      <c r="Q43" s="4">
        <v>13.6719666666667</v>
      </c>
      <c r="R43" s="4">
        <v>555616.09711757</v>
      </c>
      <c r="S43" s="1" t="s">
        <v>384</v>
      </c>
      <c r="T43" s="4">
        <v>0.99679217206035797</v>
      </c>
      <c r="U43" s="4">
        <v>9.1884999999999994</v>
      </c>
      <c r="V43" s="4">
        <v>185.02927238888699</v>
      </c>
      <c r="W43" s="4">
        <v>92.514636194443497</v>
      </c>
      <c r="X43" s="4">
        <v>378776.26188460202</v>
      </c>
      <c r="Y43" s="179"/>
      <c r="Z43" s="4">
        <v>13.6719666666667</v>
      </c>
      <c r="AA43" s="4">
        <v>555616.09711757</v>
      </c>
      <c r="AB43" s="1" t="s">
        <v>383</v>
      </c>
      <c r="AC43" s="4">
        <v>0.99906402414279805</v>
      </c>
      <c r="AD43" s="4">
        <v>9.5654000000000003</v>
      </c>
      <c r="AE43" s="4">
        <v>152.11213790391901</v>
      </c>
      <c r="AF43" s="4">
        <v>76.056068951959404</v>
      </c>
      <c r="AG43" s="4">
        <v>111959.36720856201</v>
      </c>
      <c r="AH43" s="179"/>
      <c r="AI43" s="4">
        <v>13.6719666666667</v>
      </c>
      <c r="AJ43" s="4">
        <v>555616.09711757</v>
      </c>
      <c r="AK43" s="1" t="s">
        <v>695</v>
      </c>
      <c r="AL43" s="4">
        <v>0.99955375765101395</v>
      </c>
      <c r="AM43" s="4">
        <v>10.676450000000001</v>
      </c>
      <c r="AN43" s="4">
        <v>205.393386092209</v>
      </c>
      <c r="AO43" s="4">
        <v>102.696693046104</v>
      </c>
      <c r="AP43" s="4">
        <v>901407.53822894394</v>
      </c>
      <c r="AQ43" s="4"/>
      <c r="AR43" s="4">
        <v>10.675599999999999</v>
      </c>
      <c r="AS43" s="4">
        <v>140708.09828233899</v>
      </c>
      <c r="AT43" s="1" t="s">
        <v>381</v>
      </c>
      <c r="AU43" s="4">
        <v>0.99597805324617195</v>
      </c>
      <c r="AV43" s="4">
        <v>11.810650000000001</v>
      </c>
      <c r="AW43" s="4">
        <v>209.516780582716</v>
      </c>
      <c r="AX43" s="4">
        <v>104.758390291358</v>
      </c>
      <c r="AY43" s="4">
        <v>370498.51847568701</v>
      </c>
      <c r="AZ43" s="179"/>
      <c r="BA43" s="4">
        <v>13.6719666666667</v>
      </c>
      <c r="BB43" s="4">
        <v>555616.09711757</v>
      </c>
      <c r="BC43" s="1" t="s">
        <v>380</v>
      </c>
      <c r="BD43" s="4">
        <v>0.99495350851247299</v>
      </c>
      <c r="BE43" s="4">
        <v>23.411533333333299</v>
      </c>
      <c r="BF43" s="4">
        <v>174.15375929682199</v>
      </c>
      <c r="BG43" s="4">
        <v>87.076879648411193</v>
      </c>
      <c r="BH43" s="4">
        <v>46459.488376576999</v>
      </c>
      <c r="BI43" s="179"/>
      <c r="BJ43" s="4">
        <v>13.6719666666667</v>
      </c>
      <c r="BK43" s="4">
        <v>555616.09711757</v>
      </c>
    </row>
    <row r="44" spans="2:63">
      <c r="B44" s="180"/>
      <c r="C44" s="1"/>
      <c r="D44" s="1" t="s">
        <v>499</v>
      </c>
      <c r="E44" s="1"/>
      <c r="F44" s="1" t="s">
        <v>535</v>
      </c>
      <c r="G44" s="1" t="s">
        <v>44</v>
      </c>
      <c r="H44" s="1" t="s">
        <v>40</v>
      </c>
      <c r="I44" s="3">
        <v>43770.556863425903</v>
      </c>
      <c r="J44" s="1" t="s">
        <v>385</v>
      </c>
      <c r="K44" s="4">
        <v>0.99826091527740901</v>
      </c>
      <c r="L44" s="4">
        <v>9.1287500000000001</v>
      </c>
      <c r="M44" s="4">
        <v>132.647717908294</v>
      </c>
      <c r="N44" s="4">
        <v>106.11817432663599</v>
      </c>
      <c r="O44" s="4">
        <v>242497.25698726301</v>
      </c>
      <c r="P44" s="4">
        <f>ROUND(((M45-M44)/M44)*100,1)</f>
        <v>-6.9</v>
      </c>
      <c r="Q44" s="4">
        <v>13.6720666666667</v>
      </c>
      <c r="R44" s="4">
        <v>466273.86216675799</v>
      </c>
      <c r="S44" s="1" t="s">
        <v>384</v>
      </c>
      <c r="T44" s="4">
        <v>0.99679217206035797</v>
      </c>
      <c r="U44" s="4">
        <v>9.20505</v>
      </c>
      <c r="V44" s="4">
        <v>127.984636446541</v>
      </c>
      <c r="W44" s="4">
        <v>102.387709157233</v>
      </c>
      <c r="X44" s="4">
        <v>219870.21613032001</v>
      </c>
      <c r="Y44" s="4">
        <f>ROUND(((V45-V44)/V44)*100,1)</f>
        <v>-8.4</v>
      </c>
      <c r="Z44" s="4">
        <v>13.6720666666667</v>
      </c>
      <c r="AA44" s="4">
        <v>466273.86216675799</v>
      </c>
      <c r="AB44" s="1" t="s">
        <v>383</v>
      </c>
      <c r="AC44" s="4">
        <v>0.99906402414279805</v>
      </c>
      <c r="AD44" s="4">
        <v>9.5819500000000009</v>
      </c>
      <c r="AE44" s="4">
        <v>99.960866063076395</v>
      </c>
      <c r="AF44" s="4">
        <v>79.968692850461096</v>
      </c>
      <c r="AG44" s="4">
        <v>62024.454980326103</v>
      </c>
      <c r="AH44" s="4">
        <f>ROUND(((AE45-AE44)/AE44)*100,1)</f>
        <v>3.1</v>
      </c>
      <c r="AI44" s="4">
        <v>13.6720666666667</v>
      </c>
      <c r="AJ44" s="4">
        <v>466273.86216675799</v>
      </c>
      <c r="AK44" s="1" t="s">
        <v>695</v>
      </c>
      <c r="AL44" s="4">
        <v>0.99955375765101395</v>
      </c>
      <c r="AM44" s="4">
        <v>10.6916666666667</v>
      </c>
      <c r="AN44" s="4">
        <v>123.043556053744</v>
      </c>
      <c r="AO44" s="4">
        <v>98.434844842995105</v>
      </c>
      <c r="AP44" s="4">
        <v>529585.94471469696</v>
      </c>
      <c r="AQ44" s="4">
        <f>ROUND(((AN45-AN44)/AN44)*100,1)</f>
        <v>4.8</v>
      </c>
      <c r="AR44" s="4">
        <v>10.6857666666667</v>
      </c>
      <c r="AS44" s="4">
        <v>134128.358073351</v>
      </c>
      <c r="AT44" s="1" t="s">
        <v>381</v>
      </c>
      <c r="AU44" s="4">
        <v>0.99597805324617195</v>
      </c>
      <c r="AV44" s="4">
        <v>11.827716666666699</v>
      </c>
      <c r="AW44" s="4">
        <v>126.117811886006</v>
      </c>
      <c r="AX44" s="4">
        <v>100.89424950880399</v>
      </c>
      <c r="AY44" s="4">
        <v>187158.83891579599</v>
      </c>
      <c r="AZ44" s="4">
        <f>ROUND(((AW45-AW44)/AW44)*100,1)</f>
        <v>-1</v>
      </c>
      <c r="BA44" s="4">
        <v>13.6720666666667</v>
      </c>
      <c r="BB44" s="4">
        <v>466273.86216675799</v>
      </c>
      <c r="BC44" s="1" t="s">
        <v>380</v>
      </c>
      <c r="BD44" s="4">
        <v>0.99495350851247299</v>
      </c>
      <c r="BE44" s="4">
        <v>23.488033333333298</v>
      </c>
      <c r="BF44" s="4">
        <v>107.30638251822</v>
      </c>
      <c r="BG44" s="4">
        <v>85.845106014576103</v>
      </c>
      <c r="BH44" s="4">
        <v>24023.339295020502</v>
      </c>
      <c r="BI44" s="7">
        <f>ROUND(((BF45-BF44)/BF44)*100,1)</f>
        <v>31.4</v>
      </c>
      <c r="BJ44" s="4">
        <v>13.6720666666667</v>
      </c>
      <c r="BK44" s="4">
        <v>466273.86216675799</v>
      </c>
    </row>
    <row r="45" spans="2:63">
      <c r="B45" s="1"/>
      <c r="C45" s="1"/>
      <c r="D45" s="1" t="s">
        <v>499</v>
      </c>
      <c r="E45" s="1"/>
      <c r="F45" s="1" t="s">
        <v>498</v>
      </c>
      <c r="G45" s="1" t="s">
        <v>27</v>
      </c>
      <c r="H45" s="1" t="s">
        <v>40</v>
      </c>
      <c r="I45" s="3">
        <v>43770.995405092603</v>
      </c>
      <c r="J45" s="1" t="s">
        <v>385</v>
      </c>
      <c r="K45" s="4">
        <v>0.99826091527740901</v>
      </c>
      <c r="L45" s="4">
        <v>9.1232833333333296</v>
      </c>
      <c r="M45" s="4">
        <v>123.45163954015599</v>
      </c>
      <c r="N45" s="4">
        <v>98.761311632124901</v>
      </c>
      <c r="O45" s="4">
        <v>264896.49173747899</v>
      </c>
      <c r="P45" s="179"/>
      <c r="Q45" s="4">
        <v>13.6721</v>
      </c>
      <c r="R45" s="4">
        <v>547284.77641824505</v>
      </c>
      <c r="S45" s="1" t="s">
        <v>384</v>
      </c>
      <c r="T45" s="4">
        <v>0.99679217206035797</v>
      </c>
      <c r="U45" s="4">
        <v>9.1996000000000002</v>
      </c>
      <c r="V45" s="4">
        <v>117.201703793951</v>
      </c>
      <c r="W45" s="4">
        <v>93.761363035160699</v>
      </c>
      <c r="X45" s="4">
        <v>236327.78588031299</v>
      </c>
      <c r="Y45" s="179"/>
      <c r="Z45" s="4">
        <v>13.6721</v>
      </c>
      <c r="AA45" s="4">
        <v>547284.77641824505</v>
      </c>
      <c r="AB45" s="1" t="s">
        <v>383</v>
      </c>
      <c r="AC45" s="4">
        <v>0.99906402414279805</v>
      </c>
      <c r="AD45" s="4">
        <v>9.5764999999999993</v>
      </c>
      <c r="AE45" s="4">
        <v>103.016549705537</v>
      </c>
      <c r="AF45" s="4">
        <v>82.413239764429406</v>
      </c>
      <c r="AG45" s="4">
        <v>75006.181133333695</v>
      </c>
      <c r="AH45" s="179"/>
      <c r="AI45" s="4">
        <v>13.6721</v>
      </c>
      <c r="AJ45" s="4">
        <v>547284.77641824505</v>
      </c>
      <c r="AK45" s="1" t="s">
        <v>695</v>
      </c>
      <c r="AL45" s="4">
        <v>0.99955375765101395</v>
      </c>
      <c r="AM45" s="4">
        <v>10.681616666666701</v>
      </c>
      <c r="AN45" s="4">
        <v>129.008718825063</v>
      </c>
      <c r="AO45" s="4">
        <v>103.20697506005099</v>
      </c>
      <c r="AP45" s="4">
        <v>554073.663423714</v>
      </c>
      <c r="AQ45" s="4"/>
      <c r="AR45" s="4">
        <v>10.680766666666701</v>
      </c>
      <c r="AS45" s="4">
        <v>134275.566136268</v>
      </c>
      <c r="AT45" s="1" t="s">
        <v>381</v>
      </c>
      <c r="AU45" s="4">
        <v>0.99597805324617195</v>
      </c>
      <c r="AV45" s="4">
        <v>11.819266666666699</v>
      </c>
      <c r="AW45" s="4">
        <v>124.873878668638</v>
      </c>
      <c r="AX45" s="4">
        <v>99.899102934910502</v>
      </c>
      <c r="AY45" s="4">
        <v>217509.29123266999</v>
      </c>
      <c r="AZ45" s="179"/>
      <c r="BA45" s="4">
        <v>13.6721</v>
      </c>
      <c r="BB45" s="4">
        <v>547284.77641824505</v>
      </c>
      <c r="BC45" s="1" t="s">
        <v>380</v>
      </c>
      <c r="BD45" s="4">
        <v>0.99495350851247299</v>
      </c>
      <c r="BE45" s="4">
        <v>23.4455833333333</v>
      </c>
      <c r="BF45" s="4">
        <v>140.98354958833099</v>
      </c>
      <c r="BG45" s="4">
        <v>112.786839670665</v>
      </c>
      <c r="BH45" s="4">
        <v>37046.617240931897</v>
      </c>
      <c r="BI45" s="179"/>
      <c r="BJ45" s="4">
        <v>13.6721</v>
      </c>
      <c r="BK45" s="4">
        <v>547284.77641824505</v>
      </c>
    </row>
    <row r="46" spans="2:63">
      <c r="B46" s="180"/>
      <c r="C46" s="1"/>
      <c r="D46" s="1" t="s">
        <v>409</v>
      </c>
      <c r="E46" s="1"/>
      <c r="F46" s="1" t="s">
        <v>534</v>
      </c>
      <c r="G46" s="1" t="s">
        <v>44</v>
      </c>
      <c r="H46" s="1" t="s">
        <v>95</v>
      </c>
      <c r="I46" s="3">
        <v>43770.577662037002</v>
      </c>
      <c r="J46" s="1" t="s">
        <v>385</v>
      </c>
      <c r="K46" s="4">
        <v>0.99826091527740901</v>
      </c>
      <c r="L46" s="4">
        <v>9.1286166666666695</v>
      </c>
      <c r="M46" s="4">
        <v>88.317280445900394</v>
      </c>
      <c r="N46" s="4">
        <v>100.934034795315</v>
      </c>
      <c r="O46" s="4">
        <v>229080.18534699801</v>
      </c>
      <c r="P46" s="4">
        <f>ROUND(((M47-M46)/M46)*100,1)</f>
        <v>-10.5</v>
      </c>
      <c r="Q46" s="4">
        <v>13.671950000000001</v>
      </c>
      <c r="R46" s="4">
        <v>661570.08915961196</v>
      </c>
      <c r="S46" s="1" t="s">
        <v>384</v>
      </c>
      <c r="T46" s="4">
        <v>0.99679217206035797</v>
      </c>
      <c r="U46" s="4">
        <v>9.2049166666666693</v>
      </c>
      <c r="V46" s="4">
        <v>82.900216660800794</v>
      </c>
      <c r="W46" s="4">
        <v>94.743104755200903</v>
      </c>
      <c r="X46" s="4">
        <v>202068.687468369</v>
      </c>
      <c r="Y46" s="4">
        <f>ROUND(((V47-V46)/V46)*100,1)</f>
        <v>-10.4</v>
      </c>
      <c r="Z46" s="4">
        <v>13.671950000000001</v>
      </c>
      <c r="AA46" s="4">
        <v>661570.08915961196</v>
      </c>
      <c r="AB46" s="1" t="s">
        <v>383</v>
      </c>
      <c r="AC46" s="4">
        <v>0.99906402414279805</v>
      </c>
      <c r="AD46" s="4">
        <v>9.5818166666666702</v>
      </c>
      <c r="AE46" s="4">
        <v>74.171188017988101</v>
      </c>
      <c r="AF46" s="4">
        <v>84.767072020557805</v>
      </c>
      <c r="AG46" s="4">
        <v>65444.618775623901</v>
      </c>
      <c r="AH46" s="4">
        <f>ROUND(((AE47-AE46)/AE46)*100,1)</f>
        <v>3.4</v>
      </c>
      <c r="AI46" s="4">
        <v>13.671950000000001</v>
      </c>
      <c r="AJ46" s="4">
        <v>661570.08915961196</v>
      </c>
      <c r="AK46" s="1" t="s">
        <v>695</v>
      </c>
      <c r="AL46" s="4">
        <v>0.99955375765101395</v>
      </c>
      <c r="AM46" s="4">
        <v>10.6865166666667</v>
      </c>
      <c r="AN46" s="4">
        <v>86.248064644406796</v>
      </c>
      <c r="AO46" s="4">
        <v>98.569216736464895</v>
      </c>
      <c r="AP46" s="4">
        <v>482156.37216274498</v>
      </c>
      <c r="AQ46" s="4">
        <f>ROUND(((AN47-AN46)/AN46)*100,1)</f>
        <v>4.4000000000000004</v>
      </c>
      <c r="AR46" s="4">
        <v>10.685650000000001</v>
      </c>
      <c r="AS46" s="4">
        <v>169170.11726289199</v>
      </c>
      <c r="AT46" s="1" t="s">
        <v>381</v>
      </c>
      <c r="AU46" s="4">
        <v>0.99597805324617195</v>
      </c>
      <c r="AV46" s="4">
        <v>11.8276</v>
      </c>
      <c r="AW46" s="4">
        <v>85.672224710678506</v>
      </c>
      <c r="AX46" s="4">
        <v>97.911113955061197</v>
      </c>
      <c r="AY46" s="4">
        <v>180388.45979751699</v>
      </c>
      <c r="AZ46" s="4">
        <f>ROUND(((AW47-AW46)/AW46)*100,1)</f>
        <v>6.2</v>
      </c>
      <c r="BA46" s="4">
        <v>13.671950000000001</v>
      </c>
      <c r="BB46" s="4">
        <v>661570.08915961196</v>
      </c>
      <c r="BC46" s="1" t="s">
        <v>380</v>
      </c>
      <c r="BD46" s="4">
        <v>0.99495350851247299</v>
      </c>
      <c r="BE46" s="4">
        <v>23.479416666666701</v>
      </c>
      <c r="BF46" s="4">
        <v>91.719192674375293</v>
      </c>
      <c r="BG46" s="4">
        <v>104.821934485</v>
      </c>
      <c r="BH46" s="4">
        <v>29134.182401696999</v>
      </c>
      <c r="BI46" s="7">
        <f>ROUND(((BF47-BF46)/BF46)*100,1)</f>
        <v>22.2</v>
      </c>
      <c r="BJ46" s="4">
        <v>13.671950000000001</v>
      </c>
      <c r="BK46" s="4">
        <v>661570.08915961196</v>
      </c>
    </row>
    <row r="47" spans="2:63">
      <c r="B47" s="1"/>
      <c r="C47" s="1"/>
      <c r="D47" s="1" t="s">
        <v>409</v>
      </c>
      <c r="E47" s="1"/>
      <c r="F47" s="1" t="s">
        <v>408</v>
      </c>
      <c r="G47" s="1" t="s">
        <v>27</v>
      </c>
      <c r="H47" s="1" t="s">
        <v>95</v>
      </c>
      <c r="I47" s="3">
        <v>43771.976840277799</v>
      </c>
      <c r="J47" s="1" t="s">
        <v>385</v>
      </c>
      <c r="K47" s="4">
        <v>0.99826091527740901</v>
      </c>
      <c r="L47" s="4">
        <v>9.1068166666666706</v>
      </c>
      <c r="M47" s="4">
        <v>79.061009139021294</v>
      </c>
      <c r="N47" s="4">
        <v>90.355439016024405</v>
      </c>
      <c r="O47" s="4">
        <v>228213.419744015</v>
      </c>
      <c r="P47" s="179"/>
      <c r="Q47" s="4">
        <v>13.6635833333333</v>
      </c>
      <c r="R47" s="4">
        <v>736228.87867888401</v>
      </c>
      <c r="S47" s="1" t="s">
        <v>384</v>
      </c>
      <c r="T47" s="4">
        <v>0.99679217206035797</v>
      </c>
      <c r="U47" s="4">
        <v>9.1831333333333305</v>
      </c>
      <c r="V47" s="4">
        <v>74.2708808500266</v>
      </c>
      <c r="W47" s="4">
        <v>84.881006685744694</v>
      </c>
      <c r="X47" s="4">
        <v>201464.67919198499</v>
      </c>
      <c r="Y47" s="179"/>
      <c r="Z47" s="4">
        <v>13.6635833333333</v>
      </c>
      <c r="AA47" s="4">
        <v>736228.87867888401</v>
      </c>
      <c r="AB47" s="1" t="s">
        <v>383</v>
      </c>
      <c r="AC47" s="4">
        <v>0.99906402414279805</v>
      </c>
      <c r="AD47" s="4">
        <v>9.5600166666666695</v>
      </c>
      <c r="AE47" s="4">
        <v>76.697408691980897</v>
      </c>
      <c r="AF47" s="4">
        <v>87.654181362263898</v>
      </c>
      <c r="AG47" s="4">
        <v>75294.173392391604</v>
      </c>
      <c r="AH47" s="179"/>
      <c r="AI47" s="4">
        <v>13.6635833333333</v>
      </c>
      <c r="AJ47" s="4">
        <v>736228.87867888401</v>
      </c>
      <c r="AK47" s="1" t="s">
        <v>695</v>
      </c>
      <c r="AL47" s="4">
        <v>0.99955375765101395</v>
      </c>
      <c r="AM47" s="4">
        <v>10.671533333333301</v>
      </c>
      <c r="AN47" s="4">
        <v>90.070304686019696</v>
      </c>
      <c r="AO47" s="4">
        <v>102.93749106973701</v>
      </c>
      <c r="AP47" s="4">
        <v>499857.22165022301</v>
      </c>
      <c r="AQ47" s="4"/>
      <c r="AR47" s="4">
        <v>10.6656333333333</v>
      </c>
      <c r="AS47" s="4">
        <v>168630.91837659801</v>
      </c>
      <c r="AT47" s="1" t="s">
        <v>381</v>
      </c>
      <c r="AU47" s="4">
        <v>0.99597805324617195</v>
      </c>
      <c r="AV47" s="4">
        <v>11.8022666666667</v>
      </c>
      <c r="AW47" s="4">
        <v>90.951784694755702</v>
      </c>
      <c r="AX47" s="4">
        <v>103.94489679400699</v>
      </c>
      <c r="AY47" s="4">
        <v>213116.422968442</v>
      </c>
      <c r="AZ47" s="179"/>
      <c r="BA47" s="4">
        <v>13.6635833333333</v>
      </c>
      <c r="BB47" s="4">
        <v>736228.87867888401</v>
      </c>
      <c r="BC47" s="1" t="s">
        <v>380</v>
      </c>
      <c r="BD47" s="4">
        <v>0.99495350851247299</v>
      </c>
      <c r="BE47" s="4">
        <v>23.3690833333333</v>
      </c>
      <c r="BF47" s="4">
        <v>112.111390776535</v>
      </c>
      <c r="BG47" s="4">
        <v>128.127303744611</v>
      </c>
      <c r="BH47" s="4">
        <v>39630.4805672976</v>
      </c>
      <c r="BI47" s="179"/>
      <c r="BJ47" s="4">
        <v>13.6635833333333</v>
      </c>
      <c r="BK47" s="4">
        <v>736228.87867888401</v>
      </c>
    </row>
    <row r="48" spans="2:63">
      <c r="B48" s="1"/>
      <c r="C48" s="1"/>
      <c r="D48" s="1" t="s">
        <v>474</v>
      </c>
      <c r="E48" s="1"/>
      <c r="F48" s="1" t="s">
        <v>529</v>
      </c>
      <c r="G48" s="1" t="s">
        <v>44</v>
      </c>
      <c r="H48" s="1" t="s">
        <v>123</v>
      </c>
      <c r="I48" s="3">
        <v>43770.640243055597</v>
      </c>
      <c r="J48" s="1" t="s">
        <v>385</v>
      </c>
      <c r="K48" s="4">
        <v>0.99826091527740901</v>
      </c>
      <c r="L48" s="4">
        <v>9.1232666666666695</v>
      </c>
      <c r="M48" s="4">
        <v>19.4559349718512</v>
      </c>
      <c r="N48" s="4">
        <v>97.279674859256204</v>
      </c>
      <c r="O48" s="4">
        <v>39682.690392951699</v>
      </c>
      <c r="P48" s="4">
        <f>ROUND(((M49-M48)/M48)*100,1)</f>
        <v>-10</v>
      </c>
      <c r="Q48" s="4">
        <v>13.6720666666667</v>
      </c>
      <c r="R48" s="4">
        <v>520215.18595282303</v>
      </c>
      <c r="S48" s="1" t="s">
        <v>384</v>
      </c>
      <c r="T48" s="4">
        <v>0.99679217206035797</v>
      </c>
      <c r="U48" s="4">
        <v>9.20505</v>
      </c>
      <c r="V48" s="4">
        <v>18.116550896111399</v>
      </c>
      <c r="W48" s="4">
        <v>90.582754480557099</v>
      </c>
      <c r="X48" s="4">
        <v>34723.703363517299</v>
      </c>
      <c r="Y48" s="4">
        <f>ROUND(((V49-V48)/V48)*100,1)</f>
        <v>-16.3</v>
      </c>
      <c r="Z48" s="4">
        <v>13.6720666666667</v>
      </c>
      <c r="AA48" s="4">
        <v>520215.18595282303</v>
      </c>
      <c r="AB48" s="1" t="s">
        <v>383</v>
      </c>
      <c r="AC48" s="4">
        <v>0.99906402414279805</v>
      </c>
      <c r="AD48" s="4">
        <v>9.5819500000000009</v>
      </c>
      <c r="AE48" s="4">
        <v>12.392537612039501</v>
      </c>
      <c r="AF48" s="4">
        <v>61.962688060197301</v>
      </c>
      <c r="AG48" s="4">
        <v>8644.1693022024792</v>
      </c>
      <c r="AH48" s="7">
        <f>ROUND(((AE49-AE48)/AE48)*100,1)</f>
        <v>31.8</v>
      </c>
      <c r="AI48" s="4">
        <v>13.6720666666667</v>
      </c>
      <c r="AJ48" s="4">
        <v>520215.18595282303</v>
      </c>
      <c r="AK48" s="1" t="s">
        <v>695</v>
      </c>
      <c r="AL48" s="4">
        <v>0.99955375765101395</v>
      </c>
      <c r="AM48" s="4">
        <v>10.6916833333333</v>
      </c>
      <c r="AN48" s="4">
        <v>21.321720359856801</v>
      </c>
      <c r="AO48" s="4">
        <v>106.608601799284</v>
      </c>
      <c r="AP48" s="4">
        <v>129222.16423651901</v>
      </c>
      <c r="AQ48" s="4">
        <f>ROUND(((AN49-AN48)/AN48)*100,1)</f>
        <v>12</v>
      </c>
      <c r="AR48" s="4">
        <v>10.685783333333299</v>
      </c>
      <c r="AS48" s="4">
        <v>141646.034244307</v>
      </c>
      <c r="AT48" s="1" t="s">
        <v>381</v>
      </c>
      <c r="AU48" s="4">
        <v>0.99597805324617195</v>
      </c>
      <c r="AV48" s="4">
        <v>11.827733333333301</v>
      </c>
      <c r="AW48" s="4">
        <v>18.228212636859801</v>
      </c>
      <c r="AX48" s="4">
        <v>91.141063184299</v>
      </c>
      <c r="AY48" s="4">
        <v>30180.050073594099</v>
      </c>
      <c r="AZ48" s="4">
        <f>ROUND(((AW49-AW48)/AW48)*100,1)</f>
        <v>-9.4</v>
      </c>
      <c r="BA48" s="4">
        <v>13.6720666666667</v>
      </c>
      <c r="BB48" s="4">
        <v>520215.18595282303</v>
      </c>
      <c r="BC48" s="1" t="s">
        <v>380</v>
      </c>
      <c r="BD48" s="4">
        <v>0.99495350851247299</v>
      </c>
      <c r="BE48" s="4">
        <v>23.462599999999998</v>
      </c>
      <c r="BF48" s="4">
        <v>14.896225483715501</v>
      </c>
      <c r="BG48" s="4">
        <v>74.4811274185776</v>
      </c>
      <c r="BH48" s="4">
        <v>3720.7116427780502</v>
      </c>
      <c r="BI48" s="11">
        <f>ROUND(((BF49-BF48)/BF48)*100,1)</f>
        <v>16.8</v>
      </c>
      <c r="BJ48" s="4">
        <v>13.6720666666667</v>
      </c>
      <c r="BK48" s="4">
        <v>520215.18595282303</v>
      </c>
    </row>
    <row r="49" spans="2:63">
      <c r="B49" s="1"/>
      <c r="C49" s="1"/>
      <c r="D49" s="1" t="s">
        <v>474</v>
      </c>
      <c r="E49" s="1"/>
      <c r="F49" s="1" t="s">
        <v>473</v>
      </c>
      <c r="G49" s="1" t="s">
        <v>27</v>
      </c>
      <c r="H49" s="1" t="s">
        <v>123</v>
      </c>
      <c r="I49" s="3">
        <v>43771.2667939815</v>
      </c>
      <c r="J49" s="1" t="s">
        <v>385</v>
      </c>
      <c r="K49" s="4">
        <v>0.99826091527740901</v>
      </c>
      <c r="L49" s="4">
        <v>9.11771666666667</v>
      </c>
      <c r="M49" s="4">
        <v>17.515122745995701</v>
      </c>
      <c r="N49" s="4">
        <v>87.575613729978699</v>
      </c>
      <c r="O49" s="4">
        <v>39552.531486163702</v>
      </c>
      <c r="P49" s="179"/>
      <c r="Q49" s="4">
        <v>13.6720166666667</v>
      </c>
      <c r="R49" s="4">
        <v>575963.71328457596</v>
      </c>
      <c r="S49" s="1" t="s">
        <v>384</v>
      </c>
      <c r="T49" s="4">
        <v>0.99679217206035797</v>
      </c>
      <c r="U49" s="4">
        <v>9.1940166666666698</v>
      </c>
      <c r="V49" s="4">
        <v>15.166795779523399</v>
      </c>
      <c r="W49" s="4">
        <v>75.833978897617101</v>
      </c>
      <c r="X49" s="4">
        <v>32185.218012572801</v>
      </c>
      <c r="Y49" s="179"/>
      <c r="Z49" s="4">
        <v>13.6720166666667</v>
      </c>
      <c r="AA49" s="4">
        <v>575963.71328457596</v>
      </c>
      <c r="AB49" s="1" t="s">
        <v>383</v>
      </c>
      <c r="AC49" s="4">
        <v>0.99906402414279805</v>
      </c>
      <c r="AD49" s="4">
        <v>9.5709166666666707</v>
      </c>
      <c r="AE49" s="4">
        <v>16.3331662655245</v>
      </c>
      <c r="AF49" s="4">
        <v>81.665831327622399</v>
      </c>
      <c r="AG49" s="4">
        <v>12609.5057833541</v>
      </c>
      <c r="AH49" s="179"/>
      <c r="AI49" s="4">
        <v>13.6720166666667</v>
      </c>
      <c r="AJ49" s="4">
        <v>575963.71328457596</v>
      </c>
      <c r="AK49" s="1" t="s">
        <v>695</v>
      </c>
      <c r="AL49" s="4">
        <v>0.99955375765101395</v>
      </c>
      <c r="AM49" s="4">
        <v>10.6815333333333</v>
      </c>
      <c r="AN49" s="4">
        <v>23.882283711595701</v>
      </c>
      <c r="AO49" s="4">
        <v>119.411418557978</v>
      </c>
      <c r="AP49" s="4">
        <v>131142.185027167</v>
      </c>
      <c r="AQ49" s="4"/>
      <c r="AR49" s="4">
        <v>10.6756333333333</v>
      </c>
      <c r="AS49" s="4">
        <v>132639.18796892499</v>
      </c>
      <c r="AT49" s="1" t="s">
        <v>381</v>
      </c>
      <c r="AU49" s="4">
        <v>0.99597805324617195</v>
      </c>
      <c r="AV49" s="4">
        <v>11.8106833333333</v>
      </c>
      <c r="AW49" s="4">
        <v>16.5150579533205</v>
      </c>
      <c r="AX49" s="4">
        <v>82.575289766602296</v>
      </c>
      <c r="AY49" s="4">
        <v>30273.878880826702</v>
      </c>
      <c r="AZ49" s="179"/>
      <c r="BA49" s="4">
        <v>13.6720166666667</v>
      </c>
      <c r="BB49" s="4">
        <v>575963.71328457596</v>
      </c>
      <c r="BC49" s="1" t="s">
        <v>380</v>
      </c>
      <c r="BD49" s="4">
        <v>0.99495350851247299</v>
      </c>
      <c r="BE49" s="4">
        <v>23.403083333333299</v>
      </c>
      <c r="BF49" s="4">
        <v>17.404049193421301</v>
      </c>
      <c r="BG49" s="4">
        <v>87.020245967106504</v>
      </c>
      <c r="BH49" s="4">
        <v>4812.9591431438603</v>
      </c>
      <c r="BI49" s="179"/>
      <c r="BJ49" s="4">
        <v>13.6720166666667</v>
      </c>
      <c r="BK49" s="4">
        <v>575963.71328457596</v>
      </c>
    </row>
    <row r="50" spans="2:63">
      <c r="B50" s="180"/>
      <c r="C50" s="1"/>
      <c r="D50" s="1" t="s">
        <v>428</v>
      </c>
      <c r="E50" s="1"/>
      <c r="F50" s="1" t="s">
        <v>528</v>
      </c>
      <c r="G50" s="1" t="s">
        <v>44</v>
      </c>
      <c r="H50" s="1" t="s">
        <v>131</v>
      </c>
      <c r="I50" s="3">
        <v>43770.661087963003</v>
      </c>
      <c r="J50" s="1" t="s">
        <v>385</v>
      </c>
      <c r="K50" s="4">
        <v>0.99826091527740901</v>
      </c>
      <c r="L50" s="4">
        <v>9.1287833333333293</v>
      </c>
      <c r="M50" s="4">
        <v>13.943104066667701</v>
      </c>
      <c r="N50" s="4">
        <v>111.54483253334099</v>
      </c>
      <c r="O50" s="4">
        <v>26946.766155032001</v>
      </c>
      <c r="P50" s="4">
        <f>ROUND(((M51-M50)/M50)*100,1)</f>
        <v>5.2</v>
      </c>
      <c r="Q50" s="4">
        <v>13.6721</v>
      </c>
      <c r="R50" s="4">
        <v>492925.411870879</v>
      </c>
      <c r="S50" s="1" t="s">
        <v>384</v>
      </c>
      <c r="T50" s="4">
        <v>0.99679217206035797</v>
      </c>
      <c r="U50" s="4">
        <v>9.1996000000000002</v>
      </c>
      <c r="V50" s="4">
        <v>12.531947875017201</v>
      </c>
      <c r="W50" s="4">
        <v>100.255583000138</v>
      </c>
      <c r="X50" s="4">
        <v>22759.739189501001</v>
      </c>
      <c r="Y50" s="4">
        <f>ROUND(((V51-V50)/V50)*100,1)</f>
        <v>-6.4</v>
      </c>
      <c r="Z50" s="4">
        <v>13.6721</v>
      </c>
      <c r="AA50" s="4">
        <v>492925.411870879</v>
      </c>
      <c r="AB50" s="1" t="s">
        <v>383</v>
      </c>
      <c r="AC50" s="4">
        <v>0.99906402414279805</v>
      </c>
      <c r="AD50" s="4">
        <v>9.58198333333333</v>
      </c>
      <c r="AE50" s="4">
        <v>11.237660713049999</v>
      </c>
      <c r="AF50" s="4">
        <v>89.901285704399697</v>
      </c>
      <c r="AG50" s="4">
        <v>7428.1440169525504</v>
      </c>
      <c r="AH50" s="4">
        <f>ROUND(((AE51-AE50)/AE50)*100,1)</f>
        <v>-6.7</v>
      </c>
      <c r="AI50" s="4">
        <v>13.6721</v>
      </c>
      <c r="AJ50" s="4">
        <v>492925.411870879</v>
      </c>
      <c r="AK50" s="1" t="s">
        <v>695</v>
      </c>
      <c r="AL50" s="4">
        <v>0.99955375765101395</v>
      </c>
      <c r="AM50" s="4">
        <v>10.691700000000001</v>
      </c>
      <c r="AN50" s="4">
        <v>11.009249815954901</v>
      </c>
      <c r="AO50" s="4">
        <v>88.073998527639404</v>
      </c>
      <c r="AP50" s="4">
        <v>85922.802765135406</v>
      </c>
      <c r="AQ50" s="4">
        <f>ROUND(((AN51-AN50)/AN50)*100,1)</f>
        <v>6</v>
      </c>
      <c r="AR50" s="4">
        <v>10.6858</v>
      </c>
      <c r="AS50" s="4">
        <v>142139.58003838299</v>
      </c>
      <c r="AT50" s="1" t="s">
        <v>381</v>
      </c>
      <c r="AU50" s="4">
        <v>0.99597805324617195</v>
      </c>
      <c r="AV50" s="4">
        <v>11.819266666666699</v>
      </c>
      <c r="AW50" s="4">
        <v>12.102404831056401</v>
      </c>
      <c r="AX50" s="4">
        <v>96.819238648451503</v>
      </c>
      <c r="AY50" s="4">
        <v>18986.5356147149</v>
      </c>
      <c r="AZ50" s="4">
        <f>ROUND(((AW51-AW50)/AW50)*100,1)</f>
        <v>-0.5</v>
      </c>
      <c r="BA50" s="4">
        <v>13.6721</v>
      </c>
      <c r="BB50" s="4">
        <v>492925.411870879</v>
      </c>
      <c r="BC50" s="1" t="s">
        <v>380</v>
      </c>
      <c r="BD50" s="4">
        <v>0.99495350851247299</v>
      </c>
      <c r="BE50" s="4">
        <v>23.462583333333299</v>
      </c>
      <c r="BF50" s="4">
        <v>15.9709474696105</v>
      </c>
      <c r="BG50" s="4">
        <v>127.767579756884</v>
      </c>
      <c r="BH50" s="4">
        <v>3779.88545344555</v>
      </c>
      <c r="BI50" s="4">
        <f>ROUND(((BF51-BF50)/BF50)*100,1)</f>
        <v>-27.6</v>
      </c>
      <c r="BJ50" s="4">
        <v>13.6721</v>
      </c>
      <c r="BK50" s="4">
        <v>492925.411870879</v>
      </c>
    </row>
    <row r="51" spans="2:63">
      <c r="B51" s="1"/>
      <c r="C51" s="1"/>
      <c r="D51" s="1" t="s">
        <v>428</v>
      </c>
      <c r="E51" s="1"/>
      <c r="F51" s="1" t="s">
        <v>427</v>
      </c>
      <c r="G51" s="1" t="s">
        <v>27</v>
      </c>
      <c r="H51" s="1" t="s">
        <v>131</v>
      </c>
      <c r="I51" s="3">
        <v>43771.767928240697</v>
      </c>
      <c r="J51" s="1" t="s">
        <v>385</v>
      </c>
      <c r="K51" s="4">
        <v>0.99826091527740901</v>
      </c>
      <c r="L51" s="4">
        <v>9.1122166666666704</v>
      </c>
      <c r="M51" s="4">
        <v>14.6709173509095</v>
      </c>
      <c r="N51" s="4">
        <v>117.367338807276</v>
      </c>
      <c r="O51" s="4">
        <v>33331.358803100797</v>
      </c>
      <c r="P51" s="179"/>
      <c r="Q51" s="4">
        <v>13.663500000000001</v>
      </c>
      <c r="R51" s="4">
        <v>579468.41837345797</v>
      </c>
      <c r="S51" s="1" t="s">
        <v>384</v>
      </c>
      <c r="T51" s="4">
        <v>0.99679217206035797</v>
      </c>
      <c r="U51" s="4">
        <v>9.1885166666666702</v>
      </c>
      <c r="V51" s="4">
        <v>11.7252314058219</v>
      </c>
      <c r="W51" s="4">
        <v>93.801851246575495</v>
      </c>
      <c r="X51" s="4">
        <v>25033.3336201487</v>
      </c>
      <c r="Y51" s="179"/>
      <c r="Z51" s="4">
        <v>13.663500000000001</v>
      </c>
      <c r="AA51" s="4">
        <v>579468.41837345797</v>
      </c>
      <c r="AB51" s="1" t="s">
        <v>383</v>
      </c>
      <c r="AC51" s="4">
        <v>0.99906402414279805</v>
      </c>
      <c r="AD51" s="4">
        <v>9.5654166666666693</v>
      </c>
      <c r="AE51" s="4">
        <v>10.4799400356601</v>
      </c>
      <c r="AF51" s="4">
        <v>83.839520285280898</v>
      </c>
      <c r="AG51" s="4">
        <v>8144.0438102021199</v>
      </c>
      <c r="AH51" s="179"/>
      <c r="AI51" s="4">
        <v>13.663500000000001</v>
      </c>
      <c r="AJ51" s="4">
        <v>579468.41837345797</v>
      </c>
      <c r="AK51" s="1" t="s">
        <v>695</v>
      </c>
      <c r="AL51" s="4">
        <v>0.99955375765101395</v>
      </c>
      <c r="AM51" s="4">
        <v>10.6764833333333</v>
      </c>
      <c r="AN51" s="4">
        <v>11.674474635925799</v>
      </c>
      <c r="AO51" s="4">
        <v>93.395797087406606</v>
      </c>
      <c r="AP51" s="4">
        <v>86723.343945718196</v>
      </c>
      <c r="AQ51" s="4"/>
      <c r="AR51" s="4">
        <v>10.670583333333299</v>
      </c>
      <c r="AS51" s="4">
        <v>138901.64339213399</v>
      </c>
      <c r="AT51" s="1" t="s">
        <v>381</v>
      </c>
      <c r="AU51" s="4">
        <v>0.99597805324617195</v>
      </c>
      <c r="AV51" s="4">
        <v>11.8106666666667</v>
      </c>
      <c r="AW51" s="4">
        <v>12.041130261072899</v>
      </c>
      <c r="AX51" s="4">
        <v>96.329042088583407</v>
      </c>
      <c r="AY51" s="4">
        <v>22206.998853601301</v>
      </c>
      <c r="AZ51" s="179"/>
      <c r="BA51" s="4">
        <v>13.663500000000001</v>
      </c>
      <c r="BB51" s="4">
        <v>579468.41837345797</v>
      </c>
      <c r="BC51" s="1" t="s">
        <v>380</v>
      </c>
      <c r="BD51" s="4">
        <v>0.99495350851247299</v>
      </c>
      <c r="BE51" s="4">
        <v>23.377583333333298</v>
      </c>
      <c r="BF51" s="4">
        <v>11.5567145600328</v>
      </c>
      <c r="BG51" s="4">
        <v>92.453716480262102</v>
      </c>
      <c r="BH51" s="4">
        <v>3215.36964934863</v>
      </c>
      <c r="BI51" s="179"/>
      <c r="BJ51" s="4">
        <v>13.663500000000001</v>
      </c>
      <c r="BK51" s="4">
        <v>579468.41837345797</v>
      </c>
    </row>
    <row r="52" spans="2:63">
      <c r="B52" s="180"/>
      <c r="C52" s="1"/>
      <c r="D52" s="1" t="s">
        <v>388</v>
      </c>
      <c r="E52" s="1"/>
      <c r="F52" s="1" t="s">
        <v>527</v>
      </c>
      <c r="G52" s="1" t="s">
        <v>44</v>
      </c>
      <c r="H52" s="1" t="s">
        <v>120</v>
      </c>
      <c r="I52" s="3">
        <v>43770.6819791667</v>
      </c>
      <c r="J52" s="1" t="s">
        <v>385</v>
      </c>
      <c r="K52" s="4">
        <v>0.99826091527740901</v>
      </c>
      <c r="L52" s="4">
        <v>9.1232666666666695</v>
      </c>
      <c r="M52" s="4">
        <v>9.2406943531943799</v>
      </c>
      <c r="N52" s="4">
        <v>123.209258042592</v>
      </c>
      <c r="O52" s="4">
        <v>19541.8441902261</v>
      </c>
      <c r="P52" s="4">
        <f>ROUND(((M53-M52)/M52)*100,1)</f>
        <v>-10.199999999999999</v>
      </c>
      <c r="Q52" s="4">
        <v>13.6720666666667</v>
      </c>
      <c r="R52" s="4">
        <v>539380.15511010296</v>
      </c>
      <c r="S52" s="1" t="s">
        <v>384</v>
      </c>
      <c r="T52" s="4">
        <v>0.99679217206035797</v>
      </c>
      <c r="U52" s="4">
        <v>9.1995666666666693</v>
      </c>
      <c r="V52" s="4">
        <v>6.8545999458122804</v>
      </c>
      <c r="W52" s="4">
        <v>91.394665944163805</v>
      </c>
      <c r="X52" s="4">
        <v>13622.1158754561</v>
      </c>
      <c r="Y52" s="4">
        <f>ROUND(((V53-V52)/V52)*100,1)</f>
        <v>7.5</v>
      </c>
      <c r="Z52" s="4">
        <v>13.6720666666667</v>
      </c>
      <c r="AA52" s="4">
        <v>539380.15511010296</v>
      </c>
      <c r="AB52" s="1" t="s">
        <v>383</v>
      </c>
      <c r="AC52" s="4">
        <v>0.99906402414279805</v>
      </c>
      <c r="AD52" s="4">
        <v>9.5764666666666702</v>
      </c>
      <c r="AE52" s="4">
        <v>6.3326170955777901</v>
      </c>
      <c r="AF52" s="4">
        <v>84.434894607703896</v>
      </c>
      <c r="AG52" s="4">
        <v>4582.3136470834897</v>
      </c>
      <c r="AH52" s="4">
        <f>ROUND(((AE53-AE52)/AE52)*100,1)</f>
        <v>2.8</v>
      </c>
      <c r="AI52" s="4">
        <v>13.6720666666667</v>
      </c>
      <c r="AJ52" s="4">
        <v>539380.15511010296</v>
      </c>
      <c r="AK52" s="1"/>
      <c r="AL52" s="4"/>
      <c r="AM52" s="4"/>
      <c r="AN52" s="4"/>
      <c r="AO52" s="4"/>
      <c r="AP52" s="4"/>
      <c r="AQ52" s="4"/>
      <c r="AR52" s="4"/>
      <c r="AS52" s="4"/>
      <c r="AT52" s="1" t="s">
        <v>381</v>
      </c>
      <c r="AU52" s="4">
        <v>0.99597805324617195</v>
      </c>
      <c r="AV52" s="4">
        <v>11.819233333333299</v>
      </c>
      <c r="AW52" s="4">
        <v>6.7585399557085797</v>
      </c>
      <c r="AX52" s="4">
        <v>90.113866076114405</v>
      </c>
      <c r="AY52" s="4">
        <v>11602.209241758999</v>
      </c>
      <c r="AZ52" s="11">
        <f>ROUND(((AW53-AW52)/AW52)*100,1)</f>
        <v>22.2</v>
      </c>
      <c r="BA52" s="4">
        <v>13.6720666666667</v>
      </c>
      <c r="BB52" s="4">
        <v>539380.15511010296</v>
      </c>
      <c r="BC52" s="1" t="s">
        <v>380</v>
      </c>
      <c r="BD52" s="4">
        <v>0.99495350851247299</v>
      </c>
      <c r="BE52" s="4">
        <v>23.437100000000001</v>
      </c>
      <c r="BF52" s="4">
        <v>9.1580798623384503</v>
      </c>
      <c r="BG52" s="4">
        <v>122.107731497846</v>
      </c>
      <c r="BH52" s="4">
        <v>2371.7348773820499</v>
      </c>
      <c r="BI52" s="4">
        <f>ROUND(((BF53-BF52)/BF52)*100,1)</f>
        <v>-77.2</v>
      </c>
      <c r="BJ52" s="4">
        <v>13.6720666666667</v>
      </c>
      <c r="BK52" s="4">
        <v>539380.15511010296</v>
      </c>
    </row>
    <row r="53" spans="2:63">
      <c r="B53" s="1"/>
      <c r="C53" s="1"/>
      <c r="D53" s="1" t="s">
        <v>388</v>
      </c>
      <c r="E53" s="1"/>
      <c r="F53" s="1" t="s">
        <v>387</v>
      </c>
      <c r="G53" s="1" t="s">
        <v>27</v>
      </c>
      <c r="H53" s="1" t="s">
        <v>120</v>
      </c>
      <c r="I53" s="3">
        <v>43772.189131944397</v>
      </c>
      <c r="J53" s="1" t="s">
        <v>385</v>
      </c>
      <c r="K53" s="4">
        <v>0.99826091527740901</v>
      </c>
      <c r="L53" s="4">
        <v>9.1068166666666706</v>
      </c>
      <c r="M53" s="4">
        <v>8.2957009611706702</v>
      </c>
      <c r="N53" s="4">
        <v>110.609346148942</v>
      </c>
      <c r="O53" s="4">
        <v>18445.3914852991</v>
      </c>
      <c r="P53" s="179"/>
      <c r="Q53" s="4">
        <v>13.6635666666667</v>
      </c>
      <c r="R53" s="4">
        <v>567111.96727187105</v>
      </c>
      <c r="S53" s="1" t="s">
        <v>384</v>
      </c>
      <c r="T53" s="4">
        <v>0.99679217206035797</v>
      </c>
      <c r="U53" s="4">
        <v>9.1831166666666704</v>
      </c>
      <c r="V53" s="4">
        <v>7.3682004086292299</v>
      </c>
      <c r="W53" s="4">
        <v>98.242672115056394</v>
      </c>
      <c r="X53" s="4">
        <v>15395.639560597099</v>
      </c>
      <c r="Y53" s="179"/>
      <c r="Z53" s="4">
        <v>13.6635666666667</v>
      </c>
      <c r="AA53" s="4">
        <v>567111.96727187105</v>
      </c>
      <c r="AB53" s="1" t="s">
        <v>383</v>
      </c>
      <c r="AC53" s="4">
        <v>0.99906402414279805</v>
      </c>
      <c r="AD53" s="4">
        <v>9.5600166666666695</v>
      </c>
      <c r="AE53" s="4">
        <v>6.5073011382566897</v>
      </c>
      <c r="AF53" s="4">
        <v>86.764015176755905</v>
      </c>
      <c r="AG53" s="4">
        <v>4950.7364233484204</v>
      </c>
      <c r="AH53" s="179"/>
      <c r="AI53" s="4">
        <v>13.6635666666667</v>
      </c>
      <c r="AJ53" s="4">
        <v>567111.96727187105</v>
      </c>
      <c r="AK53" s="1"/>
      <c r="AL53" s="4"/>
      <c r="AM53" s="4"/>
      <c r="AN53" s="4"/>
      <c r="AO53" s="4"/>
      <c r="AP53" s="4"/>
      <c r="AQ53" s="4"/>
      <c r="AR53" s="4"/>
      <c r="AS53" s="4"/>
      <c r="AT53" s="1" t="s">
        <v>381</v>
      </c>
      <c r="AU53" s="4">
        <v>0.99597805324617195</v>
      </c>
      <c r="AV53" s="4">
        <v>11.802250000000001</v>
      </c>
      <c r="AW53" s="4">
        <v>8.2614614842019805</v>
      </c>
      <c r="AX53" s="4">
        <v>110.15281978936</v>
      </c>
      <c r="AY53" s="4">
        <v>14911.4040553703</v>
      </c>
      <c r="AZ53" s="179"/>
      <c r="BA53" s="4">
        <v>13.6635666666667</v>
      </c>
      <c r="BB53" s="4">
        <v>567111.96727187105</v>
      </c>
      <c r="BC53" s="1" t="s">
        <v>380</v>
      </c>
      <c r="BD53" s="4">
        <v>0.99495350851247299</v>
      </c>
      <c r="BE53" s="4">
        <v>23.530349999999999</v>
      </c>
      <c r="BF53" s="4">
        <v>2.0878441116786801</v>
      </c>
      <c r="BG53" s="4">
        <v>27.837921489049101</v>
      </c>
      <c r="BH53" s="4">
        <v>568.50413887606499</v>
      </c>
      <c r="BI53" s="179"/>
      <c r="BJ53" s="4">
        <v>13.6635666666667</v>
      </c>
      <c r="BK53" s="4">
        <v>567111.96727187105</v>
      </c>
    </row>
    <row r="55" spans="2:63">
      <c r="D55" s="9" t="s">
        <v>146</v>
      </c>
    </row>
    <row r="56" spans="2:63" ht="15" customHeight="1">
      <c r="B56" s="1"/>
      <c r="C56" s="1"/>
      <c r="D56" s="1" t="s">
        <v>546</v>
      </c>
      <c r="E56" s="1"/>
      <c r="F56" s="1" t="s">
        <v>547</v>
      </c>
      <c r="G56" s="1" t="s">
        <v>130</v>
      </c>
      <c r="H56" s="1" t="s">
        <v>114</v>
      </c>
      <c r="I56" s="3">
        <v>43770.393553240698</v>
      </c>
      <c r="J56" s="1" t="s">
        <v>385</v>
      </c>
      <c r="K56" s="4">
        <v>0.99826091527740901</v>
      </c>
      <c r="L56" s="4">
        <v>9.0903500000000008</v>
      </c>
      <c r="M56" s="4">
        <v>0</v>
      </c>
      <c r="N56" s="4">
        <v>0</v>
      </c>
      <c r="O56" s="4">
        <v>0</v>
      </c>
      <c r="Q56" s="4">
        <v>13.680533333333299</v>
      </c>
      <c r="R56" s="4">
        <v>693049.95932955598</v>
      </c>
      <c r="S56" s="1" t="s">
        <v>384</v>
      </c>
      <c r="T56" s="4">
        <v>0.99679217206035797</v>
      </c>
      <c r="U56" s="4">
        <v>9.2817666666666696</v>
      </c>
      <c r="V56" s="4">
        <v>0</v>
      </c>
      <c r="W56" s="4">
        <v>0</v>
      </c>
      <c r="X56" s="4">
        <v>0</v>
      </c>
      <c r="Z56" s="4">
        <v>13.680533333333299</v>
      </c>
      <c r="AA56" s="4">
        <v>693049.95932955598</v>
      </c>
      <c r="AB56" s="1" t="s">
        <v>383</v>
      </c>
      <c r="AC56" s="4">
        <v>0.99906402414279805</v>
      </c>
      <c r="AD56" s="4">
        <v>9.5271166666666698</v>
      </c>
      <c r="AE56" s="4">
        <v>0</v>
      </c>
      <c r="AF56" s="4">
        <v>0</v>
      </c>
      <c r="AG56" s="4">
        <v>0</v>
      </c>
      <c r="AI56" s="4">
        <v>13.680533333333299</v>
      </c>
      <c r="AJ56" s="4">
        <v>693049.95932955598</v>
      </c>
      <c r="AK56" s="1" t="s">
        <v>695</v>
      </c>
      <c r="AL56" s="4">
        <v>0.99955375765101395</v>
      </c>
      <c r="AM56" s="4">
        <v>10.70675</v>
      </c>
      <c r="AN56" s="4">
        <v>0</v>
      </c>
      <c r="AO56" s="4"/>
      <c r="AP56" s="4">
        <v>27819.226691511802</v>
      </c>
      <c r="AR56" s="4">
        <v>10.6907833333333</v>
      </c>
      <c r="AS56" s="4">
        <v>195788.98114932101</v>
      </c>
      <c r="AT56" s="1" t="s">
        <v>381</v>
      </c>
      <c r="AU56" s="4">
        <v>0.99597805324617195</v>
      </c>
      <c r="AV56" s="4">
        <v>11.759783333333299</v>
      </c>
      <c r="AW56" s="4">
        <v>0</v>
      </c>
      <c r="AX56" s="4">
        <v>0</v>
      </c>
      <c r="AY56" s="4">
        <v>0</v>
      </c>
      <c r="BA56" s="4">
        <v>13.680533333333299</v>
      </c>
      <c r="BB56" s="4">
        <v>693049.95932955598</v>
      </c>
      <c r="BC56" s="1" t="s">
        <v>380</v>
      </c>
      <c r="BD56" s="4">
        <v>0.99495350851247299</v>
      </c>
      <c r="BE56" s="4">
        <v>22.706966666666698</v>
      </c>
      <c r="BF56" s="4">
        <v>0</v>
      </c>
      <c r="BG56" s="4">
        <v>0</v>
      </c>
      <c r="BH56" s="4">
        <v>0</v>
      </c>
      <c r="BJ56" s="4">
        <v>13.680533333333299</v>
      </c>
      <c r="BK56" s="4">
        <v>693049.95932955598</v>
      </c>
    </row>
    <row r="57" spans="2:63">
      <c r="B57" s="1"/>
      <c r="C57" s="1"/>
      <c r="D57" s="1" t="s">
        <v>546</v>
      </c>
      <c r="E57" s="1"/>
      <c r="F57" s="1" t="s">
        <v>545</v>
      </c>
      <c r="G57" s="1" t="s">
        <v>130</v>
      </c>
      <c r="H57" s="1" t="s">
        <v>114</v>
      </c>
      <c r="I57" s="3">
        <v>43770.431863425903</v>
      </c>
      <c r="J57" s="1" t="s">
        <v>385</v>
      </c>
      <c r="K57" s="4">
        <v>0.99826091527740901</v>
      </c>
      <c r="L57" s="4">
        <v>9.1122999999999994</v>
      </c>
      <c r="M57" s="4">
        <v>0</v>
      </c>
      <c r="N57" s="4">
        <v>0</v>
      </c>
      <c r="O57" s="4">
        <v>0</v>
      </c>
      <c r="Q57" s="4">
        <v>13.680566666666699</v>
      </c>
      <c r="R57" s="4">
        <v>638474.55584067095</v>
      </c>
      <c r="S57" s="1" t="s">
        <v>384</v>
      </c>
      <c r="T57" s="4">
        <v>0.99679217206035797</v>
      </c>
      <c r="U57" s="4">
        <v>9.1064000000000007</v>
      </c>
      <c r="V57" s="4">
        <v>0</v>
      </c>
      <c r="W57" s="4">
        <v>0</v>
      </c>
      <c r="X57" s="4">
        <v>0</v>
      </c>
      <c r="Z57" s="4">
        <v>13.680566666666699</v>
      </c>
      <c r="AA57" s="4">
        <v>638474.55584067095</v>
      </c>
      <c r="AB57" s="1" t="s">
        <v>383</v>
      </c>
      <c r="AC57" s="4">
        <v>0.99906402414279805</v>
      </c>
      <c r="AD57" s="4">
        <v>9.5764666666666702</v>
      </c>
      <c r="AE57" s="4">
        <v>0</v>
      </c>
      <c r="AF57" s="4">
        <v>0</v>
      </c>
      <c r="AG57" s="4">
        <v>0</v>
      </c>
      <c r="AI57" s="4">
        <v>13.680566666666699</v>
      </c>
      <c r="AJ57" s="4">
        <v>638474.55584067095</v>
      </c>
      <c r="AK57" s="1" t="s">
        <v>695</v>
      </c>
      <c r="AL57" s="4">
        <v>0.99955375765101395</v>
      </c>
      <c r="AM57" s="4">
        <v>10.711833333333299</v>
      </c>
      <c r="AN57" s="4">
        <v>0</v>
      </c>
      <c r="AO57" s="4"/>
      <c r="AP57" s="4">
        <v>31115.108295293099</v>
      </c>
      <c r="AR57" s="4">
        <v>10.6908333333333</v>
      </c>
      <c r="AS57" s="4">
        <v>212346.11310210201</v>
      </c>
      <c r="AT57" s="1" t="s">
        <v>381</v>
      </c>
      <c r="AU57" s="4">
        <v>0.99597805324617195</v>
      </c>
      <c r="AV57" s="4" t="s">
        <v>114</v>
      </c>
      <c r="AW57" s="4" t="s">
        <v>114</v>
      </c>
      <c r="AX57" s="4" t="s">
        <v>114</v>
      </c>
      <c r="AY57" s="4" t="s">
        <v>114</v>
      </c>
      <c r="BA57" s="4">
        <v>13.680566666666699</v>
      </c>
      <c r="BB57" s="4">
        <v>638474.55584067095</v>
      </c>
      <c r="BC57" s="1" t="s">
        <v>380</v>
      </c>
      <c r="BD57" s="4">
        <v>0.99495350851247299</v>
      </c>
      <c r="BE57" s="4">
        <v>23.471033333333299</v>
      </c>
      <c r="BF57" s="4">
        <v>0</v>
      </c>
      <c r="BG57" s="4">
        <v>0</v>
      </c>
      <c r="BH57" s="4">
        <v>0</v>
      </c>
      <c r="BJ57" s="4">
        <v>13.680566666666699</v>
      </c>
      <c r="BK57" s="4">
        <v>638474.55584067095</v>
      </c>
    </row>
    <row r="59" spans="2:63">
      <c r="D59" s="9" t="s">
        <v>147</v>
      </c>
    </row>
    <row r="60" spans="2:63">
      <c r="B60" s="180"/>
      <c r="C60" s="1"/>
      <c r="D60" s="1" t="s">
        <v>497</v>
      </c>
      <c r="E60" s="1"/>
      <c r="F60" s="1" t="s">
        <v>496</v>
      </c>
      <c r="G60" s="1" t="s">
        <v>27</v>
      </c>
      <c r="H60" s="1" t="s">
        <v>94</v>
      </c>
      <c r="I60" s="3">
        <v>43771.016307870399</v>
      </c>
      <c r="J60" s="1" t="s">
        <v>385</v>
      </c>
      <c r="K60" s="4">
        <v>0.99826091527740901</v>
      </c>
      <c r="L60" s="4">
        <v>9.1178000000000008</v>
      </c>
      <c r="M60" s="4">
        <v>167.13723745453601</v>
      </c>
      <c r="N60" s="4">
        <v>83.568618727268003</v>
      </c>
      <c r="O60" s="4">
        <v>392118.81323587202</v>
      </c>
      <c r="Q60" s="4">
        <v>13.6721</v>
      </c>
      <c r="R60" s="4">
        <v>598381.94792481104</v>
      </c>
      <c r="S60" s="1" t="s">
        <v>384</v>
      </c>
      <c r="T60" s="4">
        <v>0.99679217206035797</v>
      </c>
      <c r="U60" s="4">
        <v>9.1995833333333294</v>
      </c>
      <c r="V60" s="4">
        <v>161.20656892153701</v>
      </c>
      <c r="W60" s="4">
        <v>80.603284460768407</v>
      </c>
      <c r="X60" s="4">
        <v>355409.237217204</v>
      </c>
      <c r="Z60" s="4">
        <v>13.6721</v>
      </c>
      <c r="AA60" s="4">
        <v>598381.94792481104</v>
      </c>
      <c r="AB60" s="1" t="s">
        <v>383</v>
      </c>
      <c r="AC60" s="4">
        <v>0.99906402414279805</v>
      </c>
      <c r="AD60" s="4">
        <v>9.5765166666666701</v>
      </c>
      <c r="AE60" s="4">
        <v>148.36745395513199</v>
      </c>
      <c r="AF60" s="4">
        <v>74.183726977565897</v>
      </c>
      <c r="AG60" s="4">
        <v>117646.93973103599</v>
      </c>
      <c r="AI60" s="4">
        <v>13.6721</v>
      </c>
      <c r="AJ60" s="4">
        <v>598381.94792481104</v>
      </c>
      <c r="AK60" s="1" t="s">
        <v>695</v>
      </c>
      <c r="AL60" s="4">
        <v>0.99955375765101395</v>
      </c>
      <c r="AM60" s="4">
        <v>10.686683333333299</v>
      </c>
      <c r="AN60" s="4">
        <v>165.08644672212</v>
      </c>
      <c r="AO60" s="4">
        <v>82.543223361059901</v>
      </c>
      <c r="AP60" s="4">
        <v>997886.00552879402</v>
      </c>
      <c r="AR60" s="4">
        <v>10.6807833333333</v>
      </c>
      <c r="AS60" s="4">
        <v>191783.35872946499</v>
      </c>
      <c r="AT60" s="1" t="s">
        <v>381</v>
      </c>
      <c r="AU60" s="4">
        <v>0.99597805324617195</v>
      </c>
      <c r="AV60" s="4">
        <v>11.819266666666699</v>
      </c>
      <c r="AW60" s="4">
        <v>172.640334972913</v>
      </c>
      <c r="AX60" s="4">
        <v>86.320167486456597</v>
      </c>
      <c r="AY60" s="4">
        <v>328786.21247103001</v>
      </c>
      <c r="BA60" s="4">
        <v>13.6721</v>
      </c>
      <c r="BB60" s="4">
        <v>598381.94792481104</v>
      </c>
      <c r="BC60" s="1" t="s">
        <v>380</v>
      </c>
      <c r="BD60" s="4">
        <v>0.99495350851247299</v>
      </c>
      <c r="BE60" s="4">
        <v>23.445616666666702</v>
      </c>
      <c r="BF60" s="4">
        <v>185.21075026676701</v>
      </c>
      <c r="BG60" s="4">
        <v>92.605375133383603</v>
      </c>
      <c r="BH60" s="4">
        <v>53212.225648412903</v>
      </c>
      <c r="BJ60" s="4">
        <v>13.6721</v>
      </c>
      <c r="BK60" s="4">
        <v>598381.94792481104</v>
      </c>
    </row>
    <row r="61" spans="2:63">
      <c r="B61" s="180"/>
      <c r="C61" s="1"/>
      <c r="D61" s="1" t="s">
        <v>462</v>
      </c>
      <c r="E61" s="1"/>
      <c r="F61" s="1" t="s">
        <v>461</v>
      </c>
      <c r="G61" s="1" t="s">
        <v>27</v>
      </c>
      <c r="H61" s="1" t="s">
        <v>60</v>
      </c>
      <c r="I61" s="3">
        <v>43771.392060185201</v>
      </c>
      <c r="J61" s="1" t="s">
        <v>385</v>
      </c>
      <c r="K61" s="4">
        <v>0.99826091527740901</v>
      </c>
      <c r="L61" s="4">
        <v>9.1176999999999992</v>
      </c>
      <c r="M61" s="4">
        <v>39.239138926107401</v>
      </c>
      <c r="N61" s="4">
        <v>78.478277852214802</v>
      </c>
      <c r="O61" s="4">
        <v>108541.29682280299</v>
      </c>
      <c r="Q61" s="4">
        <v>13.6719833333333</v>
      </c>
      <c r="R61" s="4">
        <v>705520.37562005105</v>
      </c>
      <c r="S61" s="1" t="s">
        <v>384</v>
      </c>
      <c r="T61" s="4">
        <v>0.99679217206035797</v>
      </c>
      <c r="U61" s="4">
        <v>9.1940166666666698</v>
      </c>
      <c r="V61" s="4">
        <v>37.5046840502092</v>
      </c>
      <c r="W61" s="4">
        <v>75.0093681004183</v>
      </c>
      <c r="X61" s="4">
        <v>97490.560043248493</v>
      </c>
      <c r="Z61" s="4">
        <v>13.6719833333333</v>
      </c>
      <c r="AA61" s="4">
        <v>705520.37562005105</v>
      </c>
      <c r="AB61" s="1" t="s">
        <v>383</v>
      </c>
      <c r="AC61" s="4">
        <v>0.99906402414279805</v>
      </c>
      <c r="AD61" s="4">
        <v>9.5709166666666707</v>
      </c>
      <c r="AE61" s="4">
        <v>33.647269112991403</v>
      </c>
      <c r="AF61" s="4">
        <v>67.294538225982805</v>
      </c>
      <c r="AG61" s="4">
        <v>31771.927502258099</v>
      </c>
      <c r="AI61" s="4">
        <v>13.6719833333333</v>
      </c>
      <c r="AJ61" s="4">
        <v>705520.37562005105</v>
      </c>
      <c r="AK61" s="1" t="s">
        <v>695</v>
      </c>
      <c r="AL61" s="4">
        <v>0.99955375765101395</v>
      </c>
      <c r="AM61" s="4">
        <v>10.6815333333333</v>
      </c>
      <c r="AN61" s="4">
        <v>57.122044892575197</v>
      </c>
      <c r="AO61" s="4">
        <v>114.24408978515</v>
      </c>
      <c r="AP61" s="4">
        <v>419062.25392509601</v>
      </c>
      <c r="AR61" s="4">
        <v>10.6756333333333</v>
      </c>
      <c r="AS61" s="4">
        <v>211560.91122083401</v>
      </c>
      <c r="AT61" s="1" t="s">
        <v>381</v>
      </c>
      <c r="AU61" s="4">
        <v>0.99597805324617195</v>
      </c>
      <c r="AV61" s="4">
        <v>11.8106666666667</v>
      </c>
      <c r="AW61" s="4">
        <v>38.139060296380997</v>
      </c>
      <c r="AX61" s="4">
        <v>76.278120592761994</v>
      </c>
      <c r="AY61" s="4">
        <v>85639.158892163294</v>
      </c>
      <c r="BA61" s="4">
        <v>13.6719833333333</v>
      </c>
      <c r="BB61" s="4">
        <v>705520.37562005105</v>
      </c>
      <c r="BC61" s="1" t="s">
        <v>380</v>
      </c>
      <c r="BD61" s="4">
        <v>0.99495350851247299</v>
      </c>
      <c r="BE61" s="4">
        <v>23.4285</v>
      </c>
      <c r="BF61" s="4">
        <v>38.5289390581245</v>
      </c>
      <c r="BG61" s="4">
        <v>77.0578781162491</v>
      </c>
      <c r="BH61" s="4">
        <v>13051.5881520727</v>
      </c>
      <c r="BJ61" s="4">
        <v>13.6719833333333</v>
      </c>
      <c r="BK61" s="4">
        <v>705520.37562005105</v>
      </c>
    </row>
    <row r="62" spans="2:63">
      <c r="B62" s="180"/>
      <c r="C62" s="1"/>
      <c r="D62" s="1" t="s">
        <v>421</v>
      </c>
      <c r="E62" s="1"/>
      <c r="F62" s="1" t="s">
        <v>420</v>
      </c>
      <c r="G62" s="1" t="s">
        <v>27</v>
      </c>
      <c r="H62" s="1" t="s">
        <v>120</v>
      </c>
      <c r="I62" s="3">
        <v>43771.851446759298</v>
      </c>
      <c r="J62" s="1" t="s">
        <v>385</v>
      </c>
      <c r="K62" s="4">
        <v>0.99826091527740901</v>
      </c>
      <c r="L62" s="4">
        <v>9.1121999999999996</v>
      </c>
      <c r="M62" s="4">
        <v>6.3184629308602096</v>
      </c>
      <c r="N62" s="4">
        <v>84.246172411469402</v>
      </c>
      <c r="O62" s="4">
        <v>20710.188347448198</v>
      </c>
      <c r="Q62" s="4">
        <v>13.6634666666667</v>
      </c>
      <c r="R62" s="4">
        <v>836000.67847904796</v>
      </c>
      <c r="S62" s="1" t="s">
        <v>384</v>
      </c>
      <c r="T62" s="4">
        <v>0.99679217206035797</v>
      </c>
      <c r="U62" s="4">
        <v>9.1884999999999994</v>
      </c>
      <c r="V62" s="4">
        <v>5.6775260715606901</v>
      </c>
      <c r="W62" s="4">
        <v>75.700347620809197</v>
      </c>
      <c r="X62" s="4">
        <v>17487.7227891332</v>
      </c>
      <c r="Z62" s="4">
        <v>13.6634666666667</v>
      </c>
      <c r="AA62" s="4">
        <v>836000.67847904796</v>
      </c>
      <c r="AB62" s="1" t="s">
        <v>383</v>
      </c>
      <c r="AC62" s="4">
        <v>0.99906402414279805</v>
      </c>
      <c r="AD62" s="4">
        <v>9.5599166666666697</v>
      </c>
      <c r="AE62" s="4">
        <v>5.54288327207707</v>
      </c>
      <c r="AF62" s="4">
        <v>73.905110294360995</v>
      </c>
      <c r="AG62" s="4">
        <v>6216.9662184382996</v>
      </c>
      <c r="AI62" s="4">
        <v>13.6634666666667</v>
      </c>
      <c r="AJ62" s="4">
        <v>836000.67847904796</v>
      </c>
      <c r="AK62" s="1" t="s">
        <v>695</v>
      </c>
      <c r="AL62" s="4">
        <v>0.99955375765101395</v>
      </c>
      <c r="AM62" s="4">
        <v>10.686533333333299</v>
      </c>
      <c r="AN62" s="4">
        <v>29.958333932146601</v>
      </c>
      <c r="AO62" s="4">
        <v>399.44445242862201</v>
      </c>
      <c r="AP62" s="4">
        <v>295570.32742550102</v>
      </c>
      <c r="AR62" s="4">
        <v>10.6705666666667</v>
      </c>
      <c r="AS62" s="4">
        <v>252610.42572279001</v>
      </c>
      <c r="AT62" s="1" t="s">
        <v>381</v>
      </c>
      <c r="AU62" s="4">
        <v>0.99597805324617195</v>
      </c>
      <c r="AV62" s="4">
        <v>11.802149999999999</v>
      </c>
      <c r="AW62" s="4">
        <v>6.6959923179569998</v>
      </c>
      <c r="AX62" s="4">
        <v>89.279897572760007</v>
      </c>
      <c r="AY62" s="4">
        <v>17816.172981577001</v>
      </c>
      <c r="BA62" s="4">
        <v>13.6634666666667</v>
      </c>
      <c r="BB62" s="4">
        <v>836000.67847904796</v>
      </c>
      <c r="BC62" s="1" t="s">
        <v>380</v>
      </c>
      <c r="BD62" s="4">
        <v>0.99495350851247299</v>
      </c>
      <c r="BE62" s="4">
        <v>23.377466666666699</v>
      </c>
      <c r="BF62" s="4">
        <v>5.3551732634698004</v>
      </c>
      <c r="BG62" s="4">
        <v>71.402310179597293</v>
      </c>
      <c r="BH62" s="4">
        <v>2149.54680719832</v>
      </c>
      <c r="BJ62" s="4">
        <v>13.6634666666667</v>
      </c>
      <c r="BK62" s="4">
        <v>836000.67847904796</v>
      </c>
    </row>
    <row r="63" spans="2:63" s="14" customFormat="1">
      <c r="B63" s="117"/>
      <c r="C63" s="117"/>
      <c r="D63" s="117"/>
      <c r="E63" s="117"/>
      <c r="F63" s="117"/>
      <c r="G63" s="117"/>
      <c r="H63" s="117"/>
      <c r="I63" s="185"/>
      <c r="J63" s="117"/>
      <c r="K63" s="107"/>
      <c r="L63" s="107"/>
      <c r="M63" s="107"/>
      <c r="N63" s="107"/>
      <c r="O63" s="107"/>
      <c r="Q63" s="107"/>
      <c r="R63" s="107"/>
      <c r="S63" s="117"/>
      <c r="T63" s="107"/>
      <c r="U63" s="107"/>
      <c r="V63" s="107"/>
      <c r="W63" s="107"/>
      <c r="X63" s="107"/>
      <c r="Z63" s="107"/>
      <c r="AA63" s="107"/>
      <c r="AB63" s="117"/>
      <c r="AC63" s="107"/>
      <c r="AD63" s="107"/>
      <c r="AE63" s="107"/>
      <c r="AF63" s="107"/>
      <c r="AG63" s="107"/>
      <c r="AI63" s="107"/>
      <c r="AJ63" s="107"/>
      <c r="AK63" s="117"/>
      <c r="AL63" s="107"/>
      <c r="AM63" s="107"/>
      <c r="AN63" s="107"/>
      <c r="AO63" s="107"/>
      <c r="AP63" s="107"/>
      <c r="AR63" s="107"/>
      <c r="AS63" s="107"/>
      <c r="AT63" s="117"/>
      <c r="AU63" s="107"/>
      <c r="AV63" s="107"/>
      <c r="AW63" s="107"/>
      <c r="AX63" s="107"/>
      <c r="AY63" s="107"/>
      <c r="BA63" s="107"/>
      <c r="BB63" s="107"/>
      <c r="BC63" s="117"/>
      <c r="BD63" s="107"/>
      <c r="BE63" s="107"/>
      <c r="BF63" s="107"/>
      <c r="BG63" s="107"/>
      <c r="BH63" s="107"/>
      <c r="BJ63" s="107"/>
      <c r="BK63" s="107"/>
    </row>
    <row r="65" spans="1:138" s="14" customFormat="1">
      <c r="B65" s="177" t="s">
        <v>682</v>
      </c>
      <c r="C65" s="176"/>
      <c r="D65" s="176"/>
    </row>
    <row r="66" spans="1:138" ht="17.25" customHeight="1">
      <c r="B66" s="289" t="s">
        <v>25</v>
      </c>
      <c r="C66" s="291"/>
      <c r="D66" s="291"/>
      <c r="E66" s="291"/>
      <c r="F66" s="291"/>
      <c r="G66" s="291"/>
      <c r="H66" s="291"/>
      <c r="I66" s="290"/>
      <c r="J66" s="289" t="s">
        <v>83</v>
      </c>
      <c r="K66" s="290"/>
      <c r="L66" s="289" t="s">
        <v>12</v>
      </c>
      <c r="M66" s="291"/>
      <c r="N66" s="291"/>
      <c r="O66" s="291"/>
      <c r="P66" s="290"/>
      <c r="Q66" s="289" t="s">
        <v>35</v>
      </c>
      <c r="R66" s="290"/>
      <c r="S66" s="289" t="s">
        <v>41</v>
      </c>
      <c r="T66" s="290"/>
      <c r="U66" s="289" t="s">
        <v>89</v>
      </c>
      <c r="V66" s="291"/>
      <c r="W66" s="291"/>
      <c r="X66" s="291"/>
      <c r="Y66" s="290"/>
      <c r="Z66" s="289" t="s">
        <v>18</v>
      </c>
      <c r="AA66" s="290"/>
      <c r="AB66" s="289" t="s">
        <v>7</v>
      </c>
      <c r="AC66" s="290"/>
      <c r="AD66" s="289" t="s">
        <v>20</v>
      </c>
      <c r="AE66" s="291"/>
      <c r="AF66" s="291"/>
      <c r="AG66" s="291"/>
      <c r="AH66" s="290"/>
      <c r="AI66" s="289" t="s">
        <v>35</v>
      </c>
      <c r="AJ66" s="290"/>
      <c r="AK66" s="289" t="s">
        <v>105</v>
      </c>
      <c r="AL66" s="290"/>
      <c r="AM66" s="289" t="s">
        <v>8</v>
      </c>
      <c r="AN66" s="291"/>
      <c r="AO66" s="291"/>
      <c r="AP66" s="291"/>
      <c r="AQ66" s="290"/>
      <c r="AR66" s="289" t="s">
        <v>35</v>
      </c>
      <c r="AS66" s="290"/>
    </row>
    <row r="67" spans="1:138" ht="15" customHeight="1">
      <c r="B67" s="2" t="s">
        <v>558</v>
      </c>
      <c r="C67" s="2" t="s">
        <v>114</v>
      </c>
      <c r="D67" s="2" t="s">
        <v>58</v>
      </c>
      <c r="E67" s="2" t="s">
        <v>39</v>
      </c>
      <c r="F67" s="2" t="s">
        <v>50</v>
      </c>
      <c r="G67" s="2" t="s">
        <v>59</v>
      </c>
      <c r="H67" s="2" t="s">
        <v>26</v>
      </c>
      <c r="I67" s="2" t="s">
        <v>64</v>
      </c>
      <c r="J67" s="2" t="s">
        <v>104</v>
      </c>
      <c r="K67" s="2" t="s">
        <v>125</v>
      </c>
      <c r="L67" s="2" t="s">
        <v>5</v>
      </c>
      <c r="M67" s="2" t="s">
        <v>19</v>
      </c>
      <c r="N67" s="188" t="s">
        <v>679</v>
      </c>
      <c r="O67" s="2" t="s">
        <v>0</v>
      </c>
      <c r="P67" s="2" t="s">
        <v>68</v>
      </c>
      <c r="Q67" s="2" t="s">
        <v>5</v>
      </c>
      <c r="R67" s="2" t="s">
        <v>68</v>
      </c>
      <c r="S67" s="2" t="s">
        <v>104</v>
      </c>
      <c r="T67" s="2" t="s">
        <v>125</v>
      </c>
      <c r="U67" s="2" t="s">
        <v>5</v>
      </c>
      <c r="V67" s="2" t="s">
        <v>19</v>
      </c>
      <c r="W67" s="188" t="s">
        <v>679</v>
      </c>
      <c r="X67" s="2" t="s">
        <v>0</v>
      </c>
      <c r="Y67" s="2" t="s">
        <v>68</v>
      </c>
      <c r="Z67" s="2" t="s">
        <v>5</v>
      </c>
      <c r="AA67" s="2" t="s">
        <v>68</v>
      </c>
      <c r="AB67" s="2" t="s">
        <v>104</v>
      </c>
      <c r="AC67" s="2" t="s">
        <v>125</v>
      </c>
      <c r="AD67" s="2" t="s">
        <v>5</v>
      </c>
      <c r="AE67" s="2" t="s">
        <v>19</v>
      </c>
      <c r="AF67" s="188" t="s">
        <v>679</v>
      </c>
      <c r="AG67" s="2" t="s">
        <v>0</v>
      </c>
      <c r="AH67" s="2" t="s">
        <v>68</v>
      </c>
      <c r="AI67" s="2" t="s">
        <v>5</v>
      </c>
      <c r="AJ67" s="2" t="s">
        <v>68</v>
      </c>
      <c r="AK67" s="2" t="s">
        <v>104</v>
      </c>
      <c r="AL67" s="2" t="s">
        <v>125</v>
      </c>
      <c r="AM67" s="2" t="s">
        <v>5</v>
      </c>
      <c r="AN67" s="2" t="s">
        <v>19</v>
      </c>
      <c r="AO67" s="188" t="s">
        <v>679</v>
      </c>
      <c r="AP67" s="2" t="s">
        <v>0</v>
      </c>
      <c r="AQ67" s="2" t="s">
        <v>68</v>
      </c>
      <c r="AR67" s="2" t="s">
        <v>5</v>
      </c>
      <c r="AS67" s="2" t="s">
        <v>68</v>
      </c>
    </row>
    <row r="68" spans="1:138">
      <c r="B68" s="1"/>
      <c r="C68" s="1"/>
      <c r="D68" s="1" t="s">
        <v>78</v>
      </c>
      <c r="E68" s="1"/>
      <c r="F68" s="1" t="s">
        <v>28</v>
      </c>
      <c r="G68" s="1" t="s">
        <v>27</v>
      </c>
      <c r="H68" s="1" t="s">
        <v>94</v>
      </c>
      <c r="I68" s="3">
        <v>43809.868587962999</v>
      </c>
      <c r="J68" s="1" t="s">
        <v>46</v>
      </c>
      <c r="K68" s="4">
        <v>0.99595739256689098</v>
      </c>
      <c r="L68" s="4">
        <v>9.5599000000000007</v>
      </c>
      <c r="M68" s="4">
        <v>122.338962411371</v>
      </c>
      <c r="N68" s="4"/>
      <c r="O68" s="4">
        <v>61.169481205685599</v>
      </c>
      <c r="P68" s="4">
        <v>66030.484552464404</v>
      </c>
      <c r="Q68" s="4">
        <v>13.637983333333301</v>
      </c>
      <c r="R68" s="4">
        <v>506208.56337690499</v>
      </c>
      <c r="S68" s="1" t="s">
        <v>696</v>
      </c>
      <c r="T68" s="4">
        <v>0.99910503984916699</v>
      </c>
      <c r="U68" s="4">
        <v>10.6512666666667</v>
      </c>
      <c r="V68" s="4">
        <v>170.443275858334</v>
      </c>
      <c r="X68" s="4">
        <v>85.221637929166903</v>
      </c>
      <c r="Y68" s="4">
        <v>794365.84145716799</v>
      </c>
      <c r="Z68" s="4">
        <v>10.6453666666667</v>
      </c>
      <c r="AA68" s="4">
        <v>157591.809721956</v>
      </c>
      <c r="AB68" s="4">
        <v>157591.809721956</v>
      </c>
      <c r="AC68" s="4">
        <v>0.99884733862590003</v>
      </c>
      <c r="AD68" s="4">
        <v>11.78515</v>
      </c>
      <c r="AE68" s="4">
        <v>158.27219757098899</v>
      </c>
      <c r="AF68" s="4"/>
      <c r="AG68" s="4">
        <v>79.136098785494497</v>
      </c>
      <c r="AH68" s="4">
        <v>214167.960991901</v>
      </c>
      <c r="AI68" s="4">
        <v>13.637983333333301</v>
      </c>
      <c r="AJ68" s="4">
        <v>506208.56337690499</v>
      </c>
      <c r="AK68" s="1" t="s">
        <v>93</v>
      </c>
      <c r="AL68" s="4">
        <v>0.99674550195551903</v>
      </c>
      <c r="AM68" s="4">
        <v>23.258683333333298</v>
      </c>
      <c r="AN68" s="4">
        <v>163.963277691358</v>
      </c>
      <c r="AO68" s="4"/>
      <c r="AP68" s="4">
        <v>81.9816388456792</v>
      </c>
      <c r="AQ68" s="4">
        <v>34654.106218462599</v>
      </c>
      <c r="AR68" s="4">
        <v>13.637983333333301</v>
      </c>
      <c r="AS68" s="4">
        <v>506208.56337690499</v>
      </c>
    </row>
    <row r="69" spans="1:138">
      <c r="B69" s="1"/>
      <c r="C69" s="1"/>
      <c r="D69" s="1" t="s">
        <v>119</v>
      </c>
      <c r="E69" s="1"/>
      <c r="F69" s="1" t="s">
        <v>57</v>
      </c>
      <c r="G69" s="1" t="s">
        <v>27</v>
      </c>
      <c r="H69" s="1" t="s">
        <v>120</v>
      </c>
      <c r="I69" s="3">
        <v>43809.826782407399</v>
      </c>
      <c r="J69" s="1" t="s">
        <v>46</v>
      </c>
      <c r="K69" s="4">
        <v>0.99595739256689098</v>
      </c>
      <c r="L69" s="4">
        <v>9.5599666666666696</v>
      </c>
      <c r="M69" s="4">
        <v>42.590821432246699</v>
      </c>
      <c r="N69" s="4"/>
      <c r="O69" s="4">
        <v>567.87761909662299</v>
      </c>
      <c r="P69" s="4">
        <v>25728.4385333311</v>
      </c>
      <c r="Q69" s="4">
        <v>13.629566666666699</v>
      </c>
      <c r="R69" s="4">
        <v>573290.11987729999</v>
      </c>
      <c r="S69" s="1" t="s">
        <v>696</v>
      </c>
      <c r="T69" s="4">
        <v>0.99910503984916699</v>
      </c>
      <c r="U69" s="4">
        <v>10.6513333333333</v>
      </c>
      <c r="V69" s="4">
        <v>7.2159887210055</v>
      </c>
      <c r="X69" s="4">
        <v>96.213182946740005</v>
      </c>
      <c r="Y69" s="4">
        <v>45181.2747051279</v>
      </c>
      <c r="Z69" s="4">
        <v>10.645433333333299</v>
      </c>
      <c r="AA69" s="4">
        <v>190669.03540211599</v>
      </c>
      <c r="AB69" s="4">
        <v>190669.03540211599</v>
      </c>
      <c r="AC69" s="4">
        <v>0.99884733862590003</v>
      </c>
      <c r="AD69" s="4">
        <v>11.785216666666701</v>
      </c>
      <c r="AE69" s="4">
        <v>22.418064663562198</v>
      </c>
      <c r="AF69" s="4"/>
      <c r="AG69" s="4">
        <v>298.90752884749702</v>
      </c>
      <c r="AH69" s="4">
        <v>33523.320360762402</v>
      </c>
      <c r="AI69" s="4">
        <v>13.629566666666699</v>
      </c>
      <c r="AJ69" s="4">
        <v>573290.11987729999</v>
      </c>
      <c r="AK69" s="1" t="s">
        <v>93</v>
      </c>
      <c r="AL69" s="4">
        <v>0.99674550195551903</v>
      </c>
      <c r="AM69" s="4">
        <v>23.258783333333302</v>
      </c>
      <c r="AN69" s="4">
        <v>33.340890343176902</v>
      </c>
      <c r="AO69" s="4"/>
      <c r="AP69" s="4">
        <v>444.54520457569203</v>
      </c>
      <c r="AQ69" s="4">
        <v>6777.6915359197501</v>
      </c>
      <c r="AR69" s="4">
        <v>13.629566666666699</v>
      </c>
      <c r="AS69" s="4">
        <v>573290.11987729999</v>
      </c>
    </row>
    <row r="70" spans="1:138">
      <c r="B70" s="1"/>
      <c r="C70" s="1"/>
      <c r="D70" s="1" t="s">
        <v>119</v>
      </c>
      <c r="E70" s="1"/>
      <c r="F70" s="1" t="s">
        <v>47</v>
      </c>
      <c r="G70" s="1" t="s">
        <v>27</v>
      </c>
      <c r="H70" s="1" t="s">
        <v>120</v>
      </c>
      <c r="I70" s="3">
        <v>43811.418020833298</v>
      </c>
      <c r="J70" s="1" t="s">
        <v>46</v>
      </c>
      <c r="K70" s="4">
        <v>0.99595739256689098</v>
      </c>
      <c r="L70" s="4">
        <v>9.5490666666666701</v>
      </c>
      <c r="M70" s="4">
        <v>5.1871887232941196</v>
      </c>
      <c r="N70" s="4"/>
      <c r="O70" s="4">
        <v>69.162516310588302</v>
      </c>
      <c r="P70" s="4">
        <v>4219.5820724949499</v>
      </c>
      <c r="Q70" s="4">
        <v>13.621133333333299</v>
      </c>
      <c r="R70" s="4">
        <v>888748.71607685101</v>
      </c>
      <c r="S70" s="1" t="s">
        <v>696</v>
      </c>
      <c r="T70" s="4">
        <v>0.99910503984916699</v>
      </c>
      <c r="U70" s="4">
        <v>10.636283333333299</v>
      </c>
      <c r="V70" s="4">
        <v>6.4500688657814598</v>
      </c>
      <c r="X70" s="4">
        <v>86.000918210419499</v>
      </c>
      <c r="Y70" s="4">
        <v>50720.366608060598</v>
      </c>
      <c r="Z70" s="4">
        <v>10.6354166666667</v>
      </c>
      <c r="AA70" s="4">
        <v>236545.51952863601</v>
      </c>
      <c r="AB70" s="4">
        <v>236545.51952863601</v>
      </c>
      <c r="AC70" s="4">
        <v>0.99884733862590003</v>
      </c>
      <c r="AD70" s="4">
        <v>11.776783333333301</v>
      </c>
      <c r="AE70" s="4">
        <v>6.9345422117358799</v>
      </c>
      <c r="AF70" s="4"/>
      <c r="AG70" s="4">
        <v>92.460562823145096</v>
      </c>
      <c r="AH70" s="4">
        <v>15038.010817680501</v>
      </c>
      <c r="AI70" s="4">
        <v>13.621133333333299</v>
      </c>
      <c r="AJ70" s="4">
        <v>888748.71607685101</v>
      </c>
      <c r="AK70" s="1" t="s">
        <v>93</v>
      </c>
      <c r="AL70" s="4">
        <v>0.99674550195551903</v>
      </c>
      <c r="AM70" s="4">
        <v>23.207899999999999</v>
      </c>
      <c r="AN70" s="4">
        <v>31.934753651064099</v>
      </c>
      <c r="AO70" s="4"/>
      <c r="AP70" s="4">
        <v>425.796715347521</v>
      </c>
      <c r="AQ70" s="4">
        <v>9965.3335300062008</v>
      </c>
      <c r="AR70" s="4">
        <v>13.621133333333299</v>
      </c>
      <c r="AS70" s="4">
        <v>888748.71607685101</v>
      </c>
    </row>
    <row r="71" spans="1:138">
      <c r="B71" s="1"/>
      <c r="C71" s="1"/>
      <c r="D71" s="1" t="s">
        <v>127</v>
      </c>
      <c r="E71" s="1"/>
      <c r="F71" s="1" t="s">
        <v>69</v>
      </c>
      <c r="G71" s="1" t="s">
        <v>27</v>
      </c>
      <c r="H71" s="1" t="s">
        <v>60</v>
      </c>
      <c r="I71" s="3">
        <v>43809.847662036998</v>
      </c>
      <c r="J71" s="1" t="s">
        <v>46</v>
      </c>
      <c r="K71" s="4">
        <v>0.99595739256689098</v>
      </c>
      <c r="L71" s="4">
        <v>9.5599500000000006</v>
      </c>
      <c r="M71" s="4">
        <v>40.147516799731001</v>
      </c>
      <c r="N71" s="4"/>
      <c r="O71" s="4">
        <v>80.295033599461902</v>
      </c>
      <c r="P71" s="4">
        <v>19140.151841762199</v>
      </c>
      <c r="Q71" s="4">
        <v>13.63805</v>
      </c>
      <c r="R71" s="4">
        <v>452945.052709601</v>
      </c>
      <c r="S71" s="1" t="s">
        <v>696</v>
      </c>
      <c r="T71" s="4">
        <v>0.99910503984916699</v>
      </c>
      <c r="U71" s="4">
        <v>10.6513166666667</v>
      </c>
      <c r="V71" s="4">
        <v>36.742669379319402</v>
      </c>
      <c r="X71" s="4">
        <v>73.485338758638704</v>
      </c>
      <c r="Y71" s="4">
        <v>161648.75734235399</v>
      </c>
      <c r="Z71" s="4">
        <v>10.6454166666667</v>
      </c>
      <c r="AA71" s="4">
        <v>146167.255250724</v>
      </c>
      <c r="AB71" s="4">
        <v>146167.255250724</v>
      </c>
      <c r="AC71" s="4">
        <v>0.99884733862590003</v>
      </c>
      <c r="AD71" s="4">
        <v>11.785216666666701</v>
      </c>
      <c r="AE71" s="4">
        <v>35.207137041986698</v>
      </c>
      <c r="AF71" s="4"/>
      <c r="AG71" s="4">
        <v>70.414274083973396</v>
      </c>
      <c r="AH71" s="4">
        <v>42032.756672073898</v>
      </c>
      <c r="AI71" s="4">
        <v>13.63805</v>
      </c>
      <c r="AJ71" s="4">
        <v>452945.052709601</v>
      </c>
      <c r="AK71" s="1" t="s">
        <v>93</v>
      </c>
      <c r="AL71" s="4">
        <v>0.99674550195551903</v>
      </c>
      <c r="AM71" s="4">
        <v>23.241800000000001</v>
      </c>
      <c r="AN71" s="4">
        <v>31.190813313736001</v>
      </c>
      <c r="AO71" s="4"/>
      <c r="AP71" s="4">
        <v>62.381626627472102</v>
      </c>
      <c r="AQ71" s="4">
        <v>4932.6659055319597</v>
      </c>
      <c r="AR71" s="4">
        <v>13.63805</v>
      </c>
      <c r="AS71" s="4">
        <v>452945.052709601</v>
      </c>
    </row>
    <row r="72" spans="1:138">
      <c r="B72" s="1"/>
      <c r="C72" s="1"/>
      <c r="D72" s="1" t="s">
        <v>84</v>
      </c>
      <c r="E72" s="1"/>
      <c r="F72" s="1" t="s">
        <v>137</v>
      </c>
      <c r="G72" s="1" t="s">
        <v>130</v>
      </c>
      <c r="H72" s="1" t="s">
        <v>114</v>
      </c>
      <c r="I72" s="3">
        <v>43809.492534722202</v>
      </c>
      <c r="J72" s="1" t="s">
        <v>46</v>
      </c>
      <c r="K72" s="4">
        <v>0.99595739256689098</v>
      </c>
      <c r="L72" s="4">
        <v>9.5974000000000004</v>
      </c>
      <c r="M72" s="4">
        <v>0</v>
      </c>
      <c r="N72" s="4"/>
      <c r="O72" s="4">
        <v>0</v>
      </c>
      <c r="P72" s="4">
        <v>0</v>
      </c>
      <c r="Q72" s="4">
        <v>13.6638</v>
      </c>
      <c r="R72" s="4">
        <v>491753.86548191198</v>
      </c>
      <c r="S72" s="1" t="s">
        <v>696</v>
      </c>
      <c r="T72" s="4">
        <v>0.99910503984916699</v>
      </c>
      <c r="U72" s="4">
        <v>10.676783333333301</v>
      </c>
      <c r="V72" s="4">
        <v>0.48522758959779699</v>
      </c>
      <c r="X72" s="4"/>
      <c r="Y72" s="4">
        <v>4563.1815521315302</v>
      </c>
      <c r="Z72" s="4">
        <v>10.6557833333333</v>
      </c>
      <c r="AA72" s="4">
        <v>117368.64829613001</v>
      </c>
      <c r="AB72" s="4">
        <v>117368.64829613001</v>
      </c>
      <c r="AC72" s="4">
        <v>0.99884733862590003</v>
      </c>
      <c r="AD72" s="4">
        <v>11.7685166666667</v>
      </c>
      <c r="AE72" s="4">
        <v>0</v>
      </c>
      <c r="AF72" s="4"/>
      <c r="AG72" s="4">
        <v>0</v>
      </c>
      <c r="AH72" s="4">
        <v>0</v>
      </c>
      <c r="AI72" s="4">
        <v>13.6638</v>
      </c>
      <c r="AJ72" s="4">
        <v>491753.86548191198</v>
      </c>
      <c r="AK72" s="1" t="s">
        <v>93</v>
      </c>
      <c r="AL72" s="4">
        <v>0.99674550195551903</v>
      </c>
      <c r="AM72" s="4">
        <v>23.250583333333299</v>
      </c>
      <c r="AN72" s="4">
        <v>0</v>
      </c>
      <c r="AO72" s="4"/>
      <c r="AP72" s="4">
        <v>0</v>
      </c>
      <c r="AQ72" s="4">
        <v>0</v>
      </c>
      <c r="AR72" s="4">
        <v>13.6638</v>
      </c>
      <c r="AS72" s="4">
        <v>491753.86548191198</v>
      </c>
    </row>
    <row r="73" spans="1:138">
      <c r="B73" s="1"/>
      <c r="C73" s="1"/>
      <c r="D73" s="1" t="s">
        <v>84</v>
      </c>
      <c r="E73" s="1"/>
      <c r="F73" s="1" t="s">
        <v>37</v>
      </c>
      <c r="G73" s="1" t="s">
        <v>130</v>
      </c>
      <c r="H73" s="1" t="s">
        <v>114</v>
      </c>
      <c r="I73" s="3">
        <v>43809.9312152778</v>
      </c>
      <c r="J73" s="1" t="s">
        <v>46</v>
      </c>
      <c r="K73" s="4">
        <v>0.99595739256689098</v>
      </c>
      <c r="L73" s="4">
        <v>9.5544166666666701</v>
      </c>
      <c r="M73" s="4">
        <v>1.43588704624935</v>
      </c>
      <c r="N73" s="4"/>
      <c r="O73" s="4"/>
      <c r="P73" s="4">
        <v>388.92410252539599</v>
      </c>
      <c r="Q73" s="4">
        <v>13.637983333333301</v>
      </c>
      <c r="R73" s="4">
        <v>537957.89678564598</v>
      </c>
      <c r="S73" s="1" t="s">
        <v>696</v>
      </c>
      <c r="T73" s="4">
        <v>0.99910503984916699</v>
      </c>
      <c r="U73" s="4">
        <v>10.661350000000001</v>
      </c>
      <c r="V73" s="4">
        <v>0</v>
      </c>
      <c r="X73" s="4">
        <v>0</v>
      </c>
      <c r="Y73" s="4">
        <v>0</v>
      </c>
      <c r="Z73" s="4">
        <v>10.645383333333299</v>
      </c>
      <c r="AA73" s="4">
        <v>104455.291671447</v>
      </c>
      <c r="AB73" s="4">
        <v>104455.291671447</v>
      </c>
      <c r="AC73" s="4">
        <v>0.99884733862590003</v>
      </c>
      <c r="AD73" s="4">
        <v>11.785166666666701</v>
      </c>
      <c r="AE73" s="4">
        <v>3.0836064206810998</v>
      </c>
      <c r="AF73" s="4"/>
      <c r="AG73" s="4"/>
      <c r="AH73" s="4">
        <v>3542.5804924315999</v>
      </c>
      <c r="AI73" s="4">
        <v>13.637983333333301</v>
      </c>
      <c r="AJ73" s="4">
        <v>537957.89678564598</v>
      </c>
      <c r="AK73" s="1" t="s">
        <v>93</v>
      </c>
      <c r="AL73" s="4">
        <v>0.99674550195551903</v>
      </c>
      <c r="AM73" s="4">
        <v>23.258666666666699</v>
      </c>
      <c r="AN73" s="4">
        <v>32.115979191364197</v>
      </c>
      <c r="AO73" s="4"/>
      <c r="AP73" s="4"/>
      <c r="AQ73" s="4">
        <v>6074.2681098481899</v>
      </c>
      <c r="AR73" s="4">
        <v>13.637983333333301</v>
      </c>
      <c r="AS73" s="4">
        <v>537957.89678564598</v>
      </c>
    </row>
    <row r="74" spans="1:138" s="8" customFormat="1">
      <c r="A74" s="14"/>
      <c r="B74" s="1"/>
      <c r="C74" s="1"/>
      <c r="D74" s="1" t="s">
        <v>84</v>
      </c>
      <c r="E74" s="1"/>
      <c r="F74" s="1" t="s">
        <v>116</v>
      </c>
      <c r="G74" s="1" t="s">
        <v>130</v>
      </c>
      <c r="H74" s="1" t="s">
        <v>114</v>
      </c>
      <c r="I74" s="3">
        <v>43810.077442129601</v>
      </c>
      <c r="J74" s="1" t="s">
        <v>46</v>
      </c>
      <c r="K74" s="4">
        <v>0.99595739256689098</v>
      </c>
      <c r="L74" s="4">
        <v>9.55446666666667</v>
      </c>
      <c r="M74" s="4">
        <v>0</v>
      </c>
      <c r="N74" s="4"/>
      <c r="O74" s="4">
        <v>0</v>
      </c>
      <c r="P74" s="4">
        <v>0</v>
      </c>
      <c r="Q74" s="4">
        <v>13.6465333333333</v>
      </c>
      <c r="R74" s="4">
        <v>382151.903316807</v>
      </c>
      <c r="S74" s="1" t="s">
        <v>696</v>
      </c>
      <c r="T74" s="4">
        <v>0.99910503984916699</v>
      </c>
      <c r="U74" s="4">
        <v>10.661383333333299</v>
      </c>
      <c r="V74" s="4">
        <v>0</v>
      </c>
      <c r="W74" s="14"/>
      <c r="X74" s="4">
        <v>0</v>
      </c>
      <c r="Y74" s="4">
        <v>0</v>
      </c>
      <c r="Z74" s="4">
        <v>10.6454166666667</v>
      </c>
      <c r="AA74" s="4">
        <v>84732.475172024599</v>
      </c>
      <c r="AB74" s="4">
        <v>84732.475172024599</v>
      </c>
      <c r="AC74" s="4">
        <v>0.99884733862590003</v>
      </c>
      <c r="AD74" s="4">
        <v>11.539016666666701</v>
      </c>
      <c r="AE74" s="4">
        <v>0</v>
      </c>
      <c r="AF74" s="4"/>
      <c r="AG74" s="4">
        <v>0</v>
      </c>
      <c r="AH74" s="4">
        <v>0</v>
      </c>
      <c r="AI74" s="4">
        <v>13.6465333333333</v>
      </c>
      <c r="AJ74" s="4">
        <v>382151.903316807</v>
      </c>
      <c r="AK74" s="1" t="s">
        <v>93</v>
      </c>
      <c r="AL74" s="4">
        <v>0.99674550195551903</v>
      </c>
      <c r="AM74" s="4">
        <v>24.192450000000001</v>
      </c>
      <c r="AN74" s="4">
        <v>0</v>
      </c>
      <c r="AO74" s="4"/>
      <c r="AP74" s="4">
        <v>0</v>
      </c>
      <c r="AQ74" s="4">
        <v>0</v>
      </c>
      <c r="AR74" s="4">
        <v>13.6465333333333</v>
      </c>
      <c r="AS74" s="4">
        <v>382151.903316807</v>
      </c>
      <c r="AT7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</row>
    <row r="75" spans="1:138">
      <c r="B75" s="1"/>
      <c r="C75" s="1"/>
      <c r="D75" s="1" t="s">
        <v>84</v>
      </c>
      <c r="E75" s="1"/>
      <c r="F75" s="1" t="s">
        <v>56</v>
      </c>
      <c r="G75" s="1" t="s">
        <v>130</v>
      </c>
      <c r="H75" s="1" t="s">
        <v>114</v>
      </c>
      <c r="I75" s="3">
        <v>43810.181840277801</v>
      </c>
      <c r="J75" s="1" t="s">
        <v>46</v>
      </c>
      <c r="K75" s="4">
        <v>0.99595739256689098</v>
      </c>
      <c r="L75" s="4">
        <v>9.3790499999999994</v>
      </c>
      <c r="M75" s="4">
        <v>0</v>
      </c>
      <c r="N75" s="4"/>
      <c r="O75" s="4">
        <v>0</v>
      </c>
      <c r="P75" s="4">
        <v>0</v>
      </c>
      <c r="Q75" s="4">
        <v>13.6550166666667</v>
      </c>
      <c r="R75" s="4">
        <v>408624.84854840999</v>
      </c>
      <c r="S75" s="1" t="s">
        <v>696</v>
      </c>
      <c r="T75" s="4">
        <v>0.99910503984916699</v>
      </c>
      <c r="U75" s="4">
        <v>10.6613666666667</v>
      </c>
      <c r="V75" s="4">
        <v>0</v>
      </c>
      <c r="X75" s="4">
        <v>0</v>
      </c>
      <c r="Y75" s="4">
        <v>0</v>
      </c>
      <c r="Z75" s="4">
        <v>10.64035</v>
      </c>
      <c r="AA75" s="4">
        <v>91753.622032156098</v>
      </c>
      <c r="AB75" s="4">
        <v>91753.622032156098</v>
      </c>
      <c r="AC75" s="4">
        <v>0.99884733862590003</v>
      </c>
      <c r="AD75" s="4">
        <v>12.7275166666667</v>
      </c>
      <c r="AE75" s="4">
        <v>0</v>
      </c>
      <c r="AF75" s="4"/>
      <c r="AG75" s="4">
        <v>0</v>
      </c>
      <c r="AH75" s="4">
        <v>0</v>
      </c>
      <c r="AI75" s="4">
        <v>13.6550166666667</v>
      </c>
      <c r="AJ75" s="4">
        <v>408624.84854840999</v>
      </c>
      <c r="AK75" s="1" t="s">
        <v>93</v>
      </c>
      <c r="AL75" s="4">
        <v>0.99674550195551903</v>
      </c>
      <c r="AM75" s="4">
        <v>23.2162333333333</v>
      </c>
      <c r="AN75" s="4">
        <v>0</v>
      </c>
      <c r="AO75" s="4"/>
      <c r="AP75" s="4">
        <v>0</v>
      </c>
      <c r="AQ75" s="4">
        <v>0</v>
      </c>
      <c r="AR75" s="4">
        <v>13.6550166666667</v>
      </c>
      <c r="AS75" s="4">
        <v>408624.84854840999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</row>
    <row r="76" spans="1:138">
      <c r="B76" s="1"/>
      <c r="C76" s="1"/>
      <c r="D76" s="1" t="s">
        <v>84</v>
      </c>
      <c r="E76" s="1"/>
      <c r="F76" s="1" t="s">
        <v>91</v>
      </c>
      <c r="G76" s="1" t="s">
        <v>130</v>
      </c>
      <c r="H76" s="1" t="s">
        <v>114</v>
      </c>
      <c r="I76" s="3">
        <v>43810.327835648102</v>
      </c>
      <c r="J76" s="1" t="s">
        <v>46</v>
      </c>
      <c r="K76" s="4">
        <v>0.99595739256689098</v>
      </c>
      <c r="L76" s="4">
        <v>9.5490499999999994</v>
      </c>
      <c r="M76" s="4">
        <v>0</v>
      </c>
      <c r="N76" s="4"/>
      <c r="O76" s="4">
        <v>0</v>
      </c>
      <c r="P76" s="4">
        <v>0</v>
      </c>
      <c r="Q76" s="4">
        <v>13.646599999999999</v>
      </c>
      <c r="R76" s="4">
        <v>507966.30402592098</v>
      </c>
      <c r="S76" s="1" t="s">
        <v>696</v>
      </c>
      <c r="T76" s="4">
        <v>0.99910503984916699</v>
      </c>
      <c r="U76" s="4">
        <v>10.656416666666701</v>
      </c>
      <c r="V76" s="4">
        <v>0</v>
      </c>
      <c r="X76" s="4">
        <v>0</v>
      </c>
      <c r="Y76" s="4">
        <v>0</v>
      </c>
      <c r="Z76" s="4">
        <v>10.64045</v>
      </c>
      <c r="AA76" s="4">
        <v>110631.853032122</v>
      </c>
      <c r="AB76" s="4">
        <v>110631.853032122</v>
      </c>
      <c r="AC76" s="4">
        <v>0.99884733862590003</v>
      </c>
      <c r="AD76" s="4" t="s">
        <v>114</v>
      </c>
      <c r="AE76" s="4" t="s">
        <v>114</v>
      </c>
      <c r="AF76" s="4"/>
      <c r="AG76" s="4" t="s">
        <v>114</v>
      </c>
      <c r="AH76" s="4" t="s">
        <v>114</v>
      </c>
      <c r="AI76" s="4">
        <v>13.646599999999999</v>
      </c>
      <c r="AJ76" s="4">
        <v>507966.30402592098</v>
      </c>
      <c r="AK76" s="1" t="s">
        <v>93</v>
      </c>
      <c r="AL76" s="4">
        <v>0.99674550195551903</v>
      </c>
      <c r="AM76" s="4">
        <v>23.360616666666701</v>
      </c>
      <c r="AN76" s="4">
        <v>0</v>
      </c>
      <c r="AO76" s="4"/>
      <c r="AP76" s="4">
        <v>0</v>
      </c>
      <c r="AQ76" s="4">
        <v>0</v>
      </c>
      <c r="AR76" s="4">
        <v>13.646599999999999</v>
      </c>
      <c r="AS76" s="4">
        <v>507966.30402592098</v>
      </c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</row>
    <row r="77" spans="1:138">
      <c r="B77" s="1"/>
      <c r="C77" s="1"/>
      <c r="D77" s="1" t="s">
        <v>84</v>
      </c>
      <c r="E77" s="1"/>
      <c r="F77" s="1" t="s">
        <v>29</v>
      </c>
      <c r="G77" s="1" t="s">
        <v>130</v>
      </c>
      <c r="H77" s="1" t="s">
        <v>114</v>
      </c>
      <c r="I77" s="3">
        <v>43810.369537036997</v>
      </c>
      <c r="J77" s="1" t="s">
        <v>46</v>
      </c>
      <c r="K77" s="4">
        <v>0.99595739256689098</v>
      </c>
      <c r="L77" s="4">
        <v>9.6585833333333309</v>
      </c>
      <c r="M77" s="4">
        <v>0</v>
      </c>
      <c r="N77" s="4"/>
      <c r="O77" s="4">
        <v>0</v>
      </c>
      <c r="P77" s="4">
        <v>0</v>
      </c>
      <c r="Q77" s="4">
        <v>13.6549666666667</v>
      </c>
      <c r="R77" s="4">
        <v>685191.68560872297</v>
      </c>
      <c r="S77" s="1" t="s">
        <v>696</v>
      </c>
      <c r="T77" s="4">
        <v>0.99910503984916699</v>
      </c>
      <c r="U77" s="4">
        <v>10.661350000000001</v>
      </c>
      <c r="V77" s="4">
        <v>0</v>
      </c>
      <c r="X77" s="4">
        <v>0</v>
      </c>
      <c r="Y77" s="4">
        <v>0</v>
      </c>
      <c r="Z77" s="4">
        <v>10.635300000000001</v>
      </c>
      <c r="AA77" s="4">
        <v>138055.88946395399</v>
      </c>
      <c r="AB77" s="4">
        <v>138055.88946395399</v>
      </c>
      <c r="AC77" s="4">
        <v>0.99884733862590003</v>
      </c>
      <c r="AD77" s="4">
        <v>11.1314833333333</v>
      </c>
      <c r="AE77" s="4">
        <v>0</v>
      </c>
      <c r="AF77" s="4"/>
      <c r="AG77" s="4">
        <v>0</v>
      </c>
      <c r="AH77" s="4">
        <v>0</v>
      </c>
      <c r="AI77" s="4">
        <v>13.6549666666667</v>
      </c>
      <c r="AJ77" s="4">
        <v>685191.68560872297</v>
      </c>
      <c r="AK77" s="1" t="s">
        <v>93</v>
      </c>
      <c r="AL77" s="4">
        <v>0.99674550195551903</v>
      </c>
      <c r="AM77" s="4">
        <v>23.216166666666702</v>
      </c>
      <c r="AN77" s="4">
        <v>0</v>
      </c>
      <c r="AO77" s="4"/>
      <c r="AP77" s="4">
        <v>0</v>
      </c>
      <c r="AQ77" s="4">
        <v>0</v>
      </c>
      <c r="AR77" s="4">
        <v>13.6549666666667</v>
      </c>
      <c r="AS77" s="4">
        <v>685191.68560872297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</row>
    <row r="78" spans="1:138">
      <c r="B78" s="1"/>
      <c r="C78" s="1"/>
      <c r="D78" s="1" t="s">
        <v>84</v>
      </c>
      <c r="E78" s="1"/>
      <c r="F78" s="1" t="s">
        <v>6</v>
      </c>
      <c r="G78" s="1" t="s">
        <v>130</v>
      </c>
      <c r="H78" s="1" t="s">
        <v>114</v>
      </c>
      <c r="I78" s="3">
        <v>43810.4528125</v>
      </c>
      <c r="J78" s="1" t="s">
        <v>46</v>
      </c>
      <c r="K78" s="4">
        <v>0.99595739256689098</v>
      </c>
      <c r="L78" s="4">
        <v>9.5819500000000009</v>
      </c>
      <c r="M78" s="4">
        <v>0</v>
      </c>
      <c r="N78" s="4"/>
      <c r="O78" s="4">
        <v>0</v>
      </c>
      <c r="P78" s="4">
        <v>0</v>
      </c>
      <c r="Q78" s="4">
        <v>13.655099999999999</v>
      </c>
      <c r="R78" s="4">
        <v>745004.26104141399</v>
      </c>
      <c r="S78" s="1" t="s">
        <v>696</v>
      </c>
      <c r="T78" s="4">
        <v>0.99910503984916699</v>
      </c>
      <c r="U78" s="4">
        <v>10.656416666666701</v>
      </c>
      <c r="V78" s="4">
        <v>0</v>
      </c>
      <c r="X78" s="4">
        <v>0</v>
      </c>
      <c r="Y78" s="4">
        <v>0</v>
      </c>
      <c r="Z78" s="4">
        <v>10.6354166666667</v>
      </c>
      <c r="AA78" s="4">
        <v>133419.640567875</v>
      </c>
      <c r="AB78" s="4">
        <v>133419.640567875</v>
      </c>
      <c r="AC78" s="4">
        <v>0.99884733862590003</v>
      </c>
      <c r="AD78" s="4" t="s">
        <v>114</v>
      </c>
      <c r="AE78" s="4" t="s">
        <v>114</v>
      </c>
      <c r="AF78" s="4"/>
      <c r="AG78" s="4" t="s">
        <v>114</v>
      </c>
      <c r="AH78" s="4" t="s">
        <v>114</v>
      </c>
      <c r="AI78" s="4">
        <v>13.655099999999999</v>
      </c>
      <c r="AJ78" s="4">
        <v>745004.26104141399</v>
      </c>
      <c r="AK78" s="1" t="s">
        <v>93</v>
      </c>
      <c r="AL78" s="4">
        <v>0.99674550195551903</v>
      </c>
      <c r="AM78" s="4">
        <v>23.2163166666667</v>
      </c>
      <c r="AN78" s="4">
        <v>0</v>
      </c>
      <c r="AO78" s="4"/>
      <c r="AP78" s="4">
        <v>0</v>
      </c>
      <c r="AQ78" s="4">
        <v>0</v>
      </c>
      <c r="AR78" s="4">
        <v>13.655099999999999</v>
      </c>
      <c r="AS78" s="4">
        <v>745004.26104141399</v>
      </c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</row>
    <row r="79" spans="1:138">
      <c r="B79" s="1"/>
      <c r="C79" s="1"/>
      <c r="D79" s="1" t="s">
        <v>84</v>
      </c>
      <c r="E79" s="1"/>
      <c r="F79" s="1" t="s">
        <v>97</v>
      </c>
      <c r="G79" s="1" t="s">
        <v>130</v>
      </c>
      <c r="H79" s="1" t="s">
        <v>114</v>
      </c>
      <c r="I79" s="3">
        <v>43810.4945717593</v>
      </c>
      <c r="J79" s="1" t="s">
        <v>46</v>
      </c>
      <c r="K79" s="4">
        <v>0.99595739256689098</v>
      </c>
      <c r="L79" s="4">
        <v>9.5653833333333296</v>
      </c>
      <c r="M79" s="4">
        <v>0</v>
      </c>
      <c r="N79" s="4"/>
      <c r="O79" s="4">
        <v>0</v>
      </c>
      <c r="P79" s="4">
        <v>0</v>
      </c>
      <c r="Q79" s="4">
        <v>13.6549666666667</v>
      </c>
      <c r="R79" s="4">
        <v>575556.81970565498</v>
      </c>
      <c r="S79" s="1" t="s">
        <v>696</v>
      </c>
      <c r="T79" s="4">
        <v>0.99910503984916699</v>
      </c>
      <c r="U79" s="4">
        <v>10.5958666666667</v>
      </c>
      <c r="V79" s="4">
        <v>0</v>
      </c>
      <c r="X79" s="4">
        <v>0</v>
      </c>
      <c r="Y79" s="4">
        <v>0</v>
      </c>
      <c r="Z79" s="4">
        <v>10.635300000000001</v>
      </c>
      <c r="AA79" s="4">
        <v>116301.013007096</v>
      </c>
      <c r="AB79" s="4">
        <v>116301.013007096</v>
      </c>
      <c r="AC79" s="4">
        <v>0.99884733862590003</v>
      </c>
      <c r="AD79" s="4">
        <v>11.7596833333333</v>
      </c>
      <c r="AE79" s="4">
        <v>0</v>
      </c>
      <c r="AF79" s="4"/>
      <c r="AG79" s="4">
        <v>0</v>
      </c>
      <c r="AH79" s="4">
        <v>0</v>
      </c>
      <c r="AI79" s="4">
        <v>13.6549666666667</v>
      </c>
      <c r="AJ79" s="4">
        <v>575556.81970565498</v>
      </c>
      <c r="AK79" s="1" t="s">
        <v>93</v>
      </c>
      <c r="AL79" s="4">
        <v>0.99674550195551903</v>
      </c>
      <c r="AM79" s="4">
        <v>23.233166666666701</v>
      </c>
      <c r="AN79" s="4">
        <v>0</v>
      </c>
      <c r="AO79" s="4"/>
      <c r="AP79" s="4">
        <v>0</v>
      </c>
      <c r="AQ79" s="4">
        <v>0</v>
      </c>
      <c r="AR79" s="4">
        <v>13.6549666666667</v>
      </c>
      <c r="AS79" s="4">
        <v>575556.81970565498</v>
      </c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</row>
    <row r="80" spans="1:138"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</row>
    <row r="81" spans="1:138">
      <c r="D81" s="9" t="s">
        <v>145</v>
      </c>
      <c r="AT81" t="s">
        <v>679</v>
      </c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</row>
    <row r="82" spans="1:138">
      <c r="B82" s="1"/>
      <c r="C82" s="1"/>
      <c r="D82" s="1" t="s">
        <v>22</v>
      </c>
      <c r="E82" s="1"/>
      <c r="F82" s="1" t="s">
        <v>53</v>
      </c>
      <c r="G82" s="1" t="s">
        <v>25</v>
      </c>
      <c r="H82" s="1" t="s">
        <v>114</v>
      </c>
      <c r="I82" s="3">
        <v>43810.035694444399</v>
      </c>
      <c r="J82" s="1" t="s">
        <v>46</v>
      </c>
      <c r="K82" s="4">
        <v>0.99595739256689098</v>
      </c>
      <c r="L82" s="4">
        <v>9.5544499999999992</v>
      </c>
      <c r="M82" s="4">
        <v>171.24075588310501</v>
      </c>
      <c r="N82" s="4">
        <f>ROUND(((M83-M82)/M82)*100,1)</f>
        <v>0.6</v>
      </c>
      <c r="O82" s="4"/>
      <c r="P82" s="4">
        <v>169880.421520017</v>
      </c>
      <c r="Q82" s="4">
        <v>13.629516666666699</v>
      </c>
      <c r="R82" s="4">
        <v>928772.39681813295</v>
      </c>
      <c r="S82" s="1" t="s">
        <v>696</v>
      </c>
      <c r="T82" s="4">
        <v>0.99910503984916699</v>
      </c>
      <c r="U82" s="4">
        <v>10.64625</v>
      </c>
      <c r="V82" s="4">
        <v>247.33393549469599</v>
      </c>
      <c r="W82" s="4">
        <f>ROUND(((V83-V82)/V82)*100,1)</f>
        <v>2.5</v>
      </c>
      <c r="Y82" s="4">
        <v>1301423.3336020501</v>
      </c>
      <c r="Z82" s="4">
        <v>10.645383333333299</v>
      </c>
      <c r="AA82" s="4">
        <v>178191.595007105</v>
      </c>
      <c r="AB82" s="1" t="s">
        <v>90</v>
      </c>
      <c r="AC82" s="4">
        <v>0.99884733862590003</v>
      </c>
      <c r="AD82" s="4">
        <v>11.785166666666701</v>
      </c>
      <c r="AE82" s="4">
        <v>176.410725127154</v>
      </c>
      <c r="AF82" s="4">
        <f>ROUND(((AE83-AE82)/AE82)*100,1)</f>
        <v>4.7</v>
      </c>
      <c r="AG82" s="4"/>
      <c r="AH82" s="4">
        <v>438160.33737905498</v>
      </c>
      <c r="AI82" s="4">
        <v>13.629516666666699</v>
      </c>
      <c r="AJ82" s="4">
        <v>928772.39681813295</v>
      </c>
      <c r="AK82" s="1" t="s">
        <v>93</v>
      </c>
      <c r="AL82" s="4">
        <v>0.99674550195551903</v>
      </c>
      <c r="AM82" s="4">
        <v>23.2586333333333</v>
      </c>
      <c r="AN82" s="4">
        <v>188.61314213267099</v>
      </c>
      <c r="AO82" s="4">
        <f>ROUND(((AN83-AN82)/AN82)*100,1)</f>
        <v>7.9</v>
      </c>
      <c r="AP82" s="4"/>
      <c r="AQ82" s="4">
        <v>73508.558315159797</v>
      </c>
      <c r="AR82" s="4">
        <v>13.629516666666699</v>
      </c>
      <c r="AS82" s="4">
        <v>928772.39681813295</v>
      </c>
      <c r="AT82" s="4">
        <f>ROUND(((AS83-AS82)/AS82)*100,1)</f>
        <v>-1.6</v>
      </c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</row>
    <row r="83" spans="1:138">
      <c r="B83" s="1"/>
      <c r="C83" s="1"/>
      <c r="D83" s="1" t="s">
        <v>48</v>
      </c>
      <c r="E83" s="1"/>
      <c r="F83" s="1" t="s">
        <v>102</v>
      </c>
      <c r="G83" s="1" t="s">
        <v>25</v>
      </c>
      <c r="H83" s="1" t="s">
        <v>114</v>
      </c>
      <c r="I83" s="3">
        <v>43810.056527777801</v>
      </c>
      <c r="J83" s="1" t="s">
        <v>46</v>
      </c>
      <c r="K83" s="4">
        <v>0.99595739256689098</v>
      </c>
      <c r="L83" s="4">
        <v>9.5544333333333302</v>
      </c>
      <c r="M83" s="4">
        <v>172.19494061799699</v>
      </c>
      <c r="N83" s="4"/>
      <c r="O83" s="4"/>
      <c r="P83" s="4">
        <v>168117.53664750099</v>
      </c>
      <c r="Q83" s="4">
        <v>13.629566666666699</v>
      </c>
      <c r="R83" s="4">
        <v>914018.48603391496</v>
      </c>
      <c r="S83" s="1" t="s">
        <v>696</v>
      </c>
      <c r="T83" s="4">
        <v>0.99910503984916699</v>
      </c>
      <c r="U83" s="4">
        <v>10.646283333333299</v>
      </c>
      <c r="V83" s="4">
        <v>253.496790085573</v>
      </c>
      <c r="W83" s="4"/>
      <c r="Y83" s="4">
        <v>1273236.61808798</v>
      </c>
      <c r="Z83" s="4">
        <v>10.6403833333333</v>
      </c>
      <c r="AA83" s="4">
        <v>170107.92736164099</v>
      </c>
      <c r="AB83" s="1" t="s">
        <v>90</v>
      </c>
      <c r="AC83" s="4">
        <v>0.99884733862590003</v>
      </c>
      <c r="AD83" s="4">
        <v>11.785216666666701</v>
      </c>
      <c r="AE83" s="4">
        <v>184.705548500893</v>
      </c>
      <c r="AF83" s="4"/>
      <c r="AG83" s="4"/>
      <c r="AH83" s="4">
        <v>451547.64823053201</v>
      </c>
      <c r="AI83" s="4">
        <v>13.629566666666699</v>
      </c>
      <c r="AJ83" s="4">
        <v>914018.48603391496</v>
      </c>
      <c r="AK83" s="1" t="s">
        <v>93</v>
      </c>
      <c r="AL83" s="4">
        <v>0.99674550195551903</v>
      </c>
      <c r="AM83" s="4">
        <v>23.2502</v>
      </c>
      <c r="AN83" s="4">
        <v>203.564939779225</v>
      </c>
      <c r="AO83" s="4"/>
      <c r="AP83" s="4"/>
      <c r="AQ83" s="4">
        <v>78266.293620772005</v>
      </c>
      <c r="AR83" s="4">
        <v>13.629566666666699</v>
      </c>
      <c r="AS83" s="4">
        <v>914018.48603391496</v>
      </c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</row>
    <row r="84" spans="1:138"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</row>
    <row r="85" spans="1:138">
      <c r="B85" s="180"/>
      <c r="C85" s="1"/>
      <c r="D85" s="1" t="s">
        <v>117</v>
      </c>
      <c r="E85" s="1"/>
      <c r="F85" s="1" t="s">
        <v>92</v>
      </c>
      <c r="G85" s="1" t="s">
        <v>25</v>
      </c>
      <c r="H85" s="1" t="s">
        <v>114</v>
      </c>
      <c r="I85" s="3">
        <v>43810.3903587963</v>
      </c>
      <c r="J85" s="1" t="s">
        <v>46</v>
      </c>
      <c r="K85" s="4">
        <v>0.99595739256689098</v>
      </c>
      <c r="L85" s="4">
        <v>9.5489999999999995</v>
      </c>
      <c r="M85" s="4">
        <v>140.47406706186001</v>
      </c>
      <c r="N85" s="4">
        <f>ROUND(((M86-M85)/M85)*100,1)</f>
        <v>17.2</v>
      </c>
      <c r="O85" s="4"/>
      <c r="P85" s="4">
        <v>67388.569942293601</v>
      </c>
      <c r="Q85" s="4">
        <v>13.6550166666667</v>
      </c>
      <c r="R85" s="4">
        <v>449560.95919058</v>
      </c>
      <c r="S85" s="1" t="s">
        <v>696</v>
      </c>
      <c r="T85" s="4">
        <v>0.99910503984916699</v>
      </c>
      <c r="U85" s="4">
        <v>10.641249999999999</v>
      </c>
      <c r="V85" s="4">
        <v>207.49556614560001</v>
      </c>
      <c r="W85" s="4">
        <f>ROUND(((V86-V85)/V85)*100,1)</f>
        <v>1.1000000000000001</v>
      </c>
      <c r="Y85" s="4">
        <v>487408.77433962701</v>
      </c>
      <c r="Z85" s="4">
        <v>10.635350000000001</v>
      </c>
      <c r="AA85" s="4">
        <v>79497.981834128397</v>
      </c>
      <c r="AB85" s="1" t="s">
        <v>90</v>
      </c>
      <c r="AC85" s="4">
        <v>0.99884733862590003</v>
      </c>
      <c r="AD85" s="4">
        <v>11.776733333333301</v>
      </c>
      <c r="AE85" s="4">
        <v>182.85526394035301</v>
      </c>
      <c r="AF85" s="4">
        <f>ROUND(((AE86-AE85)/AE85)*100,1)</f>
        <v>1.9</v>
      </c>
      <c r="AG85" s="4"/>
      <c r="AH85" s="4">
        <v>219861.75031903401</v>
      </c>
      <c r="AI85" s="4">
        <v>13.6550166666667</v>
      </c>
      <c r="AJ85" s="4">
        <v>449560.95919058</v>
      </c>
      <c r="AK85" s="1" t="s">
        <v>93</v>
      </c>
      <c r="AL85" s="4">
        <v>0.99674550195551903</v>
      </c>
      <c r="AM85" s="4">
        <v>23.233250000000002</v>
      </c>
      <c r="AN85" s="4">
        <v>110.51561303691101</v>
      </c>
      <c r="AO85" s="4">
        <f>ROUND(((AN86-AN85)/AN85)*100,1)</f>
        <v>26.9</v>
      </c>
      <c r="AP85" s="4"/>
      <c r="AQ85" s="4">
        <v>20357.9782475826</v>
      </c>
      <c r="AR85" s="4">
        <v>13.6550166666667</v>
      </c>
      <c r="AS85" s="4">
        <v>449560.95919058</v>
      </c>
      <c r="AT85" s="4">
        <f>ROUND(((AS86-AS85)/AS85)*100,1)</f>
        <v>-1</v>
      </c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</row>
    <row r="86" spans="1:138">
      <c r="B86" s="1"/>
      <c r="C86" s="1"/>
      <c r="D86" s="1" t="s">
        <v>80</v>
      </c>
      <c r="E86" s="1"/>
      <c r="F86" s="1" t="s">
        <v>16</v>
      </c>
      <c r="G86" s="1" t="s">
        <v>25</v>
      </c>
      <c r="H86" s="1" t="s">
        <v>114</v>
      </c>
      <c r="I86" s="3">
        <v>43810.411203703698</v>
      </c>
      <c r="J86" s="1" t="s">
        <v>46</v>
      </c>
      <c r="K86" s="4">
        <v>0.99595739256689098</v>
      </c>
      <c r="L86" s="4">
        <v>9.5489666666666704</v>
      </c>
      <c r="M86" s="4">
        <v>164.58026895272701</v>
      </c>
      <c r="N86" s="4"/>
      <c r="O86" s="4"/>
      <c r="P86" s="4">
        <v>78251.483889386</v>
      </c>
      <c r="Q86" s="4">
        <v>13.654999999999999</v>
      </c>
      <c r="R86" s="4">
        <v>445211.621128242</v>
      </c>
      <c r="S86" s="1" t="s">
        <v>696</v>
      </c>
      <c r="T86" s="4">
        <v>0.99910503984916699</v>
      </c>
      <c r="U86" s="4">
        <v>10.641216666666701</v>
      </c>
      <c r="V86" s="4">
        <v>209.67491716279301</v>
      </c>
      <c r="W86" s="4"/>
      <c r="Y86" s="4">
        <v>489177.10256207502</v>
      </c>
      <c r="Z86" s="4">
        <v>10.6353166666667</v>
      </c>
      <c r="AA86" s="4">
        <v>78960.398826131102</v>
      </c>
      <c r="AB86" s="1" t="s">
        <v>90</v>
      </c>
      <c r="AC86" s="4">
        <v>0.99884733862590003</v>
      </c>
      <c r="AD86" s="4">
        <v>11.7767</v>
      </c>
      <c r="AE86" s="4">
        <v>186.370363360683</v>
      </c>
      <c r="AF86" s="4"/>
      <c r="AG86" s="4"/>
      <c r="AH86" s="4">
        <v>221934.73712143101</v>
      </c>
      <c r="AI86" s="4">
        <v>13.654999999999999</v>
      </c>
      <c r="AJ86" s="4">
        <v>445211.621128242</v>
      </c>
      <c r="AK86" s="1" t="s">
        <v>93</v>
      </c>
      <c r="AL86" s="4">
        <v>0.99674550195551903</v>
      </c>
      <c r="AM86" s="4">
        <v>23.233250000000002</v>
      </c>
      <c r="AN86" s="4">
        <v>140.23314122021901</v>
      </c>
      <c r="AO86" s="4"/>
      <c r="AP86" s="4"/>
      <c r="AQ86" s="4">
        <v>25897.587369944002</v>
      </c>
      <c r="AR86" s="4">
        <v>13.654999999999999</v>
      </c>
      <c r="AS86" s="4">
        <v>445211.621128242</v>
      </c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</row>
    <row r="87" spans="1:138"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</row>
    <row r="88" spans="1:138">
      <c r="D88" s="9" t="s">
        <v>146</v>
      </c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</row>
    <row r="89" spans="1:138">
      <c r="B89" s="1"/>
      <c r="C89" s="1"/>
      <c r="D89" s="1" t="s">
        <v>84</v>
      </c>
      <c r="E89" s="1"/>
      <c r="F89" s="1" t="s">
        <v>137</v>
      </c>
      <c r="G89" s="1" t="s">
        <v>130</v>
      </c>
      <c r="H89" s="1" t="s">
        <v>114</v>
      </c>
      <c r="I89" s="3">
        <v>43809.492534722202</v>
      </c>
      <c r="J89" s="1" t="s">
        <v>46</v>
      </c>
      <c r="K89" s="4">
        <v>0.99595739256689098</v>
      </c>
      <c r="L89" s="4">
        <v>9.5974000000000004</v>
      </c>
      <c r="M89" s="4">
        <v>0</v>
      </c>
      <c r="N89" s="4"/>
      <c r="O89" s="4">
        <v>0</v>
      </c>
      <c r="P89" s="4">
        <v>0</v>
      </c>
      <c r="Q89" s="4">
        <v>13.6638</v>
      </c>
      <c r="R89" s="4">
        <v>491753.86548191198</v>
      </c>
      <c r="S89" s="1" t="s">
        <v>696</v>
      </c>
      <c r="T89" s="4">
        <v>0.99910503984916699</v>
      </c>
      <c r="U89" s="4">
        <v>10.676783333333301</v>
      </c>
      <c r="V89" s="4">
        <v>0.48522758959779699</v>
      </c>
      <c r="X89" s="4"/>
      <c r="Y89" s="4">
        <v>4563.1815521315302</v>
      </c>
      <c r="Z89" s="4">
        <v>10.6557833333333</v>
      </c>
      <c r="AA89" s="4">
        <v>117368.64829613001</v>
      </c>
      <c r="AB89" s="1" t="s">
        <v>90</v>
      </c>
      <c r="AC89" s="4">
        <v>0.99884733862590003</v>
      </c>
      <c r="AD89" s="4">
        <v>11.7685166666667</v>
      </c>
      <c r="AE89" s="4">
        <v>0</v>
      </c>
      <c r="AF89" s="4"/>
      <c r="AG89" s="4">
        <v>0</v>
      </c>
      <c r="AH89" s="4">
        <v>0</v>
      </c>
      <c r="AI89" s="4">
        <v>13.6638</v>
      </c>
      <c r="AJ89" s="4">
        <v>491753.86548191198</v>
      </c>
      <c r="AK89" s="1" t="s">
        <v>93</v>
      </c>
      <c r="AL89" s="4">
        <v>0.99674550195551903</v>
      </c>
      <c r="AM89" s="4">
        <v>23.250583333333299</v>
      </c>
      <c r="AN89" s="4">
        <v>0</v>
      </c>
      <c r="AO89" s="4"/>
      <c r="AP89" s="4">
        <v>0</v>
      </c>
      <c r="AQ89" s="4">
        <v>0</v>
      </c>
      <c r="AR89" s="4">
        <v>13.6638</v>
      </c>
      <c r="AS89" s="4">
        <v>491753.86548191198</v>
      </c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</row>
    <row r="90" spans="1:138">
      <c r="B90" s="180"/>
      <c r="C90" s="1"/>
      <c r="D90" s="1" t="s">
        <v>84</v>
      </c>
      <c r="E90" s="1"/>
      <c r="F90" s="1" t="s">
        <v>37</v>
      </c>
      <c r="G90" s="1" t="s">
        <v>130</v>
      </c>
      <c r="H90" s="1" t="s">
        <v>114</v>
      </c>
      <c r="I90" s="3">
        <v>43809.9312152778</v>
      </c>
      <c r="J90" s="1" t="s">
        <v>46</v>
      </c>
      <c r="K90" s="4">
        <v>0.99595739256689098</v>
      </c>
      <c r="L90" s="4">
        <v>9.5544166666666701</v>
      </c>
      <c r="M90" s="4">
        <v>1.43588704624935</v>
      </c>
      <c r="N90" s="4"/>
      <c r="O90" s="4"/>
      <c r="P90" s="4">
        <v>388.92410252539599</v>
      </c>
      <c r="Q90" s="4">
        <v>13.637983333333301</v>
      </c>
      <c r="R90" s="4">
        <v>537957.89678564598</v>
      </c>
      <c r="S90" s="1" t="s">
        <v>696</v>
      </c>
      <c r="T90" s="4">
        <v>0.99910503984916699</v>
      </c>
      <c r="U90" s="4">
        <v>10.661350000000001</v>
      </c>
      <c r="V90" s="4">
        <v>0</v>
      </c>
      <c r="X90" s="4">
        <v>0</v>
      </c>
      <c r="Y90" s="4">
        <v>0</v>
      </c>
      <c r="Z90" s="4">
        <v>10.645383333333299</v>
      </c>
      <c r="AA90" s="4">
        <v>104455.291671447</v>
      </c>
      <c r="AB90" s="1" t="s">
        <v>90</v>
      </c>
      <c r="AC90" s="4">
        <v>0.99884733862590003</v>
      </c>
      <c r="AD90" s="4">
        <v>11.785166666666701</v>
      </c>
      <c r="AE90" s="158">
        <v>3.0836064206810998</v>
      </c>
      <c r="AF90" s="4"/>
      <c r="AG90" s="4"/>
      <c r="AH90" s="4">
        <v>3542.5804924315999</v>
      </c>
      <c r="AI90" s="4">
        <v>13.637983333333301</v>
      </c>
      <c r="AJ90" s="4">
        <v>537957.89678564598</v>
      </c>
      <c r="AK90" s="1" t="s">
        <v>93</v>
      </c>
      <c r="AL90" s="4">
        <v>0.99674550195551903</v>
      </c>
      <c r="AM90" s="4">
        <v>23.258666666666699</v>
      </c>
      <c r="AN90" s="158">
        <v>32.115979191364197</v>
      </c>
      <c r="AO90" s="4"/>
      <c r="AP90" s="4"/>
      <c r="AQ90" s="4">
        <v>6074.2681098481899</v>
      </c>
      <c r="AR90" s="4">
        <v>13.637983333333301</v>
      </c>
      <c r="AS90" s="4">
        <v>537957.89678564598</v>
      </c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</row>
    <row r="91" spans="1:138" s="8" customFormat="1">
      <c r="A91" s="14"/>
      <c r="B91" s="1"/>
      <c r="C91" s="1"/>
      <c r="D91" s="1" t="s">
        <v>84</v>
      </c>
      <c r="E91" s="1"/>
      <c r="F91" s="1" t="s">
        <v>116</v>
      </c>
      <c r="G91" s="1" t="s">
        <v>130</v>
      </c>
      <c r="H91" s="1" t="s">
        <v>114</v>
      </c>
      <c r="I91" s="3">
        <v>43810.077442129601</v>
      </c>
      <c r="J91" s="1" t="s">
        <v>46</v>
      </c>
      <c r="K91" s="4">
        <v>0.99595739256689098</v>
      </c>
      <c r="L91" s="4">
        <v>9.55446666666667</v>
      </c>
      <c r="M91" s="4">
        <v>0</v>
      </c>
      <c r="N91" s="4"/>
      <c r="O91" s="4">
        <v>0</v>
      </c>
      <c r="P91" s="4">
        <v>0</v>
      </c>
      <c r="Q91" s="4">
        <v>13.6465333333333</v>
      </c>
      <c r="R91" s="4">
        <v>382151.903316807</v>
      </c>
      <c r="S91" s="1" t="s">
        <v>696</v>
      </c>
      <c r="T91" s="4">
        <v>0.99910503984916699</v>
      </c>
      <c r="U91" s="4">
        <v>10.661383333333299</v>
      </c>
      <c r="V91" s="4">
        <v>0</v>
      </c>
      <c r="W91" s="14"/>
      <c r="X91" s="4">
        <v>0</v>
      </c>
      <c r="Y91" s="4">
        <v>0</v>
      </c>
      <c r="Z91" s="4">
        <v>10.6454166666667</v>
      </c>
      <c r="AA91" s="4">
        <v>84732.475172024599</v>
      </c>
      <c r="AB91" s="1" t="s">
        <v>90</v>
      </c>
      <c r="AC91" s="4">
        <v>0.99884733862590003</v>
      </c>
      <c r="AD91" s="4">
        <v>11.539016666666701</v>
      </c>
      <c r="AE91" s="4">
        <v>0</v>
      </c>
      <c r="AF91" s="4"/>
      <c r="AG91" s="4">
        <v>0</v>
      </c>
      <c r="AH91" s="4">
        <v>0</v>
      </c>
      <c r="AI91" s="4">
        <v>13.6465333333333</v>
      </c>
      <c r="AJ91" s="4">
        <v>382151.903316807</v>
      </c>
      <c r="AK91" s="1" t="s">
        <v>93</v>
      </c>
      <c r="AL91" s="4">
        <v>0.99674550195551903</v>
      </c>
      <c r="AM91" s="4">
        <v>24.192450000000001</v>
      </c>
      <c r="AN91" s="4">
        <v>0</v>
      </c>
      <c r="AO91" s="4"/>
      <c r="AP91" s="4">
        <v>0</v>
      </c>
      <c r="AQ91" s="4">
        <v>0</v>
      </c>
      <c r="AR91" s="4">
        <v>13.6465333333333</v>
      </c>
      <c r="AS91" s="4">
        <v>382151.903316807</v>
      </c>
      <c r="AT91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</row>
    <row r="92" spans="1:138">
      <c r="B92" s="1"/>
      <c r="C92" s="1"/>
      <c r="D92" s="1" t="s">
        <v>84</v>
      </c>
      <c r="E92" s="1"/>
      <c r="F92" s="1" t="s">
        <v>56</v>
      </c>
      <c r="G92" s="1" t="s">
        <v>130</v>
      </c>
      <c r="H92" s="1" t="s">
        <v>114</v>
      </c>
      <c r="I92" s="3">
        <v>43810.181840277801</v>
      </c>
      <c r="J92" s="1" t="s">
        <v>46</v>
      </c>
      <c r="K92" s="4">
        <v>0.99595739256689098</v>
      </c>
      <c r="L92" s="4">
        <v>9.3790499999999994</v>
      </c>
      <c r="M92" s="4">
        <v>0</v>
      </c>
      <c r="N92" s="4"/>
      <c r="O92" s="4">
        <v>0</v>
      </c>
      <c r="P92" s="4">
        <v>0</v>
      </c>
      <c r="Q92" s="4">
        <v>13.6550166666667</v>
      </c>
      <c r="R92" s="4">
        <v>408624.84854840999</v>
      </c>
      <c r="S92" s="1" t="s">
        <v>696</v>
      </c>
      <c r="T92" s="4">
        <v>0.99910503984916699</v>
      </c>
      <c r="U92" s="4">
        <v>10.6613666666667</v>
      </c>
      <c r="V92" s="4">
        <v>0</v>
      </c>
      <c r="X92" s="4">
        <v>0</v>
      </c>
      <c r="Y92" s="4">
        <v>0</v>
      </c>
      <c r="Z92" s="4">
        <v>10.64035</v>
      </c>
      <c r="AA92" s="4">
        <v>91753.622032156098</v>
      </c>
      <c r="AB92" s="1" t="s">
        <v>90</v>
      </c>
      <c r="AC92" s="4">
        <v>0.99884733862590003</v>
      </c>
      <c r="AD92" s="4">
        <v>12.7275166666667</v>
      </c>
      <c r="AE92" s="4">
        <v>0</v>
      </c>
      <c r="AF92" s="4"/>
      <c r="AG92" s="4">
        <v>0</v>
      </c>
      <c r="AH92" s="4">
        <v>0</v>
      </c>
      <c r="AI92" s="4">
        <v>13.6550166666667</v>
      </c>
      <c r="AJ92" s="4">
        <v>408624.84854840999</v>
      </c>
      <c r="AK92" s="1" t="s">
        <v>93</v>
      </c>
      <c r="AL92" s="4">
        <v>0.99674550195551903</v>
      </c>
      <c r="AM92" s="4">
        <v>23.2162333333333</v>
      </c>
      <c r="AN92" s="4">
        <v>0</v>
      </c>
      <c r="AO92" s="4"/>
      <c r="AP92" s="4">
        <v>0</v>
      </c>
      <c r="AQ92" s="4">
        <v>0</v>
      </c>
      <c r="AR92" s="4">
        <v>13.6550166666667</v>
      </c>
      <c r="AS92" s="4">
        <v>408624.84854840999</v>
      </c>
    </row>
    <row r="93" spans="1:138">
      <c r="B93" s="1"/>
      <c r="C93" s="1"/>
      <c r="D93" s="1" t="s">
        <v>84</v>
      </c>
      <c r="E93" s="1"/>
      <c r="F93" s="1" t="s">
        <v>91</v>
      </c>
      <c r="G93" s="1" t="s">
        <v>130</v>
      </c>
      <c r="H93" s="1" t="s">
        <v>114</v>
      </c>
      <c r="I93" s="3">
        <v>43810.327835648102</v>
      </c>
      <c r="J93" s="1" t="s">
        <v>46</v>
      </c>
      <c r="K93" s="4">
        <v>0.99595739256689098</v>
      </c>
      <c r="L93" s="4">
        <v>9.5490499999999994</v>
      </c>
      <c r="M93" s="4">
        <v>0</v>
      </c>
      <c r="N93" s="4"/>
      <c r="O93" s="4">
        <v>0</v>
      </c>
      <c r="P93" s="4">
        <v>0</v>
      </c>
      <c r="Q93" s="4">
        <v>13.646599999999999</v>
      </c>
      <c r="R93" s="4">
        <v>507966.30402592098</v>
      </c>
      <c r="S93" s="1" t="s">
        <v>696</v>
      </c>
      <c r="T93" s="4">
        <v>0.99910503984916699</v>
      </c>
      <c r="U93" s="4">
        <v>10.656416666666701</v>
      </c>
      <c r="V93" s="4">
        <v>0</v>
      </c>
      <c r="X93" s="4">
        <v>0</v>
      </c>
      <c r="Y93" s="4">
        <v>0</v>
      </c>
      <c r="Z93" s="4">
        <v>10.64045</v>
      </c>
      <c r="AA93" s="4">
        <v>110631.853032122</v>
      </c>
      <c r="AB93" s="1" t="s">
        <v>90</v>
      </c>
      <c r="AC93" s="4">
        <v>0.99884733862590003</v>
      </c>
      <c r="AD93" s="4" t="s">
        <v>114</v>
      </c>
      <c r="AE93" s="4" t="s">
        <v>114</v>
      </c>
      <c r="AF93" s="4"/>
      <c r="AG93" s="4" t="s">
        <v>114</v>
      </c>
      <c r="AH93" s="4" t="s">
        <v>114</v>
      </c>
      <c r="AI93" s="4">
        <v>13.646599999999999</v>
      </c>
      <c r="AJ93" s="4">
        <v>507966.30402592098</v>
      </c>
      <c r="AK93" s="1" t="s">
        <v>93</v>
      </c>
      <c r="AL93" s="4">
        <v>0.99674550195551903</v>
      </c>
      <c r="AM93" s="4">
        <v>23.360616666666701</v>
      </c>
      <c r="AN93" s="4">
        <v>0</v>
      </c>
      <c r="AO93" s="4"/>
      <c r="AP93" s="4">
        <v>0</v>
      </c>
      <c r="AQ93" s="4">
        <v>0</v>
      </c>
      <c r="AR93" s="4">
        <v>13.646599999999999</v>
      </c>
      <c r="AS93" s="4">
        <v>507966.30402592098</v>
      </c>
    </row>
    <row r="94" spans="1:138">
      <c r="B94" s="1"/>
      <c r="C94" s="1"/>
      <c r="D94" s="1" t="s">
        <v>84</v>
      </c>
      <c r="E94" s="1"/>
      <c r="F94" s="1" t="s">
        <v>29</v>
      </c>
      <c r="G94" s="1" t="s">
        <v>130</v>
      </c>
      <c r="H94" s="1" t="s">
        <v>114</v>
      </c>
      <c r="I94" s="3">
        <v>43810.369537036997</v>
      </c>
      <c r="J94" s="1" t="s">
        <v>46</v>
      </c>
      <c r="K94" s="4">
        <v>0.99595739256689098</v>
      </c>
      <c r="L94" s="4">
        <v>9.6585833333333309</v>
      </c>
      <c r="M94" s="4">
        <v>0</v>
      </c>
      <c r="N94" s="4"/>
      <c r="O94" s="4">
        <v>0</v>
      </c>
      <c r="P94" s="4">
        <v>0</v>
      </c>
      <c r="Q94" s="4">
        <v>13.6549666666667</v>
      </c>
      <c r="R94" s="4">
        <v>685191.68560872297</v>
      </c>
      <c r="S94" s="1" t="s">
        <v>696</v>
      </c>
      <c r="T94" s="4">
        <v>0.99910503984916699</v>
      </c>
      <c r="U94" s="4">
        <v>10.661350000000001</v>
      </c>
      <c r="V94" s="4">
        <v>0</v>
      </c>
      <c r="X94" s="4">
        <v>0</v>
      </c>
      <c r="Y94" s="4">
        <v>0</v>
      </c>
      <c r="Z94" s="4">
        <v>10.635300000000001</v>
      </c>
      <c r="AA94" s="4">
        <v>138055.88946395399</v>
      </c>
      <c r="AB94" s="1" t="s">
        <v>90</v>
      </c>
      <c r="AC94" s="4">
        <v>0.99884733862590003</v>
      </c>
      <c r="AD94" s="4">
        <v>11.1314833333333</v>
      </c>
      <c r="AE94" s="4">
        <v>0</v>
      </c>
      <c r="AF94" s="4"/>
      <c r="AG94" s="4">
        <v>0</v>
      </c>
      <c r="AH94" s="4">
        <v>0</v>
      </c>
      <c r="AI94" s="4">
        <v>13.6549666666667</v>
      </c>
      <c r="AJ94" s="4">
        <v>685191.68560872297</v>
      </c>
      <c r="AK94" s="1" t="s">
        <v>93</v>
      </c>
      <c r="AL94" s="4">
        <v>0.99674550195551903</v>
      </c>
      <c r="AM94" s="4">
        <v>23.216166666666702</v>
      </c>
      <c r="AN94" s="4">
        <v>0</v>
      </c>
      <c r="AO94" s="4"/>
      <c r="AP94" s="4">
        <v>0</v>
      </c>
      <c r="AQ94" s="4">
        <v>0</v>
      </c>
      <c r="AR94" s="4">
        <v>13.6549666666667</v>
      </c>
      <c r="AS94" s="4">
        <v>685191.68560872297</v>
      </c>
    </row>
    <row r="95" spans="1:138">
      <c r="B95" s="1"/>
      <c r="C95" s="1"/>
      <c r="D95" s="1" t="s">
        <v>84</v>
      </c>
      <c r="E95" s="1"/>
      <c r="F95" s="1" t="s">
        <v>6</v>
      </c>
      <c r="G95" s="1" t="s">
        <v>130</v>
      </c>
      <c r="H95" s="1" t="s">
        <v>114</v>
      </c>
      <c r="I95" s="3">
        <v>43810.4528125</v>
      </c>
      <c r="J95" s="1" t="s">
        <v>46</v>
      </c>
      <c r="K95" s="4">
        <v>0.99595739256689098</v>
      </c>
      <c r="L95" s="4">
        <v>9.5819500000000009</v>
      </c>
      <c r="M95" s="4">
        <v>0</v>
      </c>
      <c r="N95" s="4"/>
      <c r="O95" s="4">
        <v>0</v>
      </c>
      <c r="P95" s="4">
        <v>0</v>
      </c>
      <c r="Q95" s="4">
        <v>13.655099999999999</v>
      </c>
      <c r="R95" s="4">
        <v>745004.26104141399</v>
      </c>
      <c r="S95" s="1" t="s">
        <v>696</v>
      </c>
      <c r="T95" s="4">
        <v>0.99910503984916699</v>
      </c>
      <c r="U95" s="4">
        <v>10.656416666666701</v>
      </c>
      <c r="V95" s="4">
        <v>0</v>
      </c>
      <c r="X95" s="4">
        <v>0</v>
      </c>
      <c r="Y95" s="4">
        <v>0</v>
      </c>
      <c r="Z95" s="4">
        <v>10.6354166666667</v>
      </c>
      <c r="AA95" s="4">
        <v>133419.640567875</v>
      </c>
      <c r="AB95" s="1" t="s">
        <v>90</v>
      </c>
      <c r="AC95" s="4">
        <v>0.99884733862590003</v>
      </c>
      <c r="AD95" s="4" t="s">
        <v>114</v>
      </c>
      <c r="AE95" s="4" t="s">
        <v>114</v>
      </c>
      <c r="AF95" s="4"/>
      <c r="AG95" s="4" t="s">
        <v>114</v>
      </c>
      <c r="AH95" s="4" t="s">
        <v>114</v>
      </c>
      <c r="AI95" s="4">
        <v>13.655099999999999</v>
      </c>
      <c r="AJ95" s="4">
        <v>745004.26104141399</v>
      </c>
      <c r="AK95" s="1" t="s">
        <v>93</v>
      </c>
      <c r="AL95" s="4">
        <v>0.99674550195551903</v>
      </c>
      <c r="AM95" s="4">
        <v>23.2163166666667</v>
      </c>
      <c r="AN95" s="4">
        <v>0</v>
      </c>
      <c r="AO95" s="4"/>
      <c r="AP95" s="4">
        <v>0</v>
      </c>
      <c r="AQ95" s="4">
        <v>0</v>
      </c>
      <c r="AR95" s="4">
        <v>13.655099999999999</v>
      </c>
      <c r="AS95" s="4">
        <v>745004.26104141399</v>
      </c>
    </row>
    <row r="96" spans="1:138">
      <c r="B96" s="1"/>
      <c r="C96" s="1"/>
      <c r="D96" s="1" t="s">
        <v>84</v>
      </c>
      <c r="E96" s="1"/>
      <c r="F96" s="1" t="s">
        <v>97</v>
      </c>
      <c r="G96" s="1" t="s">
        <v>130</v>
      </c>
      <c r="H96" s="1" t="s">
        <v>114</v>
      </c>
      <c r="I96" s="3">
        <v>43810.4945717593</v>
      </c>
      <c r="J96" s="1" t="s">
        <v>46</v>
      </c>
      <c r="K96" s="4">
        <v>0.99595739256689098</v>
      </c>
      <c r="L96" s="4">
        <v>9.5653833333333296</v>
      </c>
      <c r="M96" s="4">
        <v>0</v>
      </c>
      <c r="N96" s="4"/>
      <c r="O96" s="4">
        <v>0</v>
      </c>
      <c r="P96" s="4">
        <v>0</v>
      </c>
      <c r="Q96" s="4">
        <v>13.6549666666667</v>
      </c>
      <c r="R96" s="4">
        <v>575556.81970565498</v>
      </c>
      <c r="S96" s="1" t="s">
        <v>696</v>
      </c>
      <c r="T96" s="4">
        <v>0.99910503984916699</v>
      </c>
      <c r="U96" s="4">
        <v>10.5958666666667</v>
      </c>
      <c r="V96" s="4">
        <v>0</v>
      </c>
      <c r="X96" s="4">
        <v>0</v>
      </c>
      <c r="Y96" s="4">
        <v>0</v>
      </c>
      <c r="Z96" s="4">
        <v>10.635300000000001</v>
      </c>
      <c r="AA96" s="4">
        <v>116301.013007096</v>
      </c>
      <c r="AB96" s="1" t="s">
        <v>90</v>
      </c>
      <c r="AC96" s="4">
        <v>0.99884733862590003</v>
      </c>
      <c r="AD96" s="4">
        <v>11.7596833333333</v>
      </c>
      <c r="AE96" s="4">
        <v>0</v>
      </c>
      <c r="AF96" s="4"/>
      <c r="AG96" s="4">
        <v>0</v>
      </c>
      <c r="AH96" s="4">
        <v>0</v>
      </c>
      <c r="AI96" s="4">
        <v>13.6549666666667</v>
      </c>
      <c r="AJ96" s="4">
        <v>575556.81970565498</v>
      </c>
      <c r="AK96" s="1" t="s">
        <v>93</v>
      </c>
      <c r="AL96" s="4">
        <v>0.99674550195551903</v>
      </c>
      <c r="AM96" s="4">
        <v>23.233166666666701</v>
      </c>
      <c r="AN96" s="4">
        <v>0</v>
      </c>
      <c r="AO96" s="4"/>
      <c r="AP96" s="4">
        <v>0</v>
      </c>
      <c r="AQ96" s="4">
        <v>0</v>
      </c>
      <c r="AR96" s="4">
        <v>13.6549666666667</v>
      </c>
      <c r="AS96" s="4">
        <v>575556.81970565498</v>
      </c>
    </row>
    <row r="99" spans="2:45">
      <c r="D99" s="9" t="s">
        <v>147</v>
      </c>
    </row>
    <row r="100" spans="2:45">
      <c r="B100" s="180"/>
      <c r="C100" s="1"/>
      <c r="D100" s="1" t="s">
        <v>78</v>
      </c>
      <c r="E100" s="1"/>
      <c r="F100" s="1" t="s">
        <v>28</v>
      </c>
      <c r="G100" s="1" t="s">
        <v>27</v>
      </c>
      <c r="H100" s="1" t="s">
        <v>94</v>
      </c>
      <c r="I100" s="3">
        <v>43809.868587962999</v>
      </c>
      <c r="J100" s="1" t="s">
        <v>46</v>
      </c>
      <c r="K100" s="4">
        <v>0.99595739256689098</v>
      </c>
      <c r="L100" s="4">
        <v>9.5599000000000007</v>
      </c>
      <c r="M100" s="4">
        <v>122.338962411371</v>
      </c>
      <c r="N100" s="4"/>
      <c r="O100" s="4">
        <v>61.169481205685599</v>
      </c>
      <c r="P100" s="4">
        <v>66030.484552464404</v>
      </c>
      <c r="Q100" s="4">
        <v>13.637983333333301</v>
      </c>
      <c r="R100" s="4">
        <v>506208.56337690499</v>
      </c>
      <c r="S100" s="1" t="s">
        <v>696</v>
      </c>
      <c r="T100" s="4">
        <v>0.99910503984916699</v>
      </c>
      <c r="U100" s="4">
        <v>10.6512666666667</v>
      </c>
      <c r="V100" s="4">
        <v>170.443275858334</v>
      </c>
      <c r="X100" s="4">
        <v>85.221637929166903</v>
      </c>
      <c r="Y100" s="4">
        <v>794365.84145716799</v>
      </c>
      <c r="Z100" s="4">
        <v>10.6453666666667</v>
      </c>
      <c r="AA100" s="4">
        <v>157591.809721956</v>
      </c>
      <c r="AB100" s="1" t="s">
        <v>90</v>
      </c>
      <c r="AC100" s="4">
        <v>0.99884733862590003</v>
      </c>
      <c r="AD100" s="4">
        <v>11.78515</v>
      </c>
      <c r="AE100" s="4">
        <v>158.27219757098899</v>
      </c>
      <c r="AF100" s="4"/>
      <c r="AG100" s="4">
        <v>79.136098785494497</v>
      </c>
      <c r="AH100" s="4">
        <v>214167.960991901</v>
      </c>
      <c r="AI100" s="4">
        <v>13.637983333333301</v>
      </c>
      <c r="AJ100" s="4">
        <v>506208.56337690499</v>
      </c>
      <c r="AK100" s="1" t="s">
        <v>93</v>
      </c>
      <c r="AL100" s="4">
        <v>0.99674550195551903</v>
      </c>
      <c r="AM100" s="4">
        <v>23.258683333333298</v>
      </c>
      <c r="AN100" s="4">
        <v>163.963277691358</v>
      </c>
      <c r="AO100" s="4"/>
      <c r="AP100" s="4">
        <v>81.9816388456792</v>
      </c>
      <c r="AQ100" s="4">
        <v>34654.106218462599</v>
      </c>
      <c r="AR100" s="4">
        <v>13.637983333333301</v>
      </c>
      <c r="AS100" s="4">
        <v>506208.56337690499</v>
      </c>
    </row>
    <row r="101" spans="2:45">
      <c r="B101" s="180"/>
      <c r="C101" s="1"/>
      <c r="D101" s="1" t="s">
        <v>119</v>
      </c>
      <c r="E101" s="1"/>
      <c r="F101" s="1" t="s">
        <v>57</v>
      </c>
      <c r="G101" s="1" t="s">
        <v>27</v>
      </c>
      <c r="H101" s="1" t="s">
        <v>120</v>
      </c>
      <c r="I101" s="3">
        <v>43809.826782407399</v>
      </c>
      <c r="J101" s="1" t="s">
        <v>46</v>
      </c>
      <c r="K101" s="4">
        <v>0.99595739256689098</v>
      </c>
      <c r="L101" s="4">
        <v>9.5599666666666696</v>
      </c>
      <c r="M101" s="4">
        <v>42.590821432246699</v>
      </c>
      <c r="N101" s="4"/>
      <c r="O101" s="4">
        <v>567.87761909662299</v>
      </c>
      <c r="P101" s="4">
        <v>25728.4385333311</v>
      </c>
      <c r="Q101" s="4">
        <v>13.629566666666699</v>
      </c>
      <c r="R101" s="4">
        <v>573290.11987729999</v>
      </c>
      <c r="S101" s="1" t="s">
        <v>696</v>
      </c>
      <c r="T101" s="4">
        <v>0.99910503984916699</v>
      </c>
      <c r="U101" s="4">
        <v>10.6513333333333</v>
      </c>
      <c r="V101" s="4">
        <v>7.2159887210055</v>
      </c>
      <c r="X101" s="4">
        <v>96.213182946740005</v>
      </c>
      <c r="Y101" s="4">
        <v>45181.2747051279</v>
      </c>
      <c r="Z101" s="4">
        <v>10.645433333333299</v>
      </c>
      <c r="AA101" s="4">
        <v>190669.03540211599</v>
      </c>
      <c r="AB101" s="1" t="s">
        <v>90</v>
      </c>
      <c r="AC101" s="4">
        <v>0.99884733862590003</v>
      </c>
      <c r="AD101" s="4">
        <v>11.785216666666701</v>
      </c>
      <c r="AE101" s="4">
        <v>22.418064663562198</v>
      </c>
      <c r="AF101" s="4"/>
      <c r="AG101" s="4">
        <v>298.90752884749702</v>
      </c>
      <c r="AH101" s="4">
        <v>33523.320360762402</v>
      </c>
      <c r="AI101" s="4">
        <v>13.629566666666699</v>
      </c>
      <c r="AJ101" s="4">
        <v>573290.11987729999</v>
      </c>
      <c r="AK101" s="1" t="s">
        <v>93</v>
      </c>
      <c r="AL101" s="4">
        <v>0.99674550195551903</v>
      </c>
      <c r="AM101" s="4">
        <v>23.258783333333302</v>
      </c>
      <c r="AN101" s="4">
        <v>33.340890343176902</v>
      </c>
      <c r="AO101" s="4"/>
      <c r="AP101" s="4">
        <v>444.54520457569203</v>
      </c>
      <c r="AQ101" s="4">
        <v>6777.6915359197501</v>
      </c>
      <c r="AR101" s="4">
        <v>13.629566666666699</v>
      </c>
      <c r="AS101" s="4">
        <v>573290.11987729999</v>
      </c>
    </row>
    <row r="102" spans="2:45">
      <c r="B102" s="180"/>
      <c r="C102" s="1"/>
      <c r="D102" s="1" t="s">
        <v>119</v>
      </c>
      <c r="E102" s="1"/>
      <c r="F102" s="1" t="s">
        <v>47</v>
      </c>
      <c r="G102" s="1" t="s">
        <v>27</v>
      </c>
      <c r="H102" s="1" t="s">
        <v>120</v>
      </c>
      <c r="I102" s="3">
        <v>43811.418020833298</v>
      </c>
      <c r="J102" s="1" t="s">
        <v>46</v>
      </c>
      <c r="K102" s="4">
        <v>0.99595739256689098</v>
      </c>
      <c r="L102" s="4">
        <v>9.5490666666666701</v>
      </c>
      <c r="M102" s="4">
        <v>5.1871887232941196</v>
      </c>
      <c r="N102" s="4"/>
      <c r="O102" s="4">
        <v>69.162516310588302</v>
      </c>
      <c r="P102" s="4">
        <v>4219.5820724949499</v>
      </c>
      <c r="Q102" s="4">
        <v>13.621133333333299</v>
      </c>
      <c r="R102" s="4">
        <v>888748.71607685101</v>
      </c>
      <c r="S102" s="1" t="s">
        <v>696</v>
      </c>
      <c r="T102" s="4">
        <v>0.99910503984916699</v>
      </c>
      <c r="U102" s="4">
        <v>10.636283333333299</v>
      </c>
      <c r="V102" s="4">
        <v>6.4500688657814598</v>
      </c>
      <c r="X102" s="4">
        <v>86.000918210419499</v>
      </c>
      <c r="Y102" s="4">
        <v>50720.366608060598</v>
      </c>
      <c r="Z102" s="4">
        <v>10.6354166666667</v>
      </c>
      <c r="AA102" s="4">
        <v>236545.51952863601</v>
      </c>
      <c r="AB102" s="1" t="s">
        <v>90</v>
      </c>
      <c r="AC102" s="4">
        <v>0.99884733862590003</v>
      </c>
      <c r="AD102" s="4">
        <v>11.776783333333301</v>
      </c>
      <c r="AE102" s="4">
        <v>6.9345422117358799</v>
      </c>
      <c r="AF102" s="4"/>
      <c r="AG102" s="4">
        <v>92.460562823145096</v>
      </c>
      <c r="AH102" s="4">
        <v>15038.010817680501</v>
      </c>
      <c r="AI102" s="4">
        <v>13.621133333333299</v>
      </c>
      <c r="AJ102" s="4">
        <v>888748.71607685101</v>
      </c>
      <c r="AK102" s="1" t="s">
        <v>93</v>
      </c>
      <c r="AL102" s="4">
        <v>0.99674550195551903</v>
      </c>
      <c r="AM102" s="4">
        <v>23.207899999999999</v>
      </c>
      <c r="AN102" s="4">
        <v>31.934753651064099</v>
      </c>
      <c r="AO102" s="4"/>
      <c r="AP102" s="4">
        <v>425.796715347521</v>
      </c>
      <c r="AQ102" s="4">
        <v>9965.3335300062008</v>
      </c>
      <c r="AR102" s="4">
        <v>13.621133333333299</v>
      </c>
      <c r="AS102" s="4">
        <v>888748.71607685101</v>
      </c>
    </row>
    <row r="103" spans="2:45">
      <c r="B103" s="180"/>
      <c r="C103" s="1"/>
      <c r="D103" s="1" t="s">
        <v>127</v>
      </c>
      <c r="E103" s="1"/>
      <c r="F103" s="1" t="s">
        <v>69</v>
      </c>
      <c r="G103" s="1" t="s">
        <v>27</v>
      </c>
      <c r="H103" s="1" t="s">
        <v>60</v>
      </c>
      <c r="I103" s="3">
        <v>43809.847662036998</v>
      </c>
      <c r="J103" s="1" t="s">
        <v>46</v>
      </c>
      <c r="K103" s="4">
        <v>0.99595739256689098</v>
      </c>
      <c r="L103" s="4">
        <v>9.5599500000000006</v>
      </c>
      <c r="M103" s="4">
        <v>40.147516799731001</v>
      </c>
      <c r="N103" s="4"/>
      <c r="O103" s="4">
        <v>80.295033599461902</v>
      </c>
      <c r="P103" s="4">
        <v>19140.151841762199</v>
      </c>
      <c r="Q103" s="4">
        <v>13.63805</v>
      </c>
      <c r="R103" s="4">
        <v>452945.052709601</v>
      </c>
      <c r="S103" s="1" t="s">
        <v>696</v>
      </c>
      <c r="T103" s="4">
        <v>0.99910503984916699</v>
      </c>
      <c r="U103" s="4">
        <v>10.6513166666667</v>
      </c>
      <c r="V103" s="4">
        <v>36.742669379319402</v>
      </c>
      <c r="X103" s="4">
        <v>73.485338758638704</v>
      </c>
      <c r="Y103" s="4">
        <v>161648.75734235399</v>
      </c>
      <c r="Z103" s="4">
        <v>10.6454166666667</v>
      </c>
      <c r="AA103" s="4">
        <v>146167.255250724</v>
      </c>
      <c r="AB103" s="1" t="s">
        <v>90</v>
      </c>
      <c r="AC103" s="4">
        <v>0.99884733862590003</v>
      </c>
      <c r="AD103" s="4">
        <v>11.785216666666701</v>
      </c>
      <c r="AE103" s="4">
        <v>35.207137041986698</v>
      </c>
      <c r="AF103" s="4"/>
      <c r="AG103" s="4">
        <v>70.414274083973396</v>
      </c>
      <c r="AH103" s="4">
        <v>42032.756672073898</v>
      </c>
      <c r="AI103" s="4">
        <v>13.63805</v>
      </c>
      <c r="AJ103" s="4">
        <v>452945.052709601</v>
      </c>
      <c r="AK103" s="1" t="s">
        <v>93</v>
      </c>
      <c r="AL103" s="4">
        <v>0.99674550195551903</v>
      </c>
      <c r="AM103" s="4">
        <v>23.241800000000001</v>
      </c>
      <c r="AN103" s="4">
        <v>31.190813313736001</v>
      </c>
      <c r="AO103" s="4"/>
      <c r="AP103" s="4">
        <v>62.381626627472102</v>
      </c>
      <c r="AQ103" s="4">
        <v>4932.6659055319597</v>
      </c>
      <c r="AR103" s="4">
        <v>13.63805</v>
      </c>
      <c r="AS103" s="4">
        <v>452945.052709601</v>
      </c>
    </row>
  </sheetData>
  <sortState xmlns:xlrd2="http://schemas.microsoft.com/office/spreadsheetml/2017/richdata2" ref="B68:AT79">
    <sortCondition ref="D68:D79"/>
  </sortState>
  <mergeCells count="38">
    <mergeCell ref="AV21:AZ21"/>
    <mergeCell ref="AM10:AQ10"/>
    <mergeCell ref="B21:I21"/>
    <mergeCell ref="T21:Y21"/>
    <mergeCell ref="AC21:AH21"/>
    <mergeCell ref="L21:P21"/>
    <mergeCell ref="Q66:R66"/>
    <mergeCell ref="BE21:BI21"/>
    <mergeCell ref="AL21:AQ21"/>
    <mergeCell ref="B1:F1"/>
    <mergeCell ref="B2:F2"/>
    <mergeCell ref="B3:F3"/>
    <mergeCell ref="B4:F4"/>
    <mergeCell ref="B5:F5"/>
    <mergeCell ref="BA10:BB10"/>
    <mergeCell ref="Z10:AA10"/>
    <mergeCell ref="Q10:R10"/>
    <mergeCell ref="T10:Y10"/>
    <mergeCell ref="L10:P10"/>
    <mergeCell ref="AC10:AH10"/>
    <mergeCell ref="AI10:AJ10"/>
    <mergeCell ref="AR10:AS10"/>
    <mergeCell ref="S66:T66"/>
    <mergeCell ref="AV10:AZ10"/>
    <mergeCell ref="B10:I10"/>
    <mergeCell ref="J10:K10"/>
    <mergeCell ref="A1:A4"/>
    <mergeCell ref="AR66:AS66"/>
    <mergeCell ref="Z66:AA66"/>
    <mergeCell ref="AB66:AC66"/>
    <mergeCell ref="AD66:AH66"/>
    <mergeCell ref="AI66:AJ66"/>
    <mergeCell ref="AK66:AL66"/>
    <mergeCell ref="AM66:AQ66"/>
    <mergeCell ref="U66:Y66"/>
    <mergeCell ref="B66:I66"/>
    <mergeCell ref="J66:K66"/>
    <mergeCell ref="L66:P66"/>
  </mergeCells>
  <phoneticPr fontId="22" type="noConversion"/>
  <conditionalFormatting sqref="O100:O103">
    <cfRule type="cellIs" dxfId="101" priority="36" operator="lessThan">
      <formula>75</formula>
    </cfRule>
    <cfRule type="cellIs" dxfId="100" priority="37" operator="greaterThan">
      <formula>125</formula>
    </cfRule>
  </conditionalFormatting>
  <conditionalFormatting sqref="AG101:AG103">
    <cfRule type="cellIs" dxfId="99" priority="32" operator="lessThan">
      <formula>75</formula>
    </cfRule>
    <cfRule type="cellIs" dxfId="98" priority="33" operator="greaterThan">
      <formula>100</formula>
    </cfRule>
  </conditionalFormatting>
  <conditionalFormatting sqref="AP100:AP103">
    <cfRule type="cellIs" dxfId="97" priority="30" operator="lessThan">
      <formula>75</formula>
    </cfRule>
    <cfRule type="cellIs" dxfId="96" priority="31" operator="greaterThan">
      <formula>100</formula>
    </cfRule>
  </conditionalFormatting>
  <conditionalFormatting sqref="AH48 BI44 BI46">
    <cfRule type="cellIs" dxfId="95" priority="29" operator="greaterThan">
      <formula>20</formula>
    </cfRule>
  </conditionalFormatting>
  <conditionalFormatting sqref="BI42">
    <cfRule type="cellIs" dxfId="94" priority="24" operator="lessThan">
      <formula>75</formula>
    </cfRule>
    <cfRule type="cellIs" dxfId="93" priority="25" operator="greaterThan">
      <formula>125</formula>
    </cfRule>
  </conditionalFormatting>
  <conditionalFormatting sqref="BI50">
    <cfRule type="cellIs" dxfId="92" priority="22" operator="lessThan">
      <formula>75</formula>
    </cfRule>
    <cfRule type="cellIs" dxfId="91" priority="23" operator="greaterThan">
      <formula>125</formula>
    </cfRule>
  </conditionalFormatting>
  <conditionalFormatting sqref="BI52">
    <cfRule type="cellIs" dxfId="90" priority="20" operator="lessThan">
      <formula>75</formula>
    </cfRule>
    <cfRule type="cellIs" dxfId="89" priority="21" operator="greaterThan">
      <formula>125</formula>
    </cfRule>
  </conditionalFormatting>
  <conditionalFormatting sqref="AG100">
    <cfRule type="cellIs" dxfId="88" priority="17" operator="lessThan">
      <formula>75</formula>
    </cfRule>
    <cfRule type="cellIs" dxfId="87" priority="18" operator="greaterThan">
      <formula>100</formula>
    </cfRule>
  </conditionalFormatting>
  <conditionalFormatting sqref="AG100">
    <cfRule type="cellIs" dxfId="86" priority="16" operator="lessThan">
      <formula>80</formula>
    </cfRule>
  </conditionalFormatting>
  <conditionalFormatting sqref="AZ14">
    <cfRule type="cellIs" dxfId="85" priority="14" operator="lessThan">
      <formula>75</formula>
    </cfRule>
    <cfRule type="cellIs" dxfId="84" priority="15" operator="greaterThan">
      <formula>100</formula>
    </cfRule>
  </conditionalFormatting>
  <conditionalFormatting sqref="N61">
    <cfRule type="cellIs" dxfId="83" priority="10" operator="lessThan">
      <formula>80</formula>
    </cfRule>
  </conditionalFormatting>
  <conditionalFormatting sqref="W60:W62">
    <cfRule type="cellIs" dxfId="82" priority="9" operator="lessThan">
      <formula>80</formula>
    </cfRule>
  </conditionalFormatting>
  <conditionalFormatting sqref="AF60:AF62">
    <cfRule type="cellIs" dxfId="81" priority="8" operator="lessThan">
      <formula>80</formula>
    </cfRule>
  </conditionalFormatting>
  <conditionalFormatting sqref="BG60:BG62">
    <cfRule type="cellIs" dxfId="80" priority="5" operator="lessThan">
      <formula>80</formula>
    </cfRule>
  </conditionalFormatting>
  <conditionalFormatting sqref="AO85">
    <cfRule type="cellIs" dxfId="79" priority="2" operator="greaterThan">
      <formula>20</formula>
    </cfRule>
    <cfRule type="cellIs" dxfId="78" priority="3" operator="lessThan">
      <formula>75</formula>
    </cfRule>
    <cfRule type="cellIs" dxfId="77" priority="4" operator="greaterThan">
      <formula>100</formula>
    </cfRule>
  </conditionalFormatting>
  <conditionalFormatting sqref="X100:X103">
    <cfRule type="cellIs" dxfId="76" priority="1" operator="lessThan">
      <formula>80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xr:uid="{2D836DC7-C200-4367-A4AC-D666BC825AB4}">
          <x14:formula1>
            <xm:f>ValueList_Helper!$B$1:$B$15</xm:f>
          </x14:formula1>
          <xm:sqref>H82:H83 H85:H86 H89:H96 H100:H103 H68:H79</xm:sqref>
        </x14:dataValidation>
        <x14:dataValidation type="list" allowBlank="1" showInputMessage="1" xr:uid="{3DF85033-D5B8-4CC1-983C-14610BBBD2E0}">
          <x14:formula1>
            <xm:f>ValueList_Helper!$A$1:$A$11</xm:f>
          </x14:formula1>
          <xm:sqref>G82:G83 G85:G86 G89:G96 G100:G103 G68:G79</xm:sqref>
        </x14:dataValidation>
        <x14:dataValidation type="list" allowBlank="1" showInputMessage="1" xr:uid="{09B08D3F-D2BC-4DF4-9677-E13BDB708969}">
          <x14:formula1>
            <xm:f>'C:\Users\AKreutz\AppData\Local\Microsoft\Windows\INetCache\Content.Outlook\48Y8UW76\[102919_Data.xlsx]ValueList_Helper'!#REF!</xm:f>
          </x14:formula1>
          <xm:sqref>G12:H18</xm:sqref>
        </x14:dataValidation>
        <x14:dataValidation type="list" allowBlank="1" showInputMessage="1" xr:uid="{EB97C11B-1056-4EB4-83D1-87959FDC0B9E}">
          <x14:formula1>
            <xm:f>'C:\Users\AKreutz\AppData\Local\Microsoft\Windows\INetCache\Content.Outlook\48Y8UW76\[AK1031_110119data.xlsx]ValueList_Helper'!#REF!</xm:f>
          </x14:formula1>
          <xm:sqref>G23:H39 G42:H53 G56:H57 G60:H63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2020-01-31T15:51:08+00:00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9ff0c23a2fdb8891c36ea584f9200512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168af138d8e5a916f36919ab35f3992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0454D8-7FA9-45A0-BDCA-A4618B3247B8}">
  <ds:schemaRefs>
    <ds:schemaRef ds:uri="330235a6-9639-4712-9821-30aa9709b414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745a5993-d270-4d67-87dd-e04ac058ec46"/>
    <ds:schemaRef ds:uri="http://schemas.microsoft.com/sharepoint/v3/fields"/>
    <ds:schemaRef ds:uri="http://schemas.microsoft.com/sharepoint.v3"/>
    <ds:schemaRef ds:uri="http://purl.org/dc/elements/1.1/"/>
    <ds:schemaRef ds:uri="http://schemas.microsoft.com/office/2006/metadata/properties"/>
    <ds:schemaRef ds:uri="4ffa91fb-a0ff-4ac5-b2db-65c790d184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F75D74-2BDF-467F-A689-6F5B8A8ED9C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0245C2B-8870-43DF-BC72-FE7041CC9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BA038F4-AE8A-4189-83FD-3D059849F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 Sheet</vt:lpstr>
      <vt:lpstr>Executive SummaryAK</vt:lpstr>
      <vt:lpstr>FractionUnbound</vt:lpstr>
      <vt:lpstr>Blanks</vt:lpstr>
      <vt:lpstr>LOD</vt:lpstr>
      <vt:lpstr>CC,eLOQ</vt:lpstr>
      <vt:lpstr>InternalStandards</vt:lpstr>
      <vt:lpstr>SampleIDs</vt:lpstr>
      <vt:lpstr>QC</vt:lpstr>
      <vt:lpstr>1206Analysis</vt:lpstr>
      <vt:lpstr>4NT Analysis</vt:lpstr>
      <vt:lpstr>102919RawOutput</vt:lpstr>
      <vt:lpstr>102919Raw4NT</vt:lpstr>
      <vt:lpstr>110119RawOutput</vt:lpstr>
      <vt:lpstr>121019RawOutput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2020-01-06T15:52:06Z</dcterms:created>
  <dcterms:modified xsi:type="dcterms:W3CDTF">2020-07-21T21:33:24Z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