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EPA 2020\Reporting\June 2020\"/>
    </mc:Choice>
  </mc:AlternateContent>
  <bookViews>
    <workbookView xWindow="0" yWindow="0" windowWidth="28800" windowHeight="12300" activeTab="1"/>
  </bookViews>
  <sheets>
    <sheet name="Summary" sheetId="1" r:id="rId1"/>
    <sheet name="Data" sheetId="2" r:id="rId2"/>
  </sheets>
  <definedNames>
    <definedName name="Individual1">Summary!$J$2:$Q$87</definedName>
    <definedName name="Summary1">Summary!$A$6:$G$23</definedName>
    <definedName name="Summary2G1">Summary!$A$26:$H$44</definedName>
    <definedName name="Summary3">Summary!$A$47:$H$63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D63" i="1"/>
  <c r="F63" i="1" s="1"/>
  <c r="G63" i="1" s="1"/>
  <c r="C63" i="1"/>
  <c r="B63" i="1"/>
  <c r="E62" i="1"/>
  <c r="D62" i="1"/>
  <c r="C62" i="1"/>
  <c r="B62" i="1"/>
  <c r="E61" i="1"/>
  <c r="D61" i="1"/>
  <c r="F61" i="1" s="1"/>
  <c r="C61" i="1"/>
  <c r="B61" i="1"/>
  <c r="E60" i="1"/>
  <c r="D60" i="1"/>
  <c r="F60" i="1" s="1"/>
  <c r="G60" i="1" s="1"/>
  <c r="C60" i="1"/>
  <c r="B60" i="1"/>
  <c r="E59" i="1"/>
  <c r="D59" i="1"/>
  <c r="C59" i="1"/>
  <c r="B59" i="1"/>
  <c r="E58" i="1"/>
  <c r="D58" i="1"/>
  <c r="F58" i="1" s="1"/>
  <c r="C58" i="1"/>
  <c r="B58" i="1"/>
  <c r="E57" i="1"/>
  <c r="D57" i="1"/>
  <c r="F57" i="1" s="1"/>
  <c r="G57" i="1" s="1"/>
  <c r="C57" i="1"/>
  <c r="B57" i="1"/>
  <c r="E56" i="1"/>
  <c r="D56" i="1"/>
  <c r="C56" i="1"/>
  <c r="B56" i="1"/>
  <c r="E55" i="1"/>
  <c r="D55" i="1"/>
  <c r="F55" i="1" s="1"/>
  <c r="C55" i="1"/>
  <c r="B55" i="1"/>
  <c r="E54" i="1"/>
  <c r="D54" i="1"/>
  <c r="F54" i="1" s="1"/>
  <c r="G54" i="1" s="1"/>
  <c r="C54" i="1"/>
  <c r="B54" i="1"/>
  <c r="E53" i="1"/>
  <c r="D53" i="1"/>
  <c r="C53" i="1"/>
  <c r="B53" i="1"/>
  <c r="E52" i="1"/>
  <c r="D52" i="1"/>
  <c r="F52" i="1" s="1"/>
  <c r="C52" i="1"/>
  <c r="B52" i="1"/>
  <c r="E51" i="1"/>
  <c r="D51" i="1"/>
  <c r="F51" i="1" s="1"/>
  <c r="G51" i="1" s="1"/>
  <c r="C51" i="1"/>
  <c r="B51" i="1"/>
  <c r="E50" i="1"/>
  <c r="D50" i="1"/>
  <c r="C50" i="1"/>
  <c r="B50" i="1"/>
  <c r="E49" i="1"/>
  <c r="D49" i="1"/>
  <c r="F49" i="1" s="1"/>
  <c r="C49" i="1"/>
  <c r="B49" i="1"/>
  <c r="E48" i="1"/>
  <c r="D48" i="1"/>
  <c r="F48" i="1" s="1"/>
  <c r="G48" i="1" s="1"/>
  <c r="C48" i="1"/>
  <c r="B48" i="1"/>
  <c r="P86" i="1"/>
  <c r="O86" i="1"/>
  <c r="N86" i="1"/>
  <c r="Q85" i="1"/>
  <c r="P85" i="1"/>
  <c r="O85" i="1"/>
  <c r="N85" i="1"/>
  <c r="Q83" i="1"/>
  <c r="P83" i="1"/>
  <c r="O83" i="1"/>
  <c r="N83" i="1"/>
  <c r="P84" i="1"/>
  <c r="O84" i="1"/>
  <c r="Q84" i="1" s="1"/>
  <c r="N84" i="1"/>
  <c r="P82" i="1"/>
  <c r="O82" i="1"/>
  <c r="N82" i="1"/>
  <c r="K82" i="1"/>
  <c r="Q81" i="1"/>
  <c r="P81" i="1"/>
  <c r="O81" i="1"/>
  <c r="N81" i="1"/>
  <c r="Q80" i="1"/>
  <c r="P80" i="1"/>
  <c r="O80" i="1"/>
  <c r="N80" i="1"/>
  <c r="Q78" i="1"/>
  <c r="P78" i="1"/>
  <c r="O78" i="1"/>
  <c r="N78" i="1"/>
  <c r="Q79" i="1"/>
  <c r="P79" i="1"/>
  <c r="O79" i="1"/>
  <c r="N79" i="1"/>
  <c r="P77" i="1"/>
  <c r="O77" i="1"/>
  <c r="N77" i="1"/>
  <c r="Q77" i="1" s="1"/>
  <c r="K77" i="1"/>
  <c r="P76" i="1"/>
  <c r="O76" i="1"/>
  <c r="N76" i="1"/>
  <c r="Q75" i="1"/>
  <c r="P75" i="1"/>
  <c r="O75" i="1"/>
  <c r="N75" i="1"/>
  <c r="Q73" i="1"/>
  <c r="P73" i="1"/>
  <c r="O73" i="1"/>
  <c r="N73" i="1"/>
  <c r="P74" i="1"/>
  <c r="O74" i="1"/>
  <c r="N74" i="1"/>
  <c r="P72" i="1"/>
  <c r="O72" i="1"/>
  <c r="N72" i="1"/>
  <c r="Q72" i="1" s="1"/>
  <c r="K72" i="1"/>
  <c r="P71" i="1"/>
  <c r="O71" i="1"/>
  <c r="N71" i="1"/>
  <c r="Q71" i="1" s="1"/>
  <c r="Q70" i="1"/>
  <c r="P70" i="1"/>
  <c r="O70" i="1"/>
  <c r="N70" i="1"/>
  <c r="Q68" i="1"/>
  <c r="P68" i="1"/>
  <c r="O68" i="1"/>
  <c r="N68" i="1"/>
  <c r="P69" i="1"/>
  <c r="O69" i="1"/>
  <c r="N69" i="1"/>
  <c r="Q69" i="1" s="1"/>
  <c r="P67" i="1"/>
  <c r="O67" i="1"/>
  <c r="N67" i="1"/>
  <c r="K67" i="1"/>
  <c r="P66" i="1"/>
  <c r="O66" i="1"/>
  <c r="N66" i="1"/>
  <c r="Q66" i="1" s="1"/>
  <c r="Q65" i="1"/>
  <c r="P65" i="1"/>
  <c r="O65" i="1"/>
  <c r="N65" i="1"/>
  <c r="Q63" i="1"/>
  <c r="P63" i="1"/>
  <c r="O63" i="1"/>
  <c r="N63" i="1"/>
  <c r="P64" i="1"/>
  <c r="O64" i="1"/>
  <c r="Q64" i="1" s="1"/>
  <c r="N64" i="1"/>
  <c r="P62" i="1"/>
  <c r="O62" i="1"/>
  <c r="N62" i="1"/>
  <c r="K62" i="1"/>
  <c r="P61" i="1"/>
  <c r="O61" i="1"/>
  <c r="Q61" i="1" s="1"/>
  <c r="N61" i="1"/>
  <c r="Q60" i="1"/>
  <c r="P60" i="1"/>
  <c r="O60" i="1"/>
  <c r="N60" i="1"/>
  <c r="Q58" i="1"/>
  <c r="P58" i="1"/>
  <c r="O58" i="1"/>
  <c r="N58" i="1"/>
  <c r="P59" i="1"/>
  <c r="O59" i="1"/>
  <c r="Q59" i="1" s="1"/>
  <c r="N59" i="1"/>
  <c r="P57" i="1"/>
  <c r="O57" i="1"/>
  <c r="N57" i="1"/>
  <c r="Q57" i="1" s="1"/>
  <c r="K57" i="1"/>
  <c r="P56" i="1"/>
  <c r="O56" i="1"/>
  <c r="N56" i="1"/>
  <c r="Q55" i="1"/>
  <c r="P55" i="1"/>
  <c r="O55" i="1"/>
  <c r="N55" i="1"/>
  <c r="Q53" i="1"/>
  <c r="P53" i="1"/>
  <c r="O53" i="1"/>
  <c r="N53" i="1"/>
  <c r="P54" i="1"/>
  <c r="O54" i="1"/>
  <c r="N54" i="1"/>
  <c r="P52" i="1"/>
  <c r="O52" i="1"/>
  <c r="N52" i="1"/>
  <c r="Q52" i="1" s="1"/>
  <c r="K52" i="1"/>
  <c r="Q51" i="1"/>
  <c r="P51" i="1"/>
  <c r="O51" i="1"/>
  <c r="N51" i="1"/>
  <c r="Q50" i="1"/>
  <c r="P50" i="1"/>
  <c r="O50" i="1"/>
  <c r="N50" i="1"/>
  <c r="Q48" i="1"/>
  <c r="P48" i="1"/>
  <c r="O48" i="1"/>
  <c r="N48" i="1"/>
  <c r="Q49" i="1"/>
  <c r="P49" i="1"/>
  <c r="O49" i="1"/>
  <c r="N49" i="1"/>
  <c r="P47" i="1"/>
  <c r="O47" i="1"/>
  <c r="N47" i="1"/>
  <c r="Q47" i="1" s="1"/>
  <c r="K47" i="1"/>
  <c r="P46" i="1"/>
  <c r="O46" i="1"/>
  <c r="N46" i="1"/>
  <c r="Q46" i="1" s="1"/>
  <c r="Q45" i="1"/>
  <c r="P45" i="1"/>
  <c r="O45" i="1"/>
  <c r="N45" i="1"/>
  <c r="Q43" i="1"/>
  <c r="P43" i="1"/>
  <c r="O43" i="1"/>
  <c r="N43" i="1"/>
  <c r="P44" i="1"/>
  <c r="O44" i="1"/>
  <c r="N44" i="1"/>
  <c r="Q44" i="1" s="1"/>
  <c r="P42" i="1"/>
  <c r="O42" i="1"/>
  <c r="N42" i="1"/>
  <c r="Q42" i="1" s="1"/>
  <c r="K42" i="1"/>
  <c r="P41" i="1"/>
  <c r="O41" i="1"/>
  <c r="N41" i="1"/>
  <c r="Q41" i="1" s="1"/>
  <c r="Q40" i="1"/>
  <c r="P40" i="1"/>
  <c r="O40" i="1"/>
  <c r="N40" i="1"/>
  <c r="Q38" i="1"/>
  <c r="P38" i="1"/>
  <c r="O38" i="1"/>
  <c r="N38" i="1"/>
  <c r="P39" i="1"/>
  <c r="O39" i="1"/>
  <c r="N39" i="1"/>
  <c r="Q39" i="1" s="1"/>
  <c r="P37" i="1"/>
  <c r="O37" i="1"/>
  <c r="N37" i="1"/>
  <c r="K37" i="1"/>
  <c r="P36" i="1"/>
  <c r="O36" i="1"/>
  <c r="N36" i="1"/>
  <c r="Q36" i="1" s="1"/>
  <c r="Q35" i="1"/>
  <c r="P35" i="1"/>
  <c r="O35" i="1"/>
  <c r="N35" i="1"/>
  <c r="Q33" i="1"/>
  <c r="P33" i="1"/>
  <c r="O33" i="1"/>
  <c r="N33" i="1"/>
  <c r="P34" i="1"/>
  <c r="O34" i="1"/>
  <c r="N34" i="1"/>
  <c r="P32" i="1"/>
  <c r="O32" i="1"/>
  <c r="N32" i="1"/>
  <c r="K32" i="1"/>
  <c r="P31" i="1"/>
  <c r="O31" i="1"/>
  <c r="Q31" i="1" s="1"/>
  <c r="N31" i="1"/>
  <c r="Q30" i="1"/>
  <c r="P30" i="1"/>
  <c r="O30" i="1"/>
  <c r="N30" i="1"/>
  <c r="Q28" i="1"/>
  <c r="P28" i="1"/>
  <c r="O28" i="1"/>
  <c r="N28" i="1"/>
  <c r="P29" i="1"/>
  <c r="O29" i="1"/>
  <c r="Q29" i="1" s="1"/>
  <c r="N29" i="1"/>
  <c r="P27" i="1"/>
  <c r="O27" i="1"/>
  <c r="N27" i="1"/>
  <c r="Q27" i="1" s="1"/>
  <c r="K27" i="1"/>
  <c r="P26" i="1"/>
  <c r="O26" i="1"/>
  <c r="N26" i="1"/>
  <c r="Q25" i="1"/>
  <c r="P25" i="1"/>
  <c r="O25" i="1"/>
  <c r="N25" i="1"/>
  <c r="Q23" i="1"/>
  <c r="P23" i="1"/>
  <c r="O23" i="1"/>
  <c r="N23" i="1"/>
  <c r="P24" i="1"/>
  <c r="O24" i="1"/>
  <c r="Q24" i="1" s="1"/>
  <c r="N24" i="1"/>
  <c r="P22" i="1"/>
  <c r="O22" i="1"/>
  <c r="N22" i="1"/>
  <c r="Q22" i="1" s="1"/>
  <c r="K22" i="1"/>
  <c r="Q21" i="1"/>
  <c r="P21" i="1"/>
  <c r="O21" i="1"/>
  <c r="N21" i="1"/>
  <c r="Q20" i="1"/>
  <c r="P20" i="1"/>
  <c r="O20" i="1"/>
  <c r="N20" i="1"/>
  <c r="Q18" i="1"/>
  <c r="P18" i="1"/>
  <c r="O18" i="1"/>
  <c r="N18" i="1"/>
  <c r="Q19" i="1"/>
  <c r="P19" i="1"/>
  <c r="O19" i="1"/>
  <c r="N19" i="1"/>
  <c r="P17" i="1"/>
  <c r="O17" i="1"/>
  <c r="N17" i="1"/>
  <c r="Q17" i="1" s="1"/>
  <c r="K17" i="1"/>
  <c r="P16" i="1"/>
  <c r="O16" i="1"/>
  <c r="N16" i="1"/>
  <c r="Q16" i="1" s="1"/>
  <c r="Q15" i="1"/>
  <c r="P15" i="1"/>
  <c r="O15" i="1"/>
  <c r="N15" i="1"/>
  <c r="Q13" i="1"/>
  <c r="P13" i="1"/>
  <c r="O13" i="1"/>
  <c r="N13" i="1"/>
  <c r="P14" i="1"/>
  <c r="O14" i="1"/>
  <c r="N14" i="1"/>
  <c r="P12" i="1"/>
  <c r="O12" i="1"/>
  <c r="N12" i="1"/>
  <c r="Q12" i="1" s="1"/>
  <c r="K12" i="1"/>
  <c r="P11" i="1"/>
  <c r="O11" i="1"/>
  <c r="N11" i="1"/>
  <c r="Q11" i="1" s="1"/>
  <c r="Q10" i="1"/>
  <c r="P10" i="1"/>
  <c r="O10" i="1"/>
  <c r="N10" i="1"/>
  <c r="Q8" i="1"/>
  <c r="P8" i="1"/>
  <c r="O8" i="1"/>
  <c r="N8" i="1"/>
  <c r="P9" i="1"/>
  <c r="O9" i="1"/>
  <c r="N9" i="1"/>
  <c r="Q9" i="1" s="1"/>
  <c r="P7" i="1"/>
  <c r="O7" i="1"/>
  <c r="N7" i="1"/>
  <c r="K7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V422" i="2"/>
  <c r="V421" i="2"/>
  <c r="U423" i="2"/>
  <c r="U422" i="2"/>
  <c r="U421" i="2"/>
  <c r="T423" i="2"/>
  <c r="T422" i="2"/>
  <c r="T421" i="2"/>
  <c r="S423" i="2"/>
  <c r="S422" i="2"/>
  <c r="S421" i="2"/>
  <c r="Q422" i="2"/>
  <c r="P422" i="2"/>
  <c r="R405" i="2"/>
  <c r="Q40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K422" i="2"/>
  <c r="K420" i="2"/>
  <c r="K423" i="2" s="1"/>
  <c r="K424" i="2" s="1"/>
  <c r="J421" i="2"/>
  <c r="R404" i="2"/>
  <c r="Q404" i="2"/>
  <c r="N412" i="2"/>
  <c r="M412" i="2"/>
  <c r="N411" i="2"/>
  <c r="M411" i="2"/>
  <c r="N410" i="2"/>
  <c r="M410" i="2"/>
  <c r="N409" i="2"/>
  <c r="M409" i="2"/>
  <c r="N408" i="2"/>
  <c r="M408" i="2"/>
  <c r="L410" i="2"/>
  <c r="L415" i="2"/>
  <c r="L422" i="2" s="1"/>
  <c r="K415" i="2"/>
  <c r="J415" i="2"/>
  <c r="M415" i="2" s="1"/>
  <c r="L417" i="2"/>
  <c r="M417" i="2" s="1"/>
  <c r="K417" i="2"/>
  <c r="K421" i="2" s="1"/>
  <c r="J417" i="2"/>
  <c r="N417" i="2" s="1"/>
  <c r="L416" i="2"/>
  <c r="L420" i="2" s="1"/>
  <c r="L423" i="2" s="1"/>
  <c r="L424" i="2" s="1"/>
  <c r="K416" i="2"/>
  <c r="J416" i="2"/>
  <c r="N416" i="2" s="1"/>
  <c r="L404" i="2"/>
  <c r="L411" i="2" s="1"/>
  <c r="K404" i="2"/>
  <c r="K411" i="2" s="1"/>
  <c r="J404" i="2"/>
  <c r="M404" i="2" s="1"/>
  <c r="L406" i="2"/>
  <c r="K406" i="2"/>
  <c r="K410" i="2" s="1"/>
  <c r="J406" i="2"/>
  <c r="N406" i="2" s="1"/>
  <c r="L405" i="2"/>
  <c r="L409" i="2" s="1"/>
  <c r="L412" i="2" s="1"/>
  <c r="K405" i="2"/>
  <c r="N405" i="2" s="1"/>
  <c r="J405" i="2"/>
  <c r="J409" i="2" s="1"/>
  <c r="J412" i="2" s="1"/>
  <c r="K419" i="2"/>
  <c r="J419" i="2"/>
  <c r="K408" i="2"/>
  <c r="J408" i="2"/>
  <c r="Q390" i="2"/>
  <c r="P390" i="2"/>
  <c r="N387" i="2"/>
  <c r="M387" i="2"/>
  <c r="K383" i="2" s="1"/>
  <c r="N376" i="2"/>
  <c r="M376" i="2"/>
  <c r="K374" i="2" s="1"/>
  <c r="K378" i="2" s="1"/>
  <c r="L372" i="2"/>
  <c r="K372" i="2"/>
  <c r="J372" i="2"/>
  <c r="M372" i="2" s="1"/>
  <c r="K373" i="2"/>
  <c r="K377" i="2" s="1"/>
  <c r="J373" i="2"/>
  <c r="J377" i="2" s="1"/>
  <c r="K387" i="2"/>
  <c r="J387" i="2"/>
  <c r="K376" i="2"/>
  <c r="J376" i="2"/>
  <c r="Q358" i="2"/>
  <c r="P358" i="2"/>
  <c r="N355" i="2"/>
  <c r="M355" i="2"/>
  <c r="L351" i="2" s="1"/>
  <c r="N344" i="2"/>
  <c r="M344" i="2"/>
  <c r="L342" i="2" s="1"/>
  <c r="L346" i="2" s="1"/>
  <c r="K351" i="2"/>
  <c r="L353" i="2"/>
  <c r="L357" i="2" s="1"/>
  <c r="K353" i="2"/>
  <c r="J353" i="2"/>
  <c r="M353" i="2" s="1"/>
  <c r="K352" i="2"/>
  <c r="K356" i="2" s="1"/>
  <c r="J352" i="2"/>
  <c r="J342" i="2"/>
  <c r="L341" i="2"/>
  <c r="K355" i="2"/>
  <c r="J355" i="2"/>
  <c r="K344" i="2"/>
  <c r="J344" i="2"/>
  <c r="U333" i="2"/>
  <c r="U332" i="2"/>
  <c r="U331" i="2"/>
  <c r="Q332" i="2"/>
  <c r="P332" i="2"/>
  <c r="N329" i="2"/>
  <c r="M329" i="2"/>
  <c r="J327" i="2" s="1"/>
  <c r="L334" i="2"/>
  <c r="L333" i="2"/>
  <c r="L332" i="2"/>
  <c r="N318" i="2"/>
  <c r="M318" i="2"/>
  <c r="J316" i="2" s="1"/>
  <c r="L322" i="2"/>
  <c r="L321" i="2"/>
  <c r="K329" i="2"/>
  <c r="J329" i="2"/>
  <c r="K318" i="2"/>
  <c r="J318" i="2"/>
  <c r="U307" i="2"/>
  <c r="U306" i="2"/>
  <c r="U305" i="2"/>
  <c r="Q306" i="2"/>
  <c r="P306" i="2"/>
  <c r="N303" i="2"/>
  <c r="M303" i="2"/>
  <c r="K299" i="2" s="1"/>
  <c r="L308" i="2"/>
  <c r="L307" i="2"/>
  <c r="L306" i="2"/>
  <c r="N292" i="2"/>
  <c r="M292" i="2"/>
  <c r="J290" i="2" s="1"/>
  <c r="L296" i="2"/>
  <c r="L295" i="2"/>
  <c r="K301" i="2"/>
  <c r="K305" i="2" s="1"/>
  <c r="J301" i="2"/>
  <c r="J305" i="2" s="1"/>
  <c r="M305" i="2" s="1"/>
  <c r="K303" i="2"/>
  <c r="J303" i="2"/>
  <c r="K292" i="2"/>
  <c r="J292" i="2"/>
  <c r="U281" i="2"/>
  <c r="U280" i="2"/>
  <c r="U279" i="2"/>
  <c r="Q280" i="2"/>
  <c r="P280" i="2"/>
  <c r="N277" i="2"/>
  <c r="M277" i="2"/>
  <c r="K275" i="2" s="1"/>
  <c r="K279" i="2" s="1"/>
  <c r="L282" i="2"/>
  <c r="L281" i="2"/>
  <c r="L280" i="2"/>
  <c r="N266" i="2"/>
  <c r="M266" i="2"/>
  <c r="K264" i="2" s="1"/>
  <c r="K268" i="2" s="1"/>
  <c r="L270" i="2"/>
  <c r="L269" i="2"/>
  <c r="K277" i="2"/>
  <c r="J277" i="2"/>
  <c r="K266" i="2"/>
  <c r="J266" i="2"/>
  <c r="U255" i="2"/>
  <c r="U254" i="2"/>
  <c r="U253" i="2"/>
  <c r="Q254" i="2"/>
  <c r="P254" i="2"/>
  <c r="N251" i="2"/>
  <c r="M251" i="2"/>
  <c r="K248" i="2" s="1"/>
  <c r="K252" i="2" s="1"/>
  <c r="L256" i="2"/>
  <c r="L255" i="2"/>
  <c r="L254" i="2"/>
  <c r="N240" i="2"/>
  <c r="M240" i="2"/>
  <c r="K238" i="2" s="1"/>
  <c r="K242" i="2" s="1"/>
  <c r="L244" i="2"/>
  <c r="L243" i="2"/>
  <c r="K251" i="2"/>
  <c r="J251" i="2"/>
  <c r="K240" i="2"/>
  <c r="J240" i="2"/>
  <c r="U229" i="2"/>
  <c r="U228" i="2"/>
  <c r="U227" i="2"/>
  <c r="Q228" i="2"/>
  <c r="P228" i="2"/>
  <c r="N225" i="2"/>
  <c r="M225" i="2"/>
  <c r="K223" i="2" s="1"/>
  <c r="K227" i="2" s="1"/>
  <c r="L230" i="2"/>
  <c r="L229" i="2"/>
  <c r="L228" i="2"/>
  <c r="N214" i="2"/>
  <c r="M214" i="2"/>
  <c r="K210" i="2" s="1"/>
  <c r="L218" i="2"/>
  <c r="L217" i="2"/>
  <c r="K221" i="2"/>
  <c r="K222" i="2"/>
  <c r="K226" i="2" s="1"/>
  <c r="K229" i="2" s="1"/>
  <c r="K225" i="2"/>
  <c r="J225" i="2"/>
  <c r="K214" i="2"/>
  <c r="J214" i="2"/>
  <c r="U203" i="2"/>
  <c r="U202" i="2"/>
  <c r="U201" i="2"/>
  <c r="Q202" i="2"/>
  <c r="P202" i="2"/>
  <c r="N199" i="2"/>
  <c r="M199" i="2"/>
  <c r="K196" i="2" s="1"/>
  <c r="K200" i="2" s="1"/>
  <c r="L204" i="2"/>
  <c r="L203" i="2"/>
  <c r="L202" i="2"/>
  <c r="N188" i="2"/>
  <c r="M188" i="2"/>
  <c r="K186" i="2" s="1"/>
  <c r="K190" i="2" s="1"/>
  <c r="L192" i="2"/>
  <c r="L191" i="2"/>
  <c r="K199" i="2"/>
  <c r="J199" i="2"/>
  <c r="K188" i="2"/>
  <c r="J188" i="2"/>
  <c r="U177" i="2"/>
  <c r="U176" i="2"/>
  <c r="U175" i="2"/>
  <c r="Q176" i="2"/>
  <c r="P176" i="2"/>
  <c r="N173" i="2"/>
  <c r="M173" i="2"/>
  <c r="J171" i="2" s="1"/>
  <c r="J175" i="2" s="1"/>
  <c r="L178" i="2"/>
  <c r="L177" i="2"/>
  <c r="L176" i="2"/>
  <c r="N162" i="2"/>
  <c r="M162" i="2"/>
  <c r="J158" i="2" s="1"/>
  <c r="L166" i="2"/>
  <c r="L165" i="2"/>
  <c r="K173" i="2"/>
  <c r="J173" i="2"/>
  <c r="K162" i="2"/>
  <c r="J162" i="2"/>
  <c r="U151" i="2"/>
  <c r="U150" i="2"/>
  <c r="U149" i="2"/>
  <c r="Q150" i="2"/>
  <c r="P150" i="2"/>
  <c r="N147" i="2"/>
  <c r="M147" i="2"/>
  <c r="K145" i="2" s="1"/>
  <c r="K149" i="2" s="1"/>
  <c r="L152" i="2"/>
  <c r="L151" i="2"/>
  <c r="L150" i="2"/>
  <c r="N136" i="2"/>
  <c r="M136" i="2"/>
  <c r="K132" i="2" s="1"/>
  <c r="L140" i="2"/>
  <c r="L139" i="2"/>
  <c r="K147" i="2"/>
  <c r="J147" i="2"/>
  <c r="K136" i="2"/>
  <c r="J136" i="2"/>
  <c r="U125" i="2"/>
  <c r="U124" i="2"/>
  <c r="U123" i="2"/>
  <c r="Q124" i="2"/>
  <c r="P124" i="2"/>
  <c r="N121" i="2"/>
  <c r="M121" i="2"/>
  <c r="J117" i="2" s="1"/>
  <c r="L126" i="2"/>
  <c r="L125" i="2"/>
  <c r="L124" i="2"/>
  <c r="N110" i="2"/>
  <c r="M110" i="2"/>
  <c r="K108" i="2" s="1"/>
  <c r="K112" i="2" s="1"/>
  <c r="L114" i="2"/>
  <c r="L113" i="2"/>
  <c r="K121" i="2"/>
  <c r="J121" i="2"/>
  <c r="K110" i="2"/>
  <c r="J110" i="2"/>
  <c r="U99" i="2"/>
  <c r="U98" i="2"/>
  <c r="U97" i="2"/>
  <c r="Q98" i="2"/>
  <c r="P98" i="2"/>
  <c r="N95" i="2"/>
  <c r="M95" i="2"/>
  <c r="J91" i="2" s="1"/>
  <c r="L100" i="2"/>
  <c r="L99" i="2"/>
  <c r="L98" i="2"/>
  <c r="N84" i="2"/>
  <c r="M84" i="2"/>
  <c r="J82" i="2" s="1"/>
  <c r="L88" i="2"/>
  <c r="L87" i="2"/>
  <c r="K95" i="2"/>
  <c r="J95" i="2"/>
  <c r="K84" i="2"/>
  <c r="J84" i="2"/>
  <c r="U73" i="2"/>
  <c r="U72" i="2"/>
  <c r="U71" i="2"/>
  <c r="Q72" i="2"/>
  <c r="P72" i="2"/>
  <c r="N69" i="2"/>
  <c r="M69" i="2"/>
  <c r="J66" i="2" s="1"/>
  <c r="J70" i="2" s="1"/>
  <c r="L74" i="2"/>
  <c r="L73" i="2"/>
  <c r="L72" i="2"/>
  <c r="N58" i="2"/>
  <c r="M58" i="2"/>
  <c r="K54" i="2" s="1"/>
  <c r="L62" i="2"/>
  <c r="L61" i="2"/>
  <c r="K69" i="2"/>
  <c r="J69" i="2"/>
  <c r="K58" i="2"/>
  <c r="J58" i="2"/>
  <c r="U47" i="2"/>
  <c r="U46" i="2"/>
  <c r="U45" i="2"/>
  <c r="Q46" i="2"/>
  <c r="P46" i="2"/>
  <c r="N43" i="2"/>
  <c r="M43" i="2"/>
  <c r="K41" i="2" s="1"/>
  <c r="K45" i="2" s="1"/>
  <c r="L48" i="2"/>
  <c r="L47" i="2"/>
  <c r="L46" i="2"/>
  <c r="N32" i="2"/>
  <c r="M32" i="2"/>
  <c r="K30" i="2" s="1"/>
  <c r="K34" i="2" s="1"/>
  <c r="L36" i="2"/>
  <c r="L35" i="2"/>
  <c r="K43" i="2"/>
  <c r="J43" i="2"/>
  <c r="K32" i="2"/>
  <c r="J32" i="2"/>
  <c r="U21" i="2"/>
  <c r="U20" i="2"/>
  <c r="U19" i="2"/>
  <c r="Q20" i="2"/>
  <c r="P20" i="2"/>
  <c r="N17" i="2"/>
  <c r="M17" i="2"/>
  <c r="K15" i="2" s="1"/>
  <c r="K19" i="2" s="1"/>
  <c r="L22" i="2"/>
  <c r="L21" i="2"/>
  <c r="L20" i="2"/>
  <c r="N6" i="2"/>
  <c r="M6" i="2"/>
  <c r="K4" i="2" s="1"/>
  <c r="K8" i="2" s="1"/>
  <c r="L10" i="2"/>
  <c r="L9" i="2"/>
  <c r="K17" i="2"/>
  <c r="J17" i="2"/>
  <c r="K6" i="2"/>
  <c r="J6" i="2"/>
  <c r="Q7" i="1" l="1"/>
  <c r="Q32" i="1"/>
  <c r="Q37" i="1"/>
  <c r="Q62" i="1"/>
  <c r="Q54" i="1"/>
  <c r="F50" i="1"/>
  <c r="G50" i="1" s="1"/>
  <c r="F53" i="1"/>
  <c r="G53" i="1" s="1"/>
  <c r="F56" i="1"/>
  <c r="G56" i="1" s="1"/>
  <c r="F59" i="1"/>
  <c r="G59" i="1" s="1"/>
  <c r="F62" i="1"/>
  <c r="G62" i="1" s="1"/>
  <c r="Q34" i="1"/>
  <c r="G49" i="1"/>
  <c r="G52" i="1"/>
  <c r="G55" i="1"/>
  <c r="G58" i="1"/>
  <c r="G61" i="1"/>
  <c r="Q76" i="1"/>
  <c r="Q82" i="1"/>
  <c r="Q14" i="1"/>
  <c r="Q26" i="1"/>
  <c r="Q56" i="1"/>
  <c r="Q67" i="1"/>
  <c r="Q74" i="1"/>
  <c r="Q86" i="1"/>
  <c r="N415" i="2"/>
  <c r="L421" i="2"/>
  <c r="M416" i="2"/>
  <c r="J420" i="2"/>
  <c r="J423" i="2" s="1"/>
  <c r="J424" i="2" s="1"/>
  <c r="J422" i="2"/>
  <c r="J410" i="2"/>
  <c r="N404" i="2"/>
  <c r="J411" i="2"/>
  <c r="M405" i="2"/>
  <c r="K409" i="2"/>
  <c r="K412" i="2" s="1"/>
  <c r="M406" i="2"/>
  <c r="K379" i="2"/>
  <c r="K342" i="2"/>
  <c r="K346" i="2" s="1"/>
  <c r="L373" i="2"/>
  <c r="L377" i="2" s="1"/>
  <c r="L380" i="2" s="1"/>
  <c r="U389" i="2" s="1"/>
  <c r="J274" i="2"/>
  <c r="J278" i="2" s="1"/>
  <c r="L383" i="2"/>
  <c r="J300" i="2"/>
  <c r="J306" i="2" s="1"/>
  <c r="K341" i="2"/>
  <c r="K345" i="2" s="1"/>
  <c r="K348" i="2" s="1"/>
  <c r="T357" i="2" s="1"/>
  <c r="L340" i="2"/>
  <c r="L347" i="2" s="1"/>
  <c r="J351" i="2"/>
  <c r="J358" i="2" s="1"/>
  <c r="L374" i="2"/>
  <c r="K316" i="2"/>
  <c r="K320" i="2" s="1"/>
  <c r="J236" i="2"/>
  <c r="J314" i="2"/>
  <c r="J340" i="2"/>
  <c r="K358" i="2"/>
  <c r="J374" i="2"/>
  <c r="J380" i="2" s="1"/>
  <c r="L384" i="2"/>
  <c r="L388" i="2" s="1"/>
  <c r="L391" i="2" s="1"/>
  <c r="J379" i="2"/>
  <c r="K380" i="2"/>
  <c r="T389" i="2" s="1"/>
  <c r="J341" i="2"/>
  <c r="J345" i="2" s="1"/>
  <c r="J348" i="2" s="1"/>
  <c r="S357" i="2" s="1"/>
  <c r="K340" i="2"/>
  <c r="K347" i="2" s="1"/>
  <c r="L390" i="2"/>
  <c r="J385" i="2"/>
  <c r="K385" i="2"/>
  <c r="K389" i="2" s="1"/>
  <c r="L385" i="2"/>
  <c r="L389" i="2" s="1"/>
  <c r="J384" i="2"/>
  <c r="J383" i="2"/>
  <c r="K384" i="2"/>
  <c r="K388" i="2" s="1"/>
  <c r="M373" i="2"/>
  <c r="L378" i="2"/>
  <c r="N372" i="2"/>
  <c r="K359" i="2"/>
  <c r="M345" i="2"/>
  <c r="K300" i="2"/>
  <c r="K304" i="2" s="1"/>
  <c r="K307" i="2" s="1"/>
  <c r="K325" i="2"/>
  <c r="L352" i="2"/>
  <c r="L356" i="2" s="1"/>
  <c r="L359" i="2" s="1"/>
  <c r="J347" i="2"/>
  <c r="J299" i="2"/>
  <c r="N299" i="2" s="1"/>
  <c r="J357" i="2"/>
  <c r="N351" i="2"/>
  <c r="J356" i="2"/>
  <c r="K357" i="2"/>
  <c r="N353" i="2"/>
  <c r="L345" i="2"/>
  <c r="L348" i="2" s="1"/>
  <c r="U357" i="2" s="1"/>
  <c r="J346" i="2"/>
  <c r="N305" i="2"/>
  <c r="J263" i="2"/>
  <c r="J267" i="2" s="1"/>
  <c r="K290" i="2"/>
  <c r="K294" i="2" s="1"/>
  <c r="J262" i="2"/>
  <c r="J288" i="2"/>
  <c r="J144" i="2"/>
  <c r="J148" i="2" s="1"/>
  <c r="K262" i="2"/>
  <c r="N262" i="2" s="1"/>
  <c r="M300" i="2"/>
  <c r="J289" i="2"/>
  <c r="J293" i="2" s="1"/>
  <c r="K327" i="2"/>
  <c r="K331" i="2" s="1"/>
  <c r="K289" i="2"/>
  <c r="K293" i="2" s="1"/>
  <c r="J331" i="2"/>
  <c r="J325" i="2"/>
  <c r="J326" i="2"/>
  <c r="K326" i="2"/>
  <c r="K330" i="2" s="1"/>
  <c r="J320" i="2"/>
  <c r="N316" i="2"/>
  <c r="K314" i="2"/>
  <c r="J315" i="2"/>
  <c r="K315" i="2"/>
  <c r="K319" i="2" s="1"/>
  <c r="K322" i="2" s="1"/>
  <c r="T331" i="2" s="1"/>
  <c r="J294" i="2"/>
  <c r="K195" i="2"/>
  <c r="J247" i="2"/>
  <c r="K273" i="2"/>
  <c r="M273" i="2" s="1"/>
  <c r="K288" i="2"/>
  <c r="J211" i="2"/>
  <c r="J215" i="2" s="1"/>
  <c r="J212" i="2"/>
  <c r="J216" i="2" s="1"/>
  <c r="J196" i="2"/>
  <c r="J200" i="2" s="1"/>
  <c r="N200" i="2" s="1"/>
  <c r="J273" i="2"/>
  <c r="M299" i="2"/>
  <c r="T306" i="2"/>
  <c r="N300" i="2"/>
  <c r="M301" i="2"/>
  <c r="J304" i="2"/>
  <c r="N301" i="2"/>
  <c r="K263" i="2"/>
  <c r="K267" i="2" s="1"/>
  <c r="K270" i="2" s="1"/>
  <c r="T279" i="2" s="1"/>
  <c r="K274" i="2"/>
  <c r="K278" i="2" s="1"/>
  <c r="K281" i="2" s="1"/>
  <c r="J249" i="2"/>
  <c r="J253" i="2" s="1"/>
  <c r="J264" i="2"/>
  <c r="M264" i="2" s="1"/>
  <c r="J275" i="2"/>
  <c r="J279" i="2" s="1"/>
  <c r="J248" i="2"/>
  <c r="J252" i="2" s="1"/>
  <c r="J133" i="2"/>
  <c r="J137" i="2" s="1"/>
  <c r="J210" i="2"/>
  <c r="M210" i="2" s="1"/>
  <c r="K249" i="2"/>
  <c r="K253" i="2" s="1"/>
  <c r="M262" i="2"/>
  <c r="K269" i="2"/>
  <c r="K211" i="2"/>
  <c r="K215" i="2" s="1"/>
  <c r="K236" i="2"/>
  <c r="K247" i="2"/>
  <c r="K254" i="2" s="1"/>
  <c r="J159" i="2"/>
  <c r="J163" i="2" s="1"/>
  <c r="J237" i="2"/>
  <c r="K158" i="2"/>
  <c r="N158" i="2" s="1"/>
  <c r="K212" i="2"/>
  <c r="K237" i="2"/>
  <c r="K241" i="2" s="1"/>
  <c r="K244" i="2" s="1"/>
  <c r="T253" i="2" s="1"/>
  <c r="J238" i="2"/>
  <c r="M238" i="2" s="1"/>
  <c r="M249" i="2"/>
  <c r="J67" i="2"/>
  <c r="J71" i="2" s="1"/>
  <c r="K160" i="2"/>
  <c r="K164" i="2" s="1"/>
  <c r="J221" i="2"/>
  <c r="N221" i="2" s="1"/>
  <c r="K134" i="2"/>
  <c r="K138" i="2" s="1"/>
  <c r="J184" i="2"/>
  <c r="J132" i="2"/>
  <c r="M132" i="2" s="1"/>
  <c r="T228" i="2"/>
  <c r="K228" i="2"/>
  <c r="J222" i="2"/>
  <c r="J223" i="2"/>
  <c r="J107" i="2"/>
  <c r="J111" i="2" s="1"/>
  <c r="K170" i="2"/>
  <c r="K174" i="2" s="1"/>
  <c r="J197" i="2"/>
  <c r="J201" i="2" s="1"/>
  <c r="K107" i="2"/>
  <c r="K111" i="2" s="1"/>
  <c r="K114" i="2" s="1"/>
  <c r="T123" i="2" s="1"/>
  <c r="K159" i="2"/>
  <c r="K163" i="2" s="1"/>
  <c r="K169" i="2"/>
  <c r="K197" i="2"/>
  <c r="K201" i="2" s="1"/>
  <c r="J160" i="2"/>
  <c r="J164" i="2" s="1"/>
  <c r="J195" i="2"/>
  <c r="J170" i="2"/>
  <c r="J174" i="2" s="1"/>
  <c r="K184" i="2"/>
  <c r="K185" i="2"/>
  <c r="K189" i="2" s="1"/>
  <c r="K192" i="2" s="1"/>
  <c r="T201" i="2" s="1"/>
  <c r="J185" i="2"/>
  <c r="J186" i="2"/>
  <c r="K144" i="2"/>
  <c r="K148" i="2" s="1"/>
  <c r="K133" i="2"/>
  <c r="K137" i="2" s="1"/>
  <c r="K171" i="2"/>
  <c r="K175" i="2" s="1"/>
  <c r="N175" i="2" s="1"/>
  <c r="K13" i="2"/>
  <c r="J134" i="2"/>
  <c r="J169" i="2"/>
  <c r="J145" i="2"/>
  <c r="J149" i="2" s="1"/>
  <c r="N149" i="2" s="1"/>
  <c r="K118" i="2"/>
  <c r="K122" i="2" s="1"/>
  <c r="J81" i="2"/>
  <c r="J106" i="2"/>
  <c r="J143" i="2"/>
  <c r="J92" i="2"/>
  <c r="J96" i="2" s="1"/>
  <c r="K106" i="2"/>
  <c r="K143" i="2"/>
  <c r="N148" i="2"/>
  <c r="J118" i="2"/>
  <c r="J122" i="2" s="1"/>
  <c r="J108" i="2"/>
  <c r="J55" i="2"/>
  <c r="K117" i="2"/>
  <c r="N117" i="2" s="1"/>
  <c r="K92" i="2"/>
  <c r="K96" i="2" s="1"/>
  <c r="K82" i="2"/>
  <c r="K86" i="2" s="1"/>
  <c r="J119" i="2"/>
  <c r="J123" i="2" s="1"/>
  <c r="K55" i="2"/>
  <c r="K59" i="2" s="1"/>
  <c r="J80" i="2"/>
  <c r="K119" i="2"/>
  <c r="K123" i="2" s="1"/>
  <c r="J56" i="2"/>
  <c r="J60" i="2" s="1"/>
  <c r="K80" i="2"/>
  <c r="K81" i="2"/>
  <c r="K85" i="2" s="1"/>
  <c r="K93" i="2"/>
  <c r="K97" i="2" s="1"/>
  <c r="K91" i="2"/>
  <c r="N91" i="2" s="1"/>
  <c r="J86" i="2"/>
  <c r="J93" i="2"/>
  <c r="J97" i="2" s="1"/>
  <c r="K66" i="2"/>
  <c r="K70" i="2" s="1"/>
  <c r="K67" i="2"/>
  <c r="K71" i="2" s="1"/>
  <c r="J40" i="2"/>
  <c r="J44" i="2" s="1"/>
  <c r="K56" i="2"/>
  <c r="K60" i="2" s="1"/>
  <c r="J65" i="2"/>
  <c r="K40" i="2"/>
  <c r="K44" i="2" s="1"/>
  <c r="K47" i="2" s="1"/>
  <c r="J54" i="2"/>
  <c r="N54" i="2" s="1"/>
  <c r="K65" i="2"/>
  <c r="K39" i="2"/>
  <c r="J41" i="2"/>
  <c r="N41" i="2" s="1"/>
  <c r="J14" i="2"/>
  <c r="J18" i="2" s="1"/>
  <c r="J13" i="2"/>
  <c r="J39" i="2"/>
  <c r="J28" i="2"/>
  <c r="J29" i="2"/>
  <c r="J30" i="2"/>
  <c r="K28" i="2"/>
  <c r="K29" i="2"/>
  <c r="K33" i="2" s="1"/>
  <c r="K36" i="2" s="1"/>
  <c r="T45" i="2" s="1"/>
  <c r="K14" i="2"/>
  <c r="J15" i="2"/>
  <c r="J19" i="2" s="1"/>
  <c r="J2" i="2"/>
  <c r="K2" i="2"/>
  <c r="J3" i="2"/>
  <c r="K3" i="2"/>
  <c r="K7" i="2" s="1"/>
  <c r="K10" i="2" s="1"/>
  <c r="T19" i="2" s="1"/>
  <c r="J4" i="2"/>
  <c r="L392" i="2" l="1"/>
  <c r="U391" i="2" s="1"/>
  <c r="U390" i="2"/>
  <c r="S389" i="2"/>
  <c r="N380" i="2"/>
  <c r="R372" i="2" s="1"/>
  <c r="M380" i="2"/>
  <c r="Q372" i="2" s="1"/>
  <c r="N348" i="2"/>
  <c r="R340" i="2" s="1"/>
  <c r="N345" i="2"/>
  <c r="L379" i="2"/>
  <c r="M342" i="2"/>
  <c r="N341" i="2"/>
  <c r="N263" i="2"/>
  <c r="N290" i="2"/>
  <c r="K296" i="2"/>
  <c r="T305" i="2" s="1"/>
  <c r="J295" i="2"/>
  <c r="M341" i="2"/>
  <c r="M377" i="2"/>
  <c r="N377" i="2"/>
  <c r="N195" i="2"/>
  <c r="J255" i="2"/>
  <c r="S254" i="2" s="1"/>
  <c r="M290" i="2"/>
  <c r="M316" i="2"/>
  <c r="N340" i="2"/>
  <c r="N373" i="2"/>
  <c r="M340" i="2"/>
  <c r="N374" i="2"/>
  <c r="J321" i="2"/>
  <c r="N379" i="2"/>
  <c r="M379" i="2"/>
  <c r="V389" i="2" s="1"/>
  <c r="N236" i="2"/>
  <c r="M351" i="2"/>
  <c r="N342" i="2"/>
  <c r="M374" i="2"/>
  <c r="J378" i="2"/>
  <c r="N384" i="2"/>
  <c r="J388" i="2"/>
  <c r="M384" i="2"/>
  <c r="J390" i="2"/>
  <c r="N383" i="2"/>
  <c r="M383" i="2"/>
  <c r="M385" i="2"/>
  <c r="J389" i="2"/>
  <c r="N385" i="2"/>
  <c r="K391" i="2"/>
  <c r="K390" i="2"/>
  <c r="N357" i="2"/>
  <c r="M357" i="2"/>
  <c r="J243" i="2"/>
  <c r="K321" i="2"/>
  <c r="L358" i="2"/>
  <c r="N358" i="2" s="1"/>
  <c r="M347" i="2"/>
  <c r="V357" i="2" s="1"/>
  <c r="N347" i="2"/>
  <c r="M348" i="2"/>
  <c r="Q340" i="2" s="1"/>
  <c r="N132" i="2"/>
  <c r="M211" i="2"/>
  <c r="K360" i="2"/>
  <c r="T359" i="2" s="1"/>
  <c r="T358" i="2"/>
  <c r="M148" i="2"/>
  <c r="M196" i="2"/>
  <c r="M288" i="2"/>
  <c r="K306" i="2"/>
  <c r="J269" i="2"/>
  <c r="N269" i="2" s="1"/>
  <c r="J359" i="2"/>
  <c r="N356" i="2"/>
  <c r="M356" i="2"/>
  <c r="L360" i="2"/>
  <c r="U359" i="2" s="1"/>
  <c r="U358" i="2"/>
  <c r="M358" i="2"/>
  <c r="V358" i="2" s="1"/>
  <c r="N169" i="2"/>
  <c r="J165" i="2"/>
  <c r="N273" i="2"/>
  <c r="K333" i="2"/>
  <c r="T332" i="2" s="1"/>
  <c r="N346" i="2"/>
  <c r="M346" i="2"/>
  <c r="M352" i="2"/>
  <c r="N352" i="2"/>
  <c r="M321" i="2"/>
  <c r="V331" i="2" s="1"/>
  <c r="N321" i="2"/>
  <c r="M289" i="2"/>
  <c r="K308" i="2"/>
  <c r="T307" i="2" s="1"/>
  <c r="M331" i="2"/>
  <c r="N331" i="2"/>
  <c r="M184" i="2"/>
  <c r="N288" i="2"/>
  <c r="M327" i="2"/>
  <c r="N196" i="2"/>
  <c r="N211" i="2"/>
  <c r="N249" i="2"/>
  <c r="K255" i="2"/>
  <c r="M255" i="2" s="1"/>
  <c r="Q237" i="2" s="1"/>
  <c r="N314" i="2"/>
  <c r="N327" i="2"/>
  <c r="M248" i="2"/>
  <c r="N289" i="2"/>
  <c r="K295" i="2"/>
  <c r="M295" i="2" s="1"/>
  <c r="V305" i="2" s="1"/>
  <c r="M314" i="2"/>
  <c r="K334" i="2"/>
  <c r="T333" i="2" s="1"/>
  <c r="N320" i="2"/>
  <c r="M320" i="2"/>
  <c r="K140" i="2"/>
  <c r="T149" i="2" s="1"/>
  <c r="K217" i="2"/>
  <c r="K332" i="2"/>
  <c r="J330" i="2"/>
  <c r="N326" i="2"/>
  <c r="M326" i="2"/>
  <c r="N325" i="2"/>
  <c r="J332" i="2"/>
  <c r="M325" i="2"/>
  <c r="M315" i="2"/>
  <c r="J319" i="2"/>
  <c r="N315" i="2"/>
  <c r="J307" i="2"/>
  <c r="M304" i="2"/>
  <c r="N304" i="2"/>
  <c r="J150" i="2"/>
  <c r="N275" i="2"/>
  <c r="N106" i="2"/>
  <c r="M200" i="2"/>
  <c r="M275" i="2"/>
  <c r="J296" i="2"/>
  <c r="N293" i="2"/>
  <c r="M293" i="2"/>
  <c r="N306" i="2"/>
  <c r="M306" i="2"/>
  <c r="V306" i="2" s="1"/>
  <c r="M144" i="2"/>
  <c r="J203" i="2"/>
  <c r="S202" i="2" s="1"/>
  <c r="J254" i="2"/>
  <c r="M254" i="2" s="1"/>
  <c r="V254" i="2" s="1"/>
  <c r="N294" i="2"/>
  <c r="M294" i="2"/>
  <c r="M195" i="2"/>
  <c r="M237" i="2"/>
  <c r="J241" i="2"/>
  <c r="M241" i="2" s="1"/>
  <c r="N210" i="2"/>
  <c r="K113" i="2"/>
  <c r="J202" i="2"/>
  <c r="K177" i="2"/>
  <c r="J217" i="2"/>
  <c r="M217" i="2" s="1"/>
  <c r="V227" i="2" s="1"/>
  <c r="M263" i="2"/>
  <c r="M274" i="2"/>
  <c r="J281" i="2"/>
  <c r="N171" i="2"/>
  <c r="N111" i="2"/>
  <c r="N184" i="2"/>
  <c r="M236" i="2"/>
  <c r="J270" i="2"/>
  <c r="M267" i="2"/>
  <c r="N267" i="2"/>
  <c r="N264" i="2"/>
  <c r="J268" i="2"/>
  <c r="M278" i="2"/>
  <c r="J114" i="2"/>
  <c r="M114" i="2" s="1"/>
  <c r="Q106" i="2" s="1"/>
  <c r="M197" i="2"/>
  <c r="M158" i="2"/>
  <c r="N237" i="2"/>
  <c r="N248" i="2"/>
  <c r="N252" i="2"/>
  <c r="M252" i="2"/>
  <c r="J280" i="2"/>
  <c r="N253" i="2"/>
  <c r="M253" i="2"/>
  <c r="K280" i="2"/>
  <c r="N278" i="2"/>
  <c r="K282" i="2"/>
  <c r="T281" i="2" s="1"/>
  <c r="T280" i="2"/>
  <c r="J73" i="2"/>
  <c r="S72" i="2" s="1"/>
  <c r="M247" i="2"/>
  <c r="N274" i="2"/>
  <c r="N279" i="2"/>
  <c r="M279" i="2"/>
  <c r="M106" i="2"/>
  <c r="M170" i="2"/>
  <c r="M159" i="2"/>
  <c r="K243" i="2"/>
  <c r="N71" i="2"/>
  <c r="N238" i="2"/>
  <c r="J242" i="2"/>
  <c r="N212" i="2"/>
  <c r="K218" i="2"/>
  <c r="K166" i="2"/>
  <c r="T175" i="2" s="1"/>
  <c r="M212" i="2"/>
  <c r="K216" i="2"/>
  <c r="N216" i="2" s="1"/>
  <c r="N174" i="2"/>
  <c r="K165" i="2"/>
  <c r="N247" i="2"/>
  <c r="N118" i="2"/>
  <c r="M111" i="2"/>
  <c r="N159" i="2"/>
  <c r="N170" i="2"/>
  <c r="M160" i="2"/>
  <c r="M108" i="2"/>
  <c r="J218" i="2"/>
  <c r="N215" i="2"/>
  <c r="M215" i="2"/>
  <c r="M221" i="2"/>
  <c r="M91" i="2"/>
  <c r="M13" i="2"/>
  <c r="J177" i="2"/>
  <c r="M177" i="2" s="1"/>
  <c r="Q159" i="2" s="1"/>
  <c r="M223" i="2"/>
  <c r="J227" i="2"/>
  <c r="N223" i="2"/>
  <c r="J228" i="2"/>
  <c r="N222" i="2"/>
  <c r="M222" i="2"/>
  <c r="J226" i="2"/>
  <c r="M93" i="2"/>
  <c r="N107" i="2"/>
  <c r="M174" i="2"/>
  <c r="M175" i="2"/>
  <c r="K202" i="2"/>
  <c r="M107" i="2"/>
  <c r="M133" i="2"/>
  <c r="N160" i="2"/>
  <c r="M171" i="2"/>
  <c r="N197" i="2"/>
  <c r="N201" i="2"/>
  <c r="M201" i="2"/>
  <c r="K139" i="2"/>
  <c r="J125" i="2"/>
  <c r="K203" i="2"/>
  <c r="N185" i="2"/>
  <c r="M185" i="2"/>
  <c r="J189" i="2"/>
  <c r="K191" i="2"/>
  <c r="N186" i="2"/>
  <c r="M186" i="2"/>
  <c r="J190" i="2"/>
  <c r="J191" i="2"/>
  <c r="N81" i="2"/>
  <c r="N134" i="2"/>
  <c r="J138" i="2"/>
  <c r="N122" i="2"/>
  <c r="N145" i="2"/>
  <c r="M122" i="2"/>
  <c r="J166" i="2"/>
  <c r="M163" i="2"/>
  <c r="N163" i="2"/>
  <c r="N119" i="2"/>
  <c r="K99" i="2"/>
  <c r="T98" i="2" s="1"/>
  <c r="K151" i="2"/>
  <c r="M169" i="2"/>
  <c r="J176" i="2"/>
  <c r="N133" i="2"/>
  <c r="K124" i="2"/>
  <c r="N80" i="2"/>
  <c r="M134" i="2"/>
  <c r="M145" i="2"/>
  <c r="K150" i="2"/>
  <c r="J113" i="2"/>
  <c r="M113" i="2" s="1"/>
  <c r="V123" i="2" s="1"/>
  <c r="N164" i="2"/>
  <c r="M164" i="2"/>
  <c r="K176" i="2"/>
  <c r="J151" i="2"/>
  <c r="S150" i="2" s="1"/>
  <c r="M55" i="2"/>
  <c r="J59" i="2"/>
  <c r="J62" i="2" s="1"/>
  <c r="J74" i="2" s="1"/>
  <c r="J139" i="2"/>
  <c r="N144" i="2"/>
  <c r="M81" i="2"/>
  <c r="M149" i="2"/>
  <c r="K73" i="2"/>
  <c r="N55" i="2"/>
  <c r="J85" i="2"/>
  <c r="J88" i="2" s="1"/>
  <c r="K125" i="2"/>
  <c r="T124" i="2" s="1"/>
  <c r="M143" i="2"/>
  <c r="N143" i="2"/>
  <c r="M117" i="2"/>
  <c r="M71" i="2"/>
  <c r="N82" i="2"/>
  <c r="M118" i="2"/>
  <c r="M80" i="2"/>
  <c r="N108" i="2"/>
  <c r="J112" i="2"/>
  <c r="J87" i="2"/>
  <c r="N67" i="2"/>
  <c r="N92" i="2"/>
  <c r="N13" i="2"/>
  <c r="M54" i="2"/>
  <c r="J140" i="2"/>
  <c r="N137" i="2"/>
  <c r="M137" i="2"/>
  <c r="M67" i="2"/>
  <c r="K46" i="2"/>
  <c r="K61" i="2"/>
  <c r="N65" i="2"/>
  <c r="N93" i="2"/>
  <c r="N96" i="2"/>
  <c r="J124" i="2"/>
  <c r="M96" i="2"/>
  <c r="J61" i="2"/>
  <c r="M82" i="2"/>
  <c r="M92" i="2"/>
  <c r="J99" i="2"/>
  <c r="J98" i="2"/>
  <c r="N98" i="2" s="1"/>
  <c r="K88" i="2"/>
  <c r="M119" i="2"/>
  <c r="M70" i="2"/>
  <c r="K98" i="2"/>
  <c r="K87" i="2"/>
  <c r="N40" i="2"/>
  <c r="M123" i="2"/>
  <c r="N123" i="2"/>
  <c r="N86" i="2"/>
  <c r="M86" i="2"/>
  <c r="M44" i="2"/>
  <c r="M66" i="2"/>
  <c r="N39" i="2"/>
  <c r="N70" i="2"/>
  <c r="N14" i="2"/>
  <c r="N66" i="2"/>
  <c r="N44" i="2"/>
  <c r="M39" i="2"/>
  <c r="K72" i="2"/>
  <c r="N97" i="2"/>
  <c r="M97" i="2"/>
  <c r="M65" i="2"/>
  <c r="J72" i="2"/>
  <c r="K62" i="2"/>
  <c r="T71" i="2" s="1"/>
  <c r="M40" i="2"/>
  <c r="M60" i="2"/>
  <c r="N60" i="2"/>
  <c r="N56" i="2"/>
  <c r="N15" i="2"/>
  <c r="J46" i="2"/>
  <c r="M56" i="2"/>
  <c r="K48" i="2"/>
  <c r="T47" i="2" s="1"/>
  <c r="T46" i="2"/>
  <c r="J45" i="2"/>
  <c r="M41" i="2"/>
  <c r="J47" i="2"/>
  <c r="J35" i="2"/>
  <c r="M28" i="2"/>
  <c r="N28" i="2"/>
  <c r="K35" i="2"/>
  <c r="N30" i="2"/>
  <c r="J34" i="2"/>
  <c r="M30" i="2"/>
  <c r="N29" i="2"/>
  <c r="M29" i="2"/>
  <c r="J33" i="2"/>
  <c r="K18" i="2"/>
  <c r="M14" i="2"/>
  <c r="J21" i="2"/>
  <c r="N19" i="2"/>
  <c r="M19" i="2"/>
  <c r="M15" i="2"/>
  <c r="J20" i="2"/>
  <c r="K20" i="2"/>
  <c r="J9" i="2"/>
  <c r="M2" i="2"/>
  <c r="N2" i="2"/>
  <c r="N4" i="2"/>
  <c r="M4" i="2"/>
  <c r="J8" i="2"/>
  <c r="N3" i="2"/>
  <c r="M3" i="2"/>
  <c r="J7" i="2"/>
  <c r="K9" i="2"/>
  <c r="K392" i="2" l="1"/>
  <c r="T391" i="2" s="1"/>
  <c r="T390" i="2"/>
  <c r="N390" i="2"/>
  <c r="M390" i="2"/>
  <c r="V390" i="2" s="1"/>
  <c r="K152" i="2"/>
  <c r="T151" i="2" s="1"/>
  <c r="J391" i="2"/>
  <c r="N388" i="2"/>
  <c r="M388" i="2"/>
  <c r="N243" i="2"/>
  <c r="N378" i="2"/>
  <c r="M378" i="2"/>
  <c r="N389" i="2"/>
  <c r="M389" i="2"/>
  <c r="N177" i="2"/>
  <c r="R159" i="2" s="1"/>
  <c r="N165" i="2"/>
  <c r="S123" i="2"/>
  <c r="T254" i="2"/>
  <c r="M269" i="2"/>
  <c r="V279" i="2" s="1"/>
  <c r="N255" i="2"/>
  <c r="R237" i="2" s="1"/>
  <c r="N295" i="2"/>
  <c r="K256" i="2"/>
  <c r="T255" i="2" s="1"/>
  <c r="J360" i="2"/>
  <c r="S358" i="2"/>
  <c r="N359" i="2"/>
  <c r="R341" i="2" s="1"/>
  <c r="M359" i="2"/>
  <c r="Q341" i="2" s="1"/>
  <c r="N217" i="2"/>
  <c r="M150" i="2"/>
  <c r="V150" i="2" s="1"/>
  <c r="N241" i="2"/>
  <c r="M202" i="2"/>
  <c r="V202" i="2" s="1"/>
  <c r="J322" i="2"/>
  <c r="N319" i="2"/>
  <c r="M319" i="2"/>
  <c r="J333" i="2"/>
  <c r="N330" i="2"/>
  <c r="M330" i="2"/>
  <c r="M332" i="2"/>
  <c r="V332" i="2" s="1"/>
  <c r="N332" i="2"/>
  <c r="J244" i="2"/>
  <c r="M244" i="2" s="1"/>
  <c r="Q236" i="2" s="1"/>
  <c r="K178" i="2"/>
  <c r="T177" i="2" s="1"/>
  <c r="N202" i="2"/>
  <c r="N114" i="2"/>
  <c r="R106" i="2" s="1"/>
  <c r="N254" i="2"/>
  <c r="J308" i="2"/>
  <c r="M307" i="2"/>
  <c r="Q289" i="2" s="1"/>
  <c r="S306" i="2"/>
  <c r="N307" i="2"/>
  <c r="R289" i="2" s="1"/>
  <c r="N61" i="2"/>
  <c r="N73" i="2"/>
  <c r="R55" i="2" s="1"/>
  <c r="S305" i="2"/>
  <c r="N296" i="2"/>
  <c r="R288" i="2" s="1"/>
  <c r="M296" i="2"/>
  <c r="Q288" i="2" s="1"/>
  <c r="J178" i="2"/>
  <c r="S177" i="2" s="1"/>
  <c r="T176" i="2"/>
  <c r="N125" i="2"/>
  <c r="R107" i="2" s="1"/>
  <c r="M216" i="2"/>
  <c r="N280" i="2"/>
  <c r="M280" i="2"/>
  <c r="V280" i="2" s="1"/>
  <c r="M270" i="2"/>
  <c r="Q262" i="2" s="1"/>
  <c r="N270" i="2"/>
  <c r="R262" i="2" s="1"/>
  <c r="S279" i="2"/>
  <c r="J282" i="2"/>
  <c r="M281" i="2"/>
  <c r="Q263" i="2" s="1"/>
  <c r="S280" i="2"/>
  <c r="N281" i="2"/>
  <c r="R263" i="2" s="1"/>
  <c r="M98" i="2"/>
  <c r="V98" i="2" s="1"/>
  <c r="N268" i="2"/>
  <c r="M268" i="2"/>
  <c r="N242" i="2"/>
  <c r="M242" i="2"/>
  <c r="M165" i="2"/>
  <c r="V175" i="2" s="1"/>
  <c r="T227" i="2"/>
  <c r="K230" i="2"/>
  <c r="T229" i="2" s="1"/>
  <c r="M243" i="2"/>
  <c r="V253" i="2" s="1"/>
  <c r="J126" i="2"/>
  <c r="S125" i="2" s="1"/>
  <c r="S176" i="2"/>
  <c r="M139" i="2"/>
  <c r="V149" i="2" s="1"/>
  <c r="M227" i="2"/>
  <c r="N227" i="2"/>
  <c r="N218" i="2"/>
  <c r="R210" i="2" s="1"/>
  <c r="S227" i="2"/>
  <c r="M218" i="2"/>
  <c r="Q210" i="2" s="1"/>
  <c r="N113" i="2"/>
  <c r="K126" i="2"/>
  <c r="T125" i="2" s="1"/>
  <c r="J229" i="2"/>
  <c r="M226" i="2"/>
  <c r="N226" i="2"/>
  <c r="N228" i="2"/>
  <c r="M228" i="2"/>
  <c r="V228" i="2" s="1"/>
  <c r="N150" i="2"/>
  <c r="K204" i="2"/>
  <c r="T203" i="2" s="1"/>
  <c r="T202" i="2"/>
  <c r="T72" i="2"/>
  <c r="M125" i="2"/>
  <c r="Q107" i="2" s="1"/>
  <c r="N203" i="2"/>
  <c r="R185" i="2" s="1"/>
  <c r="M73" i="2"/>
  <c r="Q55" i="2" s="1"/>
  <c r="S124" i="2"/>
  <c r="N99" i="2"/>
  <c r="R81" i="2" s="1"/>
  <c r="J192" i="2"/>
  <c r="N189" i="2"/>
  <c r="M189" i="2"/>
  <c r="M203" i="2"/>
  <c r="Q185" i="2" s="1"/>
  <c r="N190" i="2"/>
  <c r="M190" i="2"/>
  <c r="N139" i="2"/>
  <c r="N191" i="2"/>
  <c r="M191" i="2"/>
  <c r="V201" i="2" s="1"/>
  <c r="T150" i="2"/>
  <c r="N166" i="2"/>
  <c r="R158" i="2" s="1"/>
  <c r="S175" i="2"/>
  <c r="M166" i="2"/>
  <c r="Q158" i="2" s="1"/>
  <c r="M176" i="2"/>
  <c r="V176" i="2" s="1"/>
  <c r="N176" i="2"/>
  <c r="N59" i="2"/>
  <c r="M151" i="2"/>
  <c r="Q133" i="2" s="1"/>
  <c r="M138" i="2"/>
  <c r="N138" i="2"/>
  <c r="M59" i="2"/>
  <c r="M178" i="2"/>
  <c r="N151" i="2"/>
  <c r="R133" i="2" s="1"/>
  <c r="M87" i="2"/>
  <c r="V97" i="2" s="1"/>
  <c r="J100" i="2"/>
  <c r="S99" i="2" s="1"/>
  <c r="N85" i="2"/>
  <c r="M61" i="2"/>
  <c r="V71" i="2" s="1"/>
  <c r="N140" i="2"/>
  <c r="R132" i="2" s="1"/>
  <c r="S149" i="2"/>
  <c r="M140" i="2"/>
  <c r="Q132" i="2" s="1"/>
  <c r="J152" i="2"/>
  <c r="N87" i="2"/>
  <c r="M46" i="2"/>
  <c r="V46" i="2" s="1"/>
  <c r="M85" i="2"/>
  <c r="N112" i="2"/>
  <c r="M112" i="2"/>
  <c r="T97" i="2"/>
  <c r="K100" i="2"/>
  <c r="T99" i="2" s="1"/>
  <c r="S98" i="2"/>
  <c r="M99" i="2"/>
  <c r="Q81" i="2" s="1"/>
  <c r="M124" i="2"/>
  <c r="V124" i="2" s="1"/>
  <c r="N124" i="2"/>
  <c r="S97" i="2"/>
  <c r="N88" i="2"/>
  <c r="R80" i="2" s="1"/>
  <c r="M88" i="2"/>
  <c r="Q80" i="2" s="1"/>
  <c r="S73" i="2"/>
  <c r="K74" i="2"/>
  <c r="T73" i="2" s="1"/>
  <c r="N46" i="2"/>
  <c r="N62" i="2"/>
  <c r="R54" i="2" s="1"/>
  <c r="S71" i="2"/>
  <c r="M62" i="2"/>
  <c r="Q54" i="2" s="1"/>
  <c r="N72" i="2"/>
  <c r="M72" i="2"/>
  <c r="V72" i="2" s="1"/>
  <c r="N35" i="2"/>
  <c r="M35" i="2"/>
  <c r="V45" i="2" s="1"/>
  <c r="J36" i="2"/>
  <c r="J48" i="2" s="1"/>
  <c r="N33" i="2"/>
  <c r="M33" i="2"/>
  <c r="M45" i="2"/>
  <c r="N45" i="2"/>
  <c r="N34" i="2"/>
  <c r="M34" i="2"/>
  <c r="M47" i="2"/>
  <c r="Q29" i="2" s="1"/>
  <c r="N47" i="2"/>
  <c r="R29" i="2" s="1"/>
  <c r="S46" i="2"/>
  <c r="N20" i="2"/>
  <c r="M20" i="2"/>
  <c r="V20" i="2" s="1"/>
  <c r="K21" i="2"/>
  <c r="M18" i="2"/>
  <c r="N18" i="2"/>
  <c r="J10" i="2"/>
  <c r="J22" i="2" s="1"/>
  <c r="N7" i="2"/>
  <c r="M7" i="2"/>
  <c r="N9" i="2"/>
  <c r="M9" i="2"/>
  <c r="V19" i="2" s="1"/>
  <c r="S20" i="2"/>
  <c r="N8" i="2"/>
  <c r="M8" i="2"/>
  <c r="J392" i="2" l="1"/>
  <c r="S390" i="2"/>
  <c r="N391" i="2"/>
  <c r="R373" i="2" s="1"/>
  <c r="M391" i="2"/>
  <c r="Q373" i="2" s="1"/>
  <c r="S359" i="2"/>
  <c r="N360" i="2"/>
  <c r="M360" i="2"/>
  <c r="N178" i="2"/>
  <c r="J256" i="2"/>
  <c r="M256" i="2" s="1"/>
  <c r="N244" i="2"/>
  <c r="R236" i="2" s="1"/>
  <c r="S331" i="2"/>
  <c r="M322" i="2"/>
  <c r="Q314" i="2" s="1"/>
  <c r="N322" i="2"/>
  <c r="R314" i="2" s="1"/>
  <c r="S253" i="2"/>
  <c r="J334" i="2"/>
  <c r="S332" i="2"/>
  <c r="N333" i="2"/>
  <c r="R315" i="2" s="1"/>
  <c r="M333" i="2"/>
  <c r="Q315" i="2" s="1"/>
  <c r="S307" i="2"/>
  <c r="N308" i="2"/>
  <c r="M308" i="2"/>
  <c r="S281" i="2"/>
  <c r="N282" i="2"/>
  <c r="M282" i="2"/>
  <c r="M126" i="2"/>
  <c r="N126" i="2"/>
  <c r="S255" i="2"/>
  <c r="J230" i="2"/>
  <c r="M229" i="2"/>
  <c r="Q211" i="2" s="1"/>
  <c r="S228" i="2"/>
  <c r="N229" i="2"/>
  <c r="R211" i="2" s="1"/>
  <c r="N192" i="2"/>
  <c r="R184" i="2" s="1"/>
  <c r="M192" i="2"/>
  <c r="Q184" i="2" s="1"/>
  <c r="S201" i="2"/>
  <c r="J204" i="2"/>
  <c r="N100" i="2"/>
  <c r="M152" i="2"/>
  <c r="S151" i="2"/>
  <c r="N152" i="2"/>
  <c r="M100" i="2"/>
  <c r="M74" i="2"/>
  <c r="N74" i="2"/>
  <c r="S47" i="2"/>
  <c r="M48" i="2"/>
  <c r="N48" i="2"/>
  <c r="N36" i="2"/>
  <c r="R28" i="2" s="1"/>
  <c r="S45" i="2"/>
  <c r="M36" i="2"/>
  <c r="Q28" i="2" s="1"/>
  <c r="K22" i="2"/>
  <c r="T21" i="2" s="1"/>
  <c r="T20" i="2"/>
  <c r="M21" i="2"/>
  <c r="Q3" i="2" s="1"/>
  <c r="N21" i="2"/>
  <c r="R3" i="2" s="1"/>
  <c r="N10" i="2"/>
  <c r="R2" i="2" s="1"/>
  <c r="S19" i="2"/>
  <c r="M10" i="2"/>
  <c r="Q2" i="2" s="1"/>
  <c r="S21" i="2"/>
  <c r="S391" i="2" l="1"/>
  <c r="M392" i="2"/>
  <c r="N392" i="2"/>
  <c r="N256" i="2"/>
  <c r="S333" i="2"/>
  <c r="M334" i="2"/>
  <c r="N334" i="2"/>
  <c r="S229" i="2"/>
  <c r="N230" i="2"/>
  <c r="M230" i="2"/>
  <c r="S203" i="2"/>
  <c r="N204" i="2"/>
  <c r="M204" i="2"/>
  <c r="N22" i="2"/>
  <c r="M22" i="2"/>
</calcChain>
</file>

<file path=xl/sharedStrings.xml><?xml version="1.0" encoding="utf-8"?>
<sst xmlns="http://schemas.openxmlformats.org/spreadsheetml/2006/main" count="1668" uniqueCount="310">
  <si>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</si>
  <si>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</si>
  <si>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</si>
  <si>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</si>
  <si>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</si>
  <si>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</si>
  <si>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</si>
  <si>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CYP2178-R1_Caco2_2020Jun18_P59_TS_Inj003</t>
  </si>
  <si>
    <t>202.164 &gt; 57.939</t>
  </si>
  <si>
    <t>Blank 1_A_B__2______Inj CYP2178-R1_Caco2_2020Jun18_P59_TS_Inj004</t>
  </si>
  <si>
    <t>Blank 1_B_A__3______Inj CYP2178-R1_Caco2_2020Jun18_P59_TS_Inj005</t>
  </si>
  <si>
    <t>Blank 1_B_A__4______Inj CYP2178-R1_Caco2_2020Jun18_P59_TS_Inj006</t>
  </si>
  <si>
    <t>166.992 &gt; 139.905</t>
  </si>
  <si>
    <t>314.052 &gt; 104.895</t>
  </si>
  <si>
    <t>292.045 &gt; 235.949</t>
  </si>
  <si>
    <t>435.233 &gt; 415.049</t>
  </si>
  <si>
    <t>442.982 &gt; 188.708</t>
  </si>
  <si>
    <t>431.265 &gt; 413.075</t>
  </si>
  <si>
    <t>334.116 &gt; 198.032</t>
  </si>
  <si>
    <t>356.215 &gt; 134.947</t>
  </si>
  <si>
    <t>Blank 1_A_B__1______Inj CYP2178-R1_Caco2_2020Jun18_P59_TS_Inj007</t>
  </si>
  <si>
    <t>331.191 &gt; 96.949</t>
  </si>
  <si>
    <t>Blank 1_A_B__2______Inj CYP2178-R1_Caco2_2020Jun18_P59_TS_Inj008</t>
  </si>
  <si>
    <t>Blank 1_B_A__3______Inj CYP2178-R1_Caco2_2020Jun18_P59_TS_Inj009</t>
  </si>
  <si>
    <t>Blank 1_B_A__4______Inj CYP2178-R1_Caco2_2020Jun18_P59_TS_Inj010</t>
  </si>
  <si>
    <t>Ranitidine</t>
  </si>
  <si>
    <t>315.216 &gt; 175.737</t>
  </si>
  <si>
    <t>Ranitidine_A_B_don_1______Inj CYP2178-R1_Caco2_2020Jun18_P59_TS_Inj119</t>
  </si>
  <si>
    <t>Ranitidine_A_B_don_2______Inj CYP2178-R1_Caco2_2020Jun18_P59_TS_Inj120</t>
  </si>
  <si>
    <t>Ranitidine_A_B_don_3______Inj CYP2178-R1_Caco2_2020Jun18_P59_TS_Inj121</t>
  </si>
  <si>
    <t>Ranitidine_A_B_dos_1______Inj CYP2178-R1_Caco2_2020Jun18_P59_TS_Inj205</t>
  </si>
  <si>
    <t>Ranitidine_A_B_dos_2______Inj CYP2178-R1_Caco2_2020Jun18_P59_TS_Inj206</t>
  </si>
  <si>
    <t>Ranitidine_A_B_dos_3______Inj CYP2178-R1_Caco2_2020Jun18_P59_TS_Inj207</t>
  </si>
  <si>
    <t>Ranitidine_A_B_rec_1______Inj CYP2178-R1_Caco2_2020Jun18_P59_TS_Inj033</t>
  </si>
  <si>
    <t>Ranitidine_A_B_rec_2______Inj CYP2178-R1_Caco2_2020Jun18_P59_TS_Inj034</t>
  </si>
  <si>
    <t>Ranitidine_A_B_rec_3______Inj CYP2178-R1_Caco2_2020Jun18_P59_TS_Inj035</t>
  </si>
  <si>
    <t>Ranitidine_B_A_don_1______Inj CYP2178-R1_Caco2_2020Jun18_P59_TS_Inj162</t>
  </si>
  <si>
    <t>Ranitidine_B_A_don_2______Inj CYP2178-R1_Caco2_2020Jun18_P59_TS_Inj163</t>
  </si>
  <si>
    <t>Ranitidine_B_A_don_3______Inj CYP2178-R1_Caco2_2020Jun18_P59_TS_Inj164</t>
  </si>
  <si>
    <t>Ranitidine_B_A_dos_1______Inj CYP2178-R1_Caco2_2020Jun18_P59_TS_Inj248</t>
  </si>
  <si>
    <t>Ranitidine_B_A_dos_2______Inj CYP2178-R1_Caco2_2020Jun18_P59_TS_Inj249</t>
  </si>
  <si>
    <t>Ranitidine_B_A_dos_3______Inj CYP2178-R1_Caco2_2020Jun18_P59_TS_Inj250</t>
  </si>
  <si>
    <t>Ranitidine_B_A_rec_1______Inj CYP2178-R1_Caco2_2020Jun18_P59_TS_Inj076</t>
  </si>
  <si>
    <t>Ranitidine_B_A_rec_2______Inj CYP2178-R1_Caco2_2020Jun18_P59_TS_Inj077</t>
  </si>
  <si>
    <t>Ranitidine_B_A_rec_3______Inj CYP2178-R1_Caco2_2020Jun18_P59_TS_Inj078</t>
  </si>
  <si>
    <t>Talinolol</t>
  </si>
  <si>
    <t>364.365 &gt; 209.165</t>
  </si>
  <si>
    <t>Talinolol_A_B_don_1______Inj CYP2178-R1_Caco2_2020Jun18_P59_TS_Inj122</t>
  </si>
  <si>
    <t>Talinolol_A_B_don_2______Inj CYP2178-R1_Caco2_2020Jun18_P59_TS_Inj123</t>
  </si>
  <si>
    <t>Talinolol_A_B_don_3______Inj CYP2178-R1_Caco2_2020Jun18_P59_TS_Inj124</t>
  </si>
  <si>
    <t>Talinolol_A_B_dos_1______Inj CYP2178-R1_Caco2_2020Jun18_P59_TS_Inj208</t>
  </si>
  <si>
    <t>Talinolol_A_B_dos_2______Inj CYP2178-R1_Caco2_2020Jun18_P59_TS_Inj209</t>
  </si>
  <si>
    <t>Talinolol_A_B_dos_3______Inj CYP2178-R1_Caco2_2020Jun18_P59_TS_Inj210</t>
  </si>
  <si>
    <t>Talinolol_A_B_rec_1______Inj CYP2178-R1_Caco2_2020Jun18_P59_TS_Inj036</t>
  </si>
  <si>
    <t>Talinolol_A_B_rec_2______Inj CYP2178-R1_Caco2_2020Jun18_P59_TS_Inj037</t>
  </si>
  <si>
    <t>Talinolol_A_B_rec_3______Inj CYP2178-R1_Caco2_2020Jun18_P59_TS_Inj038</t>
  </si>
  <si>
    <t>Talinolol_B_A_don_1______Inj CYP2178-R1_Caco2_2020Jun18_P59_TS_Inj165</t>
  </si>
  <si>
    <t>Talinolol_B_A_don_2______Inj CYP2178-R1_Caco2_2020Jun18_P59_TS_Inj166</t>
  </si>
  <si>
    <t>Talinolol_B_A_don_3______Inj CYP2178-R1_Caco2_2020Jun18_P59_TS_Inj167</t>
  </si>
  <si>
    <t>Talinolol_B_A_dos_1______Inj CYP2178-R1_Caco2_2020Jun18_P59_TS_Inj251</t>
  </si>
  <si>
    <t>Talinolol_B_A_dos_2______Inj CYP2178-R1_Caco2_2020Jun18_P59_TS_Inj252</t>
  </si>
  <si>
    <t>Talinolol_B_A_dos_3______Inj CYP2178-R1_Caco2_2020Jun18_P59_TS_Inj253</t>
  </si>
  <si>
    <t>Talinolol_B_A_rec_1______Inj CYP2178-R1_Caco2_2020Jun18_P59_TS_Inj079</t>
  </si>
  <si>
    <t>Talinolol_B_A_rec_2______Inj CYP2178-R1_Caco2_2020Jun18_P59_TS_Inj080</t>
  </si>
  <si>
    <t>Talinolol_B_A_rec_3______Inj CYP2178-R1_Caco2_2020Jun18_P59_TS_Inj081</t>
  </si>
  <si>
    <t>341.174 &gt; 119.936</t>
  </si>
  <si>
    <t>382.036 &gt; 361.936</t>
  </si>
  <si>
    <t>Warfarin</t>
  </si>
  <si>
    <t>309.225 &gt; 251.114</t>
  </si>
  <si>
    <t>Warfarin_A_B_don_1______Inj CYP2178-R1_Caco2_2020Jun18_P59_TS_Inj129</t>
  </si>
  <si>
    <t>Warfarin_A_B_don_2______Inj CYP2178-R1_Caco2_2020Jun18_P59_TS_Inj130</t>
  </si>
  <si>
    <t>Warfarin_A_B_don_3______Inj CYP2178-R1_Caco2_2020Jun18_P59_TS_Inj131</t>
  </si>
  <si>
    <t>Warfarin_A_B_dos_1______Inj CYP2178-R1_Caco2_2020Jun18_P59_TS_Inj215</t>
  </si>
  <si>
    <t>Warfarin_A_B_dos_2______Inj CYP2178-R1_Caco2_2020Jun18_P59_TS_Inj216</t>
  </si>
  <si>
    <t>Warfarin_A_B_dos_3______Inj CYP2178-R1_Caco2_2020Jun18_P59_TS_Inj217</t>
  </si>
  <si>
    <t>Warfarin_A_B_rec_1______Inj CYP2178-R1_Caco2_2020Jun18_P59_TS_Inj043</t>
  </si>
  <si>
    <t>Warfarin_A_B_rec_1______Inj CYP2178-R1_Caco2_2020Jun18_P59_TS_Inj045</t>
  </si>
  <si>
    <t>Warfarin_A_B_rec_2______Inj CYP2178-R1_Caco2_2020Jun18_P59_TS_Inj044</t>
  </si>
  <si>
    <t>Warfarin_B_A_don_1______Inj CYP2178-R1_Caco2_2020Jun18_P59_TS_Inj172</t>
  </si>
  <si>
    <t>Warfarin_B_A_don_2______Inj CYP2178-R1_Caco2_2020Jun18_P59_TS_Inj173</t>
  </si>
  <si>
    <t>Warfarin_B_A_don_3______Inj CYP2178-R1_Caco2_2020Jun18_P59_TS_Inj174</t>
  </si>
  <si>
    <t>Warfarin_B_A_dos_1______Inj CYP2178-R1_Caco2_2020Jun18_P59_TS_Inj258</t>
  </si>
  <si>
    <t>Warfarin_B_A_dos_2______Inj CYP2178-R1_Caco2_2020Jun18_P59_TS_Inj259</t>
  </si>
  <si>
    <t>Warfarin_B_A_dos_3______Inj CYP2178-R1_Caco2_2020Jun18_P59_TS_Inj260</t>
  </si>
  <si>
    <t>Warfarin_B_A_rec_1______Inj CYP2178-R1_Caco2_2020Jun18_P59_TS_Inj086</t>
  </si>
  <si>
    <t>Warfarin_B_A_rec_2______Inj CYP2178-R1_Caco2_2020Jun18_P59_TS_Inj087</t>
  </si>
  <si>
    <t>Warfarin_B_A_rec_3______Inj CYP2178-R1_Caco2_2020Jun18_P59_TS_Inj088</t>
  </si>
  <si>
    <t>326.017 &gt; 92.884</t>
  </si>
  <si>
    <t>CYP2178-R1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</si>
  <si>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</si>
  <si>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</si>
  <si>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</si>
  <si>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</si>
  <si>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</si>
  <si>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</si>
  <si>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</si>
  <si>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</si>
  <si>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</si>
  <si>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</si>
  <si>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</si>
  <si>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</si>
  <si>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</si>
  <si>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</si>
  <si>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</si>
  <si>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</si>
  <si>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</si>
  <si>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</si>
  <si>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</si>
  <si>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</si>
  <si>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</si>
  <si>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</si>
  <si>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</si>
  <si>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</si>
  <si>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</si>
  <si>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</si>
  <si>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</si>
  <si>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</si>
  <si>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</si>
  <si>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</si>
  <si>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</si>
  <si>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</si>
  <si>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</si>
  <si>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</si>
  <si>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</si>
  <si>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</si>
  <si>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</si>
  <si>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</si>
  <si>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</si>
  <si>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</si>
  <si>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 and B → A</t>
  </si>
  <si>
    <t>Low Recovery A → B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</si>
  <si>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</si>
  <si>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</si>
  <si>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</si>
  <si>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</si>
  <si>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</si>
  <si>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</si>
  <si>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</si>
  <si>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</si>
  <si>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</si>
  <si>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</si>
  <si>
    <t>DTXSID7042190</t>
  </si>
  <si>
    <t>DTXSID7042190_A_B_rec_1______Inj CYP2178-R1_Caco2_2020Jun18_P59_TS_Inj011</t>
  </si>
  <si>
    <t>DTXSID7042190_A_B_rec_2______Inj CYP2178-R1_Caco2_2020Jun18_P59_TS_Inj012</t>
  </si>
  <si>
    <t>DTXSID7042190_A_B_dos_1______Inj CYP2178-R1_Caco2_2020Jun18_P59_TS_Inj183</t>
  </si>
  <si>
    <t>DTXSID7042190_A_B_dos_2______Inj CYP2178-R1_Caco2_2020Jun18_P59_TS_Inj184</t>
  </si>
  <si>
    <t>DTXSID7042190_A_B_don_1______Inj CYP2178-R1_Caco2_2020Jun18_P59_TS_Inj097</t>
  </si>
  <si>
    <t>DTXSID7042190_A_B_don_2______Inj CYP2178-R1_Caco2_2020Jun18_P59_TS_Inj098</t>
  </si>
  <si>
    <t>DTXSID7042190_B_A_rec_1______Inj CYP2178-R1_Caco2_2020Jun18_P59_TS_Inj054</t>
  </si>
  <si>
    <t>DTXSID7042190_B_A_rec_2______Inj CYP2178-R1_Caco2_2020Jun18_P59_TS_Inj055</t>
  </si>
  <si>
    <t>DTXSID7042190_B_A_dos_1______Inj CYP2178-R1_Caco2_2020Jun18_P59_TS_Inj226</t>
  </si>
  <si>
    <t>DTXSID7042190_B_A_dos_2______Inj CYP2178-R1_Caco2_2020Jun18_P59_TS_Inj227</t>
  </si>
  <si>
    <t>DTXSID7042190_B_A_don_1______Inj CYP2178-R1_Caco2_2020Jun18_P59_TS_Inj140</t>
  </si>
  <si>
    <t>DTXSID7042190_B_A_don_2______Inj CYP2178-R1_Caco2_2020Jun18_P59_TS_Inj141</t>
  </si>
  <si>
    <t>DTXSID0020577</t>
  </si>
  <si>
    <t>DTXSID0020577_A_B_rec_1______Inj CYP2178-R1_Caco2_2020Jun18_P59_TS_Inj013</t>
  </si>
  <si>
    <t>DTXSID0020577_A_B_rec_2______Inj CYP2178-R1_Caco2_2020Jun18_P59_TS_Inj014</t>
  </si>
  <si>
    <t>DTXSID0020577_A_B_dos_1______Inj CYP2178-R1_Caco2_2020Jun18_P59_TS_Inj185</t>
  </si>
  <si>
    <t>DTXSID0020577_A_B_dos_2______Inj CYP2178-R1_Caco2_2020Jun18_P59_TS_Inj186</t>
  </si>
  <si>
    <t>DTXSID0020577_A_B_don_1______Inj CYP2178-R1_Caco2_2020Jun18_P59_TS_Inj099</t>
  </si>
  <si>
    <t>DTXSID0020577_A_B_don_2______Inj CYP2178-R1_Caco2_2020Jun18_P59_TS_Inj100</t>
  </si>
  <si>
    <t>DTXSID0020577_B_A_rec_1______Inj CYP2178-R1_Caco2_2020Jun18_P59_TS_Inj056</t>
  </si>
  <si>
    <t>DTXSID0020577_B_A_rec_2______Inj CYP2178-R1_Caco2_2020Jun18_P59_TS_Inj057</t>
  </si>
  <si>
    <t>DTXSID0020577_B_A_dos_1______Inj CYP2178-R1_Caco2_2020Jun18_P59_TS_Inj228</t>
  </si>
  <si>
    <t>DTXSID0020577_B_A_dos_2______Inj CYP2178-R1_Caco2_2020Jun18_P59_TS_Inj229</t>
  </si>
  <si>
    <t>DTXSID0020577_B_A_don_1______Inj CYP2178-R1_Caco2_2020Jun18_P59_TS_Inj142</t>
  </si>
  <si>
    <t>DTXSID0020577_B_A_don_2______Inj CYP2178-R1_Caco2_2020Jun18_P59_TS_Inj143</t>
  </si>
  <si>
    <t>DTXSID0042080</t>
  </si>
  <si>
    <t>DTXSID0042080_A_B_rec_1______Inj CYP2178-R1_Caco2_2020Jun18_P59_TS_Inj015</t>
  </si>
  <si>
    <t>DTXSID0042080_A_B_rec_2______Inj CYP2178-R1_Caco2_2020Jun18_P59_TS_Inj016</t>
  </si>
  <si>
    <t>DTXSID0042080_A_B_dos_1______Inj CYP2178-R1_Caco2_2020Jun18_P59_TS_Inj187</t>
  </si>
  <si>
    <t>DTXSID0042080_A_B_dos_2______Inj CYP2178-R1_Caco2_2020Jun18_P59_TS_Inj188</t>
  </si>
  <si>
    <t>DTXSID0042080_A_B_don_1______Inj CYP2178-R1_Caco2_2020Jun18_P59_TS_Inj101</t>
  </si>
  <si>
    <t>DTXSID0042080_A_B_don_2______Inj CYP2178-R1_Caco2_2020Jun18_P59_TS_Inj102</t>
  </si>
  <si>
    <t>DTXSID0042080_B_A_rec_1______Inj CYP2178-R1_Caco2_2020Jun18_P59_TS_Inj058</t>
  </si>
  <si>
    <t>DTXSID0042080_B_A_rec_2______Inj CYP2178-R1_Caco2_2020Jun18_P59_TS_Inj059</t>
  </si>
  <si>
    <t>DTXSID0042080_B_A_dos_1______Inj CYP2178-R1_Caco2_2020Jun18_P59_TS_Inj230</t>
  </si>
  <si>
    <t>DTXSID0042080_B_A_dos_2______Inj CYP2178-R1_Caco2_2020Jun18_P59_TS_Inj231</t>
  </si>
  <si>
    <t>DTXSID0042080_B_A_don_1______Inj CYP2178-R1_Caco2_2020Jun18_P59_TS_Inj144</t>
  </si>
  <si>
    <t>DTXSID0042080_B_A_don_2______Inj CYP2178-R1_Caco2_2020Jun18_P59_TS_Inj145</t>
  </si>
  <si>
    <t>DTXSID1037515</t>
  </si>
  <si>
    <t>DTXSID1037515_A_B_rec_1______Inj CYP2178-R1_Caco2_2020Jun18_P59_TS_Inj019</t>
  </si>
  <si>
    <t>DTXSID1037515_A_B_rec_2______Inj CYP2178-R1_Caco2_2020Jun18_P59_TS_Inj020</t>
  </si>
  <si>
    <t>DTXSID1037515_A_B_dos_1______Inj CYP2178-R1_Caco2_2020Jun18_P59_TS_Inj191</t>
  </si>
  <si>
    <t>DTXSID1037515_A_B_dos_2______Inj CYP2178-R1_Caco2_2020Jun18_P59_TS_Inj192</t>
  </si>
  <si>
    <t>DTXSID1037515_A_B_don_1______Inj CYP2178-R1_Caco2_2020Jun18_P59_TS_Inj105</t>
  </si>
  <si>
    <t>DTXSID1037515_A_B_don_2______Inj CYP2178-R1_Caco2_2020Jun18_P59_TS_Inj106</t>
  </si>
  <si>
    <t>DTXSID1037515_B_A_rec_1______Inj CYP2178-R1_Caco2_2020Jun18_P59_TS_Inj062</t>
  </si>
  <si>
    <t>DTXSID1037515_B_A_rec_2______Inj CYP2178-R1_Caco2_2020Jun18_P59_TS_Inj063</t>
  </si>
  <si>
    <t>DTXSID1037515_B_A_dos_1______Inj CYP2178-R1_Caco2_2020Jun18_P59_TS_Inj234</t>
  </si>
  <si>
    <t>DTXSID1037515_B_A_dos_2______Inj CYP2178-R1_Caco2_2020Jun18_P59_TS_Inj235</t>
  </si>
  <si>
    <t>DTXSID1037515_B_A_don_1______Inj CYP2178-R1_Caco2_2020Jun18_P59_TS_Inj148</t>
  </si>
  <si>
    <t>DTXSID1037515_B_A_don_2______Inj CYP2178-R1_Caco2_2020Jun18_P59_TS_Inj149</t>
  </si>
  <si>
    <t>DTXSID6021371</t>
  </si>
  <si>
    <t>DTXSID6021371_A_B_rec_1______Inj CYP2178-R1_Caco2_2020Jun18_P59_TS_Inj021</t>
  </si>
  <si>
    <t>DTXSID6021371_A_B_rec_2______Inj CYP2178-R1_Caco2_2020Jun18_P59_TS_Inj022</t>
  </si>
  <si>
    <t>DTXSID6021371_A_B_dos_1______Inj CYP2178-R1_Caco2_2020Jun18_P59_TS_Inj193</t>
  </si>
  <si>
    <t>DTXSID6021371_A_B_dos_2______Inj CYP2178-R1_Caco2_2020Jun18_P59_TS_Inj194</t>
  </si>
  <si>
    <t>DTXSID6021371_A_B_don_1______Inj CYP2178-R1_Caco2_2020Jun18_P59_TS_Inj107</t>
  </si>
  <si>
    <t>DTXSID6021371_A_B_don_2______Inj CYP2178-R1_Caco2_2020Jun18_P59_TS_Inj108</t>
  </si>
  <si>
    <t>DTXSID6021371_B_A_rec_1______Inj CYP2178-R1_Caco2_2020Jun18_P59_TS_Inj064</t>
  </si>
  <si>
    <t>DTXSID6021371_B_A_rec_2______Inj CYP2178-R1_Caco2_2020Jun18_P59_TS_Inj065</t>
  </si>
  <si>
    <t>DTXSID6021371_B_A_dos_1______Inj CYP2178-R1_Caco2_2020Jun18_P59_TS_Inj236</t>
  </si>
  <si>
    <t>DTXSID6021371_B_A_dos_2______Inj CYP2178-R1_Caco2_2020Jun18_P59_TS_Inj237</t>
  </si>
  <si>
    <t>DTXSID6021371_B_A_don_1______Inj CYP2178-R1_Caco2_2020Jun18_P59_TS_Inj150</t>
  </si>
  <si>
    <t>DTXSID6021371_B_A_don_2______Inj CYP2178-R1_Caco2_2020Jun18_P59_TS_Inj151</t>
  </si>
  <si>
    <t>DTXSID0047296</t>
  </si>
  <si>
    <t>DTXSID0047296_A_B_rec_1______Inj CYP2178-R1_Caco2_2020Jun18_P59_TS_Inj023</t>
  </si>
  <si>
    <t>DTXSID0047296_A_B_rec_2______Inj CYP2178-R1_Caco2_2020Jun18_P59_TS_Inj024</t>
  </si>
  <si>
    <t>DTXSID0047296_A_B_dos_1______Inj CYP2178-R1_Caco2_2020Jun18_P59_TS_Inj195</t>
  </si>
  <si>
    <t>DTXSID0047296_A_B_dos_2______Inj CYP2178-R1_Caco2_2020Jun18_P59_TS_Inj196</t>
  </si>
  <si>
    <t>DTXSID0047296_A_B_don_1______Inj CYP2178-R1_Caco2_2020Jun18_P59_TS_Inj109</t>
  </si>
  <si>
    <t>DTXSID0047296_A_B_don_2______Inj CYP2178-R1_Caco2_2020Jun18_P59_TS_Inj110</t>
  </si>
  <si>
    <t>DTXSID0047296_B_A_rec_1______Inj CYP2178-R1_Caco2_2020Jun18_P59_TS_Inj066</t>
  </si>
  <si>
    <t>DTXSID0047296_B_A_rec_2______Inj CYP2178-R1_Caco2_2020Jun18_P59_TS_Inj067</t>
  </si>
  <si>
    <t>DTXSID0047296_B_A_dos_1______Inj CYP2178-R1_Caco2_2020Jun18_P59_TS_Inj238</t>
  </si>
  <si>
    <t>DTXSID0047296_B_A_dos_2______Inj CYP2178-R1_Caco2_2020Jun18_P59_TS_Inj239</t>
  </si>
  <si>
    <t>DTXSID0047296_B_A_don_1______Inj CYP2178-R1_Caco2_2020Jun18_P59_TS_Inj152</t>
  </si>
  <si>
    <t>DTXSID0047296_B_A_don_2______Inj CYP2178-R1_Caco2_2020Jun18_P59_TS_Inj153</t>
  </si>
  <si>
    <t>DTXSID8020202</t>
  </si>
  <si>
    <t>DTXSID8020202_A_B_rec_1______Inj CYP2178-R1_Caco2_2020Jun18_P59_TS_Inj025</t>
  </si>
  <si>
    <t>DTXSID8020202_A_B_rec_2______Inj CYP2178-R1_Caco2_2020Jun18_P59_TS_Inj026</t>
  </si>
  <si>
    <t>DTXSID8020202_A_B_dos_1______Inj CYP2178-R1_Caco2_2020Jun18_P59_TS_Inj197</t>
  </si>
  <si>
    <t>DTXSID8020202_A_B_dos_2______Inj CYP2178-R1_Caco2_2020Jun18_P59_TS_Inj198</t>
  </si>
  <si>
    <t>DTXSID8020202_A_B_don_1______Inj CYP2178-R1_Caco2_2020Jun18_P59_TS_Inj111</t>
  </si>
  <si>
    <t>DTXSID8020202_A_B_don_2______Inj CYP2178-R1_Caco2_2020Jun18_P59_TS_Inj112</t>
  </si>
  <si>
    <t>DTXSID8020202_B_A_rec_1______Inj CYP2178-R1_Caco2_2020Jun18_P59_TS_Inj068</t>
  </si>
  <si>
    <t>DTXSID8020202_B_A_rec_2______Inj CYP2178-R1_Caco2_2020Jun18_P59_TS_Inj069</t>
  </si>
  <si>
    <t>DTXSID8020202_B_A_dos_1______Inj CYP2178-R1_Caco2_2020Jun18_P59_TS_Inj240</t>
  </si>
  <si>
    <t>DTXSID8020202_B_A_dos_2______Inj CYP2178-R1_Caco2_2020Jun18_P59_TS_Inj241</t>
  </si>
  <si>
    <t>DTXSID8020202_B_A_don_1______Inj CYP2178-R1_Caco2_2020Jun18_P59_TS_Inj154</t>
  </si>
  <si>
    <t>DTXSID8020202_B_A_don_2______Inj CYP2178-R1_Caco2_2020Jun18_P59_TS_Inj155</t>
  </si>
  <si>
    <t>DTXSID5042297</t>
  </si>
  <si>
    <t>DTXSID5042297_A_B_rec_1______Inj CYP2178-R1_Caco2_2020Jun18_P59_TS_Inj027</t>
  </si>
  <si>
    <t>DTXSID5042297_A_B_rec_2______Inj CYP2178-R1_Caco2_2020Jun18_P59_TS_Inj028</t>
  </si>
  <si>
    <t>DTXSID5042297_A_B_dos_1______Inj CYP2178-R1_Caco2_2020Jun18_P59_TS_Inj199</t>
  </si>
  <si>
    <t>DTXSID5042297_A_B_dos_2______Inj CYP2178-R1_Caco2_2020Jun18_P59_TS_Inj200</t>
  </si>
  <si>
    <t>DTXSID5042297_A_B_don_1______Inj CYP2178-R1_Caco2_2020Jun18_P59_TS_Inj113</t>
  </si>
  <si>
    <t>DTXSID5042297_A_B_don_2______Inj CYP2178-R1_Caco2_2020Jun18_P59_TS_Inj114</t>
  </si>
  <si>
    <t>DTXSID5042297_B_A_rec_1______Inj CYP2178-R1_Caco2_2020Jun18_P59_TS_Inj070</t>
  </si>
  <si>
    <t>DTXSID5042297_B_A_rec_2______Inj CYP2178-R1_Caco2_2020Jun18_P59_TS_Inj071</t>
  </si>
  <si>
    <t>DTXSID5042297_B_A_dos_1______Inj CYP2178-R1_Caco2_2020Jun18_P59_TS_Inj242</t>
  </si>
  <si>
    <t>DTXSID5042297_B_A_dos_2______Inj CYP2178-R1_Caco2_2020Jun18_P59_TS_Inj243</t>
  </si>
  <si>
    <t>DTXSID5042297_B_A_don_1______Inj CYP2178-R1_Caco2_2020Jun18_P59_TS_Inj156</t>
  </si>
  <si>
    <t>DTXSID5042297_B_A_don_2______Inj CYP2178-R1_Caco2_2020Jun18_P59_TS_Inj157</t>
  </si>
  <si>
    <t>DTXSID6047313</t>
  </si>
  <si>
    <t>DTXSID6047313_A_B_rec_1______Inj CYP2178-R1_Caco2_2020Jun18_P59_TS_Inj029</t>
  </si>
  <si>
    <t>DTXSID6047313_A_B_rec_2______Inj CYP2178-R1_Caco2_2020Jun18_P59_TS_Inj030</t>
  </si>
  <si>
    <t>DTXSID6047313_A_B_dos_1______Inj CYP2178-R1_Caco2_2020Jun18_P59_TS_Inj201</t>
  </si>
  <si>
    <t>DTXSID6047313_A_B_dos_2______Inj CYP2178-R1_Caco2_2020Jun18_P59_TS_Inj202</t>
  </si>
  <si>
    <t>DTXSID6047313_A_B_don_1______Inj CYP2178-R1_Caco2_2020Jun18_P59_TS_Inj115</t>
  </si>
  <si>
    <t>DTXSID6047313_A_B_don_2______Inj CYP2178-R1_Caco2_2020Jun18_P59_TS_Inj116</t>
  </si>
  <si>
    <t>DTXSID6047313_B_A_rec_1______Inj CYP2178-R1_Caco2_2020Jun18_P59_TS_Inj072</t>
  </si>
  <si>
    <t>DTXSID6047313_B_A_rec_2______Inj CYP2178-R1_Caco2_2020Jun18_P59_TS_Inj073</t>
  </si>
  <si>
    <t>DTXSID6047313_B_A_dos_1______Inj CYP2178-R1_Caco2_2020Jun18_P59_TS_Inj244</t>
  </si>
  <si>
    <t>DTXSID6047313_B_A_dos_2______Inj CYP2178-R1_Caco2_2020Jun18_P59_TS_Inj245</t>
  </si>
  <si>
    <t>DTXSID6047313_B_A_don_1______Inj CYP2178-R1_Caco2_2020Jun18_P59_TS_Inj158</t>
  </si>
  <si>
    <t>DTXSID6047313_B_A_don_2______Inj CYP2178-R1_Caco2_2020Jun18_P59_TS_Inj159</t>
  </si>
  <si>
    <t>DTXSID6040747</t>
  </si>
  <si>
    <t>DTXSID6040747_A_B_rec_1______Inj CYP2178-R1_Caco2_2020Jun18_P59_TS_Inj031</t>
  </si>
  <si>
    <t>DTXSID6040747_A_B_rec_2______Inj CYP2178-R1_Caco2_2020Jun18_P59_TS_Inj032</t>
  </si>
  <si>
    <t>DTXSID6040747_A_B_dos_1______Inj CYP2178-R1_Caco2_2020Jun18_P59_TS_Inj203</t>
  </si>
  <si>
    <t>DTXSID6040747_A_B_dos_2______Inj CYP2178-R1_Caco2_2020Jun18_P59_TS_Inj204</t>
  </si>
  <si>
    <t>DTXSID6040747_A_B_don_1______Inj CYP2178-R1_Caco2_2020Jun18_P59_TS_Inj117</t>
  </si>
  <si>
    <t>DTXSID6040747_A_B_don_2______Inj CYP2178-R1_Caco2_2020Jun18_P59_TS_Inj118</t>
  </si>
  <si>
    <t>DTXSID6040747_B_A_rec_1______Inj CYP2178-R1_Caco2_2020Jun18_P59_TS_Inj074</t>
  </si>
  <si>
    <t>DTXSID6040747_B_A_rec_2______Inj CYP2178-R1_Caco2_2020Jun18_P59_TS_Inj075</t>
  </si>
  <si>
    <t>DTXSID6040747_B_A_dos_1______Inj CYP2178-R1_Caco2_2020Jun18_P59_TS_Inj246</t>
  </si>
  <si>
    <t>DTXSID6040747_B_A_dos_2______Inj CYP2178-R1_Caco2_2020Jun18_P59_TS_Inj247</t>
  </si>
  <si>
    <t>DTXSID6040747_B_A_don_1______Inj CYP2178-R1_Caco2_2020Jun18_P59_TS_Inj160</t>
  </si>
  <si>
    <t>DTXSID6040747_B_A_don_2______Inj CYP2178-R1_Caco2_2020Jun18_P59_TS_Inj161</t>
  </si>
  <si>
    <t>DTXSID5023796</t>
  </si>
  <si>
    <t>DTXSID5023796_A_B_rec_1______Inj CYP2178-R1_Caco2_2020Jun18_P59_TS_Inj039</t>
  </si>
  <si>
    <t>DTXSID5023796_A_B_rec_2______Inj CYP2178-R1_Caco2_2020Jun18_P59_TS_Inj040</t>
  </si>
  <si>
    <t>DTXSID5023796_A_B_dos_1______Inj CYP2178-R1_Caco2_2020Jun18_P59_TS_Inj211</t>
  </si>
  <si>
    <t>DTXSID5023796_A_B_dos_2______Inj CYP2178-R1_Caco2_2020Jun18_P59_TS_Inj212</t>
  </si>
  <si>
    <t>DTXSID5023796_A_B_don_1______Inj CYP2178-R1_Caco2_2020Jun18_P59_TS_Inj125</t>
  </si>
  <si>
    <t>DTXSID5023796_A_B_don_2______Inj CYP2178-R1_Caco2_2020Jun18_P59_TS_Inj126</t>
  </si>
  <si>
    <t>DTXSID5023796_B_A_rec_1______Inj CYP2178-R1_Caco2_2020Jun18_P59_TS_Inj082</t>
  </si>
  <si>
    <t>DTXSID5023796_B_A_rec_2______Inj CYP2178-R1_Caco2_2020Jun18_P59_TS_Inj083</t>
  </si>
  <si>
    <t>DTXSID5023796_B_A_dos_1______Inj CYP2178-R1_Caco2_2020Jun18_P59_TS_Inj254</t>
  </si>
  <si>
    <t>DTXSID5023796_B_A_dos_2______Inj CYP2178-R1_Caco2_2020Jun18_P59_TS_Inj255</t>
  </si>
  <si>
    <t>DTXSID5023796_B_A_don_1______Inj CYP2178-R1_Caco2_2020Jun18_P59_TS_Inj168</t>
  </si>
  <si>
    <t>DTXSID5023796_B_A_don_2______Inj CYP2178-R1_Caco2_2020Jun18_P59_TS_Inj169</t>
  </si>
  <si>
    <t>DTXSID0022777</t>
  </si>
  <si>
    <t>DTXSID0022777_A_B_rec_1______Inj CYP2178-R1_Caco2_2020Jun18_P59_TS_Inj041</t>
  </si>
  <si>
    <t>DTXSID0022777_A_B_rec_2______Inj CYP2178-R1_Caco2_2020Jun18_P59_TS_Inj042</t>
  </si>
  <si>
    <t>DTXSID0022777_A_B_dos_1______Inj CYP2178-R1_Caco2_2020Jun18_P59_TS_Inj213</t>
  </si>
  <si>
    <t>DTXSID0022777_A_B_dos_2______Inj CYP2178-R1_Caco2_2020Jun18_P59_TS_Inj214</t>
  </si>
  <si>
    <t>DTXSID0022777_A_B_don_1______Inj CYP2178-R1_Caco2_2020Jun18_P59_TS_Inj127</t>
  </si>
  <si>
    <t>DTXSID0022777_A_B_don_2______Inj CYP2178-R1_Caco2_2020Jun18_P59_TS_Inj128</t>
  </si>
  <si>
    <t>DTXSID0022777_B_A_rec_1______Inj CYP2178-R1_Caco2_2020Jun18_P59_TS_Inj084</t>
  </si>
  <si>
    <t>DTXSID0022777_B_A_rec_2______Inj CYP2178-R1_Caco2_2020Jun18_P59_TS_Inj085</t>
  </si>
  <si>
    <t>DTXSID0022777_B_A_dos_1______Inj CYP2178-R1_Caco2_2020Jun18_P59_TS_Inj256</t>
  </si>
  <si>
    <t>DTXSID0022777_B_A_dos_2______Inj CYP2178-R1_Caco2_2020Jun18_P59_TS_Inj257</t>
  </si>
  <si>
    <t>DTXSID0022777_B_A_don_1______Inj CYP2178-R1_Caco2_2020Jun18_P59_TS_Inj170</t>
  </si>
  <si>
    <t>DTXSID0022777_B_A_don_2______Inj CYP2178-R1_Caco2_2020Jun18_P59_TS_Inj171</t>
  </si>
  <si>
    <t>DTXSID7041966</t>
  </si>
  <si>
    <t>DTXSID7041966_A_B_rec_1______Inj CYP2178-R1_Caco2_2020Jun18_P59_TS_Inj048</t>
  </si>
  <si>
    <t>DTXSID7041966_A_B_rec_2______Inj CYP2178-R1_Caco2_2020Jun18_P59_TS_Inj049</t>
  </si>
  <si>
    <t>DTXSID7041966_A_B_dos_1______Inj CYP2178-R1_Caco2_2020Jun18_P59_TS_Inj220</t>
  </si>
  <si>
    <t>DTXSID7041966_A_B_dos_2______Inj CYP2178-R1_Caco2_2020Jun18_P59_TS_Inj221</t>
  </si>
  <si>
    <t>DTXSID7041966_A_B_don_1______Inj CYP2178-R1_Caco2_2020Jun18_P59_TS_Inj134</t>
  </si>
  <si>
    <t>DTXSID7041966_A_B_don_2______Inj CYP2178-R1_Caco2_2020Jun18_P59_TS_Inj135</t>
  </si>
  <si>
    <t>DTXSID7041966_B_A_rec_1______Inj CYP2178-R1_Caco2_2020Jun18_P59_TS_Inj091</t>
  </si>
  <si>
    <t>DTXSID7041966_B_A_rec_2______Inj CYP2178-R1_Caco2_2020Jun18_P59_TS_Inj092</t>
  </si>
  <si>
    <t>DTXSID7041966_B_A_dos_1______Inj CYP2178-R1_Caco2_2020Jun18_P59_TS_Inj263</t>
  </si>
  <si>
    <t>DTXSID7041966_B_A_dos_2______Inj CYP2178-R1_Caco2_2020Jun18_P59_TS_Inj264</t>
  </si>
  <si>
    <t>DTXSID7041966_B_A_don_1______Inj CYP2178-R1_Caco2_2020Jun18_P59_TS_Inj177</t>
  </si>
  <si>
    <t>DTXSID7041966_B_A_don_2______Inj CYP2178-R1_Caco2_2020Jun18_P59_TS_Inj178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</si>
</sst>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00000"/>
    <numFmt numFmtId="169" formatCode="0.0%"/>
    <numFmt numFmtId="170" formatCode="0.000%"/>
    <numFmt numFmtId="171" formatCode="0.00000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5" fontId="2" fillId="0" borderId="0" xfId="1" applyNumberFormat="1" applyFont="1" applyBorder="1"/>
    <xf numFmtId="167" fontId="1" fillId="0" borderId="0" xfId="1" applyNumberFormat="1" applyBorder="1"/>
    <xf numFmtId="2" fontId="2" fillId="0" borderId="0" xfId="1" applyNumberFormat="1" applyFont="1" applyBorder="1"/>
    <xf numFmtId="168" fontId="1" fillId="0" borderId="10" xfId="1" applyNumberFormat="1" applyBorder="1"/>
    <xf numFmtId="167" fontId="1" fillId="0" borderId="12" xfId="1" applyNumberFormat="1" applyBorder="1"/>
    <xf numFmtId="2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2" fontId="1" fillId="0" borderId="0" xfId="1" applyNumberFormat="1" applyBorder="1"/>
    <xf numFmtId="169" fontId="1" fillId="0" borderId="0" xfId="1" applyNumberFormat="1" applyBorder="1"/>
    <xf numFmtId="166" fontId="1" fillId="0" borderId="21" xfId="1" applyNumberFormat="1" applyBorder="1"/>
    <xf numFmtId="2" fontId="1" fillId="0" borderId="12" xfId="1" applyNumberFormat="1" applyBorder="1"/>
    <xf numFmtId="165" fontId="1" fillId="0" borderId="13" xfId="1" applyNumberFormat="1" applyBorder="1"/>
    <xf numFmtId="167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69" fontId="1" fillId="0" borderId="15" xfId="1" applyNumberFormat="1" applyBorder="1"/>
    <xf numFmtId="2" fontId="1" fillId="0" borderId="22" xfId="1" applyNumberFormat="1" applyBorder="1"/>
    <xf numFmtId="11" fontId="1" fillId="0" borderId="9" xfId="1" applyNumberFormat="1" applyBorder="1" applyAlignment="1">
      <alignment horizontal="left"/>
    </xf>
    <xf numFmtId="2" fontId="1" fillId="0" borderId="0" xfId="1" applyNumberFormat="1" applyBorder="1" applyAlignment="1">
      <alignment horizontal="left"/>
    </xf>
    <xf numFmtId="169" fontId="1" fillId="0" borderId="0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68" fontId="1" fillId="0" borderId="24" xfId="1" applyNumberFormat="1" applyBorder="1"/>
    <xf numFmtId="11" fontId="1" fillId="0" borderId="24" xfId="1" applyNumberFormat="1" applyBorder="1"/>
    <xf numFmtId="165" fontId="1" fillId="0" borderId="26" xfId="1" applyNumberFormat="1" applyBorder="1"/>
    <xf numFmtId="2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9" fontId="1" fillId="0" borderId="0" xfId="1" applyNumberFormat="1" applyBorder="1"/>
    <xf numFmtId="166" fontId="1" fillId="0" borderId="24" xfId="1" applyNumberFormat="1" applyBorder="1"/>
    <xf numFmtId="2" fontId="1" fillId="0" borderId="35" xfId="1" applyNumberFormat="1" applyBorder="1"/>
    <xf numFmtId="165" fontId="1" fillId="0" borderId="35" xfId="1" applyNumberFormat="1" applyBorder="1"/>
    <xf numFmtId="2" fontId="1" fillId="0" borderId="26" xfId="1" applyNumberFormat="1" applyBorder="1"/>
    <xf numFmtId="167" fontId="1" fillId="0" borderId="27" xfId="1" applyNumberFormat="1" applyBorder="1"/>
    <xf numFmtId="167" fontId="1" fillId="0" borderId="29" xfId="1" applyNumberFormat="1" applyBorder="1"/>
    <xf numFmtId="165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0" fontId="1" fillId="0" borderId="29" xfId="1" applyNumberFormat="1" applyBorder="1"/>
    <xf numFmtId="165" fontId="1" fillId="0" borderId="31" xfId="1" applyNumberFormat="1" applyBorder="1"/>
    <xf numFmtId="165" fontId="1" fillId="0" borderId="36" xfId="1" applyNumberFormat="1" applyBorder="1"/>
    <xf numFmtId="11" fontId="1" fillId="0" borderId="23" xfId="1" applyNumberFormat="1" applyBorder="1" applyAlignment="1">
      <alignment horizontal="left"/>
    </xf>
    <xf numFmtId="9" fontId="1" fillId="0" borderId="0" xfId="1" applyNumberFormat="1" applyBorder="1" applyAlignment="1">
      <alignment horizontal="left"/>
    </xf>
    <xf numFmtId="166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166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1" fontId="1" fillId="0" borderId="10" xfId="1" applyNumberFormat="1" applyBorder="1"/>
    <xf numFmtId="167" fontId="1" fillId="0" borderId="13" xfId="1" applyNumberFormat="1" applyBorder="1"/>
    <xf numFmtId="165" fontId="1" fillId="0" borderId="15" xfId="1" applyNumberFormat="1" applyBorder="1"/>
    <xf numFmtId="10" fontId="1" fillId="0" borderId="15" xfId="1" applyNumberFormat="1" applyBorder="1"/>
    <xf numFmtId="165" fontId="1" fillId="0" borderId="27" xfId="1" applyNumberFormat="1" applyBorder="1"/>
    <xf numFmtId="170" fontId="1" fillId="0" borderId="29" xfId="1" applyNumberFormat="1" applyBorder="1"/>
    <xf numFmtId="2" fontId="1" fillId="0" borderId="31" xfId="1" applyNumberFormat="1" applyBorder="1"/>
    <xf numFmtId="9" fontId="1" fillId="0" borderId="0" xfId="1" applyNumberFormat="1" applyAlignment="1">
      <alignment horizontal="center"/>
    </xf>
    <xf numFmtId="171" fontId="2" fillId="0" borderId="0" xfId="1" applyNumberFormat="1" applyFont="1" applyBorder="1"/>
    <xf numFmtId="168" fontId="2" fillId="0" borderId="0" xfId="1" applyNumberFormat="1" applyFont="1" applyBorder="1"/>
    <xf numFmtId="167" fontId="2" fillId="0" borderId="12" xfId="1" applyNumberFormat="1" applyFont="1" applyBorder="1"/>
    <xf numFmtId="10" fontId="1" fillId="0" borderId="0" xfId="1" applyNumberFormat="1" applyBorder="1"/>
    <xf numFmtId="165" fontId="1" fillId="0" borderId="21" xfId="1" applyNumberFormat="1" applyBorder="1"/>
    <xf numFmtId="171" fontId="1" fillId="0" borderId="0" xfId="1" applyNumberFormat="1" applyBorder="1"/>
    <xf numFmtId="168" fontId="1" fillId="0" borderId="15" xfId="1" applyNumberFormat="1" applyBorder="1"/>
    <xf numFmtId="165" fontId="1" fillId="0" borderId="22" xfId="1" applyNumberFormat="1" applyBorder="1"/>
    <xf numFmtId="165" fontId="1" fillId="0" borderId="0" xfId="1" applyNumberFormat="1" applyBorder="1" applyAlignment="1">
      <alignment horizontal="left"/>
    </xf>
    <xf numFmtId="10" fontId="1" fillId="0" borderId="0" xfId="1" applyNumberFormat="1" applyBorder="1" applyAlignment="1">
      <alignment horizontal="left"/>
    </xf>
    <xf numFmtId="165" fontId="1" fillId="0" borderId="21" xfId="1" applyNumberFormat="1" applyBorder="1" applyAlignment="1">
      <alignment horizontal="left"/>
    </xf>
    <xf numFmtId="167" fontId="2" fillId="0" borderId="0" xfId="1" applyNumberFormat="1" applyFont="1" applyBorder="1"/>
    <xf numFmtId="165" fontId="2" fillId="0" borderId="26" xfId="1" applyNumberFormat="1" applyFont="1" applyBorder="1"/>
    <xf numFmtId="2" fontId="1" fillId="0" borderId="24" xfId="1" applyNumberFormat="1" applyBorder="1"/>
    <xf numFmtId="171" fontId="1" fillId="0" borderId="29" xfId="1" applyNumberFormat="1" applyBorder="1"/>
    <xf numFmtId="2" fontId="1" fillId="0" borderId="36" xfId="1" applyNumberFormat="1" applyBorder="1"/>
    <xf numFmtId="2" fontId="1" fillId="0" borderId="24" xfId="1" applyNumberFormat="1" applyBorder="1" applyAlignment="1">
      <alignment horizontal="left"/>
    </xf>
    <xf numFmtId="165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6" fontId="2" fillId="0" borderId="0" xfId="1" applyNumberFormat="1" applyFont="1" applyBorder="1"/>
    <xf numFmtId="166" fontId="1" fillId="0" borderId="0" xfId="1" applyNumberFormat="1" applyBorder="1"/>
    <xf numFmtId="171" fontId="1" fillId="0" borderId="15" xfId="1" applyNumberFormat="1" applyBorder="1"/>
    <xf numFmtId="166" fontId="1" fillId="0" borderId="0" xfId="1" applyNumberFormat="1" applyBorder="1" applyAlignment="1">
      <alignment horizontal="left"/>
    </xf>
    <xf numFmtId="166" fontId="2" fillId="0" borderId="26" xfId="1" applyNumberFormat="1" applyFont="1" applyBorder="1"/>
    <xf numFmtId="166" fontId="1" fillId="0" borderId="26" xfId="1" applyNumberFormat="1" applyBorder="1"/>
    <xf numFmtId="167" fontId="1" fillId="0" borderId="36" xfId="1" applyNumberFormat="1" applyBorder="1"/>
    <xf numFmtId="170" fontId="1" fillId="0" borderId="15" xfId="1" applyNumberFormat="1" applyBorder="1"/>
    <xf numFmtId="165" fontId="2" fillId="0" borderId="12" xfId="1" applyNumberFormat="1" applyFont="1" applyBorder="1"/>
    <xf numFmtId="2" fontId="1" fillId="0" borderId="21" xfId="1" applyNumberFormat="1" applyBorder="1"/>
    <xf numFmtId="165" fontId="1" fillId="0" borderId="12" xfId="1" applyNumberFormat="1" applyBorder="1"/>
    <xf numFmtId="171" fontId="1" fillId="0" borderId="13" xfId="1" applyNumberFormat="1" applyBorder="1"/>
    <xf numFmtId="2" fontId="1" fillId="0" borderId="21" xfId="1" applyNumberFormat="1" applyBorder="1" applyAlignment="1">
      <alignment horizontal="left"/>
    </xf>
    <xf numFmtId="167" fontId="1" fillId="0" borderId="31" xfId="1" applyNumberFormat="1" applyBorder="1"/>
    <xf numFmtId="169" fontId="1" fillId="0" borderId="29" xfId="1" applyNumberFormat="1" applyBorder="1"/>
    <xf numFmtId="2" fontId="1" fillId="0" borderId="15" xfId="1" applyNumberFormat="1" applyBorder="1"/>
    <xf numFmtId="168" fontId="1" fillId="0" borderId="17" xfId="1" applyNumberFormat="1" applyBorder="1"/>
    <xf numFmtId="171" fontId="1" fillId="0" borderId="22" xfId="1" applyNumberFormat="1" applyBorder="1"/>
    <xf numFmtId="171" fontId="1" fillId="0" borderId="0" xfId="1" applyNumberFormat="1"/>
    <xf numFmtId="166" fontId="1" fillId="0" borderId="35" xfId="1" applyNumberFormat="1" applyBorder="1"/>
    <xf numFmtId="166" fontId="1" fillId="0" borderId="1" xfId="1" applyNumberFormat="1" applyBorder="1" applyAlignment="1">
      <alignment horizontal="center"/>
    </xf>
    <xf numFmtId="168" fontId="1" fillId="0" borderId="31" xfId="1" applyNumberFormat="1" applyBorder="1"/>
    <xf numFmtId="171" fontId="1" fillId="0" borderId="36" xfId="1" applyNumberFormat="1" applyBorder="1"/>
    <xf numFmtId="165" fontId="1" fillId="0" borderId="24" xfId="1" applyNumberFormat="1" applyBorder="1"/>
    <xf numFmtId="171" fontId="1" fillId="0" borderId="31" xfId="1" applyNumberFormat="1" applyBorder="1"/>
    <xf numFmtId="165" fontId="1" fillId="0" borderId="24" xfId="1" applyNumberFormat="1" applyBorder="1" applyAlignment="1">
      <alignment horizontal="left"/>
    </xf>
    <xf numFmtId="0" fontId="2" fillId="0" borderId="34" xfId="1" applyFont="1" applyBorder="1" applyAlignment="1">
      <alignment horizontal="right"/>
    </xf>
    <xf numFmtId="167" fontId="1" fillId="0" borderId="21" xfId="1" applyNumberFormat="1" applyBorder="1"/>
    <xf numFmtId="168" fontId="1" fillId="0" borderId="0" xfId="1" applyNumberFormat="1" applyBorder="1"/>
    <xf numFmtId="167" fontId="1" fillId="0" borderId="22" xfId="1" applyNumberFormat="1" applyBorder="1"/>
    <xf numFmtId="1" fontId="1" fillId="0" borderId="35" xfId="1" applyNumberFormat="1" applyBorder="1"/>
    <xf numFmtId="166" fontId="1" fillId="0" borderId="36" xfId="1" applyNumberFormat="1" applyBorder="1"/>
    <xf numFmtId="167" fontId="1" fillId="0" borderId="0" xfId="1" applyNumberFormat="1" applyAlignment="1">
      <alignment horizontal="center"/>
    </xf>
    <xf numFmtId="1" fontId="1" fillId="0" borderId="1" xfId="1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69" fontId="0" fillId="0" borderId="38" xfId="0" applyNumberFormat="1" applyBorder="1"/>
    <xf numFmtId="9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2" fontId="0" fillId="0" borderId="39" xfId="0" applyNumberFormat="1" applyBorder="1"/>
    <xf numFmtId="165" fontId="0" fillId="0" borderId="39" xfId="0" applyNumberFormat="1" applyBorder="1"/>
    <xf numFmtId="10" fontId="0" fillId="0" borderId="38" xfId="0" applyNumberFormat="1" applyBorder="1"/>
    <xf numFmtId="166" fontId="0" fillId="0" borderId="39" xfId="0" applyNumberFormat="1" applyBorder="1"/>
    <xf numFmtId="167" fontId="0" fillId="0" borderId="0" xfId="0" applyNumberFormat="1"/>
    <xf numFmtId="1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7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6" fontId="0" fillId="0" borderId="40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Alignment="1"/>
    <xf numFmtId="164" fontId="10" fillId="0" borderId="0" xfId="0" applyNumberFormat="1" applyFont="1" applyAlignment="1">
      <alignment horizontal="center"/>
    </xf>
    <xf numFmtId="43" fontId="2" fillId="0" borderId="0" xfId="2" applyFont="1"/>
    <xf numFmtId="43" fontId="1" fillId="0" borderId="0" xfId="2" applyFont="1"/>
    <xf numFmtId="43" fontId="2" fillId="0" borderId="3" xfId="2" applyFont="1" applyBorder="1"/>
    <xf numFmtId="43" fontId="1" fillId="0" borderId="4" xfId="2" applyFont="1" applyBorder="1"/>
    <xf numFmtId="43" fontId="2" fillId="0" borderId="5" xfId="2" applyFont="1" applyBorder="1"/>
    <xf numFmtId="43" fontId="1" fillId="0" borderId="6" xfId="2" applyFont="1" applyBorder="1"/>
    <xf numFmtId="43" fontId="2" fillId="0" borderId="7" xfId="2" applyFont="1" applyBorder="1"/>
    <xf numFmtId="43" fontId="1" fillId="0" borderId="8" xfId="2" applyFont="1" applyBorder="1"/>
    <xf numFmtId="0" fontId="5" fillId="0" borderId="0" xfId="0" applyFont="1" applyAlignment="1">
      <alignment horizontal="left"/>
    </xf>
    <xf numFmtId="0" fontId="0" fillId="0" borderId="37" xfId="0" applyBorder="1" applyAlignment="1">
      <alignment horizontal="center" wrapText="1"/>
    </xf>
  </cellXfs>
  <cellStyles count="3">
    <cellStyle name="Comma" xfId="2" builtinId="3"/>
    <cellStyle name="Normal" xfId="0" builtinId="0" customBuiltin="1"/>
    <cellStyle name="Normal 2" xfId="1"/>
  </cellStyles>
  <dxfs count="274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Summary!$C$48:$C$63</c:f>
                <c:numCache>
                  <c:formatCode>General</c:formatCode>
                  <c:ptCount val="16"/>
                  <c:pt idx="0">
                    <c:v>2.3042453567529297</c:v>
                  </c:pt>
                  <c:pt idx="1">
                    <c:v>5.158706234394792</c:v>
                  </c:pt>
                  <c:pt idx="2">
                    <c:v>0.31376188320505677</c:v>
                  </c:pt>
                  <c:pt idx="3">
                    <c:v>2.9648902858211894</c:v>
                  </c:pt>
                  <c:pt idx="4">
                    <c:v>0.4078080495834247</c:v>
                  </c:pt>
                  <c:pt idx="5">
                    <c:v>1.3072582384192302</c:v>
                  </c:pt>
                  <c:pt idx="6">
                    <c:v>0.3472655187627891</c:v>
                  </c:pt>
                  <c:pt idx="7">
                    <c:v>6.8639512478891884E-3</c:v>
                  </c:pt>
                  <c:pt idx="8">
                    <c:v>0.61821837036740201</c:v>
                  </c:pt>
                  <c:pt idx="9">
                    <c:v>1.5926301145880342</c:v>
                  </c:pt>
                  <c:pt idx="10">
                    <c:v>0.24108064188144626</c:v>
                  </c:pt>
                  <c:pt idx="11">
                    <c:v>0.99771568084318663</c:v>
                  </c:pt>
                  <c:pt idx="12">
                    <c:v>2.5821455518458731</c:v>
                  </c:pt>
                  <c:pt idx="13">
                    <c:v>0.13057159989120462</c:v>
                  </c:pt>
                  <c:pt idx="14">
                    <c:v>8.3579262359786605E-2</c:v>
                  </c:pt>
                  <c:pt idx="15">
                    <c:v>6.2344580443998501</c:v>
                  </c:pt>
                </c:numCache>
              </c:numRef>
            </c:plus>
            <c:minus>
              <c:numRef>
                <c:f>Summary!$C$48:$C$63</c:f>
                <c:numCache>
                  <c:formatCode>General</c:formatCode>
                  <c:ptCount val="16"/>
                  <c:pt idx="0">
                    <c:v>2.3042453567529297</c:v>
                  </c:pt>
                  <c:pt idx="1">
                    <c:v>5.158706234394792</c:v>
                  </c:pt>
                  <c:pt idx="2">
                    <c:v>0.31376188320505677</c:v>
                  </c:pt>
                  <c:pt idx="3">
                    <c:v>2.9648902858211894</c:v>
                  </c:pt>
                  <c:pt idx="4">
                    <c:v>0.4078080495834247</c:v>
                  </c:pt>
                  <c:pt idx="5">
                    <c:v>1.3072582384192302</c:v>
                  </c:pt>
                  <c:pt idx="6">
                    <c:v>0.3472655187627891</c:v>
                  </c:pt>
                  <c:pt idx="7">
                    <c:v>6.8639512478891884E-3</c:v>
                  </c:pt>
                  <c:pt idx="8">
                    <c:v>0.61821837036740201</c:v>
                  </c:pt>
                  <c:pt idx="9">
                    <c:v>1.5926301145880342</c:v>
                  </c:pt>
                  <c:pt idx="10">
                    <c:v>0.24108064188144626</c:v>
                  </c:pt>
                  <c:pt idx="11">
                    <c:v>0.99771568084318663</c:v>
                  </c:pt>
                  <c:pt idx="12">
                    <c:v>2.5821455518458731</c:v>
                  </c:pt>
                  <c:pt idx="13">
                    <c:v>0.13057159989120462</c:v>
                  </c:pt>
                  <c:pt idx="14">
                    <c:v>8.3579262359786605E-2</c:v>
                  </c:pt>
                  <c:pt idx="15">
                    <c:v>6.2344580443998501</c:v>
                  </c:pt>
                </c:numCache>
              </c:numRef>
            </c:minus>
          </c:errBars>
          <c:val>
            <c:numRef>
              <c:f>Summary!$B$48:$B$63</c:f>
              <c:numCache>
                <c:formatCode>0.0</c:formatCode>
                <c:ptCount val="16"/>
                <c:pt idx="0">
                  <c:v>17.914634147109908</c:v>
                </c:pt>
                <c:pt idx="1">
                  <c:v>63.972929432716825</c:v>
                </c:pt>
                <c:pt idx="2" formatCode="0.000">
                  <c:v>0.44091496577081701</c:v>
                </c:pt>
                <c:pt idx="3">
                  <c:v>28.304035440398135</c:v>
                </c:pt>
                <c:pt idx="4">
                  <c:v>28.334979594963386</c:v>
                </c:pt>
                <c:pt idx="5" formatCode="0.00">
                  <c:v>3.2003213490458098</c:v>
                </c:pt>
                <c:pt idx="6">
                  <c:v>19.734416897349888</c:v>
                </c:pt>
                <c:pt idx="7" formatCode="0.00">
                  <c:v>1.1738434483312159</c:v>
                </c:pt>
                <c:pt idx="8" formatCode="0.00">
                  <c:v>3.4167297732285178</c:v>
                </c:pt>
                <c:pt idx="9" formatCode="0.00">
                  <c:v>9.9328110423659108</c:v>
                </c:pt>
                <c:pt idx="10" formatCode="0.000">
                  <c:v>0.34415450571325279</c:v>
                </c:pt>
                <c:pt idx="11" formatCode="0.00">
                  <c:v>4.3248809250528373</c:v>
                </c:pt>
                <c:pt idx="12">
                  <c:v>30.187805187004102</c:v>
                </c:pt>
                <c:pt idx="13" formatCode="0.000">
                  <c:v>0.37881071452954518</c:v>
                </c:pt>
                <c:pt idx="14" formatCode="0.000">
                  <c:v>0.13887858197370231</c:v>
                </c:pt>
                <c:pt idx="15">
                  <c:v>44.744002478278865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1-4A0B-B1BF-B5326C497374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Summary!$E$48:$E$63</c:f>
                <c:numCache>
                  <c:formatCode>General</c:formatCode>
                  <c:ptCount val="16"/>
                  <c:pt idx="0">
                    <c:v>0.74788073892382656</c:v>
                  </c:pt>
                  <c:pt idx="1">
                    <c:v>5.8806564590473416</c:v>
                  </c:pt>
                  <c:pt idx="2">
                    <c:v>0.10689146551461129</c:v>
                  </c:pt>
                  <c:pt idx="3">
                    <c:v>0.77271680790206265</c:v>
                  </c:pt>
                  <c:pt idx="4">
                    <c:v>3.5444554785799425</c:v>
                  </c:pt>
                  <c:pt idx="5">
                    <c:v>7.7630000132719326E-2</c:v>
                  </c:pt>
                  <c:pt idx="6">
                    <c:v>3.0512527720709741</c:v>
                  </c:pt>
                  <c:pt idx="7">
                    <c:v>0.28694032887339632</c:v>
                  </c:pt>
                  <c:pt idx="8">
                    <c:v>2.1625254916844927</c:v>
                  </c:pt>
                  <c:pt idx="9">
                    <c:v>1.1815422400562718</c:v>
                  </c:pt>
                  <c:pt idx="10">
                    <c:v>3.0679474012240289E-3</c:v>
                  </c:pt>
                  <c:pt idx="11">
                    <c:v>0.16802204706203153</c:v>
                  </c:pt>
                  <c:pt idx="12">
                    <c:v>3.5429664482043517</c:v>
                  </c:pt>
                  <c:pt idx="13">
                    <c:v>0.21664311334085398</c:v>
                  </c:pt>
                  <c:pt idx="14">
                    <c:v>0.92283401159350098</c:v>
                  </c:pt>
                  <c:pt idx="15">
                    <c:v>6.1003617020125107</c:v>
                  </c:pt>
                </c:numCache>
              </c:numRef>
            </c:plus>
            <c:minus>
              <c:numRef>
                <c:f>Summary!$E$48:$E$63</c:f>
                <c:numCache>
                  <c:formatCode>General</c:formatCode>
                  <c:ptCount val="16"/>
                  <c:pt idx="0">
                    <c:v>0.74788073892382656</c:v>
                  </c:pt>
                  <c:pt idx="1">
                    <c:v>5.8806564590473416</c:v>
                  </c:pt>
                  <c:pt idx="2">
                    <c:v>0.10689146551461129</c:v>
                  </c:pt>
                  <c:pt idx="3">
                    <c:v>0.77271680790206265</c:v>
                  </c:pt>
                  <c:pt idx="4">
                    <c:v>3.5444554785799425</c:v>
                  </c:pt>
                  <c:pt idx="5">
                    <c:v>7.7630000132719326E-2</c:v>
                  </c:pt>
                  <c:pt idx="6">
                    <c:v>3.0512527720709741</c:v>
                  </c:pt>
                  <c:pt idx="7">
                    <c:v>0.28694032887339632</c:v>
                  </c:pt>
                  <c:pt idx="8">
                    <c:v>2.1625254916844927</c:v>
                  </c:pt>
                  <c:pt idx="9">
                    <c:v>1.1815422400562718</c:v>
                  </c:pt>
                  <c:pt idx="10">
                    <c:v>3.0679474012240289E-3</c:v>
                  </c:pt>
                  <c:pt idx="11">
                    <c:v>0.16802204706203153</c:v>
                  </c:pt>
                  <c:pt idx="12">
                    <c:v>3.5429664482043517</c:v>
                  </c:pt>
                  <c:pt idx="13">
                    <c:v>0.21664311334085398</c:v>
                  </c:pt>
                  <c:pt idx="14">
                    <c:v>0.92283401159350098</c:v>
                  </c:pt>
                  <c:pt idx="15">
                    <c:v>6.1003617020125107</c:v>
                  </c:pt>
                </c:numCache>
              </c:numRef>
            </c:minus>
          </c:errBars>
          <c:cat>
            <c:strRef>
              <c:f>Summary!$A$48:$A$63</c:f>
              <c:strCache>
                <c:ptCount val="16"/>
                <c:pt idx="0">
                  <c:v>DTXSID7042190</c:v>
                </c:pt>
                <c:pt idx="1">
                  <c:v>DTXSID0020577</c:v>
                </c:pt>
                <c:pt idx="2">
                  <c:v>DTXSID0042080</c:v>
                </c:pt>
                <c:pt idx="3">
                  <c:v>DTXSID1037515</c:v>
                </c:pt>
                <c:pt idx="4">
                  <c:v>DTXSID6021371</c:v>
                </c:pt>
                <c:pt idx="5">
                  <c:v>DTXSID0047296</c:v>
                </c:pt>
                <c:pt idx="6">
                  <c:v>DTXSID8020202</c:v>
                </c:pt>
                <c:pt idx="7">
                  <c:v>DTXSID5042297</c:v>
                </c:pt>
                <c:pt idx="8">
                  <c:v>DTXSID6047313</c:v>
                </c:pt>
                <c:pt idx="9">
                  <c:v>DTXSID6040747</c:v>
                </c:pt>
                <c:pt idx="10">
                  <c:v>DTXSID5023796</c:v>
                </c:pt>
                <c:pt idx="11">
                  <c:v>DTXSID0022777</c:v>
                </c:pt>
                <c:pt idx="12">
                  <c:v>DTXSID7041966</c:v>
                </c:pt>
                <c:pt idx="13">
                  <c:v>Ranitidine</c:v>
                </c:pt>
                <c:pt idx="14">
                  <c:v>Talinolol</c:v>
                </c:pt>
                <c:pt idx="15">
                  <c:v>Warfarin</c:v>
                </c:pt>
              </c:strCache>
            </c:strRef>
          </c:cat>
          <c:val>
            <c:numRef>
              <c:f>Summary!$D$48:$D$63</c:f>
              <c:numCache>
                <c:formatCode>0.0</c:formatCode>
                <c:ptCount val="16"/>
                <c:pt idx="0">
                  <c:v>17.605117919896397</c:v>
                </c:pt>
                <c:pt idx="1">
                  <c:v>56.53864375906582</c:v>
                </c:pt>
                <c:pt idx="2" formatCode="0.00">
                  <c:v>1.9895099145568704</c:v>
                </c:pt>
                <c:pt idx="3">
                  <c:v>25.51990816107153</c:v>
                </c:pt>
                <c:pt idx="4">
                  <c:v>38.959686337654844</c:v>
                </c:pt>
                <c:pt idx="5">
                  <c:v>15.603220589811739</c:v>
                </c:pt>
                <c:pt idx="6">
                  <c:v>20.013428507137679</c:v>
                </c:pt>
                <c:pt idx="7">
                  <c:v>11.442471837483211</c:v>
                </c:pt>
                <c:pt idx="8">
                  <c:v>45.708235354719022</c:v>
                </c:pt>
                <c:pt idx="9" formatCode="0.00">
                  <c:v>6.8843645122758996</c:v>
                </c:pt>
                <c:pt idx="10" formatCode="0.000">
                  <c:v>0.64714248486358261</c:v>
                </c:pt>
                <c:pt idx="11" formatCode="0.00">
                  <c:v>4.7852695343425271</c:v>
                </c:pt>
                <c:pt idx="12">
                  <c:v>19.80013624422249</c:v>
                </c:pt>
                <c:pt idx="13" formatCode="0.00">
                  <c:v>3.3315861665379649</c:v>
                </c:pt>
                <c:pt idx="14">
                  <c:v>11.252276742214088</c:v>
                </c:pt>
                <c:pt idx="15">
                  <c:v>32.026537158146716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1-4A0B-B1BF-B5326C49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771824"/>
        <c:axId val="605780352"/>
      </c:barChart>
      <c:catAx>
        <c:axId val="60577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overlay val="0"/>
        </c:title>
        <c:majorTickMark val="out"/>
        <c:minorTickMark val="none"/>
        <c:tickLblPos val="nextTo"/>
        <c:crossAx val="605780352"/>
        <c:crosses val="autoZero"/>
        <c:auto val="1"/>
        <c:lblAlgn val="ctr"/>
        <c:lblOffset val="100"/>
        <c:noMultiLvlLbl val="0"/>
      </c:catAx>
      <c:valAx>
        <c:axId val="60578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7718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DTXSID6047313 Efflux Ratio = 13.5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Data!$R$210:$R$211</c:f>
                <c:numCache>
                  <c:formatCode>General</c:formatCode>
                  <c:ptCount val="2"/>
                  <c:pt idx="0">
                    <c:v>0.61821837036740201</c:v>
                  </c:pt>
                  <c:pt idx="1">
                    <c:v>2.1625254916844927</c:v>
                  </c:pt>
                </c:numCache>
              </c:numRef>
            </c:plus>
            <c:minus>
              <c:numRef>
                <c:f>Data!$R$210:$R$211</c:f>
                <c:numCache>
                  <c:formatCode>General</c:formatCode>
                  <c:ptCount val="2"/>
                  <c:pt idx="0">
                    <c:v>0.61821837036740201</c:v>
                  </c:pt>
                  <c:pt idx="1">
                    <c:v>2.1625254916844927</c:v>
                  </c:pt>
                </c:numCache>
              </c:numRef>
            </c:minus>
          </c:errBars>
          <c:cat>
            <c:strRef>
              <c:f>Data!$P$210:$P$211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Data!$Q$210:$Q$211</c:f>
              <c:numCache>
                <c:formatCode>0.0</c:formatCode>
                <c:ptCount val="2"/>
                <c:pt idx="0" formatCode="0.00">
                  <c:v>3.4167297732285178</c:v>
                </c:pt>
                <c:pt idx="1">
                  <c:v>45.708235354719022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7-4D80-B748-0461ADA7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922424"/>
        <c:axId val="597913240"/>
      </c:barChart>
      <c:catAx>
        <c:axId val="59792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13240"/>
        <c:crosses val="autoZero"/>
        <c:auto val="1"/>
        <c:lblAlgn val="ctr"/>
        <c:lblOffset val="100"/>
        <c:noMultiLvlLbl val="0"/>
      </c:catAx>
      <c:valAx>
        <c:axId val="5979132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9224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DTXSID6040747 Efflux Ratio = 0.692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Data!$R$236:$R$237</c:f>
                <c:numCache>
                  <c:formatCode>General</c:formatCode>
                  <c:ptCount val="2"/>
                  <c:pt idx="0">
                    <c:v>1.5926301145880342</c:v>
                  </c:pt>
                  <c:pt idx="1">
                    <c:v>1.1815422400562718</c:v>
                  </c:pt>
                </c:numCache>
              </c:numRef>
            </c:plus>
            <c:minus>
              <c:numRef>
                <c:f>Data!$R$236:$R$237</c:f>
                <c:numCache>
                  <c:formatCode>General</c:formatCode>
                  <c:ptCount val="2"/>
                  <c:pt idx="0">
                    <c:v>1.5926301145880342</c:v>
                  </c:pt>
                  <c:pt idx="1">
                    <c:v>1.1815422400562718</c:v>
                  </c:pt>
                </c:numCache>
              </c:numRef>
            </c:minus>
          </c:errBars>
          <c:cat>
            <c:strRef>
              <c:f>Data!$P$236:$P$237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Data!$Q$236:$Q$237</c:f>
              <c:numCache>
                <c:formatCode>0.00</c:formatCode>
                <c:ptCount val="2"/>
                <c:pt idx="0">
                  <c:v>9.9328110423659108</c:v>
                </c:pt>
                <c:pt idx="1">
                  <c:v>6.8843645122758996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D-48F6-B1EF-D0E8E410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913568"/>
        <c:axId val="597919144"/>
      </c:barChart>
      <c:catAx>
        <c:axId val="5979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19144"/>
        <c:crosses val="autoZero"/>
        <c:auto val="1"/>
        <c:lblAlgn val="ctr"/>
        <c:lblOffset val="100"/>
        <c:noMultiLvlLbl val="0"/>
      </c:catAx>
      <c:valAx>
        <c:axId val="5979191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91356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DTXSID5023796 Efflux Ratio = 2.49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Data!$R$262:$R$263</c:f>
                <c:numCache>
                  <c:formatCode>General</c:formatCode>
                  <c:ptCount val="2"/>
                  <c:pt idx="0">
                    <c:v>0.24108064188144626</c:v>
                  </c:pt>
                  <c:pt idx="1">
                    <c:v>3.0679474012240289E-3</c:v>
                  </c:pt>
                </c:numCache>
              </c:numRef>
            </c:plus>
            <c:minus>
              <c:numRef>
                <c:f>Data!$R$262:$R$263</c:f>
                <c:numCache>
                  <c:formatCode>General</c:formatCode>
                  <c:ptCount val="2"/>
                  <c:pt idx="0">
                    <c:v>0.24108064188144626</c:v>
                  </c:pt>
                  <c:pt idx="1">
                    <c:v>3.0679474012240289E-3</c:v>
                  </c:pt>
                </c:numCache>
              </c:numRef>
            </c:minus>
          </c:errBars>
          <c:cat>
            <c:strRef>
              <c:f>Data!$P$262:$P$263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Data!$Q$262:$Q$263</c:f>
              <c:numCache>
                <c:formatCode>0.000</c:formatCode>
                <c:ptCount val="2"/>
                <c:pt idx="0">
                  <c:v>0.34415450571325279</c:v>
                </c:pt>
                <c:pt idx="1">
                  <c:v>0.64714248486358261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1-461A-B108-C91DD46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05408"/>
        <c:axId val="602810656"/>
      </c:barChart>
      <c:catAx>
        <c:axId val="6028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10656"/>
        <c:crosses val="autoZero"/>
        <c:auto val="1"/>
        <c:lblAlgn val="ctr"/>
        <c:lblOffset val="100"/>
        <c:noMultiLvlLbl val="0"/>
      </c:catAx>
      <c:valAx>
        <c:axId val="602810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280540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DTXSID0022777 Efflux Ratio = 1.14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Data!$R$288:$R$289</c:f>
                <c:numCache>
                  <c:formatCode>General</c:formatCode>
                  <c:ptCount val="2"/>
                  <c:pt idx="0">
                    <c:v>0.99771568084318663</c:v>
                  </c:pt>
                  <c:pt idx="1">
                    <c:v>0.16802204706203153</c:v>
                  </c:pt>
                </c:numCache>
              </c:numRef>
            </c:plus>
            <c:minus>
              <c:numRef>
                <c:f>Data!$R$288:$R$289</c:f>
                <c:numCache>
                  <c:formatCode>General</c:formatCode>
                  <c:ptCount val="2"/>
                  <c:pt idx="0">
                    <c:v>0.99771568084318663</c:v>
                  </c:pt>
                  <c:pt idx="1">
                    <c:v>0.16802204706203153</c:v>
                  </c:pt>
                </c:numCache>
              </c:numRef>
            </c:minus>
          </c:errBars>
          <c:cat>
            <c:strRef>
              <c:f>Data!$P$288:$P$289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Data!$Q$288:$Q$289</c:f>
              <c:numCache>
                <c:formatCode>0.00</c:formatCode>
                <c:ptCount val="2"/>
                <c:pt idx="0">
                  <c:v>4.3248809250528373</c:v>
                </c:pt>
                <c:pt idx="1">
                  <c:v>4.7852695343425271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D-40A2-9B76-D8D531CF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425912"/>
        <c:axId val="596427224"/>
      </c:barChart>
      <c:catAx>
        <c:axId val="59642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427224"/>
        <c:crosses val="autoZero"/>
        <c:auto val="1"/>
        <c:lblAlgn val="ctr"/>
        <c:lblOffset val="100"/>
        <c:noMultiLvlLbl val="0"/>
      </c:catAx>
      <c:valAx>
        <c:axId val="5964272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64259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DTXSID7041966 Efflux Ratio = 0.653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Data!$R$314:$R$315</c:f>
                <c:numCache>
                  <c:formatCode>General</c:formatCode>
                  <c:ptCount val="2"/>
                  <c:pt idx="0">
                    <c:v>2.5821455518458731</c:v>
                  </c:pt>
                  <c:pt idx="1">
                    <c:v>3.5429664482043517</c:v>
                  </c:pt>
                </c:numCache>
              </c:numRef>
            </c:plus>
            <c:minus>
              <c:numRef>
                <c:f>Data!$R$314:$R$315</c:f>
                <c:numCache>
                  <c:formatCode>General</c:formatCode>
                  <c:ptCount val="2"/>
                  <c:pt idx="0">
                    <c:v>2.5821455518458731</c:v>
                  </c:pt>
                  <c:pt idx="1">
                    <c:v>3.5429664482043517</c:v>
                  </c:pt>
                </c:numCache>
              </c:numRef>
            </c:minus>
          </c:errBars>
          <c:cat>
            <c:strRef>
              <c:f>Data!$P$314:$P$315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Data!$Q$314:$Q$315</c:f>
              <c:numCache>
                <c:formatCode>0.0</c:formatCode>
                <c:ptCount val="2"/>
                <c:pt idx="0">
                  <c:v>30.187805187004102</c:v>
                </c:pt>
                <c:pt idx="1">
                  <c:v>19.80013624422249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9-4A46-AAB4-707BE835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88920"/>
        <c:axId val="597389248"/>
      </c:barChart>
      <c:catAx>
        <c:axId val="5973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389248"/>
        <c:crosses val="autoZero"/>
        <c:auto val="1"/>
        <c:lblAlgn val="ctr"/>
        <c:lblOffset val="100"/>
        <c:noMultiLvlLbl val="0"/>
      </c:catAx>
      <c:valAx>
        <c:axId val="5973892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38892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9.57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Data!$R$340:$R$341</c:f>
                <c:numCache>
                  <c:formatCode>General</c:formatCode>
                  <c:ptCount val="2"/>
                  <c:pt idx="0">
                    <c:v>0.13057159989120462</c:v>
                  </c:pt>
                  <c:pt idx="1">
                    <c:v>0.21664311334085398</c:v>
                  </c:pt>
                </c:numCache>
              </c:numRef>
            </c:plus>
            <c:minus>
              <c:numRef>
                <c:f>Data!$R$340:$R$341</c:f>
                <c:numCache>
                  <c:formatCode>General</c:formatCode>
                  <c:ptCount val="2"/>
                  <c:pt idx="0">
                    <c:v>0.13057159989120462</c:v>
                  </c:pt>
                  <c:pt idx="1">
                    <c:v>0.21664311334085398</c:v>
                  </c:pt>
                </c:numCache>
              </c:numRef>
            </c:minus>
          </c:errBars>
          <c:cat>
            <c:strRef>
              <c:f>Data!$P$340:$P$341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Data!$Q$340:$Q$341</c:f>
              <c:numCache>
                <c:formatCode>0.00</c:formatCode>
                <c:ptCount val="2"/>
                <c:pt idx="0" formatCode="0.000">
                  <c:v>0.37881071452954518</c:v>
                </c:pt>
                <c:pt idx="1">
                  <c:v>3.3315861665379649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0-429E-B9B9-B884163C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99176"/>
        <c:axId val="602800160"/>
      </c:barChart>
      <c:catAx>
        <c:axId val="60279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00160"/>
        <c:crosses val="autoZero"/>
        <c:auto val="1"/>
        <c:lblAlgn val="ctr"/>
        <c:lblOffset val="100"/>
        <c:noMultiLvlLbl val="0"/>
      </c:catAx>
      <c:valAx>
        <c:axId val="6028001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279917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105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Data!$R$372:$R$373</c:f>
                <c:numCache>
                  <c:formatCode>General</c:formatCode>
                  <c:ptCount val="2"/>
                  <c:pt idx="0">
                    <c:v>8.3579262359786605E-2</c:v>
                  </c:pt>
                  <c:pt idx="1">
                    <c:v>0.92283401159350098</c:v>
                  </c:pt>
                </c:numCache>
              </c:numRef>
            </c:plus>
            <c:minus>
              <c:numRef>
                <c:f>Data!$R$372:$R$373</c:f>
                <c:numCache>
                  <c:formatCode>General</c:formatCode>
                  <c:ptCount val="2"/>
                  <c:pt idx="0">
                    <c:v>8.3579262359786605E-2</c:v>
                  </c:pt>
                  <c:pt idx="1">
                    <c:v>0.92283401159350098</c:v>
                  </c:pt>
                </c:numCache>
              </c:numRef>
            </c:minus>
          </c:errBars>
          <c:cat>
            <c:strRef>
              <c:f>Data!$P$372:$P$373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Data!$Q$372:$Q$373</c:f>
              <c:numCache>
                <c:formatCode>0.0</c:formatCode>
                <c:ptCount val="2"/>
                <c:pt idx="0" formatCode="0.000">
                  <c:v>0.13887858197370231</c:v>
                </c:pt>
                <c:pt idx="1">
                  <c:v>11.252276742214088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954-98A0-E8A81E18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761656"/>
        <c:axId val="605767232"/>
      </c:barChart>
      <c:catAx>
        <c:axId val="6057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7232"/>
        <c:crosses val="autoZero"/>
        <c:auto val="1"/>
        <c:lblAlgn val="ctr"/>
        <c:lblOffset val="100"/>
        <c:noMultiLvlLbl val="0"/>
      </c:catAx>
      <c:valAx>
        <c:axId val="6057672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0576165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0.729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Data!$R$404:$R$405</c:f>
                <c:numCache>
                  <c:formatCode>General</c:formatCode>
                  <c:ptCount val="2"/>
                  <c:pt idx="0">
                    <c:v>6.2344580443998501</c:v>
                  </c:pt>
                  <c:pt idx="1">
                    <c:v>6.1003617020125107</c:v>
                  </c:pt>
                </c:numCache>
              </c:numRef>
            </c:plus>
            <c:minus>
              <c:numRef>
                <c:f>Data!$R$404:$R$405</c:f>
                <c:numCache>
                  <c:formatCode>General</c:formatCode>
                  <c:ptCount val="2"/>
                  <c:pt idx="0">
                    <c:v>6.2344580443998501</c:v>
                  </c:pt>
                  <c:pt idx="1">
                    <c:v>6.1003617020125107</c:v>
                  </c:pt>
                </c:numCache>
              </c:numRef>
            </c:minus>
          </c:errBars>
          <c:cat>
            <c:strRef>
              <c:f>Data!$P$404:$P$405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Data!$Q$404:$Q$405</c:f>
              <c:numCache>
                <c:formatCode>0.0</c:formatCode>
                <c:ptCount val="2"/>
                <c:pt idx="0">
                  <c:v>44.744002478278865</c:v>
                </c:pt>
                <c:pt idx="1">
                  <c:v>32.026537158146716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C-4E53-BF80-B1E53F69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793144"/>
        <c:axId val="605764608"/>
      </c:barChart>
      <c:catAx>
        <c:axId val="60579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4608"/>
        <c:crosses val="autoZero"/>
        <c:auto val="1"/>
        <c:lblAlgn val="ctr"/>
        <c:lblOffset val="100"/>
        <c:noMultiLvlLbl val="0"/>
      </c:catAx>
      <c:valAx>
        <c:axId val="6057646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057931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DTXSID7042190 Efflux Ratio = 0.994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2.3042453567529297</c:v>
                  </c:pt>
                  <c:pt idx="1">
                    <c:v>0.74788073892382656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2.3042453567529297</c:v>
                  </c:pt>
                  <c:pt idx="1">
                    <c:v>0.74788073892382656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</c:formatCode>
                <c:ptCount val="2"/>
                <c:pt idx="0">
                  <c:v>17.914634147109908</c:v>
                </c:pt>
                <c:pt idx="1">
                  <c:v>17.605117919896397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5-41DD-B511-E79746CB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894816"/>
        <c:axId val="592901048"/>
      </c:barChart>
      <c:catAx>
        <c:axId val="5928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901048"/>
        <c:crosses val="autoZero"/>
        <c:auto val="1"/>
        <c:lblAlgn val="ctr"/>
        <c:lblOffset val="100"/>
        <c:noMultiLvlLbl val="0"/>
      </c:catAx>
      <c:valAx>
        <c:axId val="5929010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89481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DTXSID0020577 Efflux Ratio = 0.890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5.158706234394792</c:v>
                  </c:pt>
                  <c:pt idx="1">
                    <c:v>5.8806564590473416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5.158706234394792</c:v>
                  </c:pt>
                  <c:pt idx="1">
                    <c:v>5.8806564590473416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</c:formatCode>
                <c:ptCount val="2"/>
                <c:pt idx="0">
                  <c:v>63.972929432716825</c:v>
                </c:pt>
                <c:pt idx="1">
                  <c:v>56.53864375906582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D-483E-ADAE-A91F7D70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82032"/>
        <c:axId val="597384000"/>
      </c:barChart>
      <c:catAx>
        <c:axId val="59738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384000"/>
        <c:crosses val="autoZero"/>
        <c:auto val="1"/>
        <c:lblAlgn val="ctr"/>
        <c:lblOffset val="100"/>
        <c:noMultiLvlLbl val="0"/>
      </c:catAx>
      <c:valAx>
        <c:axId val="5973840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38203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DTXSID0042080 Efflux Ratio = 5.93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0.31376188320505677</c:v>
                  </c:pt>
                  <c:pt idx="1">
                    <c:v>0.10689146551461129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0.31376188320505677</c:v>
                  </c:pt>
                  <c:pt idx="1">
                    <c:v>0.10689146551461129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</c:formatCode>
                <c:ptCount val="2"/>
                <c:pt idx="0" formatCode="0.000">
                  <c:v>0.44091496577081701</c:v>
                </c:pt>
                <c:pt idx="1">
                  <c:v>1.9895099145568704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5-4F1D-96C2-00D5A0DB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924720"/>
        <c:axId val="597926360"/>
      </c:barChart>
      <c:catAx>
        <c:axId val="59792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26360"/>
        <c:crosses val="autoZero"/>
        <c:auto val="1"/>
        <c:lblAlgn val="ctr"/>
        <c:lblOffset val="100"/>
        <c:noMultiLvlLbl val="0"/>
      </c:catAx>
      <c:valAx>
        <c:axId val="597926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92472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DTXSID1037515 Efflux Ratio = 0.905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2.9648902858211894</c:v>
                  </c:pt>
                  <c:pt idx="1">
                    <c:v>0.77271680790206265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2.9648902858211894</c:v>
                  </c:pt>
                  <c:pt idx="1">
                    <c:v>0.77271680790206265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</c:formatCode>
                <c:ptCount val="2"/>
                <c:pt idx="0">
                  <c:v>28.304035440398135</c:v>
                </c:pt>
                <c:pt idx="1">
                  <c:v>25.51990816107153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2-40E1-B8B0-7ECDC952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905312"/>
        <c:axId val="592906296"/>
      </c:barChart>
      <c:catAx>
        <c:axId val="5929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906296"/>
        <c:crosses val="autoZero"/>
        <c:auto val="1"/>
        <c:lblAlgn val="ctr"/>
        <c:lblOffset val="100"/>
        <c:noMultiLvlLbl val="0"/>
      </c:catAx>
      <c:valAx>
        <c:axId val="5929062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9053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DTXSID6021371 Efflux Ratio = 1.37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0.4078080495834247</c:v>
                  </c:pt>
                  <c:pt idx="1">
                    <c:v>3.5444554785799425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0.4078080495834247</c:v>
                  </c:pt>
                  <c:pt idx="1">
                    <c:v>3.5444554785799425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</c:formatCode>
                <c:ptCount val="2"/>
                <c:pt idx="0">
                  <c:v>28.334979594963386</c:v>
                </c:pt>
                <c:pt idx="1">
                  <c:v>38.959686337654844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0-442D-B9D0-A0697149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931280"/>
        <c:axId val="597923736"/>
      </c:barChart>
      <c:catAx>
        <c:axId val="5979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23736"/>
        <c:crosses val="autoZero"/>
        <c:auto val="1"/>
        <c:lblAlgn val="ctr"/>
        <c:lblOffset val="100"/>
        <c:noMultiLvlLbl val="0"/>
      </c:catAx>
      <c:valAx>
        <c:axId val="5979237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93128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DTXSID0047296 Efflux Ratio = 5.31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Data!$R$132:$R$133</c:f>
                <c:numCache>
                  <c:formatCode>General</c:formatCode>
                  <c:ptCount val="2"/>
                  <c:pt idx="0">
                    <c:v>1.3072582384192302</c:v>
                  </c:pt>
                  <c:pt idx="1">
                    <c:v>7.7630000132719326E-2</c:v>
                  </c:pt>
                </c:numCache>
              </c:numRef>
            </c:plus>
            <c:minus>
              <c:numRef>
                <c:f>Data!$R$132:$R$133</c:f>
                <c:numCache>
                  <c:formatCode>General</c:formatCode>
                  <c:ptCount val="2"/>
                  <c:pt idx="0">
                    <c:v>1.3072582384192302</c:v>
                  </c:pt>
                  <c:pt idx="1">
                    <c:v>7.7630000132719326E-2</c:v>
                  </c:pt>
                </c:numCache>
              </c:numRef>
            </c:minus>
          </c:errBars>
          <c:cat>
            <c:strRef>
              <c:f>Data!$P$132:$P$133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Data!$Q$132:$Q$133</c:f>
              <c:numCache>
                <c:formatCode>0.0</c:formatCode>
                <c:ptCount val="2"/>
                <c:pt idx="0" formatCode="0.00">
                  <c:v>3.2003213490458098</c:v>
                </c:pt>
                <c:pt idx="1">
                  <c:v>15.603220589811739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4-4F57-98C2-1C734651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921768"/>
        <c:axId val="597912584"/>
      </c:barChart>
      <c:catAx>
        <c:axId val="5979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12584"/>
        <c:crosses val="autoZero"/>
        <c:auto val="1"/>
        <c:lblAlgn val="ctr"/>
        <c:lblOffset val="100"/>
        <c:noMultiLvlLbl val="0"/>
      </c:catAx>
      <c:valAx>
        <c:axId val="5979125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92176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DTXSID8020202 Efflux Ratio = 1.02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Data!$R$158:$R$159</c:f>
                <c:numCache>
                  <c:formatCode>General</c:formatCode>
                  <c:ptCount val="2"/>
                  <c:pt idx="0">
                    <c:v>0.3472655187627891</c:v>
                  </c:pt>
                  <c:pt idx="1">
                    <c:v>3.0512527720709741</c:v>
                  </c:pt>
                </c:numCache>
              </c:numRef>
            </c:plus>
            <c:minus>
              <c:numRef>
                <c:f>Data!$R$158:$R$159</c:f>
                <c:numCache>
                  <c:formatCode>General</c:formatCode>
                  <c:ptCount val="2"/>
                  <c:pt idx="0">
                    <c:v>0.3472655187627891</c:v>
                  </c:pt>
                  <c:pt idx="1">
                    <c:v>3.0512527720709741</c:v>
                  </c:pt>
                </c:numCache>
              </c:numRef>
            </c:minus>
          </c:errBars>
          <c:cat>
            <c:strRef>
              <c:f>Data!$P$158:$P$159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Data!$Q$158:$Q$159</c:f>
              <c:numCache>
                <c:formatCode>0.0</c:formatCode>
                <c:ptCount val="2"/>
                <c:pt idx="0">
                  <c:v>19.734416897349888</c:v>
                </c:pt>
                <c:pt idx="1">
                  <c:v>20.013428507137679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1-4A95-8B69-B0015B01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18856"/>
        <c:axId val="602819184"/>
      </c:barChart>
      <c:catAx>
        <c:axId val="60281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819184"/>
        <c:crosses val="autoZero"/>
        <c:auto val="1"/>
        <c:lblAlgn val="ctr"/>
        <c:lblOffset val="100"/>
        <c:noMultiLvlLbl val="0"/>
      </c:catAx>
      <c:valAx>
        <c:axId val="6028191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281885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DTXSID5042297 Efflux Ratio = 9.75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Data!$R$184:$R$185</c:f>
                <c:numCache>
                  <c:formatCode>General</c:formatCode>
                  <c:ptCount val="2"/>
                  <c:pt idx="0">
                    <c:v>6.8639512478891884E-3</c:v>
                  </c:pt>
                  <c:pt idx="1">
                    <c:v>0.28694032887339632</c:v>
                  </c:pt>
                </c:numCache>
              </c:numRef>
            </c:plus>
            <c:minus>
              <c:numRef>
                <c:f>Data!$R$184:$R$185</c:f>
                <c:numCache>
                  <c:formatCode>General</c:formatCode>
                  <c:ptCount val="2"/>
                  <c:pt idx="0">
                    <c:v>6.8639512478891884E-3</c:v>
                  </c:pt>
                  <c:pt idx="1">
                    <c:v>0.28694032887339632</c:v>
                  </c:pt>
                </c:numCache>
              </c:numRef>
            </c:minus>
          </c:errBars>
          <c:cat>
            <c:strRef>
              <c:f>Data!$P$184:$P$185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Data!$Q$184:$Q$185</c:f>
              <c:numCache>
                <c:formatCode>0.0</c:formatCode>
                <c:ptCount val="2"/>
                <c:pt idx="0" formatCode="0.00">
                  <c:v>1.1738434483312159</c:v>
                </c:pt>
                <c:pt idx="1">
                  <c:v>11.442471837483211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A-43D0-B036-F6ED01CE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935544"/>
        <c:axId val="597939808"/>
      </c:barChart>
      <c:catAx>
        <c:axId val="59793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39808"/>
        <c:crosses val="autoZero"/>
        <c:auto val="1"/>
        <c:lblAlgn val="ctr"/>
        <c:lblOffset val="100"/>
        <c:noMultiLvlLbl val="0"/>
      </c:catAx>
      <c:valAx>
        <c:axId val="5979398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9355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8</xdr:col>
      <xdr:colOff>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857249</xdr:colOff>
      <xdr:row>2</xdr:row>
      <xdr:rowOff>134537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</xdr:row>
      <xdr:rowOff>0</xdr:rowOff>
    </xdr:from>
    <xdr:to>
      <xdr:col>22</xdr:col>
      <xdr:colOff>1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0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22</xdr:col>
      <xdr:colOff>0</xdr:colOff>
      <xdr:row>147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157</xdr:row>
      <xdr:rowOff>0</xdr:rowOff>
    </xdr:from>
    <xdr:to>
      <xdr:col>22</xdr:col>
      <xdr:colOff>0</xdr:colOff>
      <xdr:row>173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0</xdr:colOff>
      <xdr:row>199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209</xdr:row>
      <xdr:rowOff>0</xdr:rowOff>
    </xdr:from>
    <xdr:to>
      <xdr:col>22</xdr:col>
      <xdr:colOff>0</xdr:colOff>
      <xdr:row>225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235</xdr:row>
      <xdr:rowOff>0</xdr:rowOff>
    </xdr:from>
    <xdr:to>
      <xdr:col>22</xdr:col>
      <xdr:colOff>0</xdr:colOff>
      <xdr:row>251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261</xdr:row>
      <xdr:rowOff>0</xdr:rowOff>
    </xdr:from>
    <xdr:to>
      <xdr:col>22</xdr:col>
      <xdr:colOff>0</xdr:colOff>
      <xdr:row>277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22</xdr:col>
      <xdr:colOff>0</xdr:colOff>
      <xdr:row>303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313</xdr:row>
      <xdr:rowOff>0</xdr:rowOff>
    </xdr:from>
    <xdr:to>
      <xdr:col>22</xdr:col>
      <xdr:colOff>0</xdr:colOff>
      <xdr:row>329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339</xdr:row>
      <xdr:rowOff>0</xdr:rowOff>
    </xdr:from>
    <xdr:to>
      <xdr:col>22</xdr:col>
      <xdr:colOff>0</xdr:colOff>
      <xdr:row>355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371</xdr:row>
      <xdr:rowOff>0</xdr:rowOff>
    </xdr:from>
    <xdr:to>
      <xdr:col>22</xdr:col>
      <xdr:colOff>0</xdr:colOff>
      <xdr:row>387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403</xdr:row>
      <xdr:rowOff>0</xdr:rowOff>
    </xdr:from>
    <xdr:to>
      <xdr:col>22</xdr:col>
      <xdr:colOff>0</xdr:colOff>
      <xdr:row>419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7"/>
  <sheetViews>
    <sheetView showGridLines="0" topLeftCell="A22" workbookViewId="0">
      <selection activeCell="E1" sqref="E1"/>
    </sheetView>
  </sheetViews>
  <sheetFormatPr defaultRowHeight="15" x14ac:dyDescent="0.25"/>
  <cols>
    <col min="1" max="1" width="20.7109375" style="5" customWidth="1"/>
    <col min="2" max="2" width="15" style="5" bestFit="1" customWidth="1"/>
    <col min="3" max="3" width="9.140625" style="5"/>
    <col min="4" max="4" width="13.140625" style="5" customWidth="1"/>
    <col min="5" max="5" width="15" style="5" bestFit="1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4" width="6.42578125" bestFit="1" customWidth="1"/>
    <col min="15" max="15" width="7.7109375" bestFit="1" customWidth="1"/>
    <col min="16" max="17" width="6.42578125" bestFit="1" customWidth="1"/>
  </cols>
  <sheetData>
    <row r="1" spans="1:17" ht="15.75" x14ac:dyDescent="0.25">
      <c r="A1" s="212"/>
      <c r="E1" s="3" t="s">
        <v>88</v>
      </c>
      <c r="J1" s="184"/>
      <c r="K1" s="190"/>
      <c r="L1" s="184"/>
      <c r="M1" s="184"/>
      <c r="N1" s="184"/>
      <c r="O1" s="184"/>
      <c r="P1" s="184"/>
      <c r="Q1" s="184"/>
    </row>
    <row r="2" spans="1:17" x14ac:dyDescent="0.25">
      <c r="A2" s="212"/>
      <c r="E2" s="4">
        <v>44007.314201388886</v>
      </c>
      <c r="J2" s="184"/>
      <c r="K2" s="190"/>
      <c r="L2" s="184"/>
      <c r="M2" s="184"/>
      <c r="N2" s="184"/>
      <c r="O2" s="184"/>
      <c r="P2" s="184"/>
      <c r="Q2" s="184"/>
    </row>
    <row r="3" spans="1:17" x14ac:dyDescent="0.25">
      <c r="E3" s="213" t="s">
        <v>139</v>
      </c>
      <c r="J3" s="184"/>
      <c r="K3" s="190"/>
      <c r="L3" s="184"/>
      <c r="M3" s="184"/>
      <c r="N3" s="184"/>
      <c r="O3" s="184"/>
      <c r="P3" s="184"/>
      <c r="Q3" s="184"/>
    </row>
    <row r="4" spans="1:17" x14ac:dyDescent="0.25">
      <c r="J4" s="184"/>
      <c r="K4" s="190"/>
      <c r="L4" s="184"/>
      <c r="M4" s="184"/>
      <c r="N4" s="184"/>
      <c r="O4" s="184"/>
      <c r="P4" s="184"/>
      <c r="Q4" s="184"/>
    </row>
    <row r="5" spans="1:17" ht="15.75" thickBot="1" x14ac:dyDescent="0.3">
      <c r="A5" s="222" t="s">
        <v>140</v>
      </c>
      <c r="J5" s="184"/>
      <c r="K5" s="190"/>
      <c r="L5" s="184"/>
      <c r="M5" s="184"/>
      <c r="N5" s="184"/>
      <c r="O5" s="184"/>
      <c r="P5" s="184"/>
      <c r="Q5" s="184"/>
    </row>
    <row r="6" spans="1:17" s="8" customFormat="1" ht="73.5" thickTop="1" thickBot="1" x14ac:dyDescent="0.3">
      <c r="A6" s="12" t="s">
        <v>89</v>
      </c>
      <c r="B6" s="12" t="s">
        <v>90</v>
      </c>
      <c r="C6" s="12" t="s">
        <v>91</v>
      </c>
      <c r="D6" s="12" t="s">
        <v>92</v>
      </c>
      <c r="E6" s="12" t="s">
        <v>93</v>
      </c>
      <c r="F6" s="12" t="s">
        <v>94</v>
      </c>
      <c r="G6" s="12" t="s">
        <v>95</v>
      </c>
      <c r="H6" s="7"/>
      <c r="I6" s="7"/>
      <c r="J6" s="12" t="s">
        <v>89</v>
      </c>
      <c r="K6" s="12" t="s">
        <v>96</v>
      </c>
      <c r="L6" s="12" t="s">
        <v>97</v>
      </c>
      <c r="M6" s="12" t="s">
        <v>98</v>
      </c>
      <c r="N6" s="12" t="s">
        <v>99</v>
      </c>
      <c r="O6" s="12" t="s">
        <v>100</v>
      </c>
      <c r="P6" s="12" t="s">
        <v>101</v>
      </c>
      <c r="Q6" s="12" t="s">
        <v>102</v>
      </c>
    </row>
    <row r="7" spans="1:17" ht="15.75" thickTop="1" x14ac:dyDescent="0.25">
      <c r="A7" s="6" t="s">
        <v>141</v>
      </c>
      <c r="B7" s="160">
        <f>Data!$F$21</f>
        <v>10</v>
      </c>
      <c r="C7" s="167">
        <f>Data!$F$20</f>
        <v>2</v>
      </c>
      <c r="D7" s="160">
        <f>Data!$M$10</f>
        <v>17.914634147109908</v>
      </c>
      <c r="E7" s="160">
        <f>Data!$M$21</f>
        <v>17.605117919896397</v>
      </c>
      <c r="F7" s="168">
        <f>Data!$M$22</f>
        <v>0.99362683653910799</v>
      </c>
      <c r="J7" s="185" t="s">
        <v>141</v>
      </c>
      <c r="K7" s="191">
        <f>Data!$F$21</f>
        <v>10</v>
      </c>
      <c r="L7" s="184" t="s">
        <v>112</v>
      </c>
      <c r="M7" s="185" t="s">
        <v>121</v>
      </c>
      <c r="N7" s="186">
        <f>Data!$J$10</f>
        <v>16.285286629832296</v>
      </c>
      <c r="O7" s="186">
        <f>Data!$K$10</f>
        <v>19.54398166438752</v>
      </c>
      <c r="P7" s="184" t="str">
        <f>Data!$L$10</f>
        <v/>
      </c>
      <c r="Q7" s="186">
        <f>AVERAGE($N7:$P7)</f>
        <v>17.914634147109908</v>
      </c>
    </row>
    <row r="8" spans="1:17" x14ac:dyDescent="0.25">
      <c r="A8" s="6" t="s">
        <v>154</v>
      </c>
      <c r="B8" s="160">
        <f>Data!$F$47</f>
        <v>10</v>
      </c>
      <c r="C8" s="167">
        <f>Data!$F$46</f>
        <v>2</v>
      </c>
      <c r="D8" s="160">
        <f>Data!$M$36</f>
        <v>63.972929432716825</v>
      </c>
      <c r="E8" s="160">
        <f>Data!$M$47</f>
        <v>56.53864375906582</v>
      </c>
      <c r="F8" s="168">
        <f>Data!$M$48</f>
        <v>0.89039140603251277</v>
      </c>
      <c r="J8" s="184"/>
      <c r="K8" s="190"/>
      <c r="L8" s="172" t="s">
        <v>112</v>
      </c>
      <c r="M8" s="173" t="s">
        <v>120</v>
      </c>
      <c r="N8" s="174">
        <f>Data!$J9</f>
        <v>0.8031211514494998</v>
      </c>
      <c r="O8" s="174">
        <f>Data!$K9</f>
        <v>0.98248603347678842</v>
      </c>
      <c r="P8" s="172" t="str">
        <f>Data!$L9</f>
        <v/>
      </c>
      <c r="Q8" s="174">
        <f>Data!$M9</f>
        <v>0.89280359246314411</v>
      </c>
    </row>
    <row r="9" spans="1:17" x14ac:dyDescent="0.25">
      <c r="A9" s="6" t="s">
        <v>167</v>
      </c>
      <c r="B9" s="160">
        <f>Data!$F$73</f>
        <v>10</v>
      </c>
      <c r="C9" s="167">
        <f>Data!$F$72</f>
        <v>2</v>
      </c>
      <c r="D9" s="168">
        <f>Data!$M$62</f>
        <v>0.44091496577081701</v>
      </c>
      <c r="E9" s="167">
        <f>Data!$M$73</f>
        <v>1.9895099145568704</v>
      </c>
      <c r="F9" s="167">
        <f>Data!$M$74</f>
        <v>5.9265682578534538</v>
      </c>
      <c r="G9" t="s">
        <v>129</v>
      </c>
      <c r="J9" s="184"/>
      <c r="K9" s="190"/>
      <c r="L9" s="184" t="s">
        <v>123</v>
      </c>
      <c r="M9" s="185" t="s">
        <v>121</v>
      </c>
      <c r="N9" s="186">
        <f>Data!$J$21</f>
        <v>18.133949461908241</v>
      </c>
      <c r="O9" s="186">
        <f>Data!$K$21</f>
        <v>17.076286377884554</v>
      </c>
      <c r="P9" s="184" t="str">
        <f>Data!$L$21</f>
        <v/>
      </c>
      <c r="Q9" s="186">
        <f>AVERAGE($N9:$P9)</f>
        <v>17.605117919896397</v>
      </c>
    </row>
    <row r="10" spans="1:17" x14ac:dyDescent="0.25">
      <c r="A10" s="6" t="s">
        <v>180</v>
      </c>
      <c r="B10" s="160">
        <f>Data!$F$99</f>
        <v>10</v>
      </c>
      <c r="C10" s="167">
        <f>Data!$F$98</f>
        <v>2</v>
      </c>
      <c r="D10" s="160">
        <f>Data!$M$88</f>
        <v>28.304035440398135</v>
      </c>
      <c r="E10" s="160">
        <f>Data!$M$99</f>
        <v>25.51990816107153</v>
      </c>
      <c r="F10" s="168">
        <f>Data!$M$100</f>
        <v>0.90517124840470742</v>
      </c>
      <c r="J10" s="184"/>
      <c r="K10" s="190"/>
      <c r="L10" s="172" t="s">
        <v>123</v>
      </c>
      <c r="M10" s="173" t="s">
        <v>120</v>
      </c>
      <c r="N10" s="175">
        <f>Data!$J20</f>
        <v>1.013460460480714</v>
      </c>
      <c r="O10" s="174">
        <f>Data!$K20</f>
        <v>0.9818291814777339</v>
      </c>
      <c r="P10" s="172" t="str">
        <f>Data!$L20</f>
        <v/>
      </c>
      <c r="Q10" s="174">
        <f>Data!$M20</f>
        <v>0.99764482097922391</v>
      </c>
    </row>
    <row r="11" spans="1:17" ht="15.75" thickBot="1" x14ac:dyDescent="0.3">
      <c r="A11" s="6" t="s">
        <v>193</v>
      </c>
      <c r="B11" s="160">
        <f>Data!$F$125</f>
        <v>10</v>
      </c>
      <c r="C11" s="167">
        <f>Data!$F$124</f>
        <v>2</v>
      </c>
      <c r="D11" s="160">
        <f>Data!$M$114</f>
        <v>28.334979594963386</v>
      </c>
      <c r="E11" s="160">
        <f>Data!$M$125</f>
        <v>38.959686337654844</v>
      </c>
      <c r="F11" s="167">
        <f>Data!$M$126</f>
        <v>1.3742100100527006</v>
      </c>
      <c r="J11" s="176"/>
      <c r="K11" s="192"/>
      <c r="L11" s="176" t="s">
        <v>135</v>
      </c>
      <c r="M11" s="177" t="s">
        <v>94</v>
      </c>
      <c r="N11" s="178">
        <f>IFERROR(Data!$J21/ Data!$J10,"")</f>
        <v>1.1135173653431105</v>
      </c>
      <c r="O11" s="179">
        <f>IFERROR(Data!$K21/ Data!$K10,"")</f>
        <v>0.87373630773510547</v>
      </c>
      <c r="P11" s="176" t="str">
        <f>IFERROR(Data!$L21/ Data!$L10,"")</f>
        <v/>
      </c>
      <c r="Q11" s="179">
        <f>IFERROR(AVERAGE($N11:$P11),"")</f>
        <v>0.99362683653910799</v>
      </c>
    </row>
    <row r="12" spans="1:17" x14ac:dyDescent="0.25">
      <c r="A12" s="6" t="s">
        <v>206</v>
      </c>
      <c r="B12" s="160">
        <f>Data!$F$151</f>
        <v>10</v>
      </c>
      <c r="C12" s="167">
        <f>Data!$F$150</f>
        <v>2</v>
      </c>
      <c r="D12" s="167">
        <f>Data!$M$140</f>
        <v>3.2003213490458098</v>
      </c>
      <c r="E12" s="160">
        <f>Data!$M$151</f>
        <v>15.603220589811739</v>
      </c>
      <c r="F12" s="167">
        <f>Data!$M$152</f>
        <v>5.3138828854809192</v>
      </c>
      <c r="J12" s="185" t="s">
        <v>154</v>
      </c>
      <c r="K12" s="191">
        <f>Data!$F$47</f>
        <v>10</v>
      </c>
      <c r="L12" s="184" t="s">
        <v>112</v>
      </c>
      <c r="M12" s="185" t="s">
        <v>121</v>
      </c>
      <c r="N12" s="186">
        <f>Data!$J$36</f>
        <v>67.620685593206701</v>
      </c>
      <c r="O12" s="186">
        <f>Data!$K$36</f>
        <v>60.325173272226948</v>
      </c>
      <c r="P12" s="184" t="str">
        <f>Data!$L$36</f>
        <v/>
      </c>
      <c r="Q12" s="186">
        <f>AVERAGE($N12:$P12)</f>
        <v>63.972929432716825</v>
      </c>
    </row>
    <row r="13" spans="1:17" x14ac:dyDescent="0.25">
      <c r="A13" s="6" t="s">
        <v>219</v>
      </c>
      <c r="B13" s="160">
        <f>Data!$F$177</f>
        <v>10</v>
      </c>
      <c r="C13" s="167">
        <f>Data!$F$176</f>
        <v>2</v>
      </c>
      <c r="D13" s="160">
        <f>Data!$M$166</f>
        <v>19.734416897349888</v>
      </c>
      <c r="E13" s="160">
        <f>Data!$M$177</f>
        <v>20.013428507137679</v>
      </c>
      <c r="F13" s="167">
        <f>Data!$M$178</f>
        <v>1.0156559589507248</v>
      </c>
      <c r="J13" s="184"/>
      <c r="K13" s="190"/>
      <c r="L13" s="172" t="s">
        <v>112</v>
      </c>
      <c r="M13" s="173" t="s">
        <v>120</v>
      </c>
      <c r="N13" s="175">
        <f>Data!$J35</f>
        <v>1.2629077617618145</v>
      </c>
      <c r="O13" s="175">
        <f>Data!$K35</f>
        <v>1.1467245807504507</v>
      </c>
      <c r="P13" s="172" t="str">
        <f>Data!$L35</f>
        <v/>
      </c>
      <c r="Q13" s="175">
        <f>Data!$M35</f>
        <v>1.2048161712561325</v>
      </c>
    </row>
    <row r="14" spans="1:17" x14ac:dyDescent="0.25">
      <c r="A14" s="6" t="s">
        <v>232</v>
      </c>
      <c r="B14" s="160">
        <f>Data!$F$203</f>
        <v>10</v>
      </c>
      <c r="C14" s="167">
        <f>Data!$F$202</f>
        <v>2</v>
      </c>
      <c r="D14" s="167">
        <f>Data!$M$192</f>
        <v>1.1738434483312159</v>
      </c>
      <c r="E14" s="160">
        <f>Data!$M$203</f>
        <v>11.442471837483211</v>
      </c>
      <c r="F14" s="167">
        <f>Data!$M$204</f>
        <v>9.7487500767591975</v>
      </c>
      <c r="G14" t="s">
        <v>130</v>
      </c>
      <c r="J14" s="184"/>
      <c r="K14" s="190"/>
      <c r="L14" s="184" t="s">
        <v>123</v>
      </c>
      <c r="M14" s="185" t="s">
        <v>121</v>
      </c>
      <c r="N14" s="186">
        <f>Data!$J$47</f>
        <v>52.380391699044978</v>
      </c>
      <c r="O14" s="186">
        <f>Data!$K$47</f>
        <v>60.69689581908667</v>
      </c>
      <c r="P14" s="184" t="str">
        <f>Data!$L$47</f>
        <v/>
      </c>
      <c r="Q14" s="186">
        <f>AVERAGE($N14:$P14)</f>
        <v>56.53864375906582</v>
      </c>
    </row>
    <row r="15" spans="1:17" x14ac:dyDescent="0.25">
      <c r="A15" s="6" t="s">
        <v>245</v>
      </c>
      <c r="B15" s="160">
        <f>Data!$F$229</f>
        <v>10</v>
      </c>
      <c r="C15" s="167">
        <f>Data!$F$228</f>
        <v>2</v>
      </c>
      <c r="D15" s="167">
        <f>Data!$M$218</f>
        <v>3.4167297732285178</v>
      </c>
      <c r="E15" s="160">
        <f>Data!$M$229</f>
        <v>45.708235354719022</v>
      </c>
      <c r="F15" s="160">
        <f>Data!$M$230</f>
        <v>13.542190366828933</v>
      </c>
      <c r="J15" s="184"/>
      <c r="K15" s="190"/>
      <c r="L15" s="172" t="s">
        <v>123</v>
      </c>
      <c r="M15" s="173" t="s">
        <v>120</v>
      </c>
      <c r="N15" s="175">
        <f>Data!$J46</f>
        <v>1.1237554607229336</v>
      </c>
      <c r="O15" s="175">
        <f>Data!$K46</f>
        <v>1.1374243375023272</v>
      </c>
      <c r="P15" s="172" t="str">
        <f>Data!$L46</f>
        <v/>
      </c>
      <c r="Q15" s="175">
        <f>Data!$M46</f>
        <v>1.1305898991126304</v>
      </c>
    </row>
    <row r="16" spans="1:17" ht="15.75" thickBot="1" x14ac:dyDescent="0.3">
      <c r="A16" s="6" t="s">
        <v>258</v>
      </c>
      <c r="B16" s="160">
        <f>Data!$F$255</f>
        <v>10</v>
      </c>
      <c r="C16" s="167">
        <f>Data!$F$254</f>
        <v>2</v>
      </c>
      <c r="D16" s="167">
        <f>Data!$M$244</f>
        <v>9.9328110423659108</v>
      </c>
      <c r="E16" s="167">
        <f>Data!$M$255</f>
        <v>6.8843645122758996</v>
      </c>
      <c r="F16" s="168">
        <f>Data!$M$256</f>
        <v>0.6924579620186635</v>
      </c>
      <c r="G16" t="s">
        <v>129</v>
      </c>
      <c r="J16" s="176"/>
      <c r="K16" s="192"/>
      <c r="L16" s="176" t="s">
        <v>135</v>
      </c>
      <c r="M16" s="177" t="s">
        <v>94</v>
      </c>
      <c r="N16" s="179">
        <f>IFERROR(Data!$J47/ Data!$J36,"")</f>
        <v>0.77462083147390048</v>
      </c>
      <c r="O16" s="178">
        <f>IFERROR(Data!$K47/ Data!$K36,"")</f>
        <v>1.006161980591125</v>
      </c>
      <c r="P16" s="176" t="str">
        <f>IFERROR(Data!$L47/ Data!$L36,"")</f>
        <v/>
      </c>
      <c r="Q16" s="179">
        <f>IFERROR(AVERAGE($N16:$P16),"")</f>
        <v>0.89039140603251277</v>
      </c>
    </row>
    <row r="17" spans="1:17" x14ac:dyDescent="0.25">
      <c r="A17" s="6" t="s">
        <v>271</v>
      </c>
      <c r="B17" s="160">
        <f>Data!$F$281</f>
        <v>10</v>
      </c>
      <c r="C17" s="167">
        <f>Data!$F$280</f>
        <v>2</v>
      </c>
      <c r="D17" s="168">
        <f>Data!$M$270</f>
        <v>0.34415450571325279</v>
      </c>
      <c r="E17" s="168">
        <f>Data!$M$281</f>
        <v>0.64714248486358261</v>
      </c>
      <c r="F17" s="167">
        <f>Data!$M$282</f>
        <v>2.487595162135908</v>
      </c>
      <c r="J17" s="185" t="s">
        <v>167</v>
      </c>
      <c r="K17" s="191">
        <f>Data!$F$73</f>
        <v>10</v>
      </c>
      <c r="L17" s="184" t="s">
        <v>112</v>
      </c>
      <c r="M17" s="185" t="s">
        <v>121</v>
      </c>
      <c r="N17" s="187">
        <f>Data!$J$62</f>
        <v>0.66277812106297418</v>
      </c>
      <c r="O17" s="187">
        <f>Data!$K$62</f>
        <v>0.21905181047865988</v>
      </c>
      <c r="P17" s="184" t="str">
        <f>Data!$L$62</f>
        <v/>
      </c>
      <c r="Q17" s="187">
        <f>AVERAGE($N17:$P17)</f>
        <v>0.44091496577081701</v>
      </c>
    </row>
    <row r="18" spans="1:17" x14ac:dyDescent="0.25">
      <c r="A18" s="6" t="s">
        <v>284</v>
      </c>
      <c r="B18" s="160">
        <f>Data!$F$307</f>
        <v>10</v>
      </c>
      <c r="C18" s="167">
        <f>Data!$F$306</f>
        <v>2</v>
      </c>
      <c r="D18" s="167">
        <f>Data!$M$296</f>
        <v>4.3248809250528373</v>
      </c>
      <c r="E18" s="167">
        <f>Data!$M$307</f>
        <v>4.7852695343425271</v>
      </c>
      <c r="F18" s="167">
        <f>Data!$M$308</f>
        <v>1.1413017377218535</v>
      </c>
      <c r="G18" t="s">
        <v>130</v>
      </c>
      <c r="J18" s="184"/>
      <c r="K18" s="190"/>
      <c r="L18" s="172" t="s">
        <v>112</v>
      </c>
      <c r="M18" s="173" t="s">
        <v>120</v>
      </c>
      <c r="N18" s="180">
        <f>Data!$J61</f>
        <v>5.2453051015383521E-2</v>
      </c>
      <c r="O18" s="180">
        <f>Data!$K61</f>
        <v>9.9595098206136226E-2</v>
      </c>
      <c r="P18" s="172" t="str">
        <f>Data!$L61</f>
        <v/>
      </c>
      <c r="Q18" s="180">
        <f>Data!$M61</f>
        <v>7.602407461075987E-2</v>
      </c>
    </row>
    <row r="19" spans="1:17" x14ac:dyDescent="0.25">
      <c r="A19" s="6" t="s">
        <v>297</v>
      </c>
      <c r="B19" s="160">
        <f>Data!$F$333</f>
        <v>10</v>
      </c>
      <c r="C19" s="167">
        <f>Data!$F$332</f>
        <v>2</v>
      </c>
      <c r="D19" s="160">
        <f>Data!$M$322</f>
        <v>30.187805187004102</v>
      </c>
      <c r="E19" s="160">
        <f>Data!$M$333</f>
        <v>19.80013624422249</v>
      </c>
      <c r="F19" s="168">
        <f>Data!$M$334</f>
        <v>0.65326886337632561</v>
      </c>
      <c r="J19" s="184"/>
      <c r="K19" s="190"/>
      <c r="L19" s="184" t="s">
        <v>123</v>
      </c>
      <c r="M19" s="185" t="s">
        <v>121</v>
      </c>
      <c r="N19" s="188">
        <f>Data!$J$73</f>
        <v>2.0650935946732201</v>
      </c>
      <c r="O19" s="188">
        <f>Data!$K$73</f>
        <v>1.9139262344405208</v>
      </c>
      <c r="P19" s="184" t="str">
        <f>Data!$L$73</f>
        <v/>
      </c>
      <c r="Q19" s="188">
        <f>AVERAGE($N19:$P19)</f>
        <v>1.9895099145568704</v>
      </c>
    </row>
    <row r="20" spans="1:17" x14ac:dyDescent="0.25">
      <c r="A20" s="6" t="s">
        <v>25</v>
      </c>
      <c r="B20" s="160">
        <f>Data!$F$365</f>
        <v>10</v>
      </c>
      <c r="C20" s="167">
        <f>Data!$F$364</f>
        <v>2</v>
      </c>
      <c r="D20" s="168">
        <f>Data!$M$348</f>
        <v>0.37881071452954518</v>
      </c>
      <c r="E20" s="167">
        <f>Data!$M$359</f>
        <v>3.3315861665379649</v>
      </c>
      <c r="F20" s="167">
        <f>Data!$M$360</f>
        <v>9.5696359023063096</v>
      </c>
      <c r="G20" t="s">
        <v>131</v>
      </c>
      <c r="J20" s="184"/>
      <c r="K20" s="190"/>
      <c r="L20" s="172" t="s">
        <v>123</v>
      </c>
      <c r="M20" s="173" t="s">
        <v>120</v>
      </c>
      <c r="N20" s="174">
        <f>Data!$J72</f>
        <v>0.14306452100267325</v>
      </c>
      <c r="O20" s="174">
        <f>Data!$K72</f>
        <v>0.1341984113874842</v>
      </c>
      <c r="P20" s="172" t="str">
        <f>Data!$L72</f>
        <v/>
      </c>
      <c r="Q20" s="174">
        <f>Data!$M72</f>
        <v>0.13863146619507871</v>
      </c>
    </row>
    <row r="21" spans="1:17" ht="15.75" thickBot="1" x14ac:dyDescent="0.3">
      <c r="A21" s="6" t="s">
        <v>45</v>
      </c>
      <c r="B21" s="160">
        <f>Data!$F$397</f>
        <v>10</v>
      </c>
      <c r="C21" s="167">
        <f>Data!$F$396</f>
        <v>2</v>
      </c>
      <c r="D21" s="168">
        <f>Data!$M$380</f>
        <v>0.13887858197370231</v>
      </c>
      <c r="E21" s="160">
        <f>Data!$M$391</f>
        <v>11.252276742214088</v>
      </c>
      <c r="F21" s="169">
        <f>Data!$M$392</f>
        <v>105.13943001468446</v>
      </c>
      <c r="G21" t="s">
        <v>132</v>
      </c>
      <c r="J21" s="176"/>
      <c r="K21" s="192"/>
      <c r="L21" s="176" t="s">
        <v>135</v>
      </c>
      <c r="M21" s="177" t="s">
        <v>94</v>
      </c>
      <c r="N21" s="178">
        <f>IFERROR(Data!$J73/ Data!$J62,"")</f>
        <v>3.1158143714237125</v>
      </c>
      <c r="O21" s="178">
        <f>IFERROR(Data!$K73/ Data!$K62,"")</f>
        <v>8.7373221442831959</v>
      </c>
      <c r="P21" s="176" t="str">
        <f>IFERROR(Data!$L73/ Data!$L62,"")</f>
        <v/>
      </c>
      <c r="Q21" s="178">
        <f>IFERROR(AVERAGE($N21:$P21),"")</f>
        <v>5.9265682578534538</v>
      </c>
    </row>
    <row r="22" spans="1:17" ht="15.75" thickBot="1" x14ac:dyDescent="0.3">
      <c r="A22" s="9" t="s">
        <v>67</v>
      </c>
      <c r="B22" s="164">
        <f>Data!$F$429</f>
        <v>10</v>
      </c>
      <c r="C22" s="170">
        <f>Data!$F$428</f>
        <v>2</v>
      </c>
      <c r="D22" s="164">
        <f>Data!$M$412</f>
        <v>44.744002478278865</v>
      </c>
      <c r="E22" s="164">
        <f>Data!$M$423</f>
        <v>32.026537158146716</v>
      </c>
      <c r="F22" s="171">
        <f>Data!$M$424</f>
        <v>0.72921212753447129</v>
      </c>
      <c r="G22" s="166" t="s">
        <v>133</v>
      </c>
      <c r="J22" s="185" t="s">
        <v>180</v>
      </c>
      <c r="K22" s="191">
        <f>Data!$F$99</f>
        <v>10</v>
      </c>
      <c r="L22" s="184" t="s">
        <v>112</v>
      </c>
      <c r="M22" s="185" t="s">
        <v>121</v>
      </c>
      <c r="N22" s="186">
        <f>Data!$J$88</f>
        <v>30.400529466976419</v>
      </c>
      <c r="O22" s="186">
        <f>Data!$K$88</f>
        <v>26.20754141381985</v>
      </c>
      <c r="P22" s="184" t="str">
        <f>Data!$L$88</f>
        <v/>
      </c>
      <c r="Q22" s="186">
        <f>AVERAGE($N22:$P22)</f>
        <v>28.304035440398135</v>
      </c>
    </row>
    <row r="23" spans="1:17" ht="31.5" customHeight="1" thickTop="1" x14ac:dyDescent="0.25">
      <c r="A23" s="223" t="s">
        <v>134</v>
      </c>
      <c r="B23" s="223"/>
      <c r="C23" s="223"/>
      <c r="D23" s="223"/>
      <c r="E23" s="223"/>
      <c r="F23" s="223"/>
      <c r="G23" s="223"/>
      <c r="J23" s="184"/>
      <c r="K23" s="190"/>
      <c r="L23" s="172" t="s">
        <v>112</v>
      </c>
      <c r="M23" s="173" t="s">
        <v>120</v>
      </c>
      <c r="N23" s="174">
        <f>Data!$J87</f>
        <v>0.72144268443098269</v>
      </c>
      <c r="O23" s="174">
        <f>Data!$K87</f>
        <v>0.68944234510378588</v>
      </c>
      <c r="P23" s="172" t="str">
        <f>Data!$L87</f>
        <v/>
      </c>
      <c r="Q23" s="174">
        <f>Data!$M87</f>
        <v>0.70544251476738429</v>
      </c>
    </row>
    <row r="24" spans="1:17" x14ac:dyDescent="0.25">
      <c r="J24" s="184"/>
      <c r="K24" s="190"/>
      <c r="L24" s="184" t="s">
        <v>123</v>
      </c>
      <c r="M24" s="185" t="s">
        <v>121</v>
      </c>
      <c r="N24" s="186">
        <f>Data!$J$99</f>
        <v>26.066301455875902</v>
      </c>
      <c r="O24" s="186">
        <f>Data!$K$99</f>
        <v>24.973514866267159</v>
      </c>
      <c r="P24" s="184" t="str">
        <f>Data!$L$99</f>
        <v/>
      </c>
      <c r="Q24" s="186">
        <f>AVERAGE($N24:$P24)</f>
        <v>25.51990816107153</v>
      </c>
    </row>
    <row r="25" spans="1:17" x14ac:dyDescent="0.25">
      <c r="J25" s="184"/>
      <c r="K25" s="190"/>
      <c r="L25" s="172" t="s">
        <v>123</v>
      </c>
      <c r="M25" s="173" t="s">
        <v>120</v>
      </c>
      <c r="N25" s="175">
        <f>Data!$J98</f>
        <v>1.0042851214647692</v>
      </c>
      <c r="O25" s="175">
        <f>Data!$K98</f>
        <v>1.0314066540568667</v>
      </c>
      <c r="P25" s="172" t="str">
        <f>Data!$L98</f>
        <v/>
      </c>
      <c r="Q25" s="175">
        <f>Data!$M98</f>
        <v>1.0178458877608181</v>
      </c>
    </row>
    <row r="26" spans="1:17" ht="15.75" thickBot="1" x14ac:dyDescent="0.3">
      <c r="J26" s="176"/>
      <c r="K26" s="192"/>
      <c r="L26" s="176" t="s">
        <v>135</v>
      </c>
      <c r="M26" s="177" t="s">
        <v>94</v>
      </c>
      <c r="N26" s="179">
        <f>IFERROR(Data!$J99/ Data!$J88,"")</f>
        <v>0.85742919327083711</v>
      </c>
      <c r="O26" s="179">
        <f>IFERROR(Data!$K99/ Data!$K88,"")</f>
        <v>0.95291330353857762</v>
      </c>
      <c r="P26" s="176" t="str">
        <f>IFERROR(Data!$L99/ Data!$L88,"")</f>
        <v/>
      </c>
      <c r="Q26" s="179">
        <f>IFERROR(AVERAGE($N26:$P26),"")</f>
        <v>0.90517124840470742</v>
      </c>
    </row>
    <row r="27" spans="1:17" x14ac:dyDescent="0.25">
      <c r="J27" s="185" t="s">
        <v>193</v>
      </c>
      <c r="K27" s="191">
        <f>Data!$F$125</f>
        <v>10</v>
      </c>
      <c r="L27" s="184" t="s">
        <v>112</v>
      </c>
      <c r="M27" s="185" t="s">
        <v>121</v>
      </c>
      <c r="N27" s="186">
        <f>Data!$J$114</f>
        <v>28.046615757680485</v>
      </c>
      <c r="O27" s="186">
        <f>Data!$K$114</f>
        <v>28.623343432246283</v>
      </c>
      <c r="P27" s="184" t="str">
        <f>Data!$L$114</f>
        <v/>
      </c>
      <c r="Q27" s="186">
        <f>AVERAGE($N27:$P27)</f>
        <v>28.334979594963386</v>
      </c>
    </row>
    <row r="28" spans="1:17" x14ac:dyDescent="0.25">
      <c r="J28" s="184"/>
      <c r="K28" s="190"/>
      <c r="L28" s="172" t="s">
        <v>112</v>
      </c>
      <c r="M28" s="173" t="s">
        <v>120</v>
      </c>
      <c r="N28" s="174">
        <f>Data!$J113</f>
        <v>0.88716073002676721</v>
      </c>
      <c r="O28" s="174">
        <f>Data!$K113</f>
        <v>0.87767997173358747</v>
      </c>
      <c r="P28" s="172" t="str">
        <f>Data!$L113</f>
        <v/>
      </c>
      <c r="Q28" s="174">
        <f>Data!$M113</f>
        <v>0.88242035088017734</v>
      </c>
    </row>
    <row r="29" spans="1:17" x14ac:dyDescent="0.25">
      <c r="J29" s="184"/>
      <c r="K29" s="190"/>
      <c r="L29" s="184" t="s">
        <v>123</v>
      </c>
      <c r="M29" s="185" t="s">
        <v>121</v>
      </c>
      <c r="N29" s="186">
        <f>Data!$J$125</f>
        <v>36.453377833137161</v>
      </c>
      <c r="O29" s="186">
        <f>Data!$K$125</f>
        <v>41.465994842172535</v>
      </c>
      <c r="P29" s="184" t="str">
        <f>Data!$L$125</f>
        <v/>
      </c>
      <c r="Q29" s="186">
        <f>AVERAGE($N29:$P29)</f>
        <v>38.959686337654844</v>
      </c>
    </row>
    <row r="30" spans="1:17" x14ac:dyDescent="0.25">
      <c r="J30" s="184"/>
      <c r="K30" s="190"/>
      <c r="L30" s="172" t="s">
        <v>123</v>
      </c>
      <c r="M30" s="173" t="s">
        <v>120</v>
      </c>
      <c r="N30" s="175">
        <f>Data!$J124</f>
        <v>1.0580794111418712</v>
      </c>
      <c r="O30" s="175">
        <f>Data!$K124</f>
        <v>1.1199693835481883</v>
      </c>
      <c r="P30" s="172" t="str">
        <f>Data!$L124</f>
        <v/>
      </c>
      <c r="Q30" s="175">
        <f>Data!$M124</f>
        <v>1.0890243973450298</v>
      </c>
    </row>
    <row r="31" spans="1:17" ht="15.75" thickBot="1" x14ac:dyDescent="0.3">
      <c r="J31" s="176"/>
      <c r="K31" s="192"/>
      <c r="L31" s="176" t="s">
        <v>135</v>
      </c>
      <c r="M31" s="177" t="s">
        <v>94</v>
      </c>
      <c r="N31" s="178">
        <f>IFERROR(Data!$J125/ Data!$J114,"")</f>
        <v>1.299742476885273</v>
      </c>
      <c r="O31" s="178">
        <f>IFERROR(Data!$K125/ Data!$K114,"")</f>
        <v>1.448677543220128</v>
      </c>
      <c r="P31" s="176" t="str">
        <f>IFERROR(Data!$L125/ Data!$L114,"")</f>
        <v/>
      </c>
      <c r="Q31" s="178">
        <f>IFERROR(AVERAGE($N31:$P31),"")</f>
        <v>1.3742100100527006</v>
      </c>
    </row>
    <row r="32" spans="1:17" x14ac:dyDescent="0.25">
      <c r="J32" s="185" t="s">
        <v>206</v>
      </c>
      <c r="K32" s="191">
        <f>Data!$F$151</f>
        <v>10</v>
      </c>
      <c r="L32" s="184" t="s">
        <v>112</v>
      </c>
      <c r="M32" s="185" t="s">
        <v>121</v>
      </c>
      <c r="N32" s="188">
        <f>Data!$J$140</f>
        <v>4.1246925141940283</v>
      </c>
      <c r="O32" s="188">
        <f>Data!$K$140</f>
        <v>2.2759501838975909</v>
      </c>
      <c r="P32" s="184" t="str">
        <f>Data!$L$140</f>
        <v/>
      </c>
      <c r="Q32" s="188">
        <f>AVERAGE($N32:$P32)</f>
        <v>3.2003213490458098</v>
      </c>
    </row>
    <row r="33" spans="1:17" x14ac:dyDescent="0.25">
      <c r="J33" s="184"/>
      <c r="K33" s="190"/>
      <c r="L33" s="172" t="s">
        <v>112</v>
      </c>
      <c r="M33" s="173" t="s">
        <v>120</v>
      </c>
      <c r="N33" s="174">
        <f>Data!$J139</f>
        <v>0.61259651938957271</v>
      </c>
      <c r="O33" s="174">
        <f>Data!$K139</f>
        <v>0.50015281355574248</v>
      </c>
      <c r="P33" s="172" t="str">
        <f>Data!$L139</f>
        <v/>
      </c>
      <c r="Q33" s="174">
        <f>Data!$M139</f>
        <v>0.55637466647265765</v>
      </c>
    </row>
    <row r="34" spans="1:17" x14ac:dyDescent="0.25">
      <c r="J34" s="184"/>
      <c r="K34" s="190"/>
      <c r="L34" s="184" t="s">
        <v>123</v>
      </c>
      <c r="M34" s="185" t="s">
        <v>121</v>
      </c>
      <c r="N34" s="186">
        <f>Data!$J$151</f>
        <v>15.658113289329098</v>
      </c>
      <c r="O34" s="186">
        <f>Data!$K$151</f>
        <v>15.548327890294381</v>
      </c>
      <c r="P34" s="184" t="str">
        <f>Data!$L$151</f>
        <v/>
      </c>
      <c r="Q34" s="186">
        <f>AVERAGE($N34:$P34)</f>
        <v>15.603220589811739</v>
      </c>
    </row>
    <row r="35" spans="1:17" x14ac:dyDescent="0.25">
      <c r="J35" s="184"/>
      <c r="K35" s="190"/>
      <c r="L35" s="172" t="s">
        <v>123</v>
      </c>
      <c r="M35" s="173" t="s">
        <v>120</v>
      </c>
      <c r="N35" s="174">
        <f>Data!$J150</f>
        <v>0.80008553558398665</v>
      </c>
      <c r="O35" s="174">
        <f>Data!$K150</f>
        <v>0.72876897235979088</v>
      </c>
      <c r="P35" s="172" t="str">
        <f>Data!$L150</f>
        <v/>
      </c>
      <c r="Q35" s="174">
        <f>Data!$M150</f>
        <v>0.76442725397188882</v>
      </c>
    </row>
    <row r="36" spans="1:17" ht="15.75" thickBot="1" x14ac:dyDescent="0.3">
      <c r="J36" s="176"/>
      <c r="K36" s="192"/>
      <c r="L36" s="176" t="s">
        <v>135</v>
      </c>
      <c r="M36" s="177" t="s">
        <v>94</v>
      </c>
      <c r="N36" s="178">
        <f>IFERROR(Data!$J151/ Data!$J140,"")</f>
        <v>3.7961892275474791</v>
      </c>
      <c r="O36" s="178">
        <f>IFERROR(Data!$K151/ Data!$K140,"")</f>
        <v>6.8315765434143598</v>
      </c>
      <c r="P36" s="176" t="str">
        <f>IFERROR(Data!$L151/ Data!$L140,"")</f>
        <v/>
      </c>
      <c r="Q36" s="178">
        <f>IFERROR(AVERAGE($N36:$P36),"")</f>
        <v>5.3138828854809192</v>
      </c>
    </row>
    <row r="37" spans="1:17" x14ac:dyDescent="0.25">
      <c r="J37" s="185" t="s">
        <v>219</v>
      </c>
      <c r="K37" s="191">
        <f>Data!$F$177</f>
        <v>10</v>
      </c>
      <c r="L37" s="184" t="s">
        <v>112</v>
      </c>
      <c r="M37" s="185" t="s">
        <v>121</v>
      </c>
      <c r="N37" s="186">
        <f>Data!$J$166</f>
        <v>19.979970700539319</v>
      </c>
      <c r="O37" s="186">
        <f>Data!$K$166</f>
        <v>19.488863094160454</v>
      </c>
      <c r="P37" s="184" t="str">
        <f>Data!$L$166</f>
        <v/>
      </c>
      <c r="Q37" s="186">
        <f>AVERAGE($N37:$P37)</f>
        <v>19.734416897349888</v>
      </c>
    </row>
    <row r="38" spans="1:17" x14ac:dyDescent="0.25">
      <c r="J38" s="184"/>
      <c r="K38" s="190"/>
      <c r="L38" s="172" t="s">
        <v>112</v>
      </c>
      <c r="M38" s="173" t="s">
        <v>120</v>
      </c>
      <c r="N38" s="174">
        <f>Data!$J165</f>
        <v>0.54553673883982423</v>
      </c>
      <c r="O38" s="174">
        <f>Data!$K165</f>
        <v>0.5305370791439411</v>
      </c>
      <c r="P38" s="172" t="str">
        <f>Data!$L165</f>
        <v/>
      </c>
      <c r="Q38" s="174">
        <f>Data!$M165</f>
        <v>0.53803690899188261</v>
      </c>
    </row>
    <row r="39" spans="1:17" x14ac:dyDescent="0.25">
      <c r="J39" s="184"/>
      <c r="K39" s="190"/>
      <c r="L39" s="184" t="s">
        <v>123</v>
      </c>
      <c r="M39" s="185" t="s">
        <v>121</v>
      </c>
      <c r="N39" s="186">
        <f>Data!$J$177</f>
        <v>17.855866980892031</v>
      </c>
      <c r="O39" s="186">
        <f>Data!$K$177</f>
        <v>22.170990033383326</v>
      </c>
      <c r="P39" s="184" t="str">
        <f>Data!$L$177</f>
        <v/>
      </c>
      <c r="Q39" s="186">
        <f>AVERAGE($N39:$P39)</f>
        <v>20.013428507137679</v>
      </c>
    </row>
    <row r="40" spans="1:17" x14ac:dyDescent="0.25">
      <c r="J40" s="184"/>
      <c r="K40" s="190"/>
      <c r="L40" s="172" t="s">
        <v>123</v>
      </c>
      <c r="M40" s="173" t="s">
        <v>120</v>
      </c>
      <c r="N40" s="174">
        <f>Data!$J176</f>
        <v>0.9454672071946657</v>
      </c>
      <c r="O40" s="174">
        <f>Data!$K176</f>
        <v>0.72584731523379686</v>
      </c>
      <c r="P40" s="172" t="str">
        <f>Data!$L176</f>
        <v/>
      </c>
      <c r="Q40" s="174">
        <f>Data!$M176</f>
        <v>0.83565726121423123</v>
      </c>
    </row>
    <row r="41" spans="1:17" ht="15.75" thickBot="1" x14ac:dyDescent="0.3">
      <c r="J41" s="176"/>
      <c r="K41" s="192"/>
      <c r="L41" s="176" t="s">
        <v>135</v>
      </c>
      <c r="M41" s="177" t="s">
        <v>94</v>
      </c>
      <c r="N41" s="179">
        <f>IFERROR(Data!$J177/ Data!$J166,"")</f>
        <v>0.89368834662055074</v>
      </c>
      <c r="O41" s="178">
        <f>IFERROR(Data!$K177/ Data!$K166,"")</f>
        <v>1.1376235712808989</v>
      </c>
      <c r="P41" s="176" t="str">
        <f>IFERROR(Data!$L177/ Data!$L166,"")</f>
        <v/>
      </c>
      <c r="Q41" s="178">
        <f>IFERROR(AVERAGE($N41:$P41),"")</f>
        <v>1.0156559589507248</v>
      </c>
    </row>
    <row r="42" spans="1:17" x14ac:dyDescent="0.25">
      <c r="J42" s="185" t="s">
        <v>232</v>
      </c>
      <c r="K42" s="191">
        <f>Data!$F$203</f>
        <v>10</v>
      </c>
      <c r="L42" s="184" t="s">
        <v>112</v>
      </c>
      <c r="M42" s="185" t="s">
        <v>121</v>
      </c>
      <c r="N42" s="188">
        <f>Data!$J$192</f>
        <v>1.1689899018580996</v>
      </c>
      <c r="O42" s="188">
        <f>Data!$K$192</f>
        <v>1.1786969948043322</v>
      </c>
      <c r="P42" s="184" t="str">
        <f>Data!$L$192</f>
        <v/>
      </c>
      <c r="Q42" s="188">
        <f>AVERAGE($N42:$P42)</f>
        <v>1.1738434483312159</v>
      </c>
    </row>
    <row r="43" spans="1:17" x14ac:dyDescent="0.25">
      <c r="J43" s="184"/>
      <c r="K43" s="190"/>
      <c r="L43" s="172" t="s">
        <v>112</v>
      </c>
      <c r="M43" s="173" t="s">
        <v>120</v>
      </c>
      <c r="N43" s="174">
        <f>Data!$J191</f>
        <v>0.10998981625743079</v>
      </c>
      <c r="O43" s="174">
        <f>Data!$K191</f>
        <v>0.1048350348803425</v>
      </c>
      <c r="P43" s="172" t="str">
        <f>Data!$L191</f>
        <v/>
      </c>
      <c r="Q43" s="174">
        <f>Data!$M191</f>
        <v>0.10741242556888664</v>
      </c>
    </row>
    <row r="44" spans="1:17" x14ac:dyDescent="0.25">
      <c r="J44" s="184"/>
      <c r="K44" s="190"/>
      <c r="L44" s="184" t="s">
        <v>123</v>
      </c>
      <c r="M44" s="185" t="s">
        <v>121</v>
      </c>
      <c r="N44" s="186">
        <f>Data!$J$203</f>
        <v>11.645369289825487</v>
      </c>
      <c r="O44" s="186">
        <f>Data!$K$203</f>
        <v>11.239574385140934</v>
      </c>
      <c r="P44" s="184" t="str">
        <f>Data!$L$203</f>
        <v/>
      </c>
      <c r="Q44" s="186">
        <f>AVERAGE($N44:$P44)</f>
        <v>11.442471837483211</v>
      </c>
    </row>
    <row r="45" spans="1:17" x14ac:dyDescent="0.25">
      <c r="J45" s="184"/>
      <c r="K45" s="190"/>
      <c r="L45" s="172" t="s">
        <v>123</v>
      </c>
      <c r="M45" s="173" t="s">
        <v>120</v>
      </c>
      <c r="N45" s="174">
        <f>Data!$J202</f>
        <v>0.7168776486822892</v>
      </c>
      <c r="O45" s="174">
        <f>Data!$K202</f>
        <v>0.66584237517488531</v>
      </c>
      <c r="P45" s="172" t="str">
        <f>Data!$L202</f>
        <v/>
      </c>
      <c r="Q45" s="174">
        <f>Data!$M202</f>
        <v>0.6913600119285872</v>
      </c>
    </row>
    <row r="46" spans="1:17" ht="15.75" thickBot="1" x14ac:dyDescent="0.3">
      <c r="J46" s="176"/>
      <c r="K46" s="192"/>
      <c r="L46" s="176" t="s">
        <v>135</v>
      </c>
      <c r="M46" s="177" t="s">
        <v>94</v>
      </c>
      <c r="N46" s="178">
        <f>IFERROR(Data!$J203/ Data!$J192,"")</f>
        <v>9.9619075163226558</v>
      </c>
      <c r="O46" s="178">
        <f>IFERROR(Data!$K203/ Data!$K192,"")</f>
        <v>9.5355926371957374</v>
      </c>
      <c r="P46" s="176" t="str">
        <f>IFERROR(Data!$L203/ Data!$L192,"")</f>
        <v/>
      </c>
      <c r="Q46" s="178">
        <f>IFERROR(AVERAGE($N46:$P46),"")</f>
        <v>9.7487500767591975</v>
      </c>
    </row>
    <row r="47" spans="1:17" ht="16.5" thickTop="1" thickBot="1" x14ac:dyDescent="0.3">
      <c r="A47" s="11" t="s">
        <v>136</v>
      </c>
      <c r="B47" s="194" t="s">
        <v>112</v>
      </c>
      <c r="C47" s="11" t="s">
        <v>137</v>
      </c>
      <c r="D47" s="194" t="s">
        <v>123</v>
      </c>
      <c r="E47" s="11" t="s">
        <v>137</v>
      </c>
      <c r="F47" s="194" t="s">
        <v>138</v>
      </c>
      <c r="G47" s="11" t="s">
        <v>137</v>
      </c>
      <c r="H47" s="194" t="s">
        <v>95</v>
      </c>
      <c r="J47" s="185" t="s">
        <v>245</v>
      </c>
      <c r="K47" s="191">
        <f>Data!$F$229</f>
        <v>10</v>
      </c>
      <c r="L47" s="184" t="s">
        <v>112</v>
      </c>
      <c r="M47" s="185" t="s">
        <v>121</v>
      </c>
      <c r="N47" s="188">
        <f>Data!$J$218</f>
        <v>3.8538761751694048</v>
      </c>
      <c r="O47" s="188">
        <f>Data!$K$218</f>
        <v>2.9795833712876303</v>
      </c>
      <c r="P47" s="184" t="str">
        <f>Data!$L$218</f>
        <v/>
      </c>
      <c r="Q47" s="188">
        <f>AVERAGE($N47:$P47)</f>
        <v>3.4167297732285178</v>
      </c>
    </row>
    <row r="48" spans="1:17" ht="15.75" thickTop="1" x14ac:dyDescent="0.25">
      <c r="A48" s="6" t="s">
        <v>141</v>
      </c>
      <c r="B48" s="197">
        <f>Data!M10</f>
        <v>17.914634147109908</v>
      </c>
      <c r="C48" s="167">
        <f>Data!N10</f>
        <v>2.3042453567529297</v>
      </c>
      <c r="D48" s="202">
        <f>Data!M21</f>
        <v>17.605117919896397</v>
      </c>
      <c r="E48" s="168">
        <f>Data!N21</f>
        <v>0.74788073892382656</v>
      </c>
      <c r="F48" s="207">
        <f t="shared" ref="F48:F63" si="0">IFERROR($D48 / $B48,"")</f>
        <v>0.98272271570427561</v>
      </c>
      <c r="G48" s="163">
        <f t="shared" ref="G48:G63" si="1">IFERROR($F48 * SQRT( ($C48^2 / $B48^2) + ($E48^2 /$D48^2) ),"")</f>
        <v>0.13311690636398257</v>
      </c>
      <c r="H48" s="209"/>
      <c r="J48" s="184"/>
      <c r="K48" s="190"/>
      <c r="L48" s="172" t="s">
        <v>112</v>
      </c>
      <c r="M48" s="173" t="s">
        <v>120</v>
      </c>
      <c r="N48" s="174">
        <f>Data!$J217</f>
        <v>0.89771478335142174</v>
      </c>
      <c r="O48" s="174">
        <f>Data!$K217</f>
        <v>0.81674535477627064</v>
      </c>
      <c r="P48" s="172" t="str">
        <f>Data!$L217</f>
        <v/>
      </c>
      <c r="Q48" s="174">
        <f>Data!$M217</f>
        <v>0.85723006906384613</v>
      </c>
    </row>
    <row r="49" spans="1:17" x14ac:dyDescent="0.25">
      <c r="A49" s="6" t="s">
        <v>154</v>
      </c>
      <c r="B49" s="198">
        <f>Data!M36</f>
        <v>63.972929432716825</v>
      </c>
      <c r="C49" s="167">
        <f>Data!N36</f>
        <v>5.158706234394792</v>
      </c>
      <c r="D49" s="203">
        <f>Data!M47</f>
        <v>56.53864375906582</v>
      </c>
      <c r="E49" s="167">
        <f>Data!N47</f>
        <v>5.8806564590473416</v>
      </c>
      <c r="F49" s="205">
        <f t="shared" si="0"/>
        <v>0.88379013217661118</v>
      </c>
      <c r="G49" s="163">
        <f t="shared" si="1"/>
        <v>0.11631489565366332</v>
      </c>
      <c r="H49" s="210"/>
      <c r="J49" s="184"/>
      <c r="K49" s="190"/>
      <c r="L49" s="184" t="s">
        <v>123</v>
      </c>
      <c r="M49" s="185" t="s">
        <v>121</v>
      </c>
      <c r="N49" s="186">
        <f>Data!$J$229</f>
        <v>47.2373717943779</v>
      </c>
      <c r="O49" s="186">
        <f>Data!$K$229</f>
        <v>44.179098915060145</v>
      </c>
      <c r="P49" s="184" t="str">
        <f>Data!$L$229</f>
        <v/>
      </c>
      <c r="Q49" s="186">
        <f>AVERAGE($N49:$P49)</f>
        <v>45.708235354719022</v>
      </c>
    </row>
    <row r="50" spans="1:17" x14ac:dyDescent="0.25">
      <c r="A50" s="6" t="s">
        <v>167</v>
      </c>
      <c r="B50" s="199">
        <f>Data!M62</f>
        <v>0.44091496577081701</v>
      </c>
      <c r="C50" s="168">
        <f>Data!N62</f>
        <v>0.31376188320505677</v>
      </c>
      <c r="D50" s="204">
        <f>Data!M73</f>
        <v>1.9895099145568704</v>
      </c>
      <c r="E50" s="168">
        <f>Data!N73</f>
        <v>0.10689146551461129</v>
      </c>
      <c r="F50" s="204">
        <f t="shared" si="0"/>
        <v>4.512230404968828</v>
      </c>
      <c r="G50" s="161">
        <f t="shared" si="1"/>
        <v>3.2201115434437462</v>
      </c>
      <c r="H50" s="210"/>
      <c r="J50" s="184"/>
      <c r="K50" s="190"/>
      <c r="L50" s="172" t="s">
        <v>123</v>
      </c>
      <c r="M50" s="173" t="s">
        <v>120</v>
      </c>
      <c r="N50" s="175">
        <f>Data!$J228</f>
        <v>1.0585647432420202</v>
      </c>
      <c r="O50" s="175">
        <f>Data!$K228</f>
        <v>1.0976282679277307</v>
      </c>
      <c r="P50" s="172" t="str">
        <f>Data!$L228</f>
        <v/>
      </c>
      <c r="Q50" s="175">
        <f>Data!$M228</f>
        <v>1.0780965055848755</v>
      </c>
    </row>
    <row r="51" spans="1:17" ht="15.75" thickBot="1" x14ac:dyDescent="0.3">
      <c r="A51" s="6" t="s">
        <v>180</v>
      </c>
      <c r="B51" s="198">
        <f>Data!M88</f>
        <v>28.304035440398135</v>
      </c>
      <c r="C51" s="167">
        <f>Data!N88</f>
        <v>2.9648902858211894</v>
      </c>
      <c r="D51" s="203">
        <f>Data!M99</f>
        <v>25.51990816107153</v>
      </c>
      <c r="E51" s="168">
        <f>Data!N99</f>
        <v>0.77271680790206265</v>
      </c>
      <c r="F51" s="205">
        <f t="shared" si="0"/>
        <v>0.90163497056137654</v>
      </c>
      <c r="G51" s="182">
        <f t="shared" si="1"/>
        <v>9.831416430478751E-2</v>
      </c>
      <c r="H51" s="210"/>
      <c r="J51" s="176"/>
      <c r="K51" s="192"/>
      <c r="L51" s="176" t="s">
        <v>135</v>
      </c>
      <c r="M51" s="177" t="s">
        <v>94</v>
      </c>
      <c r="N51" s="181">
        <f>IFERROR(Data!$J229/ Data!$J218,"")</f>
        <v>12.257106779592235</v>
      </c>
      <c r="O51" s="181">
        <f>IFERROR(Data!$K229/ Data!$K218,"")</f>
        <v>14.827273954065632</v>
      </c>
      <c r="P51" s="176" t="str">
        <f>IFERROR(Data!$L229/ Data!$L218,"")</f>
        <v/>
      </c>
      <c r="Q51" s="181">
        <f>IFERROR(AVERAGE($N51:$P51),"")</f>
        <v>13.542190366828933</v>
      </c>
    </row>
    <row r="52" spans="1:17" x14ac:dyDescent="0.25">
      <c r="A52" s="6" t="s">
        <v>193</v>
      </c>
      <c r="B52" s="198">
        <f>Data!M114</f>
        <v>28.334979594963386</v>
      </c>
      <c r="C52" s="168">
        <f>Data!N114</f>
        <v>0.4078080495834247</v>
      </c>
      <c r="D52" s="203">
        <f>Data!M125</f>
        <v>38.959686337654844</v>
      </c>
      <c r="E52" s="167">
        <f>Data!N125</f>
        <v>3.5444554785799425</v>
      </c>
      <c r="F52" s="204">
        <f t="shared" si="0"/>
        <v>1.3749678628524591</v>
      </c>
      <c r="G52" s="163">
        <f t="shared" si="1"/>
        <v>0.12664677574389527</v>
      </c>
      <c r="H52" s="210"/>
      <c r="J52" s="185" t="s">
        <v>258</v>
      </c>
      <c r="K52" s="191">
        <f>Data!$F$255</f>
        <v>10</v>
      </c>
      <c r="L52" s="184" t="s">
        <v>112</v>
      </c>
      <c r="M52" s="185" t="s">
        <v>121</v>
      </c>
      <c r="N52" s="188">
        <f>Data!$J$244</f>
        <v>8.8066514884187992</v>
      </c>
      <c r="O52" s="186">
        <f>Data!$K$244</f>
        <v>11.058970596313022</v>
      </c>
      <c r="P52" s="184" t="str">
        <f>Data!$L$244</f>
        <v/>
      </c>
      <c r="Q52" s="188">
        <f>AVERAGE($N52:$P52)</f>
        <v>9.9328110423659108</v>
      </c>
    </row>
    <row r="53" spans="1:17" x14ac:dyDescent="0.25">
      <c r="A53" s="6" t="s">
        <v>206</v>
      </c>
      <c r="B53" s="200">
        <f>Data!M140</f>
        <v>3.2003213490458098</v>
      </c>
      <c r="C53" s="167">
        <f>Data!N140</f>
        <v>1.3072582384192302</v>
      </c>
      <c r="D53" s="203">
        <f>Data!M151</f>
        <v>15.603220589811739</v>
      </c>
      <c r="E53" s="195">
        <f>Data!N151</f>
        <v>7.7630000132719326E-2</v>
      </c>
      <c r="F53" s="204">
        <f t="shared" si="0"/>
        <v>4.8755168272285871</v>
      </c>
      <c r="G53" s="161">
        <f t="shared" si="1"/>
        <v>1.9916850819647842</v>
      </c>
      <c r="H53" s="210"/>
      <c r="J53" s="184"/>
      <c r="K53" s="190"/>
      <c r="L53" s="172" t="s">
        <v>112</v>
      </c>
      <c r="M53" s="173" t="s">
        <v>120</v>
      </c>
      <c r="N53" s="174">
        <f>Data!$J243</f>
        <v>0.19302844007668826</v>
      </c>
      <c r="O53" s="174">
        <f>Data!$K243</f>
        <v>0.24704053531419232</v>
      </c>
      <c r="P53" s="172" t="str">
        <f>Data!$L243</f>
        <v/>
      </c>
      <c r="Q53" s="174">
        <f>Data!$M243</f>
        <v>0.22003448769544029</v>
      </c>
    </row>
    <row r="54" spans="1:17" x14ac:dyDescent="0.25">
      <c r="A54" s="6" t="s">
        <v>219</v>
      </c>
      <c r="B54" s="198">
        <f>Data!M166</f>
        <v>19.734416897349888</v>
      </c>
      <c r="C54" s="168">
        <f>Data!N166</f>
        <v>0.3472655187627891</v>
      </c>
      <c r="D54" s="203">
        <f>Data!M177</f>
        <v>20.013428507137679</v>
      </c>
      <c r="E54" s="167">
        <f>Data!N177</f>
        <v>3.0512527720709741</v>
      </c>
      <c r="F54" s="204">
        <f t="shared" si="0"/>
        <v>1.0141383255071124</v>
      </c>
      <c r="G54" s="163">
        <f t="shared" si="1"/>
        <v>0.15564227529947161</v>
      </c>
      <c r="H54" s="210"/>
      <c r="J54" s="184"/>
      <c r="K54" s="190"/>
      <c r="L54" s="184" t="s">
        <v>123</v>
      </c>
      <c r="M54" s="185" t="s">
        <v>121</v>
      </c>
      <c r="N54" s="188">
        <f>Data!$J$255</f>
        <v>6.048887982073766</v>
      </c>
      <c r="O54" s="188">
        <f>Data!$K$255</f>
        <v>7.7198410424780324</v>
      </c>
      <c r="P54" s="184" t="str">
        <f>Data!$L$255</f>
        <v/>
      </c>
      <c r="Q54" s="188">
        <f>AVERAGE($N54:$P54)</f>
        <v>6.8843645122758996</v>
      </c>
    </row>
    <row r="55" spans="1:17" x14ac:dyDescent="0.25">
      <c r="A55" s="6" t="s">
        <v>232</v>
      </c>
      <c r="B55" s="200">
        <f>Data!M192</f>
        <v>1.1738434483312159</v>
      </c>
      <c r="C55" s="196">
        <f>Data!N192</f>
        <v>6.8639512478891884E-3</v>
      </c>
      <c r="D55" s="203">
        <f>Data!M203</f>
        <v>11.442471837483211</v>
      </c>
      <c r="E55" s="168">
        <f>Data!N203</f>
        <v>0.28694032887339632</v>
      </c>
      <c r="F55" s="204">
        <f t="shared" si="0"/>
        <v>9.74786872453077</v>
      </c>
      <c r="G55" s="163">
        <f t="shared" si="1"/>
        <v>0.25100280889800036</v>
      </c>
      <c r="H55" s="210"/>
      <c r="J55" s="184"/>
      <c r="K55" s="190"/>
      <c r="L55" s="172" t="s">
        <v>123</v>
      </c>
      <c r="M55" s="173" t="s">
        <v>120</v>
      </c>
      <c r="N55" s="174">
        <f>Data!$J254</f>
        <v>0.33121696755522739</v>
      </c>
      <c r="O55" s="174">
        <f>Data!$K254</f>
        <v>0.38100034228669044</v>
      </c>
      <c r="P55" s="172" t="str">
        <f>Data!$L254</f>
        <v/>
      </c>
      <c r="Q55" s="174">
        <f>Data!$M254</f>
        <v>0.35610865492095889</v>
      </c>
    </row>
    <row r="56" spans="1:17" ht="15.75" thickBot="1" x14ac:dyDescent="0.3">
      <c r="A56" s="6" t="s">
        <v>245</v>
      </c>
      <c r="B56" s="200">
        <f>Data!M218</f>
        <v>3.4167297732285178</v>
      </c>
      <c r="C56" s="168">
        <f>Data!N218</f>
        <v>0.61821837036740201</v>
      </c>
      <c r="D56" s="203">
        <f>Data!M229</f>
        <v>45.708235354719022</v>
      </c>
      <c r="E56" s="167">
        <f>Data!N229</f>
        <v>2.1625254916844927</v>
      </c>
      <c r="F56" s="203">
        <f t="shared" si="0"/>
        <v>13.377773013500171</v>
      </c>
      <c r="G56" s="161">
        <f t="shared" si="1"/>
        <v>2.5019355196740132</v>
      </c>
      <c r="H56" s="210"/>
      <c r="J56" s="176"/>
      <c r="K56" s="192"/>
      <c r="L56" s="176" t="s">
        <v>135</v>
      </c>
      <c r="M56" s="177" t="s">
        <v>94</v>
      </c>
      <c r="N56" s="179">
        <f>IFERROR(Data!$J255/ Data!$J244,"")</f>
        <v>0.68685447471475003</v>
      </c>
      <c r="O56" s="179">
        <f>IFERROR(Data!$K255/ Data!$K244,"")</f>
        <v>0.69806144932257708</v>
      </c>
      <c r="P56" s="176" t="str">
        <f>IFERROR(Data!$L255/ Data!$L244,"")</f>
        <v/>
      </c>
      <c r="Q56" s="179">
        <f>IFERROR(AVERAGE($N56:$P56),"")</f>
        <v>0.6924579620186635</v>
      </c>
    </row>
    <row r="57" spans="1:17" x14ac:dyDescent="0.25">
      <c r="A57" s="6" t="s">
        <v>258</v>
      </c>
      <c r="B57" s="200">
        <f>Data!M244</f>
        <v>9.9328110423659108</v>
      </c>
      <c r="C57" s="167">
        <f>Data!N244</f>
        <v>1.5926301145880342</v>
      </c>
      <c r="D57" s="204">
        <f>Data!M255</f>
        <v>6.8843645122758996</v>
      </c>
      <c r="E57" s="167">
        <f>Data!N255</f>
        <v>1.1815422400562718</v>
      </c>
      <c r="F57" s="205">
        <f t="shared" si="0"/>
        <v>0.69309327268105392</v>
      </c>
      <c r="G57" s="163">
        <f t="shared" si="1"/>
        <v>0.16278814423758012</v>
      </c>
      <c r="H57" s="210"/>
      <c r="J57" s="185" t="s">
        <v>271</v>
      </c>
      <c r="K57" s="191">
        <f>Data!$F$281</f>
        <v>10</v>
      </c>
      <c r="L57" s="184" t="s">
        <v>112</v>
      </c>
      <c r="M57" s="185" t="s">
        <v>121</v>
      </c>
      <c r="N57" s="187">
        <f>Data!$J$270</f>
        <v>0.51462426240042902</v>
      </c>
      <c r="O57" s="187">
        <f>Data!$K$270</f>
        <v>0.17368474902607656</v>
      </c>
      <c r="P57" s="184" t="str">
        <f>Data!$L$270</f>
        <v/>
      </c>
      <c r="Q57" s="187">
        <f>AVERAGE($N57:$P57)</f>
        <v>0.34415450571325279</v>
      </c>
    </row>
    <row r="58" spans="1:17" x14ac:dyDescent="0.25">
      <c r="A58" s="6" t="s">
        <v>271</v>
      </c>
      <c r="B58" s="199">
        <f>Data!M270</f>
        <v>0.34415450571325279</v>
      </c>
      <c r="C58" s="168">
        <f>Data!N270</f>
        <v>0.24108064188144626</v>
      </c>
      <c r="D58" s="205">
        <f>Data!M281</f>
        <v>0.64714248486358261</v>
      </c>
      <c r="E58" s="196">
        <f>Data!N281</f>
        <v>3.0679474012240289E-3</v>
      </c>
      <c r="F58" s="204">
        <f t="shared" si="0"/>
        <v>1.8803835896972896</v>
      </c>
      <c r="G58" s="161">
        <f t="shared" si="1"/>
        <v>1.3172411128415344</v>
      </c>
      <c r="H58" s="210"/>
      <c r="J58" s="184"/>
      <c r="K58" s="190"/>
      <c r="L58" s="172" t="s">
        <v>112</v>
      </c>
      <c r="M58" s="173" t="s">
        <v>120</v>
      </c>
      <c r="N58" s="174">
        <f>Data!$J269</f>
        <v>0.91262639086884689</v>
      </c>
      <c r="O58" s="174">
        <f>Data!$K269</f>
        <v>0.88869362440196054</v>
      </c>
      <c r="P58" s="172" t="str">
        <f>Data!$L269</f>
        <v/>
      </c>
      <c r="Q58" s="174">
        <f>Data!$M269</f>
        <v>0.90066000763540366</v>
      </c>
    </row>
    <row r="59" spans="1:17" x14ac:dyDescent="0.25">
      <c r="A59" s="6" t="s">
        <v>284</v>
      </c>
      <c r="B59" s="200">
        <f>Data!M296</f>
        <v>4.3248809250528373</v>
      </c>
      <c r="C59" s="168">
        <f>Data!N296</f>
        <v>0.99771568084318663</v>
      </c>
      <c r="D59" s="204">
        <f>Data!M307</f>
        <v>4.7852695343425271</v>
      </c>
      <c r="E59" s="168">
        <f>Data!N307</f>
        <v>0.16802204706203153</v>
      </c>
      <c r="F59" s="204">
        <f t="shared" si="0"/>
        <v>1.1064511641517774</v>
      </c>
      <c r="G59" s="163">
        <f t="shared" si="1"/>
        <v>0.25818914642461227</v>
      </c>
      <c r="H59" s="210"/>
      <c r="J59" s="184"/>
      <c r="K59" s="190"/>
      <c r="L59" s="184" t="s">
        <v>123</v>
      </c>
      <c r="M59" s="185" t="s">
        <v>121</v>
      </c>
      <c r="N59" s="187">
        <f>Data!$J$281</f>
        <v>0.64931185127531177</v>
      </c>
      <c r="O59" s="187">
        <f>Data!$K$281</f>
        <v>0.64497311845185346</v>
      </c>
      <c r="P59" s="184" t="str">
        <f>Data!$L$281</f>
        <v/>
      </c>
      <c r="Q59" s="187">
        <f>AVERAGE($N59:$P59)</f>
        <v>0.64714248486358261</v>
      </c>
    </row>
    <row r="60" spans="1:17" x14ac:dyDescent="0.25">
      <c r="A60" s="6" t="s">
        <v>297</v>
      </c>
      <c r="B60" s="198">
        <f>Data!M322</f>
        <v>30.187805187004102</v>
      </c>
      <c r="C60" s="167">
        <f>Data!N322</f>
        <v>2.5821455518458731</v>
      </c>
      <c r="D60" s="203">
        <f>Data!M333</f>
        <v>19.80013624422249</v>
      </c>
      <c r="E60" s="167">
        <f>Data!N333</f>
        <v>3.5429664482043517</v>
      </c>
      <c r="F60" s="205">
        <f t="shared" si="0"/>
        <v>0.65589850343762257</v>
      </c>
      <c r="G60" s="163">
        <f t="shared" si="1"/>
        <v>0.13008416205866238</v>
      </c>
      <c r="H60" s="210"/>
      <c r="J60" s="184"/>
      <c r="K60" s="190"/>
      <c r="L60" s="172" t="s">
        <v>123</v>
      </c>
      <c r="M60" s="173" t="s">
        <v>120</v>
      </c>
      <c r="N60" s="174">
        <f>Data!$J280</f>
        <v>0.9524213881132183</v>
      </c>
      <c r="O60" s="174">
        <f>Data!$K280</f>
        <v>0.94854990428276986</v>
      </c>
      <c r="P60" s="172" t="str">
        <f>Data!$L280</f>
        <v/>
      </c>
      <c r="Q60" s="174">
        <f>Data!$M280</f>
        <v>0.95048564619799403</v>
      </c>
    </row>
    <row r="61" spans="1:17" ht="15.75" thickBot="1" x14ac:dyDescent="0.3">
      <c r="A61" s="6" t="s">
        <v>25</v>
      </c>
      <c r="B61" s="199">
        <f>Data!M348</f>
        <v>0.37881071452954518</v>
      </c>
      <c r="C61" s="168">
        <f>Data!N348</f>
        <v>0.13057159989120462</v>
      </c>
      <c r="D61" s="204">
        <f>Data!M359</f>
        <v>3.3315861665379649</v>
      </c>
      <c r="E61" s="168">
        <f>Data!N359</f>
        <v>0.21664311334085398</v>
      </c>
      <c r="F61" s="204">
        <f t="shared" si="0"/>
        <v>8.794857269746311</v>
      </c>
      <c r="G61" s="161">
        <f t="shared" si="1"/>
        <v>3.0849583634487772</v>
      </c>
      <c r="H61" s="210"/>
      <c r="J61" s="176"/>
      <c r="K61" s="192"/>
      <c r="L61" s="176" t="s">
        <v>135</v>
      </c>
      <c r="M61" s="177" t="s">
        <v>94</v>
      </c>
      <c r="N61" s="178">
        <f>IFERROR(Data!$J281/ Data!$J270,"")</f>
        <v>1.2617202466254542</v>
      </c>
      <c r="O61" s="178">
        <f>IFERROR(Data!$K281/ Data!$K270,"")</f>
        <v>3.7134700776463623</v>
      </c>
      <c r="P61" s="176" t="str">
        <f>IFERROR(Data!$L281/ Data!$L270,"")</f>
        <v/>
      </c>
      <c r="Q61" s="178">
        <f>IFERROR(AVERAGE($N61:$P61),"")</f>
        <v>2.487595162135908</v>
      </c>
    </row>
    <row r="62" spans="1:17" x14ac:dyDescent="0.25">
      <c r="A62" s="6" t="s">
        <v>45</v>
      </c>
      <c r="B62" s="199">
        <f>Data!M380</f>
        <v>0.13887858197370231</v>
      </c>
      <c r="C62" s="195">
        <f>Data!N380</f>
        <v>8.3579262359786605E-2</v>
      </c>
      <c r="D62" s="203">
        <f>Data!M391</f>
        <v>11.252276742214088</v>
      </c>
      <c r="E62" s="168">
        <f>Data!N391</f>
        <v>0.92283401159350098</v>
      </c>
      <c r="F62" s="203">
        <f t="shared" si="0"/>
        <v>81.02240519956338</v>
      </c>
      <c r="G62" s="162">
        <f t="shared" si="1"/>
        <v>49.211214914715036</v>
      </c>
      <c r="H62" s="210"/>
      <c r="J62" s="185" t="s">
        <v>284</v>
      </c>
      <c r="K62" s="191">
        <f>Data!$F$307</f>
        <v>10</v>
      </c>
      <c r="L62" s="184" t="s">
        <v>112</v>
      </c>
      <c r="M62" s="185" t="s">
        <v>121</v>
      </c>
      <c r="N62" s="188">
        <f>Data!$J$296</f>
        <v>3.6193894014324681</v>
      </c>
      <c r="O62" s="188">
        <f>Data!$K$296</f>
        <v>5.0303724486732069</v>
      </c>
      <c r="P62" s="184" t="str">
        <f>Data!$L$296</f>
        <v/>
      </c>
      <c r="Q62" s="188">
        <f>AVERAGE($N62:$P62)</f>
        <v>4.3248809250528373</v>
      </c>
    </row>
    <row r="63" spans="1:17" ht="15.75" thickBot="1" x14ac:dyDescent="0.3">
      <c r="A63" s="9" t="s">
        <v>67</v>
      </c>
      <c r="B63" s="201">
        <f>Data!M412</f>
        <v>44.744002478278865</v>
      </c>
      <c r="C63" s="170">
        <f>Data!N412</f>
        <v>6.2344580443998501</v>
      </c>
      <c r="D63" s="206">
        <f>Data!M423</f>
        <v>32.026537158146716</v>
      </c>
      <c r="E63" s="170">
        <f>Data!N423</f>
        <v>6.1003617020125107</v>
      </c>
      <c r="F63" s="208">
        <f t="shared" si="0"/>
        <v>0.71577273789250551</v>
      </c>
      <c r="G63" s="165">
        <f t="shared" si="1"/>
        <v>0.16892322714050151</v>
      </c>
      <c r="H63" s="211"/>
      <c r="J63" s="184"/>
      <c r="K63" s="190"/>
      <c r="L63" s="172" t="s">
        <v>112</v>
      </c>
      <c r="M63" s="173" t="s">
        <v>120</v>
      </c>
      <c r="N63" s="174">
        <f>Data!$J295</f>
        <v>0.13748866028739909</v>
      </c>
      <c r="O63" s="174">
        <f>Data!$K295</f>
        <v>0.18120682295228821</v>
      </c>
      <c r="P63" s="172" t="str">
        <f>Data!$L295</f>
        <v/>
      </c>
      <c r="Q63" s="174">
        <f>Data!$M295</f>
        <v>0.15934774161984366</v>
      </c>
    </row>
    <row r="64" spans="1:17" ht="15.75" thickTop="1" x14ac:dyDescent="0.25">
      <c r="J64" s="184"/>
      <c r="K64" s="190"/>
      <c r="L64" s="184" t="s">
        <v>123</v>
      </c>
      <c r="M64" s="185" t="s">
        <v>121</v>
      </c>
      <c r="N64" s="188">
        <f>Data!$J$307</f>
        <v>4.9040790632089344</v>
      </c>
      <c r="O64" s="188">
        <f>Data!$K$307</f>
        <v>4.6664600054761189</v>
      </c>
      <c r="P64" s="184" t="str">
        <f>Data!$L$307</f>
        <v/>
      </c>
      <c r="Q64" s="188">
        <f>AVERAGE($N64:$P64)</f>
        <v>4.7852695343425271</v>
      </c>
    </row>
    <row r="65" spans="10:17" x14ac:dyDescent="0.25">
      <c r="J65" s="184"/>
      <c r="K65" s="190"/>
      <c r="L65" s="172" t="s">
        <v>123</v>
      </c>
      <c r="M65" s="173" t="s">
        <v>120</v>
      </c>
      <c r="N65" s="174">
        <f>Data!$J306</f>
        <v>0.59565603455576299</v>
      </c>
      <c r="O65" s="174">
        <f>Data!$K306</f>
        <v>0.3947634244696771</v>
      </c>
      <c r="P65" s="172" t="str">
        <f>Data!$L306</f>
        <v/>
      </c>
      <c r="Q65" s="174">
        <f>Data!$M306</f>
        <v>0.49520972951272002</v>
      </c>
    </row>
    <row r="66" spans="10:17" ht="15.75" thickBot="1" x14ac:dyDescent="0.3">
      <c r="J66" s="176"/>
      <c r="K66" s="192"/>
      <c r="L66" s="176" t="s">
        <v>135</v>
      </c>
      <c r="M66" s="177" t="s">
        <v>94</v>
      </c>
      <c r="N66" s="178">
        <f>IFERROR(Data!$J307/ Data!$J296,"")</f>
        <v>1.3549465170196986</v>
      </c>
      <c r="O66" s="179">
        <f>IFERROR(Data!$K307/ Data!$K296,"")</f>
        <v>0.92765695842400853</v>
      </c>
      <c r="P66" s="176" t="str">
        <f>IFERROR(Data!$L307/ Data!$L296,"")</f>
        <v/>
      </c>
      <c r="Q66" s="178">
        <f>IFERROR(AVERAGE($N66:$P66),"")</f>
        <v>1.1413017377218535</v>
      </c>
    </row>
    <row r="67" spans="10:17" x14ac:dyDescent="0.25">
      <c r="J67" s="185" t="s">
        <v>297</v>
      </c>
      <c r="K67" s="191">
        <f>Data!$F$333</f>
        <v>10</v>
      </c>
      <c r="L67" s="184" t="s">
        <v>112</v>
      </c>
      <c r="M67" s="185" t="s">
        <v>121</v>
      </c>
      <c r="N67" s="186">
        <f>Data!$J$322</f>
        <v>28.361952557283207</v>
      </c>
      <c r="O67" s="186">
        <f>Data!$K$322</f>
        <v>32.013657816725001</v>
      </c>
      <c r="P67" s="184" t="str">
        <f>Data!$L$322</f>
        <v/>
      </c>
      <c r="Q67" s="186">
        <f>AVERAGE($N67:$P67)</f>
        <v>30.187805187004102</v>
      </c>
    </row>
    <row r="68" spans="10:17" x14ac:dyDescent="0.25">
      <c r="J68" s="184"/>
      <c r="K68" s="190"/>
      <c r="L68" s="172" t="s">
        <v>112</v>
      </c>
      <c r="M68" s="173" t="s">
        <v>120</v>
      </c>
      <c r="N68" s="174">
        <f>Data!$J321</f>
        <v>0.66757181309196012</v>
      </c>
      <c r="O68" s="174">
        <f>Data!$K321</f>
        <v>0.72290694744980311</v>
      </c>
      <c r="P68" s="172" t="str">
        <f>Data!$L321</f>
        <v/>
      </c>
      <c r="Q68" s="174">
        <f>Data!$M321</f>
        <v>0.69523938027088161</v>
      </c>
    </row>
    <row r="69" spans="10:17" x14ac:dyDescent="0.25">
      <c r="J69" s="184"/>
      <c r="K69" s="190"/>
      <c r="L69" s="184" t="s">
        <v>123</v>
      </c>
      <c r="M69" s="185" t="s">
        <v>121</v>
      </c>
      <c r="N69" s="186">
        <f>Data!$J$333</f>
        <v>17.294880643180775</v>
      </c>
      <c r="O69" s="186">
        <f>Data!$K$333</f>
        <v>22.305391845264204</v>
      </c>
      <c r="P69" s="184" t="str">
        <f>Data!$L$333</f>
        <v/>
      </c>
      <c r="Q69" s="186">
        <f>AVERAGE($N69:$P69)</f>
        <v>19.80013624422249</v>
      </c>
    </row>
    <row r="70" spans="10:17" x14ac:dyDescent="0.25">
      <c r="J70" s="184"/>
      <c r="K70" s="190"/>
      <c r="L70" s="172" t="s">
        <v>123</v>
      </c>
      <c r="M70" s="173" t="s">
        <v>120</v>
      </c>
      <c r="N70" s="174">
        <f>Data!$J332</f>
        <v>0.83365779131564732</v>
      </c>
      <c r="O70" s="174">
        <f>Data!$K332</f>
        <v>0.81038475484867944</v>
      </c>
      <c r="P70" s="172" t="str">
        <f>Data!$L332</f>
        <v/>
      </c>
      <c r="Q70" s="174">
        <f>Data!$M332</f>
        <v>0.82202127308216344</v>
      </c>
    </row>
    <row r="71" spans="10:17" ht="15.75" thickBot="1" x14ac:dyDescent="0.3">
      <c r="J71" s="176"/>
      <c r="K71" s="192"/>
      <c r="L71" s="176" t="s">
        <v>135</v>
      </c>
      <c r="M71" s="177" t="s">
        <v>94</v>
      </c>
      <c r="N71" s="179">
        <f>IFERROR(Data!$J333/ Data!$J322,"")</f>
        <v>0.60979160755064221</v>
      </c>
      <c r="O71" s="179">
        <f>IFERROR(Data!$K333/ Data!$K322,"")</f>
        <v>0.69674611920200902</v>
      </c>
      <c r="P71" s="176" t="str">
        <f>IFERROR(Data!$L333/ Data!$L322,"")</f>
        <v/>
      </c>
      <c r="Q71" s="179">
        <f>IFERROR(AVERAGE($N71:$P71),"")</f>
        <v>0.65326886337632561</v>
      </c>
    </row>
    <row r="72" spans="10:17" x14ac:dyDescent="0.25">
      <c r="J72" s="185" t="s">
        <v>25</v>
      </c>
      <c r="K72" s="191">
        <f>Data!$F$365</f>
        <v>10</v>
      </c>
      <c r="L72" s="184" t="s">
        <v>112</v>
      </c>
      <c r="M72" s="185" t="s">
        <v>121</v>
      </c>
      <c r="N72" s="187">
        <f>Data!$J$348</f>
        <v>0.43709167028834495</v>
      </c>
      <c r="O72" s="187">
        <f>Data!$K$348</f>
        <v>0.47009216299675971</v>
      </c>
      <c r="P72" s="187">
        <f>Data!$L$348</f>
        <v>0.22924831030353085</v>
      </c>
      <c r="Q72" s="187">
        <f>AVERAGE($N72:$P72)</f>
        <v>0.37881071452954518</v>
      </c>
    </row>
    <row r="73" spans="10:17" x14ac:dyDescent="0.25">
      <c r="J73" s="184"/>
      <c r="K73" s="190"/>
      <c r="L73" s="172" t="s">
        <v>112</v>
      </c>
      <c r="M73" s="173" t="s">
        <v>120</v>
      </c>
      <c r="N73" s="174">
        <f>Data!$J347</f>
        <v>0.89068507926919471</v>
      </c>
      <c r="O73" s="174">
        <f>Data!$K347</f>
        <v>0.80955663874006945</v>
      </c>
      <c r="P73" s="174">
        <f>Data!$L347</f>
        <v>0.79957942900536993</v>
      </c>
      <c r="Q73" s="174">
        <f>Data!$M347</f>
        <v>0.83327371567154473</v>
      </c>
    </row>
    <row r="74" spans="10:17" x14ac:dyDescent="0.25">
      <c r="J74" s="184"/>
      <c r="K74" s="190"/>
      <c r="L74" s="184" t="s">
        <v>123</v>
      </c>
      <c r="M74" s="185" t="s">
        <v>121</v>
      </c>
      <c r="N74" s="188">
        <f>Data!$J$359</f>
        <v>3.477212884876582</v>
      </c>
      <c r="O74" s="188">
        <f>Data!$K$359</f>
        <v>3.4349229783520014</v>
      </c>
      <c r="P74" s="188">
        <f>Data!$L$359</f>
        <v>3.0826226363853104</v>
      </c>
      <c r="Q74" s="188">
        <f>AVERAGE($N74:$P74)</f>
        <v>3.3315861665379649</v>
      </c>
    </row>
    <row r="75" spans="10:17" x14ac:dyDescent="0.25">
      <c r="J75" s="184"/>
      <c r="K75" s="190"/>
      <c r="L75" s="172" t="s">
        <v>123</v>
      </c>
      <c r="M75" s="173" t="s">
        <v>120</v>
      </c>
      <c r="N75" s="175">
        <f>Data!$J358</f>
        <v>1.0205673056979447</v>
      </c>
      <c r="O75" s="175">
        <f>Data!$K358</f>
        <v>1.0402260562724543</v>
      </c>
      <c r="P75" s="175">
        <f>Data!$L358</f>
        <v>1.0528547990079307</v>
      </c>
      <c r="Q75" s="175">
        <f>Data!$M358</f>
        <v>1.0378827203261098</v>
      </c>
    </row>
    <row r="76" spans="10:17" ht="15.75" thickBot="1" x14ac:dyDescent="0.3">
      <c r="J76" s="176"/>
      <c r="K76" s="192"/>
      <c r="L76" s="176" t="s">
        <v>135</v>
      </c>
      <c r="M76" s="177" t="s">
        <v>94</v>
      </c>
      <c r="N76" s="178">
        <f>IFERROR(Data!$J359/ Data!$J348,"")</f>
        <v>7.955340083654991</v>
      </c>
      <c r="O76" s="178">
        <f>IFERROR(Data!$K359/ Data!$K348,"")</f>
        <v>7.3069139388645326</v>
      </c>
      <c r="P76" s="181">
        <f>IFERROR(Data!$L359/ Data!$L348,"")</f>
        <v>13.446653684399402</v>
      </c>
      <c r="Q76" s="178">
        <f>IFERROR(AVERAGE($N76:$P76),"")</f>
        <v>9.5696359023063096</v>
      </c>
    </row>
    <row r="77" spans="10:17" x14ac:dyDescent="0.25">
      <c r="J77" s="185" t="s">
        <v>45</v>
      </c>
      <c r="K77" s="191">
        <f>Data!$F$397</f>
        <v>10</v>
      </c>
      <c r="L77" s="184" t="s">
        <v>112</v>
      </c>
      <c r="M77" s="185" t="s">
        <v>121</v>
      </c>
      <c r="N77" s="187">
        <f>Data!$J$380</f>
        <v>0.23060413032457053</v>
      </c>
      <c r="O77" s="189">
        <f>Data!$K$380</f>
        <v>6.7029062495990638E-2</v>
      </c>
      <c r="P77" s="187">
        <f>Data!$L$380</f>
        <v>0.11900255310054574</v>
      </c>
      <c r="Q77" s="187">
        <f>AVERAGE($N77:$P77)</f>
        <v>0.13887858197370231</v>
      </c>
    </row>
    <row r="78" spans="10:17" x14ac:dyDescent="0.25">
      <c r="J78" s="184"/>
      <c r="K78" s="190"/>
      <c r="L78" s="172" t="s">
        <v>112</v>
      </c>
      <c r="M78" s="173" t="s">
        <v>120</v>
      </c>
      <c r="N78" s="174">
        <f>Data!$J379</f>
        <v>0.90032265901798103</v>
      </c>
      <c r="O78" s="174">
        <f>Data!$K379</f>
        <v>0.93629606561943934</v>
      </c>
      <c r="P78" s="174">
        <f>Data!$L379</f>
        <v>0.85007991656629611</v>
      </c>
      <c r="Q78" s="174">
        <f>Data!$M379</f>
        <v>0.89556621373457224</v>
      </c>
    </row>
    <row r="79" spans="10:17" x14ac:dyDescent="0.25">
      <c r="J79" s="184"/>
      <c r="K79" s="190"/>
      <c r="L79" s="184" t="s">
        <v>123</v>
      </c>
      <c r="M79" s="185" t="s">
        <v>121</v>
      </c>
      <c r="N79" s="186">
        <f>Data!$J$391</f>
        <v>11.481057255797673</v>
      </c>
      <c r="O79" s="186">
        <f>Data!$K$391</f>
        <v>12.039200648412692</v>
      </c>
      <c r="P79" s="186">
        <f>Data!$L$391</f>
        <v>10.236572322431901</v>
      </c>
      <c r="Q79" s="186">
        <f>AVERAGE($N79:$P79)</f>
        <v>11.252276742214088</v>
      </c>
    </row>
    <row r="80" spans="10:17" x14ac:dyDescent="0.25">
      <c r="J80" s="184"/>
      <c r="K80" s="190"/>
      <c r="L80" s="172" t="s">
        <v>123</v>
      </c>
      <c r="M80" s="173" t="s">
        <v>120</v>
      </c>
      <c r="N80" s="174">
        <f>Data!$J390</f>
        <v>0.99522901369645911</v>
      </c>
      <c r="O80" s="175">
        <f>Data!$K390</f>
        <v>1.0512203056137213</v>
      </c>
      <c r="P80" s="175">
        <f>Data!$L390</f>
        <v>1.0206133553687773</v>
      </c>
      <c r="Q80" s="175">
        <f>Data!$M390</f>
        <v>1.022354224892986</v>
      </c>
    </row>
    <row r="81" spans="10:17" ht="15.75" thickBot="1" x14ac:dyDescent="0.3">
      <c r="J81" s="176"/>
      <c r="K81" s="192"/>
      <c r="L81" s="176" t="s">
        <v>135</v>
      </c>
      <c r="M81" s="177" t="s">
        <v>94</v>
      </c>
      <c r="N81" s="181">
        <f>IFERROR(Data!$J391/ Data!$J380,"")</f>
        <v>49.786867388881205</v>
      </c>
      <c r="O81" s="183">
        <f>IFERROR(Data!$K391/ Data!$K380,"")</f>
        <v>179.61165202232718</v>
      </c>
      <c r="P81" s="181">
        <f>IFERROR(Data!$L391/ Data!$L380,"")</f>
        <v>86.019770632844995</v>
      </c>
      <c r="Q81" s="183">
        <f>IFERROR(AVERAGE($N81:$P81),"")</f>
        <v>105.13943001468446</v>
      </c>
    </row>
    <row r="82" spans="10:17" x14ac:dyDescent="0.25">
      <c r="J82" s="185" t="s">
        <v>67</v>
      </c>
      <c r="K82" s="191">
        <f>Data!$F$429</f>
        <v>10</v>
      </c>
      <c r="L82" s="184" t="s">
        <v>112</v>
      </c>
      <c r="M82" s="185" t="s">
        <v>121</v>
      </c>
      <c r="N82" s="186">
        <f>Data!$J$412</f>
        <v>51.194031512557444</v>
      </c>
      <c r="O82" s="186">
        <f>Data!$K$412</f>
        <v>38.750177530628974</v>
      </c>
      <c r="P82" s="186">
        <f>Data!$L$412</f>
        <v>44.287798391650178</v>
      </c>
      <c r="Q82" s="186">
        <f>AVERAGE($N82:$P82)</f>
        <v>44.744002478278865</v>
      </c>
    </row>
    <row r="83" spans="10:17" x14ac:dyDescent="0.25">
      <c r="J83" s="184"/>
      <c r="K83" s="190"/>
      <c r="L83" s="172" t="s">
        <v>112</v>
      </c>
      <c r="M83" s="173" t="s">
        <v>120</v>
      </c>
      <c r="N83" s="175">
        <f>Data!$J411</f>
        <v>1.1603259549006357</v>
      </c>
      <c r="O83" s="175">
        <f>Data!$K411</f>
        <v>1.0272330583127565</v>
      </c>
      <c r="P83" s="175">
        <f>Data!$L411</f>
        <v>1.1006481635060845</v>
      </c>
      <c r="Q83" s="175">
        <f>Data!$M411</f>
        <v>1.0960690589064923</v>
      </c>
    </row>
    <row r="84" spans="10:17" x14ac:dyDescent="0.25">
      <c r="J84" s="184"/>
      <c r="K84" s="190"/>
      <c r="L84" s="184" t="s">
        <v>123</v>
      </c>
      <c r="M84" s="185" t="s">
        <v>121</v>
      </c>
      <c r="N84" s="186">
        <f>Data!$J$423</f>
        <v>26.640224538954733</v>
      </c>
      <c r="O84" s="186">
        <f>Data!$K$423</f>
        <v>30.788390862799758</v>
      </c>
      <c r="P84" s="186">
        <f>Data!$L$423</f>
        <v>38.650996072685651</v>
      </c>
      <c r="Q84" s="186">
        <f>AVERAGE($N84:$P84)</f>
        <v>32.026537158146716</v>
      </c>
    </row>
    <row r="85" spans="10:17" x14ac:dyDescent="0.25">
      <c r="J85" s="184"/>
      <c r="K85" s="190"/>
      <c r="L85" s="172" t="s">
        <v>123</v>
      </c>
      <c r="M85" s="173" t="s">
        <v>120</v>
      </c>
      <c r="N85" s="175">
        <f>Data!$J422</f>
        <v>1.0394453173703706</v>
      </c>
      <c r="O85" s="175">
        <f>Data!$K422</f>
        <v>1.0640724637650985</v>
      </c>
      <c r="P85" s="175">
        <f>Data!$L422</f>
        <v>1.0668122334858259</v>
      </c>
      <c r="Q85" s="175">
        <f>Data!$M422</f>
        <v>1.0567766715404316</v>
      </c>
    </row>
    <row r="86" spans="10:17" ht="15.75" thickBot="1" x14ac:dyDescent="0.3">
      <c r="J86" s="166"/>
      <c r="K86" s="193"/>
      <c r="L86" s="166" t="s">
        <v>135</v>
      </c>
      <c r="M86" s="10" t="s">
        <v>94</v>
      </c>
      <c r="N86" s="165">
        <f>IFERROR(Data!$J423/ Data!$J412,"")</f>
        <v>0.52037754698846328</v>
      </c>
      <c r="O86" s="165">
        <f>IFERROR(Data!$K423/ Data!$K412,"")</f>
        <v>0.79453547892687593</v>
      </c>
      <c r="P86" s="165">
        <f>IFERROR(Data!$L423/ Data!$L412,"")</f>
        <v>0.87272335668807455</v>
      </c>
      <c r="Q86" s="165">
        <f>IFERROR(AVERAGE($N86:$P86),"")</f>
        <v>0.72921212753447129</v>
      </c>
    </row>
    <row r="87" spans="10:17" ht="15.75" thickTop="1" x14ac:dyDescent="0.25"/>
  </sheetData>
  <mergeCells count="1">
    <mergeCell ref="A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9"/>
  <sheetViews>
    <sheetView tabSelected="1" topLeftCell="D1" workbookViewId="0">
      <pane ySplit="1" topLeftCell="A323" activePane="bottomLeft" state="frozenSplit"/>
      <selection pane="bottomLeft" activeCell="Z326" sqref="Z326"/>
    </sheetView>
  </sheetViews>
  <sheetFormatPr defaultRowHeight="15" x14ac:dyDescent="0.25"/>
  <cols>
    <col min="1" max="1" width="71.7109375" style="1" bestFit="1" customWidth="1"/>
    <col min="2" max="3" width="16.140625" style="1" bestFit="1" customWidth="1"/>
    <col min="4" max="4" width="11.5703125" style="215" bestFit="1" customWidth="1"/>
    <col min="5" max="5" width="23.140625" style="215" bestFit="1" customWidth="1"/>
    <col min="6" max="6" width="8.7109375" style="215" customWidth="1"/>
    <col min="7" max="7" width="8.7109375" style="1" customWidth="1"/>
    <col min="8" max="8" width="11.140625" style="1" bestFit="1" customWidth="1"/>
    <col min="9" max="9" width="8" style="1" bestFit="1" customWidth="1"/>
    <col min="10" max="12" width="8.57031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5.28515625" style="1" customWidth="1"/>
    <col min="17" max="17" width="14.42578125" style="1" bestFit="1" customWidth="1"/>
    <col min="18" max="18" width="11.140625" style="1" bestFit="1" customWidth="1"/>
    <col min="19" max="19" width="6.140625" style="1" bestFit="1" customWidth="1"/>
    <col min="20" max="20" width="6.5703125" style="1" bestFit="1" customWidth="1"/>
    <col min="21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14" t="s">
        <v>3</v>
      </c>
      <c r="E1" s="214" t="s">
        <v>5</v>
      </c>
      <c r="F1" s="214" t="s">
        <v>6</v>
      </c>
      <c r="H1" s="73" t="s">
        <v>112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</row>
    <row r="2" spans="1:18" ht="15.75" thickTop="1" x14ac:dyDescent="0.25">
      <c r="A2" s="1" t="s">
        <v>7</v>
      </c>
      <c r="B2" s="1" t="s">
        <v>141</v>
      </c>
      <c r="C2" s="1" t="s">
        <v>8</v>
      </c>
      <c r="D2" s="215">
        <v>14.555999999999999</v>
      </c>
      <c r="E2" s="215">
        <v>89644.273000000001</v>
      </c>
      <c r="F2" s="215">
        <v>1.6237510000000001E-4</v>
      </c>
      <c r="H2" s="74" t="s">
        <v>113</v>
      </c>
      <c r="I2" s="25">
        <v>7.4999999999999997E-2</v>
      </c>
      <c r="J2" s="26">
        <f>($F$10 - $M$6) * $F$18</f>
        <v>5.1649596213999995</v>
      </c>
      <c r="K2" s="26">
        <f>($F$11 - $M$6) * $F$18</f>
        <v>6.3358866785999997</v>
      </c>
      <c r="L2" s="27"/>
      <c r="M2" s="34">
        <f>IFERROR(AVERAGE(J2:L2),"")</f>
        <v>5.7504231499999996</v>
      </c>
      <c r="N2" s="35">
        <f>IFERROR(STDEV(J2:L2),"")</f>
        <v>0.82797046242092609</v>
      </c>
      <c r="P2" s="1" t="s">
        <v>112</v>
      </c>
      <c r="Q2" s="15">
        <f>$M$10</f>
        <v>17.914634147109908</v>
      </c>
      <c r="R2" s="13">
        <f>$N$10</f>
        <v>2.3042453567529297</v>
      </c>
    </row>
    <row r="3" spans="1:18" x14ac:dyDescent="0.25">
      <c r="A3" s="1" t="s">
        <v>9</v>
      </c>
      <c r="B3" s="1" t="s">
        <v>141</v>
      </c>
      <c r="C3" s="1" t="s">
        <v>8</v>
      </c>
      <c r="D3" s="215">
        <v>10.728</v>
      </c>
      <c r="E3" s="215">
        <v>86223.358999999997</v>
      </c>
      <c r="F3" s="215">
        <v>1.2442099999999999E-4</v>
      </c>
      <c r="H3" s="75" t="s">
        <v>114</v>
      </c>
      <c r="I3" s="20">
        <v>0.25</v>
      </c>
      <c r="J3" s="21">
        <f>($F$6 - $M$6) * $F$18</f>
        <v>0.42219777380000001</v>
      </c>
      <c r="K3" s="21">
        <f>($F$7 - $M$6) * $F$18</f>
        <v>0.50546029780000001</v>
      </c>
      <c r="L3" s="18"/>
      <c r="M3" s="20">
        <f>IFERROR(AVERAGE(J3:L3),"")</f>
        <v>0.46382903580000001</v>
      </c>
      <c r="N3" s="36">
        <f>IFERROR(STDEV(J3:L3),"")</f>
        <v>5.8875495339107665E-2</v>
      </c>
      <c r="P3" s="1" t="s">
        <v>123</v>
      </c>
      <c r="Q3" s="15">
        <f>$M$21</f>
        <v>17.605117919896397</v>
      </c>
      <c r="R3" s="14">
        <f>$N$21</f>
        <v>0.74788073892382656</v>
      </c>
    </row>
    <row r="4" spans="1:18" x14ac:dyDescent="0.25">
      <c r="A4" s="1" t="s">
        <v>10</v>
      </c>
      <c r="B4" s="1" t="s">
        <v>141</v>
      </c>
      <c r="C4" s="1" t="s">
        <v>8</v>
      </c>
      <c r="D4" s="215">
        <v>12.326000000000001</v>
      </c>
      <c r="E4" s="215">
        <v>84838.937999999995</v>
      </c>
      <c r="F4" s="215">
        <v>1.452871E-4</v>
      </c>
      <c r="H4" s="75" t="s">
        <v>115</v>
      </c>
      <c r="I4" s="22">
        <v>7.4999999999999997E-2</v>
      </c>
      <c r="J4" s="23">
        <f>($F$8 - $M$6) * $F$18</f>
        <v>8.1834297629999995</v>
      </c>
      <c r="K4" s="23">
        <f>($F$9 - $M$6) * $F$18</f>
        <v>8.1637336965999996</v>
      </c>
      <c r="L4" s="18"/>
      <c r="M4" s="31">
        <f>IFERROR(AVERAGE(J4:L4),"")</f>
        <v>8.1735817297999986</v>
      </c>
      <c r="N4" s="36">
        <f>IFERROR(STDEV(J4:L4),"")</f>
        <v>1.3927222114140424E-2</v>
      </c>
    </row>
    <row r="5" spans="1:18" x14ac:dyDescent="0.25">
      <c r="A5" s="1" t="s">
        <v>11</v>
      </c>
      <c r="B5" s="1" t="s">
        <v>141</v>
      </c>
      <c r="C5" s="1" t="s">
        <v>8</v>
      </c>
      <c r="D5" s="215">
        <v>6.4359999999999999</v>
      </c>
      <c r="E5" s="215">
        <v>86404.57</v>
      </c>
      <c r="F5" s="215">
        <v>7.4486800000000007E-5</v>
      </c>
      <c r="H5" s="75" t="s">
        <v>116</v>
      </c>
      <c r="I5" s="18"/>
      <c r="J5" s="18"/>
      <c r="K5" s="18"/>
      <c r="L5" s="18"/>
      <c r="M5" s="18"/>
      <c r="N5" s="28"/>
    </row>
    <row r="6" spans="1:18" ht="15.75" thickBot="1" x14ac:dyDescent="0.3">
      <c r="A6" s="1" t="s">
        <v>142</v>
      </c>
      <c r="B6" s="1" t="s">
        <v>141</v>
      </c>
      <c r="C6" s="1" t="s">
        <v>8</v>
      </c>
      <c r="D6" s="215">
        <v>9326.2669999999998</v>
      </c>
      <c r="E6" s="215">
        <v>88239.343999999997</v>
      </c>
      <c r="F6" s="215">
        <v>0.1056928415</v>
      </c>
      <c r="H6" s="76" t="s">
        <v>117</v>
      </c>
      <c r="I6" s="19"/>
      <c r="J6" s="24">
        <f>IF($G$2&lt;&gt;"","Point Deleted",$F$2)</f>
        <v>1.6237510000000001E-4</v>
      </c>
      <c r="K6" s="24">
        <f>IF($G$3&lt;&gt;"","Point Deleted",$F$3)</f>
        <v>1.2442099999999999E-4</v>
      </c>
      <c r="L6" s="19"/>
      <c r="M6" s="24">
        <f>IFERROR(AVERAGE(J6:L6),"")</f>
        <v>1.4339805E-4</v>
      </c>
      <c r="N6" s="37">
        <f>IFERROR(STDEV(J6:L6),"")</f>
        <v>2.6837601483832356E-5</v>
      </c>
    </row>
    <row r="7" spans="1:18" x14ac:dyDescent="0.25">
      <c r="A7" s="1" t="s">
        <v>143</v>
      </c>
      <c r="B7" s="1" t="s">
        <v>141</v>
      </c>
      <c r="C7" s="1" t="s">
        <v>8</v>
      </c>
      <c r="D7" s="215">
        <v>11185.468999999999</v>
      </c>
      <c r="E7" s="215">
        <v>88416.758000000002</v>
      </c>
      <c r="F7" s="215">
        <v>0.1265084725</v>
      </c>
      <c r="H7" s="77" t="s">
        <v>118</v>
      </c>
      <c r="I7" s="17"/>
      <c r="J7" s="41">
        <f>IFERROR(IF(ISTEXT($J$3),NA(),($J$3 * $I$3) / ($F$20 * 3600)),"")</f>
        <v>1.4659644923611112E-5</v>
      </c>
      <c r="K7" s="30">
        <f>IFERROR(IF(ISTEXT($K$3),NA(),($K$3 * $I$3) / ($F$20 * 3600)),"")</f>
        <v>1.7550704784722224E-5</v>
      </c>
      <c r="L7" s="17"/>
      <c r="M7" s="30">
        <f>IFERROR(AVERAGE(J7:L7),"")</f>
        <v>1.6105174854166667E-5</v>
      </c>
      <c r="N7" s="38">
        <f>IFERROR(STDEV(J7:L7),"")</f>
        <v>2.0442880326079057E-6</v>
      </c>
    </row>
    <row r="8" spans="1:18" ht="18" x14ac:dyDescent="0.35">
      <c r="A8" s="1" t="s">
        <v>144</v>
      </c>
      <c r="B8" s="1" t="s">
        <v>141</v>
      </c>
      <c r="C8" s="1" t="s">
        <v>8</v>
      </c>
      <c r="D8" s="215">
        <v>199111.70300000001</v>
      </c>
      <c r="E8" s="215">
        <v>97317.508000000002</v>
      </c>
      <c r="F8" s="215">
        <v>2.0460008387999999</v>
      </c>
      <c r="H8" s="75" t="s">
        <v>119</v>
      </c>
      <c r="I8" s="18"/>
      <c r="J8" s="42">
        <f>IFERROR(IF(ISTEXT($J$4),NA(),$J$4),"")</f>
        <v>8.1834297629999995</v>
      </c>
      <c r="K8" s="31">
        <f>IFERROR(IF(ISTEXT($K$4),NA(),$K$4),"")</f>
        <v>8.1637336965999996</v>
      </c>
      <c r="L8" s="18"/>
      <c r="M8" s="31">
        <f>IFERROR(AVERAGE(J8:L8),"")</f>
        <v>8.1735817297999986</v>
      </c>
      <c r="N8" s="36">
        <f>IFERROR(STDEV(J8:L8),"")</f>
        <v>1.3927222114140424E-2</v>
      </c>
    </row>
    <row r="9" spans="1:18" x14ac:dyDescent="0.25">
      <c r="A9" s="1" t="s">
        <v>145</v>
      </c>
      <c r="B9" s="1" t="s">
        <v>141</v>
      </c>
      <c r="C9" s="1" t="s">
        <v>8</v>
      </c>
      <c r="D9" s="215">
        <v>195233.766</v>
      </c>
      <c r="E9" s="215">
        <v>95652.335999999996</v>
      </c>
      <c r="F9" s="215">
        <v>2.0410768222</v>
      </c>
      <c r="H9" s="75" t="s">
        <v>120</v>
      </c>
      <c r="I9" s="18"/>
      <c r="J9" s="43">
        <f>IFERROR(IF(OR(ISTEXT($J$2),ISTEXT($J$3),ISTEXT($J$4)),NA(),(($J$2 * $I$2) + ($J$3 * $I$3)) / $J$4 / $I$4),"")</f>
        <v>0.8031211514494998</v>
      </c>
      <c r="K9" s="32">
        <f>IFERROR(IF(OR(ISTEXT($K$2),ISTEXT($K$3),ISTEXT($K$4)),NA(),(($K$2 * $I$2) + ($K$3 * $I$3)) / $K$4 / $I$4),"")</f>
        <v>0.98248603347678842</v>
      </c>
      <c r="L9" s="18" t="str">
        <f>IFERROR(IF(OR(ISTEXT($L$2),ISTEXT($L$3),ISTEXT($L$4)),NA(),(($L$2 * $I$2) + ($L$3 * $I$3)) / $L$4 / $I$4),"")</f>
        <v/>
      </c>
      <c r="M9" s="32">
        <f>IFERROR(AVERAGE(J9:L9),"")</f>
        <v>0.89280359246314411</v>
      </c>
      <c r="N9" s="39">
        <f>IFERROR(STDEV(J9:L9),"")</f>
        <v>0.12683012438822089</v>
      </c>
    </row>
    <row r="10" spans="1:18" ht="18.75" thickBot="1" x14ac:dyDescent="0.4">
      <c r="A10" s="1" t="s">
        <v>146</v>
      </c>
      <c r="B10" s="1" t="s">
        <v>141</v>
      </c>
      <c r="C10" s="1" t="s">
        <v>8</v>
      </c>
      <c r="D10" s="215">
        <v>118162.94500000001</v>
      </c>
      <c r="E10" s="215">
        <v>91501.062999999995</v>
      </c>
      <c r="F10" s="215">
        <v>1.2913833034</v>
      </c>
      <c r="H10" s="78" t="s">
        <v>122</v>
      </c>
      <c r="I10" s="29"/>
      <c r="J10" s="44">
        <f>IFERROR($J$7 / $J$4 / $F$19 * 1000000,"")</f>
        <v>16.285286629832296</v>
      </c>
      <c r="K10" s="33">
        <f>IFERROR($K$7 / $K$4 / $F$19 * 1000000,"")</f>
        <v>19.54398166438752</v>
      </c>
      <c r="L10" s="29" t="str">
        <f>IFERROR($L$7 / $L$4 / $F$19 * 1000000,"")</f>
        <v/>
      </c>
      <c r="M10" s="33">
        <f>IFERROR(AVERAGE(J10:L10),"")</f>
        <v>17.914634147109908</v>
      </c>
      <c r="N10" s="40">
        <f>IFERROR(STDEV(J10:L10),"")</f>
        <v>2.3042453567529297</v>
      </c>
    </row>
    <row r="11" spans="1:18" ht="15.75" thickTop="1" x14ac:dyDescent="0.25">
      <c r="A11" s="1" t="s">
        <v>147</v>
      </c>
      <c r="B11" s="1" t="s">
        <v>141</v>
      </c>
      <c r="C11" s="1" t="s">
        <v>8</v>
      </c>
      <c r="D11" s="215">
        <v>138856.609</v>
      </c>
      <c r="E11" s="215">
        <v>87655.633000000002</v>
      </c>
      <c r="F11" s="215">
        <v>1.5841150677</v>
      </c>
      <c r="H11" s="72"/>
    </row>
    <row r="12" spans="1:18" ht="15.75" thickBot="1" x14ac:dyDescent="0.3">
      <c r="A12" s="1" t="s">
        <v>148</v>
      </c>
      <c r="B12" s="1" t="s">
        <v>141</v>
      </c>
      <c r="C12" s="1" t="s">
        <v>8</v>
      </c>
      <c r="D12" s="215">
        <v>32965.758000000002</v>
      </c>
      <c r="E12" s="215">
        <v>88059.945000000007</v>
      </c>
      <c r="F12" s="215">
        <v>0.37435587770000001</v>
      </c>
      <c r="H12" s="73" t="s">
        <v>123</v>
      </c>
    </row>
    <row r="13" spans="1:18" ht="15.75" thickTop="1" x14ac:dyDescent="0.25">
      <c r="A13" s="1" t="s">
        <v>149</v>
      </c>
      <c r="B13" s="1" t="s">
        <v>141</v>
      </c>
      <c r="C13" s="1" t="s">
        <v>8</v>
      </c>
      <c r="D13" s="215">
        <v>31238.307000000001</v>
      </c>
      <c r="E13" s="215">
        <v>86694.539000000004</v>
      </c>
      <c r="F13" s="215">
        <v>0.36032612159999999</v>
      </c>
      <c r="H13" s="79" t="s">
        <v>113</v>
      </c>
      <c r="I13" s="49">
        <v>0.25</v>
      </c>
      <c r="J13" s="50">
        <f>($F$16 - $M$17) * $F$18</f>
        <v>7.4735031437999995</v>
      </c>
      <c r="K13" s="50">
        <f>($F$17 - $M$17) * $F$18</f>
        <v>7.4129015361999997</v>
      </c>
      <c r="L13" s="51"/>
      <c r="M13" s="60">
        <f>IFERROR(AVERAGE(J13:L13),"")</f>
        <v>7.4432023399999991</v>
      </c>
      <c r="N13" s="61">
        <f>IFERROR(STDEV(J13:L13),"")</f>
        <v>4.2851807684766055E-2</v>
      </c>
    </row>
    <row r="14" spans="1:18" x14ac:dyDescent="0.25">
      <c r="A14" s="1" t="s">
        <v>150</v>
      </c>
      <c r="B14" s="1" t="s">
        <v>141</v>
      </c>
      <c r="C14" s="1" t="s">
        <v>8</v>
      </c>
      <c r="D14" s="215">
        <v>199387.65599999999</v>
      </c>
      <c r="E14" s="215">
        <v>102017.109</v>
      </c>
      <c r="F14" s="215">
        <v>1.9544531104</v>
      </c>
      <c r="H14" s="80" t="s">
        <v>114</v>
      </c>
      <c r="I14" s="22">
        <v>7.4999999999999997E-2</v>
      </c>
      <c r="J14" s="23">
        <f>($F$12 - $M$17) * $F$18</f>
        <v>1.4969839629999999</v>
      </c>
      <c r="K14" s="23">
        <f>($F$13 - $M$17) * $F$18</f>
        <v>1.4408649385999999</v>
      </c>
      <c r="L14" s="18"/>
      <c r="M14" s="31">
        <f>IFERROR(AVERAGE(J14:L14),"")</f>
        <v>1.4689244507999999</v>
      </c>
      <c r="N14" s="62">
        <f>IFERROR(STDEV(J14:L14),"")</f>
        <v>3.9682142706813354E-2</v>
      </c>
    </row>
    <row r="15" spans="1:18" x14ac:dyDescent="0.25">
      <c r="A15" s="1" t="s">
        <v>151</v>
      </c>
      <c r="B15" s="1" t="s">
        <v>141</v>
      </c>
      <c r="C15" s="1" t="s">
        <v>8</v>
      </c>
      <c r="D15" s="215">
        <v>200025.06299999999</v>
      </c>
      <c r="E15" s="215">
        <v>100127.781</v>
      </c>
      <c r="F15" s="215">
        <v>1.9976979516</v>
      </c>
      <c r="H15" s="80" t="s">
        <v>115</v>
      </c>
      <c r="I15" s="20">
        <v>0.25</v>
      </c>
      <c r="J15" s="23">
        <f>($F$14 - $M$17) * $F$18</f>
        <v>7.8173728938</v>
      </c>
      <c r="K15" s="23">
        <f>($F$15 - $M$17) * $F$18</f>
        <v>7.9903522585999998</v>
      </c>
      <c r="L15" s="18"/>
      <c r="M15" s="31">
        <f>IFERROR(AVERAGE(J15:L15),"")</f>
        <v>7.9038625761999999</v>
      </c>
      <c r="N15" s="63">
        <f>IFERROR(STDEV(J15:L15),"")</f>
        <v>0.12231488185542141</v>
      </c>
    </row>
    <row r="16" spans="1:18" x14ac:dyDescent="0.25">
      <c r="A16" s="1" t="s">
        <v>152</v>
      </c>
      <c r="B16" s="1" t="s">
        <v>141</v>
      </c>
      <c r="C16" s="1" t="s">
        <v>8</v>
      </c>
      <c r="D16" s="215">
        <v>163458.68799999999</v>
      </c>
      <c r="E16" s="215">
        <v>87481.906000000003</v>
      </c>
      <c r="F16" s="215">
        <v>1.8684856728999999</v>
      </c>
      <c r="H16" s="80" t="s">
        <v>116</v>
      </c>
      <c r="I16" s="18"/>
      <c r="J16" s="18"/>
      <c r="K16" s="18"/>
      <c r="L16" s="18"/>
      <c r="M16" s="18"/>
      <c r="N16" s="52"/>
    </row>
    <row r="17" spans="1:22" ht="15.75" thickBot="1" x14ac:dyDescent="0.3">
      <c r="A17" s="1" t="s">
        <v>153</v>
      </c>
      <c r="B17" s="1" t="s">
        <v>141</v>
      </c>
      <c r="C17" s="1" t="s">
        <v>8</v>
      </c>
      <c r="D17" s="215">
        <v>168236.82800000001</v>
      </c>
      <c r="E17" s="215">
        <v>90775.172000000006</v>
      </c>
      <c r="F17" s="215">
        <v>1.853335271</v>
      </c>
      <c r="H17" s="81" t="s">
        <v>117</v>
      </c>
      <c r="I17" s="46"/>
      <c r="J17" s="47">
        <f>IF($G$4&lt;&gt;"","Point Deleted",$F$4)</f>
        <v>1.452871E-4</v>
      </c>
      <c r="K17" s="48">
        <f>IF($G$5&lt;&gt;"","Point Deleted",$F$5)</f>
        <v>7.4486800000000007E-5</v>
      </c>
      <c r="L17" s="46"/>
      <c r="M17" s="47">
        <f t="shared" ref="M17:M22" si="0">IFERROR(AVERAGE(J17:L17),"")</f>
        <v>1.0988695000000001E-4</v>
      </c>
      <c r="N17" s="64">
        <f t="shared" ref="N17:N22" si="1">IFERROR(STDEV(J17:L17),"")</f>
        <v>5.0063372240041916E-5</v>
      </c>
    </row>
    <row r="18" spans="1:22" ht="66.75" thickTop="1" thickBot="1" x14ac:dyDescent="0.3">
      <c r="C18" s="73"/>
      <c r="E18" s="216" t="s">
        <v>4</v>
      </c>
      <c r="F18" s="217">
        <v>4</v>
      </c>
      <c r="H18" s="82" t="s">
        <v>118</v>
      </c>
      <c r="I18" s="45"/>
      <c r="J18" s="69">
        <f>IFERROR(IF(ISTEXT($J$14),NA(),($J$14 * $I$14) / ($F$20 * 3600)),"")</f>
        <v>1.5593582947916665E-5</v>
      </c>
      <c r="K18" s="55">
        <f>IFERROR(IF(ISTEXT($K$14),NA(),($K$14 * $I$14) / ($F$20 * 3600)),"")</f>
        <v>1.5009009777083331E-5</v>
      </c>
      <c r="L18" s="45"/>
      <c r="M18" s="55">
        <f t="shared" si="0"/>
        <v>1.5301296362499999E-5</v>
      </c>
      <c r="N18" s="65">
        <f t="shared" si="1"/>
        <v>4.1335565319597261E-7</v>
      </c>
      <c r="P18" s="83" t="s">
        <v>124</v>
      </c>
      <c r="Q18" s="84" t="s">
        <v>125</v>
      </c>
      <c r="R18" s="85" t="s">
        <v>98</v>
      </c>
      <c r="S18" s="85" t="s">
        <v>126</v>
      </c>
      <c r="T18" s="85" t="s">
        <v>127</v>
      </c>
      <c r="U18" s="85" t="s">
        <v>128</v>
      </c>
      <c r="V18" s="85" t="s">
        <v>120</v>
      </c>
    </row>
    <row r="19" spans="1:22" ht="18.75" thickTop="1" x14ac:dyDescent="0.35">
      <c r="C19" s="73"/>
      <c r="E19" s="218" t="s">
        <v>109</v>
      </c>
      <c r="F19" s="219">
        <v>0.11</v>
      </c>
      <c r="H19" s="80" t="s">
        <v>119</v>
      </c>
      <c r="I19" s="18"/>
      <c r="J19" s="42">
        <f>IFERROR(IF(ISTEXT($J$15),NA(),$J$15),"")</f>
        <v>7.8173728938</v>
      </c>
      <c r="K19" s="31">
        <f>IFERROR(IF(ISTEXT($K$15),NA(),$K$15),"")</f>
        <v>7.9903522585999998</v>
      </c>
      <c r="L19" s="18"/>
      <c r="M19" s="31">
        <f t="shared" si="0"/>
        <v>7.9038625761999999</v>
      </c>
      <c r="N19" s="63">
        <f t="shared" si="1"/>
        <v>0.12231488185542141</v>
      </c>
      <c r="Q19" s="86"/>
      <c r="R19" s="86" t="s">
        <v>112</v>
      </c>
      <c r="S19" s="90">
        <f>$J$10</f>
        <v>16.285286629832296</v>
      </c>
      <c r="T19" s="90">
        <f>$K$10</f>
        <v>19.54398166438752</v>
      </c>
      <c r="U19" s="86" t="str">
        <f>$L$10</f>
        <v/>
      </c>
      <c r="V19" s="91">
        <f>$M$9</f>
        <v>0.89280359246314411</v>
      </c>
    </row>
    <row r="20" spans="1:22" x14ac:dyDescent="0.25">
      <c r="C20" s="73"/>
      <c r="E20" s="218" t="s">
        <v>110</v>
      </c>
      <c r="F20" s="219">
        <v>2</v>
      </c>
      <c r="H20" s="80" t="s">
        <v>120</v>
      </c>
      <c r="I20" s="18"/>
      <c r="J20" s="70">
        <f>IFERROR(IF(OR(ISTEXT($J$13),ISTEXT($J$14),ISTEXT($J$15)),NA(),(($J$13 * $I$13) + ($J$14 * $I$14)) / $J$15 / $I$15),"")</f>
        <v>1.013460460480714</v>
      </c>
      <c r="K20" s="32">
        <f>IFERROR(IF(OR(ISTEXT($K$13),ISTEXT($K$14),ISTEXT($K$15)),NA(),(($K$13 * $I$13) + ($K$14 * $I$14)) / $K$15 / $I$15),"")</f>
        <v>0.9818291814777339</v>
      </c>
      <c r="L20" s="18" t="str">
        <f>IFERROR(IF(OR(ISTEXT($L$13),ISTEXT($L$14),ISTEXT($L$15)),NA(),(($L$13 * $I$13) + ($L$14 * $I$14)) / $L$15 / $I$15),"")</f>
        <v/>
      </c>
      <c r="M20" s="32">
        <f t="shared" si="0"/>
        <v>0.99764482097922391</v>
      </c>
      <c r="N20" s="66">
        <f t="shared" si="1"/>
        <v>2.2366691880610905E-2</v>
      </c>
      <c r="P20" s="87" t="str">
        <f>$B$2</f>
        <v>DTXSID7042190</v>
      </c>
      <c r="Q20" s="92">
        <f>$F$21</f>
        <v>10</v>
      </c>
      <c r="R20" s="86" t="s">
        <v>123</v>
      </c>
      <c r="S20" s="90">
        <f>$J$21</f>
        <v>18.133949461908241</v>
      </c>
      <c r="T20" s="90">
        <f>$K$21</f>
        <v>17.076286377884554</v>
      </c>
      <c r="U20" s="86" t="str">
        <f>$L$21</f>
        <v/>
      </c>
      <c r="V20" s="91">
        <f>$M$20</f>
        <v>0.99764482097922391</v>
      </c>
    </row>
    <row r="21" spans="1:22" ht="18.75" thickBot="1" x14ac:dyDescent="0.4">
      <c r="C21" s="73"/>
      <c r="E21" s="220" t="s">
        <v>111</v>
      </c>
      <c r="F21" s="221">
        <v>10</v>
      </c>
      <c r="H21" s="81" t="s">
        <v>122</v>
      </c>
      <c r="I21" s="46"/>
      <c r="J21" s="71">
        <f>IFERROR($J$18 / $J$15 / $F$19 * 1000000,"")</f>
        <v>18.133949461908241</v>
      </c>
      <c r="K21" s="57">
        <f>IFERROR($K$18 / $K$15 / $F$19 * 1000000,"")</f>
        <v>17.076286377884554</v>
      </c>
      <c r="L21" s="46" t="str">
        <f>IFERROR($L$18 / $L$15 / $F$19 * 1000000,"")</f>
        <v/>
      </c>
      <c r="M21" s="57">
        <f t="shared" si="0"/>
        <v>17.605117919896397</v>
      </c>
      <c r="N21" s="67">
        <f t="shared" si="1"/>
        <v>0.74788073892382656</v>
      </c>
      <c r="P21" s="88"/>
      <c r="Q21" s="93"/>
      <c r="R21" s="94" t="s">
        <v>94</v>
      </c>
      <c r="S21" s="95">
        <f>$J$22</f>
        <v>1.1135173653431105</v>
      </c>
      <c r="T21" s="96">
        <f>$K$22</f>
        <v>0.87373630773510547</v>
      </c>
      <c r="U21" s="94" t="str">
        <f>$L$22</f>
        <v/>
      </c>
      <c r="V21" s="94"/>
    </row>
    <row r="22" spans="1:22" ht="15.75" thickBot="1" x14ac:dyDescent="0.3">
      <c r="H22" s="53" t="s">
        <v>94</v>
      </c>
      <c r="I22" s="54"/>
      <c r="J22" s="58">
        <f>IFERROR($J$21 / $J$10,"")</f>
        <v>1.1135173653431105</v>
      </c>
      <c r="K22" s="59">
        <f>IFERROR($K$21 / $K$10,"")</f>
        <v>0.87373630773510547</v>
      </c>
      <c r="L22" s="54" t="str">
        <f>IFERROR($L$21 / $L$10,"")</f>
        <v/>
      </c>
      <c r="M22" s="59">
        <f t="shared" si="0"/>
        <v>0.99362683653910799</v>
      </c>
      <c r="N22" s="68">
        <f t="shared" si="1"/>
        <v>0.16955081183470222</v>
      </c>
      <c r="P22" s="89"/>
      <c r="Q22" s="97"/>
      <c r="R22" s="86"/>
      <c r="S22" s="86"/>
      <c r="T22" s="86"/>
      <c r="U22" s="86"/>
      <c r="V22" s="86"/>
    </row>
    <row r="23" spans="1:22" ht="15.75" thickTop="1" x14ac:dyDescent="0.25"/>
    <row r="27" spans="1:22" ht="15.75" thickBot="1" x14ac:dyDescent="0.3">
      <c r="H27" s="73" t="s">
        <v>112</v>
      </c>
    </row>
    <row r="28" spans="1:22" ht="15.75" thickTop="1" x14ac:dyDescent="0.25">
      <c r="A28" s="1" t="s">
        <v>7</v>
      </c>
      <c r="B28" s="1" t="s">
        <v>154</v>
      </c>
      <c r="C28" s="1" t="s">
        <v>12</v>
      </c>
      <c r="D28" s="215">
        <v>3.7559999999999998</v>
      </c>
      <c r="E28" s="215">
        <v>89644.273000000001</v>
      </c>
      <c r="F28" s="215">
        <v>4.18989E-5</v>
      </c>
      <c r="H28" s="74" t="s">
        <v>113</v>
      </c>
      <c r="I28" s="25">
        <v>7.4999999999999997E-2</v>
      </c>
      <c r="J28" s="26">
        <f>($F$36 - $M$32) * $F$44</f>
        <v>3.0557984746</v>
      </c>
      <c r="K28" s="26">
        <f>($F$37 - $M$32) * $F$44</f>
        <v>2.9924181094</v>
      </c>
      <c r="L28" s="27"/>
      <c r="M28" s="34">
        <f>IFERROR(AVERAGE(J28:L28),"")</f>
        <v>3.0241082920000002</v>
      </c>
      <c r="N28" s="99">
        <f>IFERROR(STDEV(J28:L28),"")</f>
        <v>4.4816686026999883E-2</v>
      </c>
      <c r="P28" s="1" t="s">
        <v>112</v>
      </c>
      <c r="Q28" s="15">
        <f>$M$36</f>
        <v>63.972929432716825</v>
      </c>
      <c r="R28" s="13">
        <f>$N$36</f>
        <v>5.158706234394792</v>
      </c>
    </row>
    <row r="29" spans="1:22" x14ac:dyDescent="0.25">
      <c r="A29" s="1" t="s">
        <v>9</v>
      </c>
      <c r="B29" s="1" t="s">
        <v>154</v>
      </c>
      <c r="C29" s="1" t="s">
        <v>12</v>
      </c>
      <c r="D29" s="215">
        <v>3.3559999999999999</v>
      </c>
      <c r="E29" s="215">
        <v>86223.358999999997</v>
      </c>
      <c r="F29" s="215">
        <v>3.8922199999999998E-5</v>
      </c>
      <c r="H29" s="75" t="s">
        <v>114</v>
      </c>
      <c r="I29" s="20">
        <v>0.25</v>
      </c>
      <c r="J29" s="23">
        <f>($F$32 - $M$32) * $F$44</f>
        <v>1.1927487802000001</v>
      </c>
      <c r="K29" s="23">
        <f>($F$33 - $M$32) * $F$44</f>
        <v>1.1220165746000001</v>
      </c>
      <c r="L29" s="18"/>
      <c r="M29" s="31">
        <f>IFERROR(AVERAGE(J29:L29),"")</f>
        <v>1.1573826774000002</v>
      </c>
      <c r="N29" s="36">
        <f>IFERROR(STDEV(J29:L29),"")</f>
        <v>5.0015222228041042E-2</v>
      </c>
      <c r="P29" s="1" t="s">
        <v>123</v>
      </c>
      <c r="Q29" s="15">
        <f>$M$47</f>
        <v>56.53864375906582</v>
      </c>
      <c r="R29" s="13">
        <f>$N$47</f>
        <v>5.8806564590473416</v>
      </c>
    </row>
    <row r="30" spans="1:22" x14ac:dyDescent="0.25">
      <c r="A30" s="1" t="s">
        <v>10</v>
      </c>
      <c r="B30" s="1" t="s">
        <v>154</v>
      </c>
      <c r="C30" s="1" t="s">
        <v>12</v>
      </c>
      <c r="D30" s="215">
        <v>2.4180000000000001</v>
      </c>
      <c r="E30" s="215">
        <v>84838.937999999995</v>
      </c>
      <c r="F30" s="215">
        <v>2.8501100000000001E-5</v>
      </c>
      <c r="H30" s="75" t="s">
        <v>115</v>
      </c>
      <c r="I30" s="22">
        <v>7.4999999999999997E-2</v>
      </c>
      <c r="J30" s="23">
        <f>($F$34 - $M$32) * $F$44</f>
        <v>5.5678078437999998</v>
      </c>
      <c r="K30" s="23">
        <f>($F$35 - $M$32) * $F$44</f>
        <v>5.8710465190000001</v>
      </c>
      <c r="L30" s="18"/>
      <c r="M30" s="31">
        <f>IFERROR(AVERAGE(J30:L30),"")</f>
        <v>5.7194271814000004</v>
      </c>
      <c r="N30" s="100">
        <f>IFERROR(STDEV(J30:L30),"")</f>
        <v>0.21442212355194512</v>
      </c>
    </row>
    <row r="31" spans="1:22" x14ac:dyDescent="0.25">
      <c r="A31" s="1" t="s">
        <v>11</v>
      </c>
      <c r="B31" s="1" t="s">
        <v>154</v>
      </c>
      <c r="C31" s="1" t="s">
        <v>12</v>
      </c>
      <c r="D31" s="215">
        <v>10.461</v>
      </c>
      <c r="E31" s="215">
        <v>86404.57</v>
      </c>
      <c r="F31" s="215">
        <v>1.2107E-4</v>
      </c>
      <c r="H31" s="75" t="s">
        <v>116</v>
      </c>
      <c r="I31" s="18"/>
      <c r="J31" s="18"/>
      <c r="K31" s="18"/>
      <c r="L31" s="18"/>
      <c r="M31" s="18"/>
      <c r="N31" s="28"/>
    </row>
    <row r="32" spans="1:22" ht="15.75" thickBot="1" x14ac:dyDescent="0.3">
      <c r="A32" s="1" t="s">
        <v>155</v>
      </c>
      <c r="B32" s="1" t="s">
        <v>154</v>
      </c>
      <c r="C32" s="1" t="s">
        <v>12</v>
      </c>
      <c r="D32" s="215">
        <v>26490.313999999998</v>
      </c>
      <c r="E32" s="215">
        <v>88825.827999999994</v>
      </c>
      <c r="F32" s="215">
        <v>0.2982276056</v>
      </c>
      <c r="H32" s="76" t="s">
        <v>117</v>
      </c>
      <c r="I32" s="19"/>
      <c r="J32" s="98">
        <f>IF($G$28&lt;&gt;"","Point Deleted",$F$28)</f>
        <v>4.18989E-5</v>
      </c>
      <c r="K32" s="98">
        <f>IF($G$29&lt;&gt;"","Point Deleted",$F$29)</f>
        <v>3.8922199999999998E-5</v>
      </c>
      <c r="L32" s="19"/>
      <c r="M32" s="98">
        <f>IFERROR(AVERAGE(J32:L32),"")</f>
        <v>4.0410549999999999E-5</v>
      </c>
      <c r="N32" s="37">
        <f>IFERROR(STDEV(J32:L32),"")</f>
        <v>2.1048447555579973E-6</v>
      </c>
    </row>
    <row r="33" spans="1:22" x14ac:dyDescent="0.25">
      <c r="A33" s="1" t="s">
        <v>156</v>
      </c>
      <c r="B33" s="1" t="s">
        <v>154</v>
      </c>
      <c r="C33" s="1" t="s">
        <v>12</v>
      </c>
      <c r="D33" s="215">
        <v>25541.881000000001</v>
      </c>
      <c r="E33" s="215">
        <v>91043.937999999995</v>
      </c>
      <c r="F33" s="215">
        <v>0.28054455420000002</v>
      </c>
      <c r="H33" s="77" t="s">
        <v>118</v>
      </c>
      <c r="I33" s="17"/>
      <c r="J33" s="41">
        <f>IFERROR(IF(ISTEXT($J$29),NA(),($J$29 * $I$29) / ($F$46 * 3600)),"")</f>
        <v>4.1414888201388889E-5</v>
      </c>
      <c r="K33" s="30">
        <f>IFERROR(IF(ISTEXT($K$29),NA(),($K$29 * $I$29) / ($F$46 * 3600)),"")</f>
        <v>3.8958908840277784E-5</v>
      </c>
      <c r="L33" s="17"/>
      <c r="M33" s="30">
        <f>IFERROR(AVERAGE(J33:L33),"")</f>
        <v>4.0186898520833337E-5</v>
      </c>
      <c r="N33" s="38">
        <f>IFERROR(STDEV(J33:L33),"")</f>
        <v>1.7366396606958669E-6</v>
      </c>
    </row>
    <row r="34" spans="1:22" ht="18" x14ac:dyDescent="0.35">
      <c r="A34" s="1" t="s">
        <v>157</v>
      </c>
      <c r="B34" s="1" t="s">
        <v>154</v>
      </c>
      <c r="C34" s="1" t="s">
        <v>12</v>
      </c>
      <c r="D34" s="215">
        <v>135109.31299999999</v>
      </c>
      <c r="E34" s="215">
        <v>97061.82</v>
      </c>
      <c r="F34" s="215">
        <v>1.3919923715</v>
      </c>
      <c r="H34" s="75" t="s">
        <v>119</v>
      </c>
      <c r="I34" s="18"/>
      <c r="J34" s="42">
        <f>IFERROR(IF(ISTEXT($J$30),NA(),$J$30),"")</f>
        <v>5.5678078437999998</v>
      </c>
      <c r="K34" s="31">
        <f>IFERROR(IF(ISTEXT($K$30),NA(),$K$30),"")</f>
        <v>5.8710465190000001</v>
      </c>
      <c r="L34" s="18"/>
      <c r="M34" s="31">
        <f>IFERROR(AVERAGE(J34:L34),"")</f>
        <v>5.7194271814000004</v>
      </c>
      <c r="N34" s="100">
        <f>IFERROR(STDEV(J34:L34),"")</f>
        <v>0.21442212355194512</v>
      </c>
    </row>
    <row r="35" spans="1:22" x14ac:dyDescent="0.25">
      <c r="A35" s="1" t="s">
        <v>158</v>
      </c>
      <c r="B35" s="1" t="s">
        <v>154</v>
      </c>
      <c r="C35" s="1" t="s">
        <v>12</v>
      </c>
      <c r="D35" s="215">
        <v>138815.18799999999</v>
      </c>
      <c r="E35" s="215">
        <v>94573.508000000002</v>
      </c>
      <c r="F35" s="215">
        <v>1.4678020403000001</v>
      </c>
      <c r="H35" s="75" t="s">
        <v>120</v>
      </c>
      <c r="I35" s="18"/>
      <c r="J35" s="70">
        <f>IFERROR(IF(OR(ISTEXT($J$28),ISTEXT($J$29),ISTEXT($J$30)),NA(),(($J$28 * $I$28) + ($J$29 * $I$29)) / $J$30 / $I$30),"")</f>
        <v>1.2629077617618145</v>
      </c>
      <c r="K35" s="56">
        <f>IFERROR(IF(OR(ISTEXT($K$28),ISTEXT($K$29),ISTEXT($K$30)),NA(),(($K$28 * $I$28) + ($K$29 * $I$29)) / $K$30 / $I$30),"")</f>
        <v>1.1467245807504507</v>
      </c>
      <c r="L35" s="18" t="str">
        <f>IFERROR(IF(OR(ISTEXT($L$28),ISTEXT($L$29),ISTEXT($L$30)),NA(),(($L$28 * $I$28) + ($L$29 * $I$29)) / $L$30 / $I$30),"")</f>
        <v/>
      </c>
      <c r="M35" s="56">
        <f>IFERROR(AVERAGE(J35:L35),"")</f>
        <v>1.2048161712561325</v>
      </c>
      <c r="N35" s="101">
        <f>IFERROR(STDEV(J35:L35),"")</f>
        <v>8.2153915152959472E-2</v>
      </c>
    </row>
    <row r="36" spans="1:22" ht="18.75" thickBot="1" x14ac:dyDescent="0.4">
      <c r="A36" s="1" t="s">
        <v>159</v>
      </c>
      <c r="B36" s="1" t="s">
        <v>154</v>
      </c>
      <c r="C36" s="1" t="s">
        <v>12</v>
      </c>
      <c r="D36" s="215">
        <v>68079.437999999995</v>
      </c>
      <c r="E36" s="215">
        <v>89110.375</v>
      </c>
      <c r="F36" s="215">
        <v>0.76399002920000003</v>
      </c>
      <c r="H36" s="78" t="s">
        <v>122</v>
      </c>
      <c r="I36" s="29"/>
      <c r="J36" s="44">
        <f>IFERROR($J$33 / $J$30 / $F$45 * 1000000,"")</f>
        <v>67.620685593206701</v>
      </c>
      <c r="K36" s="33">
        <f>IFERROR($K$33 / $K$30 / $F$45 * 1000000,"")</f>
        <v>60.325173272226948</v>
      </c>
      <c r="L36" s="29" t="str">
        <f>IFERROR($L$33 / $L$30 / $F$45 * 1000000,"")</f>
        <v/>
      </c>
      <c r="M36" s="33">
        <f>IFERROR(AVERAGE(J36:L36),"")</f>
        <v>63.972929432716825</v>
      </c>
      <c r="N36" s="40">
        <f>IFERROR(STDEV(J36:L36),"")</f>
        <v>5.158706234394792</v>
      </c>
    </row>
    <row r="37" spans="1:22" ht="15.75" thickTop="1" x14ac:dyDescent="0.25">
      <c r="A37" s="1" t="s">
        <v>160</v>
      </c>
      <c r="B37" s="1" t="s">
        <v>154</v>
      </c>
      <c r="C37" s="1" t="s">
        <v>12</v>
      </c>
      <c r="D37" s="215">
        <v>66103.952999999994</v>
      </c>
      <c r="E37" s="215">
        <v>88357.148000000001</v>
      </c>
      <c r="F37" s="215">
        <v>0.74814493790000003</v>
      </c>
      <c r="H37" s="72"/>
    </row>
    <row r="38" spans="1:22" ht="15.75" thickBot="1" x14ac:dyDescent="0.3">
      <c r="A38" s="1" t="s">
        <v>161</v>
      </c>
      <c r="B38" s="1" t="s">
        <v>154</v>
      </c>
      <c r="C38" s="1" t="s">
        <v>12</v>
      </c>
      <c r="D38" s="215">
        <v>62886.18</v>
      </c>
      <c r="E38" s="215">
        <v>88422.452999999994</v>
      </c>
      <c r="F38" s="215">
        <v>0.71120148630000002</v>
      </c>
      <c r="H38" s="73" t="s">
        <v>123</v>
      </c>
    </row>
    <row r="39" spans="1:22" ht="15.75" thickTop="1" x14ac:dyDescent="0.25">
      <c r="A39" s="1" t="s">
        <v>162</v>
      </c>
      <c r="B39" s="1" t="s">
        <v>154</v>
      </c>
      <c r="C39" s="1" t="s">
        <v>12</v>
      </c>
      <c r="D39" s="215">
        <v>71626.758000000002</v>
      </c>
      <c r="E39" s="215">
        <v>89227.375</v>
      </c>
      <c r="F39" s="215">
        <v>0.80274420270000002</v>
      </c>
      <c r="H39" s="79" t="s">
        <v>113</v>
      </c>
      <c r="I39" s="49">
        <v>0.25</v>
      </c>
      <c r="J39" s="50">
        <f>($F$42 - $M$43) * $F$44</f>
        <v>4.9255606350000001</v>
      </c>
      <c r="K39" s="50">
        <f>($F$43 - $M$43) * $F$44</f>
        <v>4.7343556189999996</v>
      </c>
      <c r="L39" s="51"/>
      <c r="M39" s="60">
        <f>IFERROR(AVERAGE(J39:L39),"")</f>
        <v>4.8299581269999994</v>
      </c>
      <c r="N39" s="102">
        <f>IFERROR(STDEV(J39:L39),"")</f>
        <v>0.13520236341048267</v>
      </c>
    </row>
    <row r="40" spans="1:22" x14ac:dyDescent="0.25">
      <c r="A40" s="1" t="s">
        <v>163</v>
      </c>
      <c r="B40" s="1" t="s">
        <v>154</v>
      </c>
      <c r="C40" s="1" t="s">
        <v>12</v>
      </c>
      <c r="D40" s="215">
        <v>131366.53099999999</v>
      </c>
      <c r="E40" s="215">
        <v>102175.117</v>
      </c>
      <c r="F40" s="215">
        <v>1.2856998342999999</v>
      </c>
      <c r="H40" s="80" t="s">
        <v>114</v>
      </c>
      <c r="I40" s="22">
        <v>7.4999999999999997E-2</v>
      </c>
      <c r="J40" s="23">
        <f>($F$38 - $M$43) * $F$44</f>
        <v>2.8445068030000003</v>
      </c>
      <c r="K40" s="23">
        <f>($F$39 - $M$43) * $F$44</f>
        <v>3.2106776686000003</v>
      </c>
      <c r="L40" s="18"/>
      <c r="M40" s="31">
        <f>IFERROR(AVERAGE(J40:L40),"")</f>
        <v>3.0275922358000003</v>
      </c>
      <c r="N40" s="63">
        <f>IFERROR(STDEV(J40:L40),"")</f>
        <v>0.25892190213870792</v>
      </c>
    </row>
    <row r="41" spans="1:22" x14ac:dyDescent="0.25">
      <c r="A41" s="1" t="s">
        <v>164</v>
      </c>
      <c r="B41" s="1" t="s">
        <v>154</v>
      </c>
      <c r="C41" s="1" t="s">
        <v>12</v>
      </c>
      <c r="D41" s="215">
        <v>128804.30499999999</v>
      </c>
      <c r="E41" s="215">
        <v>102848.539</v>
      </c>
      <c r="F41" s="215">
        <v>1.2523688353</v>
      </c>
      <c r="H41" s="80" t="s">
        <v>115</v>
      </c>
      <c r="I41" s="20">
        <v>0.25</v>
      </c>
      <c r="J41" s="23">
        <f>($F$40 - $M$43) * $F$44</f>
        <v>5.1425001949999993</v>
      </c>
      <c r="K41" s="23">
        <f>($F$41 - $M$43) * $F$44</f>
        <v>5.0091761989999997</v>
      </c>
      <c r="L41" s="18"/>
      <c r="M41" s="31">
        <f>IFERROR(AVERAGE(J41:L41),"")</f>
        <v>5.0758381969999995</v>
      </c>
      <c r="N41" s="62">
        <f>IFERROR(STDEV(J41:L41),"")</f>
        <v>9.4274301666487911E-2</v>
      </c>
    </row>
    <row r="42" spans="1:22" x14ac:dyDescent="0.25">
      <c r="A42" s="1" t="s">
        <v>165</v>
      </c>
      <c r="B42" s="1" t="s">
        <v>154</v>
      </c>
      <c r="C42" s="1" t="s">
        <v>12</v>
      </c>
      <c r="D42" s="215">
        <v>110050.04700000001</v>
      </c>
      <c r="E42" s="215">
        <v>89365.148000000001</v>
      </c>
      <c r="F42" s="215">
        <v>1.2314649443000001</v>
      </c>
      <c r="H42" s="80" t="s">
        <v>116</v>
      </c>
      <c r="I42" s="18"/>
      <c r="J42" s="18"/>
      <c r="K42" s="18"/>
      <c r="L42" s="18"/>
      <c r="M42" s="18"/>
      <c r="N42" s="52"/>
    </row>
    <row r="43" spans="1:22" ht="15.75" thickBot="1" x14ac:dyDescent="0.3">
      <c r="A43" s="1" t="s">
        <v>166</v>
      </c>
      <c r="B43" s="1" t="s">
        <v>154</v>
      </c>
      <c r="C43" s="1" t="s">
        <v>12</v>
      </c>
      <c r="D43" s="215">
        <v>108012.336</v>
      </c>
      <c r="E43" s="215">
        <v>91252.554999999993</v>
      </c>
      <c r="F43" s="215">
        <v>1.1836636903</v>
      </c>
      <c r="H43" s="81" t="s">
        <v>117</v>
      </c>
      <c r="I43" s="46"/>
      <c r="J43" s="48">
        <f>IF($G$30&lt;&gt;"","Point Deleted",$F$30)</f>
        <v>2.8501100000000001E-5</v>
      </c>
      <c r="K43" s="47">
        <f>IF($G$31&lt;&gt;"","Point Deleted",$F$31)</f>
        <v>1.2107E-4</v>
      </c>
      <c r="L43" s="46"/>
      <c r="M43" s="48">
        <f t="shared" ref="M43:M48" si="2">IFERROR(AVERAGE(J43:L43),"")</f>
        <v>7.4785550000000008E-5</v>
      </c>
      <c r="N43" s="64">
        <f t="shared" ref="N43:N48" si="3">IFERROR(STDEV(J43:L43),"")</f>
        <v>6.5456096916979411E-5</v>
      </c>
    </row>
    <row r="44" spans="1:22" ht="66.75" thickTop="1" thickBot="1" x14ac:dyDescent="0.3">
      <c r="C44" s="73"/>
      <c r="E44" s="216" t="s">
        <v>4</v>
      </c>
      <c r="F44" s="217">
        <v>4</v>
      </c>
      <c r="H44" s="82" t="s">
        <v>118</v>
      </c>
      <c r="I44" s="45"/>
      <c r="J44" s="69">
        <f>IFERROR(IF(ISTEXT($J$40),NA(),($J$40 * $I$40) / ($F$46 * 3600)),"")</f>
        <v>2.9630279197916667E-5</v>
      </c>
      <c r="K44" s="55">
        <f>IFERROR(IF(ISTEXT($K$40),NA(),($K$40 * $I$40) / ($F$46 * 3600)),"")</f>
        <v>3.344455904791667E-5</v>
      </c>
      <c r="L44" s="45"/>
      <c r="M44" s="55">
        <f t="shared" si="2"/>
        <v>3.153741912291667E-5</v>
      </c>
      <c r="N44" s="65">
        <f t="shared" si="3"/>
        <v>2.6971031472782093E-6</v>
      </c>
      <c r="P44" s="83" t="s">
        <v>124</v>
      </c>
      <c r="Q44" s="84" t="s">
        <v>125</v>
      </c>
      <c r="R44" s="85" t="s">
        <v>98</v>
      </c>
      <c r="S44" s="85" t="s">
        <v>126</v>
      </c>
      <c r="T44" s="85" t="s">
        <v>127</v>
      </c>
      <c r="U44" s="85" t="s">
        <v>128</v>
      </c>
      <c r="V44" s="85" t="s">
        <v>120</v>
      </c>
    </row>
    <row r="45" spans="1:22" ht="18.75" thickTop="1" x14ac:dyDescent="0.35">
      <c r="C45" s="73"/>
      <c r="E45" s="218" t="s">
        <v>109</v>
      </c>
      <c r="F45" s="219">
        <v>0.11</v>
      </c>
      <c r="H45" s="80" t="s">
        <v>119</v>
      </c>
      <c r="I45" s="18"/>
      <c r="J45" s="42">
        <f>IFERROR(IF(ISTEXT($J$41),NA(),$J$41),"")</f>
        <v>5.1425001949999993</v>
      </c>
      <c r="K45" s="31">
        <f>IFERROR(IF(ISTEXT($K$41),NA(),$K$41),"")</f>
        <v>5.0091761989999997</v>
      </c>
      <c r="L45" s="18"/>
      <c r="M45" s="31">
        <f t="shared" si="2"/>
        <v>5.0758381969999995</v>
      </c>
      <c r="N45" s="62">
        <f t="shared" si="3"/>
        <v>9.4274301666487911E-2</v>
      </c>
      <c r="Q45" s="86"/>
      <c r="R45" s="86" t="s">
        <v>112</v>
      </c>
      <c r="S45" s="90">
        <f>$J$36</f>
        <v>67.620685593206701</v>
      </c>
      <c r="T45" s="90">
        <f>$K$36</f>
        <v>60.325173272226948</v>
      </c>
      <c r="U45" s="86" t="str">
        <f>$L$36</f>
        <v/>
      </c>
      <c r="V45" s="105">
        <f>$M$35</f>
        <v>1.2048161712561325</v>
      </c>
    </row>
    <row r="46" spans="1:22" x14ac:dyDescent="0.25">
      <c r="C46" s="73"/>
      <c r="E46" s="218" t="s">
        <v>110</v>
      </c>
      <c r="F46" s="219">
        <v>2</v>
      </c>
      <c r="H46" s="80" t="s">
        <v>120</v>
      </c>
      <c r="I46" s="18"/>
      <c r="J46" s="70">
        <f>IFERROR(IF(OR(ISTEXT($J$39),ISTEXT($J$40),ISTEXT($J$41)),NA(),(($J$39 * $I$39) + ($J$40 * $I$40)) / $J$41 / $I$41),"")</f>
        <v>1.1237554607229336</v>
      </c>
      <c r="K46" s="56">
        <f>IFERROR(IF(OR(ISTEXT($K$39),ISTEXT($K$40),ISTEXT($K$41)),NA(),(($K$39 * $I$39) + ($K$40 * $I$40)) / $K$41 / $I$41),"")</f>
        <v>1.1374243375023272</v>
      </c>
      <c r="L46" s="18" t="str">
        <f>IFERROR(IF(OR(ISTEXT($L$39),ISTEXT($L$40),ISTEXT($L$41)),NA(),(($L$39 * $I$39) + ($L$40 * $I$40)) / $L$41 / $I$41),"")</f>
        <v/>
      </c>
      <c r="M46" s="56">
        <f t="shared" si="2"/>
        <v>1.1305898991126304</v>
      </c>
      <c r="N46" s="103">
        <f t="shared" si="3"/>
        <v>9.6653554619125122E-3</v>
      </c>
      <c r="P46" s="87" t="str">
        <f>$B$28</f>
        <v>DTXSID0020577</v>
      </c>
      <c r="Q46" s="92">
        <f>$F$47</f>
        <v>10</v>
      </c>
      <c r="R46" s="86" t="s">
        <v>123</v>
      </c>
      <c r="S46" s="90">
        <f>$J$47</f>
        <v>52.380391699044978</v>
      </c>
      <c r="T46" s="90">
        <f>$K$47</f>
        <v>60.69689581908667</v>
      </c>
      <c r="U46" s="86" t="str">
        <f>$L$47</f>
        <v/>
      </c>
      <c r="V46" s="105">
        <f>$M$46</f>
        <v>1.1305898991126304</v>
      </c>
    </row>
    <row r="47" spans="1:22" ht="18.75" thickBot="1" x14ac:dyDescent="0.4">
      <c r="C47" s="73"/>
      <c r="E47" s="220" t="s">
        <v>111</v>
      </c>
      <c r="F47" s="221">
        <v>10</v>
      </c>
      <c r="H47" s="81" t="s">
        <v>122</v>
      </c>
      <c r="I47" s="46"/>
      <c r="J47" s="71">
        <f>IFERROR($J$44 / $J$41 / $F$45 * 1000000,"")</f>
        <v>52.380391699044978</v>
      </c>
      <c r="K47" s="57">
        <f>IFERROR($K$44 / $K$41 / $F$45 * 1000000,"")</f>
        <v>60.69689581908667</v>
      </c>
      <c r="L47" s="46" t="str">
        <f>IFERROR($L$44 / $L$41 / $F$45 * 1000000,"")</f>
        <v/>
      </c>
      <c r="M47" s="57">
        <f t="shared" si="2"/>
        <v>56.53864375906582</v>
      </c>
      <c r="N47" s="104">
        <f t="shared" si="3"/>
        <v>5.8806564590473416</v>
      </c>
      <c r="P47" s="88"/>
      <c r="Q47" s="93"/>
      <c r="R47" s="94" t="s">
        <v>94</v>
      </c>
      <c r="S47" s="96">
        <f>$J$48</f>
        <v>0.77462083147390048</v>
      </c>
      <c r="T47" s="95">
        <f>$K$48</f>
        <v>1.006161980591125</v>
      </c>
      <c r="U47" s="94" t="str">
        <f>$L$48</f>
        <v/>
      </c>
      <c r="V47" s="94"/>
    </row>
    <row r="48" spans="1:22" ht="15.75" thickBot="1" x14ac:dyDescent="0.3">
      <c r="H48" s="53" t="s">
        <v>94</v>
      </c>
      <c r="I48" s="54"/>
      <c r="J48" s="59">
        <f>IFERROR($J$47 / $J$36,"")</f>
        <v>0.77462083147390048</v>
      </c>
      <c r="K48" s="58">
        <f>IFERROR($K$47 / $K$36,"")</f>
        <v>1.006161980591125</v>
      </c>
      <c r="L48" s="54" t="str">
        <f>IFERROR($L$47 / $L$36,"")</f>
        <v/>
      </c>
      <c r="M48" s="59">
        <f t="shared" si="2"/>
        <v>0.89039140603251277</v>
      </c>
      <c r="N48" s="68">
        <f t="shared" si="3"/>
        <v>0.16372431666451492</v>
      </c>
      <c r="P48" s="89"/>
      <c r="Q48" s="97"/>
      <c r="R48" s="86"/>
      <c r="S48" s="86"/>
      <c r="T48" s="86"/>
      <c r="U48" s="86"/>
      <c r="V48" s="86"/>
    </row>
    <row r="49" spans="1:18" ht="15.75" thickTop="1" x14ac:dyDescent="0.25"/>
    <row r="53" spans="1:18" ht="15.75" thickBot="1" x14ac:dyDescent="0.3">
      <c r="H53" s="73" t="s">
        <v>112</v>
      </c>
    </row>
    <row r="54" spans="1:18" ht="15.75" thickTop="1" x14ac:dyDescent="0.25">
      <c r="A54" s="1" t="s">
        <v>7</v>
      </c>
      <c r="B54" s="1" t="s">
        <v>167</v>
      </c>
      <c r="C54" s="1" t="s">
        <v>13</v>
      </c>
      <c r="D54" s="215">
        <v>0.47399999999999998</v>
      </c>
      <c r="E54" s="215">
        <v>89644.273000000001</v>
      </c>
      <c r="F54" s="215">
        <v>5.2876E-6</v>
      </c>
      <c r="H54" s="74" t="s">
        <v>113</v>
      </c>
      <c r="I54" s="25">
        <v>7.4999999999999997E-2</v>
      </c>
      <c r="J54" s="108">
        <f>($F$62 - $M$58) * $F$70</f>
        <v>4.2194765000000002E-2</v>
      </c>
      <c r="K54" s="108">
        <f>($F$63 - $M$58) * $F$70</f>
        <v>9.4304849400000001E-2</v>
      </c>
      <c r="L54" s="27"/>
      <c r="M54" s="25">
        <f>IFERROR(AVERAGE(J54:L54),"")</f>
        <v>6.8249807199999998E-2</v>
      </c>
      <c r="N54" s="99">
        <f>IFERROR(STDEV(J54:L54),"")</f>
        <v>3.6847394047443319E-2</v>
      </c>
      <c r="P54" s="1" t="s">
        <v>112</v>
      </c>
      <c r="Q54" s="14">
        <f>$M$62</f>
        <v>0.44091496577081701</v>
      </c>
      <c r="R54" s="14">
        <f>$N$62</f>
        <v>0.31376188320505677</v>
      </c>
    </row>
    <row r="55" spans="1:18" x14ac:dyDescent="0.25">
      <c r="A55" s="1" t="s">
        <v>9</v>
      </c>
      <c r="B55" s="1" t="s">
        <v>167</v>
      </c>
      <c r="C55" s="1" t="s">
        <v>13</v>
      </c>
      <c r="D55" s="215">
        <v>3.7999999999999999E-2</v>
      </c>
      <c r="E55" s="215">
        <v>86223.358999999997</v>
      </c>
      <c r="F55" s="215">
        <v>4.4070000000000002E-7</v>
      </c>
      <c r="H55" s="75" t="s">
        <v>114</v>
      </c>
      <c r="I55" s="20">
        <v>0.25</v>
      </c>
      <c r="J55" s="106">
        <f>($F$58 - $M$58) * $F$70</f>
        <v>1.9491205999999999E-3</v>
      </c>
      <c r="K55" s="107">
        <f>($F$59 - $M$58) * $F$70</f>
        <v>6.7271940000000004E-4</v>
      </c>
      <c r="L55" s="18"/>
      <c r="M55" s="111">
        <f>IFERROR(AVERAGE(J55:L55),"")</f>
        <v>1.3109199999999999E-3</v>
      </c>
      <c r="N55" s="112">
        <f>IFERROR(STDEV(J55:L55),"")</f>
        <v>9.025519440346466E-4</v>
      </c>
      <c r="P55" s="1" t="s">
        <v>123</v>
      </c>
      <c r="Q55" s="13">
        <f>$M$73</f>
        <v>1.9895099145568704</v>
      </c>
      <c r="R55" s="14">
        <f>$N$73</f>
        <v>0.10689146551461129</v>
      </c>
    </row>
    <row r="56" spans="1:18" x14ac:dyDescent="0.25">
      <c r="A56" s="1" t="s">
        <v>10</v>
      </c>
      <c r="B56" s="1" t="s">
        <v>167</v>
      </c>
      <c r="C56" s="1" t="s">
        <v>13</v>
      </c>
      <c r="D56" s="215">
        <v>1.6E-2</v>
      </c>
      <c r="E56" s="215">
        <v>84838.937999999995</v>
      </c>
      <c r="F56" s="215">
        <v>1.8860000000000001E-7</v>
      </c>
      <c r="H56" s="75" t="s">
        <v>115</v>
      </c>
      <c r="I56" s="22">
        <v>7.4999999999999997E-2</v>
      </c>
      <c r="J56" s="21">
        <f>($F$60 - $M$58) * $F$70</f>
        <v>0.92829364019999994</v>
      </c>
      <c r="K56" s="21">
        <f>($F$61 - $M$58) * $F$70</f>
        <v>0.96939758219999994</v>
      </c>
      <c r="L56" s="18"/>
      <c r="M56" s="20">
        <f>IFERROR(AVERAGE(J56:L56),"")</f>
        <v>0.94884561119999988</v>
      </c>
      <c r="N56" s="36">
        <f>IFERROR(STDEV(J56:L56),"")</f>
        <v>2.9064876121698544E-2</v>
      </c>
    </row>
    <row r="57" spans="1:18" x14ac:dyDescent="0.25">
      <c r="A57" s="1" t="s">
        <v>11</v>
      </c>
      <c r="B57" s="1" t="s">
        <v>167</v>
      </c>
      <c r="C57" s="1" t="s">
        <v>13</v>
      </c>
      <c r="D57" s="215">
        <v>0.36599999999999999</v>
      </c>
      <c r="E57" s="215">
        <v>86404.57</v>
      </c>
      <c r="F57" s="215">
        <v>4.2359000000000004E-6</v>
      </c>
      <c r="H57" s="75" t="s">
        <v>116</v>
      </c>
      <c r="I57" s="18"/>
      <c r="J57" s="18"/>
      <c r="K57" s="18"/>
      <c r="L57" s="18"/>
      <c r="M57" s="18"/>
      <c r="N57" s="28"/>
    </row>
    <row r="58" spans="1:18" ht="15.75" thickBot="1" x14ac:dyDescent="0.3">
      <c r="A58" s="1" t="s">
        <v>168</v>
      </c>
      <c r="B58" s="1" t="s">
        <v>167</v>
      </c>
      <c r="C58" s="1" t="s">
        <v>13</v>
      </c>
      <c r="D58" s="215">
        <v>44.055999999999997</v>
      </c>
      <c r="E58" s="215">
        <v>89883.726999999999</v>
      </c>
      <c r="F58" s="215">
        <v>4.9014429999999997E-4</v>
      </c>
      <c r="H58" s="76" t="s">
        <v>117</v>
      </c>
      <c r="I58" s="19"/>
      <c r="J58" s="98">
        <f>IF($G$54&lt;&gt;"","Point Deleted",$F$54)</f>
        <v>5.2876E-6</v>
      </c>
      <c r="K58" s="98">
        <f>IF($G$55&lt;&gt;"","Point Deleted",$F$55)</f>
        <v>4.4070000000000002E-7</v>
      </c>
      <c r="L58" s="19"/>
      <c r="M58" s="98">
        <f>IFERROR(AVERAGE(J58:L58),"")</f>
        <v>2.8641499999999999E-6</v>
      </c>
      <c r="N58" s="37">
        <f>IFERROR(STDEV(J58:L58),"")</f>
        <v>3.4272758577330771E-6</v>
      </c>
    </row>
    <row r="59" spans="1:18" x14ac:dyDescent="0.25">
      <c r="A59" s="1" t="s">
        <v>169</v>
      </c>
      <c r="B59" s="1" t="s">
        <v>167</v>
      </c>
      <c r="C59" s="1" t="s">
        <v>13</v>
      </c>
      <c r="D59" s="215">
        <v>15.215</v>
      </c>
      <c r="E59" s="215">
        <v>88953.726999999999</v>
      </c>
      <c r="F59" s="215">
        <v>1.71044E-4</v>
      </c>
      <c r="H59" s="77" t="s">
        <v>118</v>
      </c>
      <c r="I59" s="17"/>
      <c r="J59" s="41">
        <f>IFERROR(IF(ISTEXT($J$55),NA(),($J$55 * $I$55) / ($F$72 * 3600)),"")</f>
        <v>6.7677798611111111E-8</v>
      </c>
      <c r="K59" s="30">
        <f>IFERROR(IF(ISTEXT($K$55),NA(),($K$55 * $I$55) / ($F$72 * 3600)),"")</f>
        <v>2.3358312500000002E-8</v>
      </c>
      <c r="L59" s="17"/>
      <c r="M59" s="30">
        <f>IFERROR(AVERAGE(J59:L59),"")</f>
        <v>4.5518055555555555E-8</v>
      </c>
      <c r="N59" s="38">
        <f>IFERROR(STDEV(J59:L59),"")</f>
        <v>3.1338609167869673E-8</v>
      </c>
    </row>
    <row r="60" spans="1:18" ht="18" x14ac:dyDescent="0.35">
      <c r="A60" s="1" t="s">
        <v>170</v>
      </c>
      <c r="B60" s="1" t="s">
        <v>167</v>
      </c>
      <c r="C60" s="1" t="s">
        <v>13</v>
      </c>
      <c r="D60" s="215">
        <v>22519.719000000001</v>
      </c>
      <c r="E60" s="215">
        <v>97035.851999999999</v>
      </c>
      <c r="F60" s="215">
        <v>0.23207627419999999</v>
      </c>
      <c r="H60" s="75" t="s">
        <v>119</v>
      </c>
      <c r="I60" s="18"/>
      <c r="J60" s="114">
        <f>IFERROR(IF(ISTEXT($J$56),NA(),$J$56),"")</f>
        <v>0.92829364019999994</v>
      </c>
      <c r="K60" s="20">
        <f>IFERROR(IF(ISTEXT($K$56),NA(),$K$56),"")</f>
        <v>0.96939758219999994</v>
      </c>
      <c r="L60" s="18"/>
      <c r="M60" s="20">
        <f>IFERROR(AVERAGE(J60:L60),"")</f>
        <v>0.94884561119999988</v>
      </c>
      <c r="N60" s="36">
        <f>IFERROR(STDEV(J60:L60),"")</f>
        <v>2.9064876121698544E-2</v>
      </c>
    </row>
    <row r="61" spans="1:18" x14ac:dyDescent="0.25">
      <c r="A61" s="1" t="s">
        <v>171</v>
      </c>
      <c r="B61" s="1" t="s">
        <v>167</v>
      </c>
      <c r="C61" s="1" t="s">
        <v>13</v>
      </c>
      <c r="D61" s="215">
        <v>23052.544999999998</v>
      </c>
      <c r="E61" s="215">
        <v>95119.991999999998</v>
      </c>
      <c r="F61" s="215">
        <v>0.24235225969999999</v>
      </c>
      <c r="H61" s="75" t="s">
        <v>120</v>
      </c>
      <c r="I61" s="18"/>
      <c r="J61" s="115">
        <f>IFERROR(IF(OR(ISTEXT($J$54),ISTEXT($J$55),ISTEXT($J$56)),NA(),(($J$54 * $I$54) + ($J$55 * $I$55)) / $J$56 / $I$56),"")</f>
        <v>5.2453051015383521E-2</v>
      </c>
      <c r="K61" s="109">
        <f>IFERROR(IF(OR(ISTEXT($K$54),ISTEXT($K$55),ISTEXT($K$56)),NA(),(($K$54 * $I$54) + ($K$55 * $I$55)) / $K$56 / $I$56),"")</f>
        <v>9.9595098206136226E-2</v>
      </c>
      <c r="L61" s="18" t="str">
        <f>IFERROR(IF(OR(ISTEXT($L$54),ISTEXT($L$55),ISTEXT($L$56)),NA(),(($L$54 * $I$54) + ($L$55 * $I$55)) / $L$56 / $I$56),"")</f>
        <v/>
      </c>
      <c r="M61" s="109">
        <f>IFERROR(AVERAGE(J61:L61),"")</f>
        <v>7.602407461075987E-2</v>
      </c>
      <c r="N61" s="101">
        <f>IFERROR(STDEV(J61:L61),"")</f>
        <v>3.3334461247597459E-2</v>
      </c>
    </row>
    <row r="62" spans="1:18" ht="18.75" thickBot="1" x14ac:dyDescent="0.4">
      <c r="A62" s="1" t="s">
        <v>172</v>
      </c>
      <c r="B62" s="1" t="s">
        <v>167</v>
      </c>
      <c r="C62" s="1" t="s">
        <v>13</v>
      </c>
      <c r="D62" s="215">
        <v>913.76</v>
      </c>
      <c r="E62" s="215">
        <v>86599.554999999993</v>
      </c>
      <c r="F62" s="215">
        <v>1.0551555400000001E-2</v>
      </c>
      <c r="H62" s="78" t="s">
        <v>122</v>
      </c>
      <c r="I62" s="29"/>
      <c r="J62" s="116">
        <f>IFERROR($J$59 / $J$56 / $F$71 * 1000000,"")</f>
        <v>0.66277812106297418</v>
      </c>
      <c r="K62" s="110">
        <f>IFERROR($K$59 / $K$56 / $F$71 * 1000000,"")</f>
        <v>0.21905181047865988</v>
      </c>
      <c r="L62" s="29" t="str">
        <f>IFERROR($L$59 / $L$56 / $F$71 * 1000000,"")</f>
        <v/>
      </c>
      <c r="M62" s="110">
        <f>IFERROR(AVERAGE(J62:L62),"")</f>
        <v>0.44091496577081701</v>
      </c>
      <c r="N62" s="113">
        <f>IFERROR(STDEV(J62:L62),"")</f>
        <v>0.31376188320505677</v>
      </c>
    </row>
    <row r="63" spans="1:18" ht="15.75" thickTop="1" x14ac:dyDescent="0.25">
      <c r="A63" s="1" t="s">
        <v>173</v>
      </c>
      <c r="B63" s="1" t="s">
        <v>167</v>
      </c>
      <c r="C63" s="1" t="s">
        <v>13</v>
      </c>
      <c r="D63" s="215">
        <v>2066.317</v>
      </c>
      <c r="E63" s="215">
        <v>87633.5</v>
      </c>
      <c r="F63" s="215">
        <v>2.3579076500000001E-2</v>
      </c>
      <c r="H63" s="72"/>
    </row>
    <row r="64" spans="1:18" ht="15.75" thickBot="1" x14ac:dyDescent="0.3">
      <c r="A64" s="1" t="s">
        <v>174</v>
      </c>
      <c r="B64" s="1" t="s">
        <v>167</v>
      </c>
      <c r="C64" s="1" t="s">
        <v>13</v>
      </c>
      <c r="D64" s="215">
        <v>497.10599999999999</v>
      </c>
      <c r="E64" s="215">
        <v>89455</v>
      </c>
      <c r="F64" s="215">
        <v>5.5570510000000004E-3</v>
      </c>
      <c r="H64" s="73" t="s">
        <v>123</v>
      </c>
    </row>
    <row r="65" spans="1:22" ht="15.75" thickTop="1" x14ac:dyDescent="0.25">
      <c r="A65" s="1" t="s">
        <v>175</v>
      </c>
      <c r="B65" s="1" t="s">
        <v>167</v>
      </c>
      <c r="C65" s="1" t="s">
        <v>13</v>
      </c>
      <c r="D65" s="215">
        <v>676.73900000000003</v>
      </c>
      <c r="E65" s="215">
        <v>88676.914000000004</v>
      </c>
      <c r="F65" s="215">
        <v>7.6315128000000003E-3</v>
      </c>
      <c r="H65" s="79" t="s">
        <v>113</v>
      </c>
      <c r="I65" s="49">
        <v>0.25</v>
      </c>
      <c r="J65" s="118">
        <f>($F$68 - $M$69) * $F$70</f>
        <v>0.13910136779999999</v>
      </c>
      <c r="K65" s="118">
        <f>($F$69 - $M$69) * $F$70</f>
        <v>0.193474481</v>
      </c>
      <c r="L65" s="51"/>
      <c r="M65" s="49">
        <f>IFERROR(AVERAGE(J65:L65),"")</f>
        <v>0.16628792440000001</v>
      </c>
      <c r="N65" s="61">
        <f>IFERROR(STDEV(J65:L65),"")</f>
        <v>3.8447597057943712E-2</v>
      </c>
    </row>
    <row r="66" spans="1:22" x14ac:dyDescent="0.25">
      <c r="A66" s="1" t="s">
        <v>176</v>
      </c>
      <c r="B66" s="1" t="s">
        <v>167</v>
      </c>
      <c r="C66" s="1" t="s">
        <v>13</v>
      </c>
      <c r="D66" s="215">
        <v>26009.311000000002</v>
      </c>
      <c r="E66" s="215">
        <v>102107.414</v>
      </c>
      <c r="F66" s="215">
        <v>0.25472499970000001</v>
      </c>
      <c r="H66" s="80" t="s">
        <v>114</v>
      </c>
      <c r="I66" s="22">
        <v>7.4999999999999997E-2</v>
      </c>
      <c r="J66" s="117">
        <f>($F$64 - $M$69) * $F$70</f>
        <v>2.2219355000000003E-2</v>
      </c>
      <c r="K66" s="117">
        <f>($F$65 - $M$69) * $F$70</f>
        <v>3.0517202200000003E-2</v>
      </c>
      <c r="L66" s="18"/>
      <c r="M66" s="22">
        <f>IFERROR(AVERAGE(J66:L66),"")</f>
        <v>2.6368278600000003E-2</v>
      </c>
      <c r="N66" s="120">
        <f>IFERROR(STDEV(J66:L66),"")</f>
        <v>5.8674640243698206E-3</v>
      </c>
    </row>
    <row r="67" spans="1:22" x14ac:dyDescent="0.25">
      <c r="A67" s="1" t="s">
        <v>177</v>
      </c>
      <c r="B67" s="1" t="s">
        <v>167</v>
      </c>
      <c r="C67" s="1" t="s">
        <v>13</v>
      </c>
      <c r="D67" s="215">
        <v>37537.487999999998</v>
      </c>
      <c r="E67" s="215">
        <v>99441.358999999997</v>
      </c>
      <c r="F67" s="215">
        <v>0.37748365849999999</v>
      </c>
      <c r="H67" s="80" t="s">
        <v>115</v>
      </c>
      <c r="I67" s="20">
        <v>0.25</v>
      </c>
      <c r="J67" s="23">
        <f>($F$66 - $M$69) * $F$70</f>
        <v>1.0188911498</v>
      </c>
      <c r="K67" s="23">
        <f>($F$67 - $M$69) * $F$70</f>
        <v>1.5099257849999999</v>
      </c>
      <c r="L67" s="18"/>
      <c r="M67" s="31">
        <f>IFERROR(AVERAGE(J67:L67),"")</f>
        <v>1.2644084674</v>
      </c>
      <c r="N67" s="63">
        <f>IFERROR(STDEV(J67:L67),"")</f>
        <v>0.3472139203473818</v>
      </c>
    </row>
    <row r="68" spans="1:22" x14ac:dyDescent="0.25">
      <c r="A68" s="1" t="s">
        <v>178</v>
      </c>
      <c r="B68" s="1" t="s">
        <v>167</v>
      </c>
      <c r="C68" s="1" t="s">
        <v>13</v>
      </c>
      <c r="D68" s="215">
        <v>3070.41</v>
      </c>
      <c r="E68" s="215">
        <v>88287.116999999998</v>
      </c>
      <c r="F68" s="215">
        <v>3.4777554199999998E-2</v>
      </c>
      <c r="H68" s="80" t="s">
        <v>116</v>
      </c>
      <c r="I68" s="18"/>
      <c r="J68" s="18"/>
      <c r="K68" s="18"/>
      <c r="L68" s="18"/>
      <c r="M68" s="18"/>
      <c r="N68" s="52"/>
    </row>
    <row r="69" spans="1:22" ht="15.75" thickBot="1" x14ac:dyDescent="0.3">
      <c r="A69" s="1" t="s">
        <v>179</v>
      </c>
      <c r="B69" s="1" t="s">
        <v>167</v>
      </c>
      <c r="C69" s="1" t="s">
        <v>13</v>
      </c>
      <c r="D69" s="215">
        <v>4388.7340000000004</v>
      </c>
      <c r="E69" s="215">
        <v>90731</v>
      </c>
      <c r="F69" s="215">
        <v>4.8370832500000002E-2</v>
      </c>
      <c r="H69" s="81" t="s">
        <v>117</v>
      </c>
      <c r="I69" s="46"/>
      <c r="J69" s="48">
        <f>IF($G$56&lt;&gt;"","Point Deleted",$F$56)</f>
        <v>1.8860000000000001E-7</v>
      </c>
      <c r="K69" s="48">
        <f>IF($G$57&lt;&gt;"","Point Deleted",$F$57)</f>
        <v>4.2359000000000004E-6</v>
      </c>
      <c r="L69" s="46"/>
      <c r="M69" s="48">
        <f t="shared" ref="M69:M74" si="4">IFERROR(AVERAGE(J69:L69),"")</f>
        <v>2.2122500000000003E-6</v>
      </c>
      <c r="N69" s="64">
        <f t="shared" ref="N69:N74" si="5">IFERROR(STDEV(J69:L69),"")</f>
        <v>2.8618732754963141E-6</v>
      </c>
    </row>
    <row r="70" spans="1:22" ht="66.75" thickTop="1" thickBot="1" x14ac:dyDescent="0.3">
      <c r="C70" s="73"/>
      <c r="E70" s="216" t="s">
        <v>4</v>
      </c>
      <c r="F70" s="217">
        <v>4</v>
      </c>
      <c r="H70" s="82" t="s">
        <v>118</v>
      </c>
      <c r="I70" s="45"/>
      <c r="J70" s="69">
        <f>IFERROR(IF(ISTEXT($J$66),NA(),($J$66 * $I$66) / ($F$72 * 3600)),"")</f>
        <v>2.3145161458333336E-7</v>
      </c>
      <c r="K70" s="55">
        <f>IFERROR(IF(ISTEXT($K$66),NA(),($K$66 * $I$66) / ($F$72 * 3600)),"")</f>
        <v>3.1788752291666669E-7</v>
      </c>
      <c r="L70" s="45"/>
      <c r="M70" s="55">
        <f t="shared" si="4"/>
        <v>2.7466956875000001E-7</v>
      </c>
      <c r="N70" s="65">
        <f t="shared" si="5"/>
        <v>6.1119416920518806E-8</v>
      </c>
      <c r="P70" s="83" t="s">
        <v>124</v>
      </c>
      <c r="Q70" s="84" t="s">
        <v>125</v>
      </c>
      <c r="R70" s="85" t="s">
        <v>98</v>
      </c>
      <c r="S70" s="85" t="s">
        <v>126</v>
      </c>
      <c r="T70" s="85" t="s">
        <v>127</v>
      </c>
      <c r="U70" s="85" t="s">
        <v>128</v>
      </c>
      <c r="V70" s="85" t="s">
        <v>120</v>
      </c>
    </row>
    <row r="71" spans="1:22" ht="18.75" thickTop="1" x14ac:dyDescent="0.35">
      <c r="C71" s="73"/>
      <c r="E71" s="218" t="s">
        <v>109</v>
      </c>
      <c r="F71" s="219">
        <v>0.11</v>
      </c>
      <c r="H71" s="80" t="s">
        <v>119</v>
      </c>
      <c r="I71" s="18"/>
      <c r="J71" s="42">
        <f>IFERROR(IF(ISTEXT($J$67),NA(),$J$67),"")</f>
        <v>1.0188911498</v>
      </c>
      <c r="K71" s="31">
        <f>IFERROR(IF(ISTEXT($K$67),NA(),$K$67),"")</f>
        <v>1.5099257849999999</v>
      </c>
      <c r="L71" s="18"/>
      <c r="M71" s="31">
        <f t="shared" si="4"/>
        <v>1.2644084674</v>
      </c>
      <c r="N71" s="63">
        <f t="shared" si="5"/>
        <v>0.3472139203473818</v>
      </c>
      <c r="Q71" s="86"/>
      <c r="R71" s="86" t="s">
        <v>112</v>
      </c>
      <c r="S71" s="123">
        <f>$J$62</f>
        <v>0.66277812106297418</v>
      </c>
      <c r="T71" s="123">
        <f>$K$62</f>
        <v>0.21905181047865988</v>
      </c>
      <c r="U71" s="86" t="str">
        <f>$L$62</f>
        <v/>
      </c>
      <c r="V71" s="124">
        <f>$M$61</f>
        <v>7.602407461075987E-2</v>
      </c>
    </row>
    <row r="72" spans="1:22" x14ac:dyDescent="0.25">
      <c r="C72" s="73"/>
      <c r="E72" s="218" t="s">
        <v>110</v>
      </c>
      <c r="F72" s="219">
        <v>2</v>
      </c>
      <c r="H72" s="80" t="s">
        <v>120</v>
      </c>
      <c r="I72" s="18"/>
      <c r="J72" s="43">
        <f>IFERROR(IF(OR(ISTEXT($J$65),ISTEXT($J$66),ISTEXT($J$67)),NA(),(($J$65 * $I$65) + ($J$66 * $I$66)) / $J$67 / $I$67),"")</f>
        <v>0.14306452100267325</v>
      </c>
      <c r="K72" s="32">
        <f>IFERROR(IF(OR(ISTEXT($K$65),ISTEXT($K$66),ISTEXT($K$67)),NA(),(($K$65 * $I$65) + ($K$66 * $I$66)) / $K$67 / $I$67),"")</f>
        <v>0.1341984113874842</v>
      </c>
      <c r="L72" s="18" t="str">
        <f>IFERROR(IF(OR(ISTEXT($L$65),ISTEXT($L$66),ISTEXT($L$67)),NA(),(($L$65 * $I$65) + ($L$66 * $I$66)) / $L$67 / $I$67),"")</f>
        <v/>
      </c>
      <c r="M72" s="32">
        <f t="shared" si="4"/>
        <v>0.13863146619507871</v>
      </c>
      <c r="N72" s="103">
        <f t="shared" si="5"/>
        <v>6.2692862316434282E-3</v>
      </c>
      <c r="P72" s="87" t="str">
        <f>$B$54</f>
        <v>DTXSID0042080</v>
      </c>
      <c r="Q72" s="92">
        <f>$F$73</f>
        <v>10</v>
      </c>
      <c r="R72" s="86" t="s">
        <v>123</v>
      </c>
      <c r="S72" s="125">
        <f>$J$73</f>
        <v>2.0650935946732201</v>
      </c>
      <c r="T72" s="125">
        <f>$K$73</f>
        <v>1.9139262344405208</v>
      </c>
      <c r="U72" s="86" t="str">
        <f>$L$73</f>
        <v/>
      </c>
      <c r="V72" s="91">
        <f>$M$72</f>
        <v>0.13863146619507871</v>
      </c>
    </row>
    <row r="73" spans="1:22" ht="18.75" thickBot="1" x14ac:dyDescent="0.4">
      <c r="C73" s="73"/>
      <c r="E73" s="220" t="s">
        <v>111</v>
      </c>
      <c r="F73" s="221">
        <v>10</v>
      </c>
      <c r="H73" s="81" t="s">
        <v>122</v>
      </c>
      <c r="I73" s="46"/>
      <c r="J73" s="122">
        <f>IFERROR($J$70 / $J$67 / $F$71 * 1000000,"")</f>
        <v>2.0650935946732201</v>
      </c>
      <c r="K73" s="119">
        <f>IFERROR($K$70 / $K$67 / $F$71 * 1000000,"")</f>
        <v>1.9139262344405208</v>
      </c>
      <c r="L73" s="46" t="str">
        <f>IFERROR($L$70 / $L$67 / $F$71 * 1000000,"")</f>
        <v/>
      </c>
      <c r="M73" s="119">
        <f t="shared" si="4"/>
        <v>1.9895099145568704</v>
      </c>
      <c r="N73" s="67">
        <f t="shared" si="5"/>
        <v>0.10689146551461129</v>
      </c>
      <c r="P73" s="88"/>
      <c r="Q73" s="93"/>
      <c r="R73" s="94" t="s">
        <v>94</v>
      </c>
      <c r="S73" s="95">
        <f>$J$74</f>
        <v>3.1158143714237125</v>
      </c>
      <c r="T73" s="95">
        <f>$K$74</f>
        <v>8.7373221442831959</v>
      </c>
      <c r="U73" s="94" t="str">
        <f>$L$74</f>
        <v/>
      </c>
      <c r="V73" s="94"/>
    </row>
    <row r="74" spans="1:22" ht="15.75" thickBot="1" x14ac:dyDescent="0.3">
      <c r="H74" s="53" t="s">
        <v>94</v>
      </c>
      <c r="I74" s="54"/>
      <c r="J74" s="58">
        <f>IFERROR($J$73 / $J$62,"")</f>
        <v>3.1158143714237125</v>
      </c>
      <c r="K74" s="58">
        <f>IFERROR($K$73 / $K$62,"")</f>
        <v>8.7373221442831959</v>
      </c>
      <c r="L74" s="54" t="str">
        <f>IFERROR($L$73 / $L$62,"")</f>
        <v/>
      </c>
      <c r="M74" s="58">
        <f t="shared" si="4"/>
        <v>5.9265682578534538</v>
      </c>
      <c r="N74" s="121">
        <f t="shared" si="5"/>
        <v>3.9750062666818273</v>
      </c>
      <c r="P74" s="89"/>
      <c r="Q74" s="97"/>
      <c r="R74" s="86"/>
      <c r="S74" s="86"/>
      <c r="T74" s="86"/>
      <c r="U74" s="86"/>
      <c r="V74" s="86"/>
    </row>
    <row r="75" spans="1:22" ht="15.75" thickTop="1" x14ac:dyDescent="0.25"/>
    <row r="79" spans="1:22" ht="15.75" thickBot="1" x14ac:dyDescent="0.3">
      <c r="H79" s="73" t="s">
        <v>112</v>
      </c>
    </row>
    <row r="80" spans="1:22" ht="15.75" thickTop="1" x14ac:dyDescent="0.25">
      <c r="A80" s="1" t="s">
        <v>7</v>
      </c>
      <c r="B80" s="1" t="s">
        <v>180</v>
      </c>
      <c r="C80" s="1" t="s">
        <v>14</v>
      </c>
      <c r="D80" s="215">
        <v>0.65</v>
      </c>
      <c r="E80" s="215">
        <v>89644.273000000001</v>
      </c>
      <c r="F80" s="215">
        <v>7.2509000000000003E-6</v>
      </c>
      <c r="H80" s="74" t="s">
        <v>113</v>
      </c>
      <c r="I80" s="25">
        <v>7.4999999999999997E-2</v>
      </c>
      <c r="J80" s="26">
        <f>($F$88 - $M$84) * $F$96</f>
        <v>6.0116393378000001</v>
      </c>
      <c r="K80" s="26">
        <f>($F$89 - $M$84) * $F$96</f>
        <v>6.2008918178000005</v>
      </c>
      <c r="L80" s="27"/>
      <c r="M80" s="34">
        <f>IFERROR(AVERAGE(J80:L80),"")</f>
        <v>6.1062655778000003</v>
      </c>
      <c r="N80" s="35">
        <f>IFERROR(STDEV(J80:L80),"")</f>
        <v>0.13382171196437173</v>
      </c>
      <c r="P80" s="1" t="s">
        <v>112</v>
      </c>
      <c r="Q80" s="15">
        <f>$M$88</f>
        <v>28.304035440398135</v>
      </c>
      <c r="R80" s="13">
        <f>$N$88</f>
        <v>2.9648902858211894</v>
      </c>
    </row>
    <row r="81" spans="1:22" x14ac:dyDescent="0.25">
      <c r="A81" s="1" t="s">
        <v>9</v>
      </c>
      <c r="B81" s="1" t="s">
        <v>180</v>
      </c>
      <c r="C81" s="1" t="s">
        <v>14</v>
      </c>
      <c r="D81" s="215">
        <v>3.1760000000000002</v>
      </c>
      <c r="E81" s="215">
        <v>86223.358999999997</v>
      </c>
      <c r="F81" s="215">
        <v>3.6834600000000001E-5</v>
      </c>
      <c r="H81" s="75" t="s">
        <v>114</v>
      </c>
      <c r="I81" s="20">
        <v>0.25</v>
      </c>
      <c r="J81" s="23">
        <f>($F$84 - $M$84) * $F$96</f>
        <v>1.4459423166000001</v>
      </c>
      <c r="K81" s="23">
        <f>($F$85 - $M$84) * $F$96</f>
        <v>1.2475010445999999</v>
      </c>
      <c r="L81" s="18"/>
      <c r="M81" s="31">
        <f>IFERROR(AVERAGE(J81:L81),"")</f>
        <v>1.3467216806</v>
      </c>
      <c r="N81" s="100">
        <f>IFERROR(STDEV(J81:L81),"")</f>
        <v>0.14031916909848427</v>
      </c>
      <c r="P81" s="1" t="s">
        <v>123</v>
      </c>
      <c r="Q81" s="15">
        <f>$M$99</f>
        <v>25.51990816107153</v>
      </c>
      <c r="R81" s="14">
        <f>$N$99</f>
        <v>0.77271680790206265</v>
      </c>
    </row>
    <row r="82" spans="1:22" x14ac:dyDescent="0.25">
      <c r="A82" s="1" t="s">
        <v>10</v>
      </c>
      <c r="B82" s="1" t="s">
        <v>180</v>
      </c>
      <c r="C82" s="1" t="s">
        <v>14</v>
      </c>
      <c r="D82" s="215">
        <v>1.7070000000000001</v>
      </c>
      <c r="E82" s="215">
        <v>84838.937999999995</v>
      </c>
      <c r="F82" s="215">
        <v>2.0120500000000002E-5</v>
      </c>
      <c r="H82" s="75" t="s">
        <v>115</v>
      </c>
      <c r="I82" s="22">
        <v>7.4999999999999997E-2</v>
      </c>
      <c r="J82" s="126">
        <f>($F$86 - $M$84) * $F$96</f>
        <v>15.013593309000001</v>
      </c>
      <c r="K82" s="126">
        <f>($F$87 - $M$84) * $F$96</f>
        <v>15.025518387</v>
      </c>
      <c r="L82" s="18"/>
      <c r="M82" s="127">
        <f>IFERROR(AVERAGE(J82:L82),"")</f>
        <v>15.019555848</v>
      </c>
      <c r="N82" s="128">
        <f>IFERROR(STDEV(J82:L82),"")</f>
        <v>8.4323035199778684E-3</v>
      </c>
    </row>
    <row r="83" spans="1:22" x14ac:dyDescent="0.25">
      <c r="A83" s="1" t="s">
        <v>11</v>
      </c>
      <c r="B83" s="1" t="s">
        <v>180</v>
      </c>
      <c r="C83" s="1" t="s">
        <v>14</v>
      </c>
      <c r="D83" s="215">
        <v>6.6040000000000001</v>
      </c>
      <c r="E83" s="215">
        <v>86404.57</v>
      </c>
      <c r="F83" s="215">
        <v>7.6431099999999994E-5</v>
      </c>
      <c r="H83" s="75" t="s">
        <v>116</v>
      </c>
      <c r="I83" s="18"/>
      <c r="J83" s="18"/>
      <c r="K83" s="18"/>
      <c r="L83" s="18"/>
      <c r="M83" s="18"/>
      <c r="N83" s="28"/>
    </row>
    <row r="84" spans="1:22" ht="15.75" thickBot="1" x14ac:dyDescent="0.3">
      <c r="A84" s="1" t="s">
        <v>181</v>
      </c>
      <c r="B84" s="1" t="s">
        <v>180</v>
      </c>
      <c r="C84" s="1" t="s">
        <v>14</v>
      </c>
      <c r="D84" s="215">
        <v>32029.224999999999</v>
      </c>
      <c r="E84" s="215">
        <v>88599.031000000003</v>
      </c>
      <c r="F84" s="215">
        <v>0.36150762190000002</v>
      </c>
      <c r="H84" s="76" t="s">
        <v>117</v>
      </c>
      <c r="I84" s="19"/>
      <c r="J84" s="98">
        <f>IF($G$80&lt;&gt;"","Point Deleted",$F$80)</f>
        <v>7.2509000000000003E-6</v>
      </c>
      <c r="K84" s="98">
        <f>IF($G$81&lt;&gt;"","Point Deleted",$F$81)</f>
        <v>3.6834600000000001E-5</v>
      </c>
      <c r="L84" s="19"/>
      <c r="M84" s="98">
        <f>IFERROR(AVERAGE(J84:L84),"")</f>
        <v>2.2042750000000002E-5</v>
      </c>
      <c r="N84" s="37">
        <f>IFERROR(STDEV(J84:L84),"")</f>
        <v>2.0918834882588466E-5</v>
      </c>
    </row>
    <row r="85" spans="1:22" x14ac:dyDescent="0.25">
      <c r="A85" s="1" t="s">
        <v>182</v>
      </c>
      <c r="B85" s="1" t="s">
        <v>180</v>
      </c>
      <c r="C85" s="1" t="s">
        <v>14</v>
      </c>
      <c r="D85" s="215">
        <v>27613.238000000001</v>
      </c>
      <c r="E85" s="215">
        <v>88533.108999999997</v>
      </c>
      <c r="F85" s="215">
        <v>0.31189730389999998</v>
      </c>
      <c r="H85" s="77" t="s">
        <v>118</v>
      </c>
      <c r="I85" s="17"/>
      <c r="J85" s="41">
        <f>IFERROR(IF(ISTEXT($J$81),NA(),($J$81 * $I$81) / ($F$98 * 3600)),"")</f>
        <v>5.0206330437500001E-5</v>
      </c>
      <c r="K85" s="30">
        <f>IFERROR(IF(ISTEXT($K$81),NA(),($K$81 * $I$81) / ($F$98 * 3600)),"")</f>
        <v>4.3316008493055553E-5</v>
      </c>
      <c r="L85" s="17"/>
      <c r="M85" s="30">
        <f>IFERROR(AVERAGE(J85:L85),"")</f>
        <v>4.6761169465277777E-5</v>
      </c>
      <c r="N85" s="38">
        <f>IFERROR(STDEV(J85:L85),"")</f>
        <v>4.8721933714751468E-6</v>
      </c>
    </row>
    <row r="86" spans="1:22" ht="18" x14ac:dyDescent="0.35">
      <c r="A86" s="1" t="s">
        <v>183</v>
      </c>
      <c r="B86" s="1" t="s">
        <v>180</v>
      </c>
      <c r="C86" s="1" t="s">
        <v>14</v>
      </c>
      <c r="D86" s="215">
        <v>364911.78100000002</v>
      </c>
      <c r="E86" s="215">
        <v>97221.133000000002</v>
      </c>
      <c r="F86" s="215">
        <v>3.7534203700000002</v>
      </c>
      <c r="H86" s="75" t="s">
        <v>119</v>
      </c>
      <c r="I86" s="18"/>
      <c r="J86" s="129">
        <f>IFERROR(IF(ISTEXT($J$82),NA(),$J$82),"")</f>
        <v>15.013593309000001</v>
      </c>
      <c r="K86" s="127">
        <f>IFERROR(IF(ISTEXT($K$82),NA(),$K$82),"")</f>
        <v>15.025518387</v>
      </c>
      <c r="L86" s="18"/>
      <c r="M86" s="127">
        <f>IFERROR(AVERAGE(J86:L86),"")</f>
        <v>15.019555848</v>
      </c>
      <c r="N86" s="128">
        <f>IFERROR(STDEV(J86:L86),"")</f>
        <v>8.4323035199778684E-3</v>
      </c>
    </row>
    <row r="87" spans="1:22" x14ac:dyDescent="0.25">
      <c r="A87" s="1" t="s">
        <v>184</v>
      </c>
      <c r="B87" s="1" t="s">
        <v>180</v>
      </c>
      <c r="C87" s="1" t="s">
        <v>14</v>
      </c>
      <c r="D87" s="215">
        <v>355354.65600000002</v>
      </c>
      <c r="E87" s="215">
        <v>94599.75</v>
      </c>
      <c r="F87" s="215">
        <v>3.7564016394999999</v>
      </c>
      <c r="H87" s="75" t="s">
        <v>120</v>
      </c>
      <c r="I87" s="18"/>
      <c r="J87" s="43">
        <f>IFERROR(IF(OR(ISTEXT($J$80),ISTEXT($J$81),ISTEXT($J$82)),NA(),(($J$80 * $I$80) + ($J$81 * $I$81)) / $J$82 / $I$82),"")</f>
        <v>0.72144268443098269</v>
      </c>
      <c r="K87" s="32">
        <f>IFERROR(IF(OR(ISTEXT($K$80),ISTEXT($K$81),ISTEXT($K$82)),NA(),(($K$80 * $I$80) + ($K$81 * $I$81)) / $K$82 / $I$82),"")</f>
        <v>0.68944234510378588</v>
      </c>
      <c r="L87" s="18" t="str">
        <f>IFERROR(IF(OR(ISTEXT($L$80),ISTEXT($L$81),ISTEXT($L$82)),NA(),(($L$80 * $I$80) + ($L$81 * $I$81)) / $L$82 / $I$82),"")</f>
        <v/>
      </c>
      <c r="M87" s="32">
        <f>IFERROR(AVERAGE(J87:L87),"")</f>
        <v>0.70544251476738429</v>
      </c>
      <c r="N87" s="101">
        <f>IFERROR(STDEV(J87:L87),"")</f>
        <v>2.2627656938531429E-2</v>
      </c>
    </row>
    <row r="88" spans="1:22" ht="18.75" thickBot="1" x14ac:dyDescent="0.4">
      <c r="A88" s="1" t="s">
        <v>185</v>
      </c>
      <c r="B88" s="1" t="s">
        <v>180</v>
      </c>
      <c r="C88" s="1" t="s">
        <v>14</v>
      </c>
      <c r="D88" s="215">
        <v>136806.875</v>
      </c>
      <c r="E88" s="215">
        <v>91026.664000000004</v>
      </c>
      <c r="F88" s="215">
        <v>1.5029318772</v>
      </c>
      <c r="H88" s="78" t="s">
        <v>122</v>
      </c>
      <c r="I88" s="29"/>
      <c r="J88" s="44">
        <f>IFERROR($J$85 / $J$82 / $F$97 * 1000000,"")</f>
        <v>30.400529466976419</v>
      </c>
      <c r="K88" s="33">
        <f>IFERROR($K$85 / $K$82 / $F$97 * 1000000,"")</f>
        <v>26.20754141381985</v>
      </c>
      <c r="L88" s="29" t="str">
        <f>IFERROR($L$85 / $L$82 / $F$97 * 1000000,"")</f>
        <v/>
      </c>
      <c r="M88" s="33">
        <f>IFERROR(AVERAGE(J88:L88),"")</f>
        <v>28.304035440398135</v>
      </c>
      <c r="N88" s="40">
        <f>IFERROR(STDEV(J88:L88),"")</f>
        <v>2.9648902858211894</v>
      </c>
    </row>
    <row r="89" spans="1:22" ht="15.75" thickTop="1" x14ac:dyDescent="0.25">
      <c r="A89" s="1" t="s">
        <v>186</v>
      </c>
      <c r="B89" s="1" t="s">
        <v>180</v>
      </c>
      <c r="C89" s="1" t="s">
        <v>14</v>
      </c>
      <c r="D89" s="215">
        <v>137594.67199999999</v>
      </c>
      <c r="E89" s="215">
        <v>88756.726999999999</v>
      </c>
      <c r="F89" s="215">
        <v>1.5502449972000001</v>
      </c>
      <c r="H89" s="72"/>
    </row>
    <row r="90" spans="1:22" ht="15.75" thickBot="1" x14ac:dyDescent="0.3">
      <c r="A90" s="1" t="s">
        <v>187</v>
      </c>
      <c r="B90" s="1" t="s">
        <v>180</v>
      </c>
      <c r="C90" s="1" t="s">
        <v>14</v>
      </c>
      <c r="D90" s="215">
        <v>77730.351999999999</v>
      </c>
      <c r="E90" s="215">
        <v>87727.898000000001</v>
      </c>
      <c r="F90" s="215">
        <v>0.88603914800000005</v>
      </c>
      <c r="H90" s="73" t="s">
        <v>123</v>
      </c>
    </row>
    <row r="91" spans="1:22" ht="15.75" thickTop="1" x14ac:dyDescent="0.25">
      <c r="A91" s="1" t="s">
        <v>188</v>
      </c>
      <c r="B91" s="1" t="s">
        <v>180</v>
      </c>
      <c r="C91" s="1" t="s">
        <v>14</v>
      </c>
      <c r="D91" s="215">
        <v>78690.983999999997</v>
      </c>
      <c r="E91" s="215">
        <v>87228.031000000003</v>
      </c>
      <c r="F91" s="215">
        <v>0.90212954590000005</v>
      </c>
      <c r="H91" s="79" t="s">
        <v>113</v>
      </c>
      <c r="I91" s="49">
        <v>0.25</v>
      </c>
      <c r="J91" s="130">
        <f>($F$94 - $M$95) * $F$96</f>
        <v>11.86694228</v>
      </c>
      <c r="K91" s="130">
        <f>($F$95 - $M$95) * $F$96</f>
        <v>13.029613899199999</v>
      </c>
      <c r="L91" s="51"/>
      <c r="M91" s="131">
        <f>IFERROR(AVERAGE(J91:L91),"")</f>
        <v>12.448278089599999</v>
      </c>
      <c r="N91" s="102">
        <f>IFERROR(STDEV(J91:L91),"")</f>
        <v>0.82213298622946285</v>
      </c>
    </row>
    <row r="92" spans="1:22" x14ac:dyDescent="0.25">
      <c r="A92" s="1" t="s">
        <v>189</v>
      </c>
      <c r="B92" s="1" t="s">
        <v>180</v>
      </c>
      <c r="C92" s="1" t="s">
        <v>14</v>
      </c>
      <c r="D92" s="215">
        <v>329621.56300000002</v>
      </c>
      <c r="E92" s="215">
        <v>102405.477</v>
      </c>
      <c r="F92" s="215">
        <v>3.2187884150000001</v>
      </c>
      <c r="H92" s="80" t="s">
        <v>114</v>
      </c>
      <c r="I92" s="22">
        <v>7.4999999999999997E-2</v>
      </c>
      <c r="J92" s="23">
        <f>($F$90 - $M$95) * $F$96</f>
        <v>3.5439634888000002</v>
      </c>
      <c r="K92" s="23">
        <f>($F$91 - $M$95) * $F$96</f>
        <v>3.6083250804000002</v>
      </c>
      <c r="L92" s="18"/>
      <c r="M92" s="31">
        <f>IFERROR(AVERAGE(J92:L92),"")</f>
        <v>3.5761442846000002</v>
      </c>
      <c r="N92" s="62">
        <f>IFERROR(STDEV(J92:L92),"")</f>
        <v>4.5510517868319125E-2</v>
      </c>
    </row>
    <row r="93" spans="1:22" x14ac:dyDescent="0.25">
      <c r="A93" s="1" t="s">
        <v>190</v>
      </c>
      <c r="B93" s="1" t="s">
        <v>180</v>
      </c>
      <c r="C93" s="1" t="s">
        <v>14</v>
      </c>
      <c r="D93" s="215">
        <v>340913.34399999998</v>
      </c>
      <c r="E93" s="215">
        <v>99663.422000000006</v>
      </c>
      <c r="F93" s="215">
        <v>3.4206465839</v>
      </c>
      <c r="H93" s="80" t="s">
        <v>115</v>
      </c>
      <c r="I93" s="20">
        <v>0.25</v>
      </c>
      <c r="J93" s="126">
        <f>($F$92 - $M$95) * $F$96</f>
        <v>12.8749605568</v>
      </c>
      <c r="K93" s="126">
        <f>($F$93 - $M$95) * $F$96</f>
        <v>13.682393232399999</v>
      </c>
      <c r="L93" s="18"/>
      <c r="M93" s="127">
        <f>IFERROR(AVERAGE(J93:L93),"")</f>
        <v>13.2786768946</v>
      </c>
      <c r="N93" s="63">
        <f>IFERROR(STDEV(J93:L93),"")</f>
        <v>0.57094112026835742</v>
      </c>
    </row>
    <row r="94" spans="1:22" x14ac:dyDescent="0.25">
      <c r="A94" s="1" t="s">
        <v>191</v>
      </c>
      <c r="B94" s="1" t="s">
        <v>180</v>
      </c>
      <c r="C94" s="1" t="s">
        <v>14</v>
      </c>
      <c r="D94" s="215">
        <v>270700.53100000002</v>
      </c>
      <c r="E94" s="215">
        <v>91243.766000000003</v>
      </c>
      <c r="F94" s="215">
        <v>2.9667838458000002</v>
      </c>
      <c r="H94" s="80" t="s">
        <v>116</v>
      </c>
      <c r="I94" s="18"/>
      <c r="J94" s="18"/>
      <c r="K94" s="18"/>
      <c r="L94" s="18"/>
      <c r="M94" s="18"/>
      <c r="N94" s="52"/>
    </row>
    <row r="95" spans="1:22" ht="15.75" thickBot="1" x14ac:dyDescent="0.3">
      <c r="A95" s="1" t="s">
        <v>192</v>
      </c>
      <c r="B95" s="1" t="s">
        <v>180</v>
      </c>
      <c r="C95" s="1" t="s">
        <v>14</v>
      </c>
      <c r="D95" s="215">
        <v>286613</v>
      </c>
      <c r="E95" s="215">
        <v>87986.875</v>
      </c>
      <c r="F95" s="215">
        <v>3.2574517506</v>
      </c>
      <c r="H95" s="81" t="s">
        <v>117</v>
      </c>
      <c r="I95" s="46"/>
      <c r="J95" s="48">
        <f>IF($G$82&lt;&gt;"","Point Deleted",$F$82)</f>
        <v>2.0120500000000002E-5</v>
      </c>
      <c r="K95" s="48">
        <f>IF($G$83&lt;&gt;"","Point Deleted",$F$83)</f>
        <v>7.6431099999999994E-5</v>
      </c>
      <c r="L95" s="46"/>
      <c r="M95" s="48">
        <f t="shared" ref="M95:M100" si="6">IFERROR(AVERAGE(J95:L95),"")</f>
        <v>4.8275799999999996E-5</v>
      </c>
      <c r="N95" s="64">
        <f t="shared" ref="N95:N100" si="7">IFERROR(STDEV(J95:L95),"")</f>
        <v>3.9817607112683194E-5</v>
      </c>
    </row>
    <row r="96" spans="1:22" ht="66.75" thickTop="1" thickBot="1" x14ac:dyDescent="0.3">
      <c r="C96" s="73"/>
      <c r="E96" s="216" t="s">
        <v>4</v>
      </c>
      <c r="F96" s="217">
        <v>4</v>
      </c>
      <c r="H96" s="82" t="s">
        <v>118</v>
      </c>
      <c r="I96" s="45"/>
      <c r="J96" s="69">
        <f>IFERROR(IF(ISTEXT($J$92),NA(),($J$92 * $I$92) / ($F$98 * 3600)),"")</f>
        <v>3.691628634166667E-5</v>
      </c>
      <c r="K96" s="55">
        <f>IFERROR(IF(ISTEXT($K$92),NA(),($K$92 * $I$92) / ($F$98 * 3600)),"")</f>
        <v>3.7586719587500001E-5</v>
      </c>
      <c r="L96" s="45"/>
      <c r="M96" s="55">
        <f t="shared" si="6"/>
        <v>3.7251502964583339E-5</v>
      </c>
      <c r="N96" s="65">
        <f t="shared" si="7"/>
        <v>4.7406789446165667E-7</v>
      </c>
      <c r="P96" s="83" t="s">
        <v>124</v>
      </c>
      <c r="Q96" s="84" t="s">
        <v>125</v>
      </c>
      <c r="R96" s="85" t="s">
        <v>98</v>
      </c>
      <c r="S96" s="85" t="s">
        <v>126</v>
      </c>
      <c r="T96" s="85" t="s">
        <v>127</v>
      </c>
      <c r="U96" s="85" t="s">
        <v>128</v>
      </c>
      <c r="V96" s="85" t="s">
        <v>120</v>
      </c>
    </row>
    <row r="97" spans="1:22" ht="18.75" thickTop="1" x14ac:dyDescent="0.35">
      <c r="C97" s="73"/>
      <c r="E97" s="218" t="s">
        <v>109</v>
      </c>
      <c r="F97" s="219">
        <v>0.11</v>
      </c>
      <c r="H97" s="80" t="s">
        <v>119</v>
      </c>
      <c r="I97" s="18"/>
      <c r="J97" s="129">
        <f>IFERROR(IF(ISTEXT($J$93),NA(),$J$93),"")</f>
        <v>12.8749605568</v>
      </c>
      <c r="K97" s="127">
        <f>IFERROR(IF(ISTEXT($K$93),NA(),$K$93),"")</f>
        <v>13.682393232399999</v>
      </c>
      <c r="L97" s="18"/>
      <c r="M97" s="127">
        <f t="shared" si="6"/>
        <v>13.2786768946</v>
      </c>
      <c r="N97" s="63">
        <f t="shared" si="7"/>
        <v>0.57094112026835742</v>
      </c>
      <c r="Q97" s="86"/>
      <c r="R97" s="86" t="s">
        <v>112</v>
      </c>
      <c r="S97" s="90">
        <f>$J$88</f>
        <v>30.400529466976419</v>
      </c>
      <c r="T97" s="90">
        <f>$K$88</f>
        <v>26.20754141381985</v>
      </c>
      <c r="U97" s="86" t="str">
        <f>$L$88</f>
        <v/>
      </c>
      <c r="V97" s="91">
        <f>$M$87</f>
        <v>0.70544251476738429</v>
      </c>
    </row>
    <row r="98" spans="1:22" x14ac:dyDescent="0.25">
      <c r="C98" s="73"/>
      <c r="E98" s="218" t="s">
        <v>110</v>
      </c>
      <c r="F98" s="219">
        <v>2</v>
      </c>
      <c r="H98" s="80" t="s">
        <v>120</v>
      </c>
      <c r="I98" s="18"/>
      <c r="J98" s="70">
        <f>IFERROR(IF(OR(ISTEXT($J$91),ISTEXT($J$92),ISTEXT($J$93)),NA(),(($J$91 * $I$91) + ($J$92 * $I$92)) / $J$93 / $I$93),"")</f>
        <v>1.0042851214647692</v>
      </c>
      <c r="K98" s="56">
        <f>IFERROR(IF(OR(ISTEXT($K$91),ISTEXT($K$92),ISTEXT($K$93)),NA(),(($K$91 * $I$91) + ($K$92 * $I$92)) / $K$93 / $I$93),"")</f>
        <v>1.0314066540568667</v>
      </c>
      <c r="L98" s="18" t="str">
        <f>IFERROR(IF(OR(ISTEXT($L$91),ISTEXT($L$92),ISTEXT($L$93)),NA(),(($L$91 * $I$91) + ($L$92 * $I$92)) / $L$93 / $I$93),"")</f>
        <v/>
      </c>
      <c r="M98" s="56">
        <f t="shared" si="6"/>
        <v>1.0178458877608181</v>
      </c>
      <c r="N98" s="66">
        <f t="shared" si="7"/>
        <v>1.9177819612044095E-2</v>
      </c>
      <c r="P98" s="87" t="str">
        <f>$B$80</f>
        <v>DTXSID1037515</v>
      </c>
      <c r="Q98" s="92">
        <f>$F$99</f>
        <v>10</v>
      </c>
      <c r="R98" s="86" t="s">
        <v>123</v>
      </c>
      <c r="S98" s="90">
        <f>$J$99</f>
        <v>26.066301455875902</v>
      </c>
      <c r="T98" s="90">
        <f>$K$99</f>
        <v>24.973514866267159</v>
      </c>
      <c r="U98" s="86" t="str">
        <f>$L$99</f>
        <v/>
      </c>
      <c r="V98" s="105">
        <f>$M$98</f>
        <v>1.0178458877608181</v>
      </c>
    </row>
    <row r="99" spans="1:22" ht="18.75" thickBot="1" x14ac:dyDescent="0.4">
      <c r="C99" s="73"/>
      <c r="E99" s="220" t="s">
        <v>111</v>
      </c>
      <c r="F99" s="221">
        <v>10</v>
      </c>
      <c r="H99" s="81" t="s">
        <v>122</v>
      </c>
      <c r="I99" s="46"/>
      <c r="J99" s="71">
        <f>IFERROR($J$96 / $J$93 / $F$97 * 1000000,"")</f>
        <v>26.066301455875902</v>
      </c>
      <c r="K99" s="57">
        <f>IFERROR($K$96 / $K$93 / $F$97 * 1000000,"")</f>
        <v>24.973514866267159</v>
      </c>
      <c r="L99" s="46" t="str">
        <f>IFERROR($L$96 / $L$93 / $F$97 * 1000000,"")</f>
        <v/>
      </c>
      <c r="M99" s="57">
        <f t="shared" si="6"/>
        <v>25.51990816107153</v>
      </c>
      <c r="N99" s="67">
        <f t="shared" si="7"/>
        <v>0.77271680790206265</v>
      </c>
      <c r="P99" s="88"/>
      <c r="Q99" s="93"/>
      <c r="R99" s="94" t="s">
        <v>94</v>
      </c>
      <c r="S99" s="96">
        <f>$J$100</f>
        <v>0.85742919327083711</v>
      </c>
      <c r="T99" s="96">
        <f>$K$100</f>
        <v>0.95291330353857762</v>
      </c>
      <c r="U99" s="94" t="str">
        <f>$L$100</f>
        <v/>
      </c>
      <c r="V99" s="94"/>
    </row>
    <row r="100" spans="1:22" ht="15.75" thickBot="1" x14ac:dyDescent="0.3">
      <c r="H100" s="53" t="s">
        <v>94</v>
      </c>
      <c r="I100" s="54"/>
      <c r="J100" s="59">
        <f>IFERROR($J$99 / $J$88,"")</f>
        <v>0.85742919327083711</v>
      </c>
      <c r="K100" s="59">
        <f>IFERROR($K$99 / $K$88,"")</f>
        <v>0.95291330353857762</v>
      </c>
      <c r="L100" s="54" t="str">
        <f>IFERROR($L$99 / $L$88,"")</f>
        <v/>
      </c>
      <c r="M100" s="59">
        <f t="shared" si="6"/>
        <v>0.90517124840470742</v>
      </c>
      <c r="N100" s="132">
        <f t="shared" si="7"/>
        <v>6.7517461865883366E-2</v>
      </c>
      <c r="P100" s="89"/>
      <c r="Q100" s="97"/>
      <c r="R100" s="86"/>
      <c r="S100" s="86"/>
      <c r="T100" s="86"/>
      <c r="U100" s="86"/>
      <c r="V100" s="86"/>
    </row>
    <row r="101" spans="1:22" ht="15.75" thickTop="1" x14ac:dyDescent="0.25"/>
    <row r="105" spans="1:22" ht="15.75" thickBot="1" x14ac:dyDescent="0.3">
      <c r="H105" s="73" t="s">
        <v>112</v>
      </c>
    </row>
    <row r="106" spans="1:22" ht="15.75" thickTop="1" x14ac:dyDescent="0.25">
      <c r="A106" s="1" t="s">
        <v>7</v>
      </c>
      <c r="B106" s="1" t="s">
        <v>193</v>
      </c>
      <c r="C106" s="1" t="s">
        <v>15</v>
      </c>
      <c r="D106" s="215">
        <v>13.532999999999999</v>
      </c>
      <c r="E106" s="215">
        <v>89644.273000000001</v>
      </c>
      <c r="F106" s="215">
        <v>1.509634E-4</v>
      </c>
      <c r="H106" s="74" t="s">
        <v>113</v>
      </c>
      <c r="I106" s="25">
        <v>7.4999999999999997E-2</v>
      </c>
      <c r="J106" s="26">
        <f>($F$114 - $M$110) * $F$122</f>
        <v>1.8473251218</v>
      </c>
      <c r="K106" s="26">
        <f>($F$115 - $M$110) * $F$122</f>
        <v>1.8909020830000001</v>
      </c>
      <c r="L106" s="27"/>
      <c r="M106" s="34">
        <f>IFERROR(AVERAGE(J106:L106),"")</f>
        <v>1.8691136024000001</v>
      </c>
      <c r="N106" s="99">
        <f>IFERROR(STDEV(J106:L106),"")</f>
        <v>3.081356476802314E-2</v>
      </c>
      <c r="P106" s="1" t="s">
        <v>112</v>
      </c>
      <c r="Q106" s="15">
        <f>$M$114</f>
        <v>28.334979594963386</v>
      </c>
      <c r="R106" s="14">
        <f>$N$114</f>
        <v>0.4078080495834247</v>
      </c>
    </row>
    <row r="107" spans="1:22" x14ac:dyDescent="0.25">
      <c r="A107" s="1" t="s">
        <v>9</v>
      </c>
      <c r="B107" s="1" t="s">
        <v>193</v>
      </c>
      <c r="C107" s="1" t="s">
        <v>15</v>
      </c>
      <c r="D107" s="215">
        <v>5.2990000000000004</v>
      </c>
      <c r="E107" s="215">
        <v>86223.358999999997</v>
      </c>
      <c r="F107" s="215">
        <v>6.1456699999999997E-5</v>
      </c>
      <c r="H107" s="75" t="s">
        <v>114</v>
      </c>
      <c r="I107" s="20">
        <v>0.25</v>
      </c>
      <c r="J107" s="21">
        <f>($F$110 - $M$110) * $F$122</f>
        <v>0.27773458740000001</v>
      </c>
      <c r="K107" s="21">
        <f>($F$111 - $M$110) * $F$122</f>
        <v>0.2979830322</v>
      </c>
      <c r="L107" s="18"/>
      <c r="M107" s="20">
        <f>IFERROR(AVERAGE(J107:L107),"")</f>
        <v>0.2878588098</v>
      </c>
      <c r="N107" s="36">
        <f>IFERROR(STDEV(J107:L107),"")</f>
        <v>1.4317812626561477E-2</v>
      </c>
      <c r="P107" s="1" t="s">
        <v>123</v>
      </c>
      <c r="Q107" s="15">
        <f>$M$125</f>
        <v>38.959686337654844</v>
      </c>
      <c r="R107" s="13">
        <f>$N$125</f>
        <v>3.5444554785799425</v>
      </c>
    </row>
    <row r="108" spans="1:22" x14ac:dyDescent="0.25">
      <c r="A108" s="1" t="s">
        <v>10</v>
      </c>
      <c r="B108" s="1" t="s">
        <v>193</v>
      </c>
      <c r="C108" s="1" t="s">
        <v>15</v>
      </c>
      <c r="D108" s="215">
        <v>9.2999999999999999E-2</v>
      </c>
      <c r="E108" s="215">
        <v>84838.937999999995</v>
      </c>
      <c r="F108" s="215">
        <v>1.0962E-6</v>
      </c>
      <c r="H108" s="75" t="s">
        <v>115</v>
      </c>
      <c r="I108" s="22">
        <v>7.4999999999999997E-2</v>
      </c>
      <c r="J108" s="23">
        <f>($F$112 - $M$110) * $F$122</f>
        <v>3.1258226225999999</v>
      </c>
      <c r="K108" s="23">
        <f>($F$113 - $M$110) * $F$122</f>
        <v>3.2861395382</v>
      </c>
      <c r="L108" s="18"/>
      <c r="M108" s="31">
        <f>IFERROR(AVERAGE(J108:L108),"")</f>
        <v>3.2059810804</v>
      </c>
      <c r="N108" s="100">
        <f>IFERROR(STDEV(J108:L108),"")</f>
        <v>0.11336117815967153</v>
      </c>
    </row>
    <row r="109" spans="1:22" x14ac:dyDescent="0.25">
      <c r="A109" s="1" t="s">
        <v>11</v>
      </c>
      <c r="B109" s="1" t="s">
        <v>193</v>
      </c>
      <c r="C109" s="1" t="s">
        <v>15</v>
      </c>
      <c r="D109" s="215">
        <v>3.1819999999999999</v>
      </c>
      <c r="E109" s="215">
        <v>86404.57</v>
      </c>
      <c r="F109" s="215">
        <v>3.6826799999999998E-5</v>
      </c>
      <c r="H109" s="75" t="s">
        <v>116</v>
      </c>
      <c r="I109" s="18"/>
      <c r="J109" s="18"/>
      <c r="K109" s="18"/>
      <c r="L109" s="18"/>
      <c r="M109" s="18"/>
      <c r="N109" s="28"/>
    </row>
    <row r="110" spans="1:22" ht="15.75" thickBot="1" x14ac:dyDescent="0.3">
      <c r="A110" s="1" t="s">
        <v>194</v>
      </c>
      <c r="B110" s="1" t="s">
        <v>193</v>
      </c>
      <c r="C110" s="1" t="s">
        <v>15</v>
      </c>
      <c r="D110" s="215">
        <v>6238.2939999999999</v>
      </c>
      <c r="E110" s="215">
        <v>89708.18</v>
      </c>
      <c r="F110" s="215">
        <v>6.9539856900000002E-2</v>
      </c>
      <c r="H110" s="76" t="s">
        <v>117</v>
      </c>
      <c r="I110" s="19"/>
      <c r="J110" s="24">
        <f>IF($G$106&lt;&gt;"","Point Deleted",$F$106)</f>
        <v>1.509634E-4</v>
      </c>
      <c r="K110" s="98">
        <f>IF($G$107&lt;&gt;"","Point Deleted",$F$107)</f>
        <v>6.1456699999999997E-5</v>
      </c>
      <c r="L110" s="19"/>
      <c r="M110" s="24">
        <f>IFERROR(AVERAGE(J110:L110),"")</f>
        <v>1.0621004999999999E-4</v>
      </c>
      <c r="N110" s="37">
        <f>IFERROR(STDEV(J110:L110),"")</f>
        <v>6.3290794531629954E-5</v>
      </c>
    </row>
    <row r="111" spans="1:22" x14ac:dyDescent="0.25">
      <c r="A111" s="1" t="s">
        <v>195</v>
      </c>
      <c r="B111" s="1" t="s">
        <v>193</v>
      </c>
      <c r="C111" s="1" t="s">
        <v>15</v>
      </c>
      <c r="D111" s="215">
        <v>6629.54</v>
      </c>
      <c r="E111" s="215">
        <v>88865.483999999997</v>
      </c>
      <c r="F111" s="215">
        <v>7.4601968099999999E-2</v>
      </c>
      <c r="H111" s="77" t="s">
        <v>118</v>
      </c>
      <c r="I111" s="17"/>
      <c r="J111" s="41">
        <f>IFERROR(IF(ISTEXT($J$107),NA(),($J$107 * $I$107) / ($F$124 * 3600)),"")</f>
        <v>9.6435620625000011E-6</v>
      </c>
      <c r="K111" s="30">
        <f>IFERROR(IF(ISTEXT($K$107),NA(),($K$107 * $I$107) / ($F$124 * 3600)),"")</f>
        <v>1.03466330625E-5</v>
      </c>
      <c r="L111" s="17"/>
      <c r="M111" s="30">
        <f>IFERROR(AVERAGE(J111:L111),"")</f>
        <v>9.9950975625000015E-6</v>
      </c>
      <c r="N111" s="38">
        <f>IFERROR(STDEV(J111:L111),"")</f>
        <v>4.9714627175560644E-7</v>
      </c>
    </row>
    <row r="112" spans="1:22" ht="18" x14ac:dyDescent="0.35">
      <c r="A112" s="1" t="s">
        <v>196</v>
      </c>
      <c r="B112" s="1" t="s">
        <v>193</v>
      </c>
      <c r="C112" s="1" t="s">
        <v>15</v>
      </c>
      <c r="D112" s="215">
        <v>75910.875</v>
      </c>
      <c r="E112" s="215">
        <v>97127.148000000001</v>
      </c>
      <c r="F112" s="215">
        <v>0.78156186569999997</v>
      </c>
      <c r="H112" s="75" t="s">
        <v>119</v>
      </c>
      <c r="I112" s="18"/>
      <c r="J112" s="42">
        <f>IFERROR(IF(ISTEXT($J$108),NA(),$J$108),"")</f>
        <v>3.1258226225999999</v>
      </c>
      <c r="K112" s="31">
        <f>IFERROR(IF(ISTEXT($K$108),NA(),$K$108),"")</f>
        <v>3.2861395382</v>
      </c>
      <c r="L112" s="18"/>
      <c r="M112" s="31">
        <f>IFERROR(AVERAGE(J112:L112),"")</f>
        <v>3.2059810804</v>
      </c>
      <c r="N112" s="100">
        <f>IFERROR(STDEV(J112:L112),"")</f>
        <v>0.11336117815967153</v>
      </c>
    </row>
    <row r="113" spans="1:22" x14ac:dyDescent="0.25">
      <c r="A113" s="1" t="s">
        <v>197</v>
      </c>
      <c r="B113" s="1" t="s">
        <v>193</v>
      </c>
      <c r="C113" s="1" t="s">
        <v>15</v>
      </c>
      <c r="D113" s="215">
        <v>78392.577999999994</v>
      </c>
      <c r="E113" s="215">
        <v>95409.758000000002</v>
      </c>
      <c r="F113" s="215">
        <v>0.82164109460000001</v>
      </c>
      <c r="H113" s="75" t="s">
        <v>120</v>
      </c>
      <c r="I113" s="18"/>
      <c r="J113" s="43">
        <f>IFERROR(IF(OR(ISTEXT($J$106),ISTEXT($J$107),ISTEXT($J$108)),NA(),(($J$106 * $I$106) + ($J$107 * $I$107)) / $J$108 / $I$108),"")</f>
        <v>0.88716073002676721</v>
      </c>
      <c r="K113" s="32">
        <f>IFERROR(IF(OR(ISTEXT($K$106),ISTEXT($K$107),ISTEXT($K$108)),NA(),(($K$106 * $I$106) + ($K$107 * $I$107)) / $K$108 / $I$108),"")</f>
        <v>0.87767997173358747</v>
      </c>
      <c r="L113" s="18" t="str">
        <f>IFERROR(IF(OR(ISTEXT($L$106),ISTEXT($L$107),ISTEXT($L$108)),NA(),(($L$106 * $I$106) + ($L$107 * $I$107)) / $L$108 / $I$108),"")</f>
        <v/>
      </c>
      <c r="M113" s="32">
        <f>IFERROR(AVERAGE(J113:L113),"")</f>
        <v>0.88242035088017734</v>
      </c>
      <c r="N113" s="133">
        <f>IFERROR(STDEV(J113:L113),"")</f>
        <v>6.7039084798979891E-3</v>
      </c>
    </row>
    <row r="114" spans="1:22" ht="18.75" thickBot="1" x14ac:dyDescent="0.4">
      <c r="A114" s="1" t="s">
        <v>198</v>
      </c>
      <c r="B114" s="1" t="s">
        <v>193</v>
      </c>
      <c r="C114" s="1" t="s">
        <v>15</v>
      </c>
      <c r="D114" s="215">
        <v>42146.711000000003</v>
      </c>
      <c r="E114" s="215">
        <v>91238.991999999998</v>
      </c>
      <c r="F114" s="215">
        <v>0.46193749049999999</v>
      </c>
      <c r="H114" s="78" t="s">
        <v>122</v>
      </c>
      <c r="I114" s="29"/>
      <c r="J114" s="44">
        <f>IFERROR($J$111 / $J$108 / $F$123 * 1000000,"")</f>
        <v>28.046615757680485</v>
      </c>
      <c r="K114" s="33">
        <f>IFERROR($K$111 / $K$108 / $F$123 * 1000000,"")</f>
        <v>28.623343432246283</v>
      </c>
      <c r="L114" s="29" t="str">
        <f>IFERROR($L$111 / $L$108 / $F$123 * 1000000,"")</f>
        <v/>
      </c>
      <c r="M114" s="33">
        <f>IFERROR(AVERAGE(J114:L114),"")</f>
        <v>28.334979594963386</v>
      </c>
      <c r="N114" s="113">
        <f>IFERROR(STDEV(J114:L114),"")</f>
        <v>0.4078080495834247</v>
      </c>
    </row>
    <row r="115" spans="1:22" ht="15.75" thickTop="1" x14ac:dyDescent="0.25">
      <c r="A115" s="1" t="s">
        <v>199</v>
      </c>
      <c r="B115" s="1" t="s">
        <v>193</v>
      </c>
      <c r="C115" s="1" t="s">
        <v>15</v>
      </c>
      <c r="D115" s="215">
        <v>42685.25</v>
      </c>
      <c r="E115" s="215">
        <v>90275.773000000001</v>
      </c>
      <c r="F115" s="215">
        <v>0.47283173080000002</v>
      </c>
      <c r="H115" s="72"/>
    </row>
    <row r="116" spans="1:22" ht="15.75" thickBot="1" x14ac:dyDescent="0.3">
      <c r="A116" s="1" t="s">
        <v>200</v>
      </c>
      <c r="B116" s="1" t="s">
        <v>193</v>
      </c>
      <c r="C116" s="1" t="s">
        <v>15</v>
      </c>
      <c r="D116" s="215">
        <v>23829.763999999999</v>
      </c>
      <c r="E116" s="215">
        <v>87478.726999999999</v>
      </c>
      <c r="F116" s="215">
        <v>0.27240638740000001</v>
      </c>
      <c r="H116" s="73" t="s">
        <v>123</v>
      </c>
    </row>
    <row r="117" spans="1:22" ht="15.75" thickTop="1" x14ac:dyDescent="0.25">
      <c r="A117" s="1" t="s">
        <v>201</v>
      </c>
      <c r="B117" s="1" t="s">
        <v>193</v>
      </c>
      <c r="C117" s="1" t="s">
        <v>15</v>
      </c>
      <c r="D117" s="215">
        <v>26584.008000000002</v>
      </c>
      <c r="E117" s="215">
        <v>88473.016000000003</v>
      </c>
      <c r="F117" s="215">
        <v>0.30047588749999998</v>
      </c>
      <c r="H117" s="79" t="s">
        <v>113</v>
      </c>
      <c r="I117" s="49">
        <v>0.25</v>
      </c>
      <c r="J117" s="50">
        <f>($F$120 - $M$121) * $F$122</f>
        <v>2.6679060639999999</v>
      </c>
      <c r="K117" s="50">
        <f>($F$121 - $M$121) * $F$122</f>
        <v>2.7133702263999999</v>
      </c>
      <c r="L117" s="51"/>
      <c r="M117" s="60">
        <f>IFERROR(AVERAGE(J117:L117),"")</f>
        <v>2.6906381451999999</v>
      </c>
      <c r="N117" s="61">
        <f>IFERROR(STDEV(J117:L117),"")</f>
        <v>3.2148017534006507E-2</v>
      </c>
    </row>
    <row r="118" spans="1:22" x14ac:dyDescent="0.25">
      <c r="A118" s="1" t="s">
        <v>202</v>
      </c>
      <c r="B118" s="1" t="s">
        <v>193</v>
      </c>
      <c r="C118" s="1" t="s">
        <v>15</v>
      </c>
      <c r="D118" s="215">
        <v>72821.554999999993</v>
      </c>
      <c r="E118" s="215">
        <v>102911.273</v>
      </c>
      <c r="F118" s="215">
        <v>0.70761494709999995</v>
      </c>
      <c r="H118" s="80" t="s">
        <v>114</v>
      </c>
      <c r="I118" s="22">
        <v>7.4999999999999997E-2</v>
      </c>
      <c r="J118" s="23">
        <f>($F$116 - $M$121) * $F$122</f>
        <v>1.0895497035999999</v>
      </c>
      <c r="K118" s="23">
        <f>($F$117 - $M$121) * $F$122</f>
        <v>1.2018277039999998</v>
      </c>
      <c r="L118" s="18"/>
      <c r="M118" s="31">
        <f>IFERROR(AVERAGE(J118:L118),"")</f>
        <v>1.1456887037999999</v>
      </c>
      <c r="N118" s="62">
        <f>IFERROR(STDEV(J118:L118),"")</f>
        <v>7.9392535460905828E-2</v>
      </c>
    </row>
    <row r="119" spans="1:22" x14ac:dyDescent="0.25">
      <c r="A119" s="1" t="s">
        <v>203</v>
      </c>
      <c r="B119" s="1" t="s">
        <v>193</v>
      </c>
      <c r="C119" s="1" t="s">
        <v>15</v>
      </c>
      <c r="D119" s="215">
        <v>70215.210999999996</v>
      </c>
      <c r="E119" s="215">
        <v>102327.648</v>
      </c>
      <c r="F119" s="215">
        <v>0.68618024919999998</v>
      </c>
      <c r="H119" s="80" t="s">
        <v>115</v>
      </c>
      <c r="I119" s="20">
        <v>0.25</v>
      </c>
      <c r="J119" s="23">
        <f>($F$118 - $M$121) * $F$122</f>
        <v>2.8303839423999997</v>
      </c>
      <c r="K119" s="23">
        <f>($F$119 - $M$121) * $F$122</f>
        <v>2.7446451507999998</v>
      </c>
      <c r="L119" s="18"/>
      <c r="M119" s="31">
        <f>IFERROR(AVERAGE(J119:L119),"")</f>
        <v>2.7875145465999998</v>
      </c>
      <c r="N119" s="62">
        <f>IFERROR(STDEV(J119:L119),"")</f>
        <v>6.0626480951100105E-2</v>
      </c>
    </row>
    <row r="120" spans="1:22" x14ac:dyDescent="0.25">
      <c r="A120" s="1" t="s">
        <v>204</v>
      </c>
      <c r="B120" s="1" t="s">
        <v>193</v>
      </c>
      <c r="C120" s="1" t="s">
        <v>15</v>
      </c>
      <c r="D120" s="215">
        <v>59204.722999999998</v>
      </c>
      <c r="E120" s="215">
        <v>88763.304999999993</v>
      </c>
      <c r="F120" s="215">
        <v>0.66699547749999999</v>
      </c>
      <c r="H120" s="80" t="s">
        <v>116</v>
      </c>
      <c r="I120" s="18"/>
      <c r="J120" s="18"/>
      <c r="K120" s="18"/>
      <c r="L120" s="18"/>
      <c r="M120" s="18"/>
      <c r="N120" s="52"/>
    </row>
    <row r="121" spans="1:22" ht="15.75" thickBot="1" x14ac:dyDescent="0.3">
      <c r="A121" s="1" t="s">
        <v>205</v>
      </c>
      <c r="B121" s="1" t="s">
        <v>193</v>
      </c>
      <c r="C121" s="1" t="s">
        <v>15</v>
      </c>
      <c r="D121" s="215">
        <v>61292.777000000002</v>
      </c>
      <c r="E121" s="215">
        <v>90354.148000000001</v>
      </c>
      <c r="F121" s="215">
        <v>0.6783615181</v>
      </c>
      <c r="H121" s="81" t="s">
        <v>117</v>
      </c>
      <c r="I121" s="46"/>
      <c r="J121" s="48">
        <f>IF($G$108&lt;&gt;"","Point Deleted",$F$108)</f>
        <v>1.0962E-6</v>
      </c>
      <c r="K121" s="48">
        <f>IF($G$109&lt;&gt;"","Point Deleted",$F$109)</f>
        <v>3.6826799999999998E-5</v>
      </c>
      <c r="L121" s="46"/>
      <c r="M121" s="48">
        <f t="shared" ref="M121:M126" si="8">IFERROR(AVERAGE(J121:L121),"")</f>
        <v>1.8961499999999998E-5</v>
      </c>
      <c r="N121" s="64">
        <f t="shared" ref="N121:N126" si="9">IFERROR(STDEV(J121:L121),"")</f>
        <v>2.5265349555864051E-5</v>
      </c>
    </row>
    <row r="122" spans="1:22" ht="66.75" thickTop="1" thickBot="1" x14ac:dyDescent="0.3">
      <c r="C122" s="73"/>
      <c r="E122" s="216" t="s">
        <v>4</v>
      </c>
      <c r="F122" s="217">
        <v>4</v>
      </c>
      <c r="H122" s="82" t="s">
        <v>118</v>
      </c>
      <c r="I122" s="45"/>
      <c r="J122" s="69">
        <f>IFERROR(IF(ISTEXT($J$118),NA(),($J$118 * $I$118) / ($F$124 * 3600)),"")</f>
        <v>1.1349476079166667E-5</v>
      </c>
      <c r="K122" s="55">
        <f>IFERROR(IF(ISTEXT($K$118),NA(),($K$118 * $I$118) / ($F$124 * 3600)),"")</f>
        <v>1.2519038583333331E-5</v>
      </c>
      <c r="L122" s="45"/>
      <c r="M122" s="55">
        <f t="shared" si="8"/>
        <v>1.1934257331249999E-5</v>
      </c>
      <c r="N122" s="65">
        <f t="shared" si="9"/>
        <v>8.2700557771776787E-7</v>
      </c>
      <c r="P122" s="83" t="s">
        <v>124</v>
      </c>
      <c r="Q122" s="84" t="s">
        <v>125</v>
      </c>
      <c r="R122" s="85" t="s">
        <v>98</v>
      </c>
      <c r="S122" s="85" t="s">
        <v>126</v>
      </c>
      <c r="T122" s="85" t="s">
        <v>127</v>
      </c>
      <c r="U122" s="85" t="s">
        <v>128</v>
      </c>
      <c r="V122" s="85" t="s">
        <v>120</v>
      </c>
    </row>
    <row r="123" spans="1:22" ht="18.75" thickTop="1" x14ac:dyDescent="0.35">
      <c r="C123" s="73"/>
      <c r="E123" s="218" t="s">
        <v>109</v>
      </c>
      <c r="F123" s="219">
        <v>0.11</v>
      </c>
      <c r="H123" s="80" t="s">
        <v>119</v>
      </c>
      <c r="I123" s="18"/>
      <c r="J123" s="42">
        <f>IFERROR(IF(ISTEXT($J$119),NA(),$J$119),"")</f>
        <v>2.8303839423999997</v>
      </c>
      <c r="K123" s="31">
        <f>IFERROR(IF(ISTEXT($K$119),NA(),$K$119),"")</f>
        <v>2.7446451507999998</v>
      </c>
      <c r="L123" s="18"/>
      <c r="M123" s="31">
        <f t="shared" si="8"/>
        <v>2.7875145465999998</v>
      </c>
      <c r="N123" s="62">
        <f t="shared" si="9"/>
        <v>6.0626480951100105E-2</v>
      </c>
      <c r="Q123" s="86"/>
      <c r="R123" s="86" t="s">
        <v>112</v>
      </c>
      <c r="S123" s="90">
        <f>$J$114</f>
        <v>28.046615757680485</v>
      </c>
      <c r="T123" s="90">
        <f>$K$114</f>
        <v>28.623343432246283</v>
      </c>
      <c r="U123" s="86" t="str">
        <f>$L$114</f>
        <v/>
      </c>
      <c r="V123" s="91">
        <f>$M$113</f>
        <v>0.88242035088017734</v>
      </c>
    </row>
    <row r="124" spans="1:22" x14ac:dyDescent="0.25">
      <c r="C124" s="73"/>
      <c r="E124" s="218" t="s">
        <v>110</v>
      </c>
      <c r="F124" s="219">
        <v>2</v>
      </c>
      <c r="H124" s="80" t="s">
        <v>120</v>
      </c>
      <c r="I124" s="18"/>
      <c r="J124" s="70">
        <f>IFERROR(IF(OR(ISTEXT($J$117),ISTEXT($J$118),ISTEXT($J$119)),NA(),(($J$117 * $I$117) + ($J$118 * $I$118)) / $J$119 / $I$119),"")</f>
        <v>1.0580794111418712</v>
      </c>
      <c r="K124" s="56">
        <f>IFERROR(IF(OR(ISTEXT($K$117),ISTEXT($K$118),ISTEXT($K$119)),NA(),(($K$117 * $I$117) + ($K$118 * $I$118)) / $K$119 / $I$119),"")</f>
        <v>1.1199693835481883</v>
      </c>
      <c r="L124" s="18" t="str">
        <f>IFERROR(IF(OR(ISTEXT($L$117),ISTEXT($L$118),ISTEXT($L$119)),NA(),(($L$117 * $I$117) + ($L$118 * $I$118)) / $L$119 / $I$119),"")</f>
        <v/>
      </c>
      <c r="M124" s="56">
        <f t="shared" si="8"/>
        <v>1.0890243973450298</v>
      </c>
      <c r="N124" s="66">
        <f t="shared" si="9"/>
        <v>4.3762819175955134E-2</v>
      </c>
      <c r="P124" s="87" t="str">
        <f>$B$106</f>
        <v>DTXSID6021371</v>
      </c>
      <c r="Q124" s="92">
        <f>$F$125</f>
        <v>10</v>
      </c>
      <c r="R124" s="86" t="s">
        <v>123</v>
      </c>
      <c r="S124" s="90">
        <f>$J$125</f>
        <v>36.453377833137161</v>
      </c>
      <c r="T124" s="90">
        <f>$K$125</f>
        <v>41.465994842172535</v>
      </c>
      <c r="U124" s="86" t="str">
        <f>$L$125</f>
        <v/>
      </c>
      <c r="V124" s="105">
        <f>$M$124</f>
        <v>1.0890243973450298</v>
      </c>
    </row>
    <row r="125" spans="1:22" ht="18.75" thickBot="1" x14ac:dyDescent="0.4">
      <c r="C125" s="73"/>
      <c r="E125" s="220" t="s">
        <v>111</v>
      </c>
      <c r="F125" s="221">
        <v>10</v>
      </c>
      <c r="H125" s="81" t="s">
        <v>122</v>
      </c>
      <c r="I125" s="46"/>
      <c r="J125" s="71">
        <f>IFERROR($J$122 / $J$119 / $F$123 * 1000000,"")</f>
        <v>36.453377833137161</v>
      </c>
      <c r="K125" s="57">
        <f>IFERROR($K$122 / $K$119 / $F$123 * 1000000,"")</f>
        <v>41.465994842172535</v>
      </c>
      <c r="L125" s="46" t="str">
        <f>IFERROR($L$122 / $L$119 / $F$123 * 1000000,"")</f>
        <v/>
      </c>
      <c r="M125" s="57">
        <f t="shared" si="8"/>
        <v>38.959686337654844</v>
      </c>
      <c r="N125" s="104">
        <f t="shared" si="9"/>
        <v>3.5444554785799425</v>
      </c>
      <c r="P125" s="88"/>
      <c r="Q125" s="93"/>
      <c r="R125" s="94" t="s">
        <v>94</v>
      </c>
      <c r="S125" s="95">
        <f>$J$126</f>
        <v>1.299742476885273</v>
      </c>
      <c r="T125" s="95">
        <f>$K$126</f>
        <v>1.448677543220128</v>
      </c>
      <c r="U125" s="94" t="str">
        <f>$L$126</f>
        <v/>
      </c>
      <c r="V125" s="94"/>
    </row>
    <row r="126" spans="1:22" ht="15.75" thickBot="1" x14ac:dyDescent="0.3">
      <c r="H126" s="53" t="s">
        <v>94</v>
      </c>
      <c r="I126" s="54"/>
      <c r="J126" s="58">
        <f>IFERROR($J$125 / $J$114,"")</f>
        <v>1.299742476885273</v>
      </c>
      <c r="K126" s="58">
        <f>IFERROR($K$125 / $K$114,"")</f>
        <v>1.448677543220128</v>
      </c>
      <c r="L126" s="54" t="str">
        <f>IFERROR($L$125 / $L$114,"")</f>
        <v/>
      </c>
      <c r="M126" s="58">
        <f t="shared" si="8"/>
        <v>1.3742100100527006</v>
      </c>
      <c r="N126" s="68">
        <f t="shared" si="9"/>
        <v>0.10531299536184424</v>
      </c>
      <c r="P126" s="89"/>
      <c r="Q126" s="97"/>
      <c r="R126" s="86"/>
      <c r="S126" s="86"/>
      <c r="T126" s="86"/>
      <c r="U126" s="86"/>
      <c r="V126" s="86"/>
    </row>
    <row r="127" spans="1:22" ht="15.75" thickTop="1" x14ac:dyDescent="0.25"/>
    <row r="131" spans="1:18" ht="15.75" thickBot="1" x14ac:dyDescent="0.3">
      <c r="H131" s="73" t="s">
        <v>112</v>
      </c>
    </row>
    <row r="132" spans="1:18" ht="15.75" thickTop="1" x14ac:dyDescent="0.25">
      <c r="A132" s="1" t="s">
        <v>7</v>
      </c>
      <c r="B132" s="1" t="s">
        <v>206</v>
      </c>
      <c r="C132" s="1" t="s">
        <v>16</v>
      </c>
      <c r="D132" s="215">
        <v>7.3999999999999996E-2</v>
      </c>
      <c r="E132" s="215">
        <v>89644.273000000001</v>
      </c>
      <c r="F132" s="215">
        <v>8.2549999999999997E-7</v>
      </c>
      <c r="H132" s="74" t="s">
        <v>113</v>
      </c>
      <c r="I132" s="25">
        <v>7.4999999999999997E-2</v>
      </c>
      <c r="J132" s="134">
        <f>($F$140 - $M$136) * $F$148</f>
        <v>0.51940655520000001</v>
      </c>
      <c r="K132" s="134">
        <f>($F$141 - $M$136) * $F$148</f>
        <v>0.51367994439999998</v>
      </c>
      <c r="L132" s="27"/>
      <c r="M132" s="136">
        <f>IFERROR(AVERAGE(J132:L132),"")</f>
        <v>0.51654324979999999</v>
      </c>
      <c r="N132" s="137">
        <f>IFERROR(STDEV(J132:L132),"")</f>
        <v>4.049325329896142E-3</v>
      </c>
      <c r="P132" s="1" t="s">
        <v>112</v>
      </c>
      <c r="Q132" s="13">
        <f>$M$140</f>
        <v>3.2003213490458098</v>
      </c>
      <c r="R132" s="13">
        <f>$N$140</f>
        <v>1.3072582384192302</v>
      </c>
    </row>
    <row r="133" spans="1:18" x14ac:dyDescent="0.25">
      <c r="A133" s="1" t="s">
        <v>9</v>
      </c>
      <c r="B133" s="1" t="s">
        <v>206</v>
      </c>
      <c r="C133" s="1" t="s">
        <v>16</v>
      </c>
      <c r="D133" s="215">
        <v>0.41599999999999998</v>
      </c>
      <c r="E133" s="215">
        <v>86223.358999999997</v>
      </c>
      <c r="F133" s="215">
        <v>4.8246999999999997E-6</v>
      </c>
      <c r="H133" s="75" t="s">
        <v>114</v>
      </c>
      <c r="I133" s="20">
        <v>0.25</v>
      </c>
      <c r="J133" s="117">
        <f>($F$136 - $M$136) * $F$148</f>
        <v>1.1927284E-2</v>
      </c>
      <c r="K133" s="106">
        <f>($F$137 - $M$136) * $F$148</f>
        <v>7.7790260000000005E-3</v>
      </c>
      <c r="L133" s="18"/>
      <c r="M133" s="111">
        <f>IFERROR(AVERAGE(J133:L133),"")</f>
        <v>9.8531550000000006E-3</v>
      </c>
      <c r="N133" s="128">
        <f>IFERROR(STDEV(J133:L133),"")</f>
        <v>2.933261361911345E-3</v>
      </c>
      <c r="P133" s="1" t="s">
        <v>123</v>
      </c>
      <c r="Q133" s="15">
        <f>$M$151</f>
        <v>15.603220589811739</v>
      </c>
      <c r="R133" s="16">
        <f>$N$151</f>
        <v>7.7630000132719326E-2</v>
      </c>
    </row>
    <row r="134" spans="1:18" x14ac:dyDescent="0.25">
      <c r="A134" s="1" t="s">
        <v>10</v>
      </c>
      <c r="B134" s="1" t="s">
        <v>206</v>
      </c>
      <c r="C134" s="1" t="s">
        <v>16</v>
      </c>
      <c r="D134" s="215">
        <v>0.35</v>
      </c>
      <c r="E134" s="215">
        <v>84838.937999999995</v>
      </c>
      <c r="F134" s="215">
        <v>4.1254999999999997E-6</v>
      </c>
      <c r="H134" s="75" t="s">
        <v>115</v>
      </c>
      <c r="I134" s="22">
        <v>7.4999999999999997E-2</v>
      </c>
      <c r="J134" s="21">
        <f>($F$138 - $M$136) * $F$148</f>
        <v>0.91277725360000006</v>
      </c>
      <c r="K134" s="23">
        <f>($F$139 - $M$136) * $F$148</f>
        <v>1.0788903240000001</v>
      </c>
      <c r="L134" s="18"/>
      <c r="M134" s="20">
        <f>IFERROR(AVERAGE(J134:L134),"")</f>
        <v>0.99583378880000006</v>
      </c>
      <c r="N134" s="100">
        <f>IFERROR(STDEV(J134:L134),"")</f>
        <v>0.11745967852355838</v>
      </c>
    </row>
    <row r="135" spans="1:18" x14ac:dyDescent="0.25">
      <c r="A135" s="1" t="s">
        <v>11</v>
      </c>
      <c r="B135" s="1" t="s">
        <v>206</v>
      </c>
      <c r="C135" s="1" t="s">
        <v>16</v>
      </c>
      <c r="D135" s="215">
        <v>0.88400000000000001</v>
      </c>
      <c r="E135" s="215">
        <v>86404.57</v>
      </c>
      <c r="F135" s="215">
        <v>1.0230900000000001E-5</v>
      </c>
      <c r="H135" s="75" t="s">
        <v>116</v>
      </c>
      <c r="I135" s="18"/>
      <c r="J135" s="18"/>
      <c r="K135" s="18"/>
      <c r="L135" s="18"/>
      <c r="M135" s="18"/>
      <c r="N135" s="28"/>
    </row>
    <row r="136" spans="1:18" ht="15.75" thickBot="1" x14ac:dyDescent="0.3">
      <c r="A136" s="1" t="s">
        <v>207</v>
      </c>
      <c r="B136" s="1" t="s">
        <v>206</v>
      </c>
      <c r="C136" s="1" t="s">
        <v>16</v>
      </c>
      <c r="D136" s="215">
        <v>260.286</v>
      </c>
      <c r="E136" s="215">
        <v>87208.327999999994</v>
      </c>
      <c r="F136" s="215">
        <v>2.9846461000000001E-3</v>
      </c>
      <c r="H136" s="76" t="s">
        <v>117</v>
      </c>
      <c r="I136" s="19"/>
      <c r="J136" s="98">
        <f>IF($G$132&lt;&gt;"","Point Deleted",$F$132)</f>
        <v>8.2549999999999997E-7</v>
      </c>
      <c r="K136" s="98">
        <f>IF($G$133&lt;&gt;"","Point Deleted",$F$133)</f>
        <v>4.8246999999999997E-6</v>
      </c>
      <c r="L136" s="19"/>
      <c r="M136" s="98">
        <f>IFERROR(AVERAGE(J136:L136),"")</f>
        <v>2.8250999999999999E-6</v>
      </c>
      <c r="N136" s="37">
        <f>IFERROR(STDEV(J136:L136),"")</f>
        <v>2.8278614393212407E-6</v>
      </c>
    </row>
    <row r="137" spans="1:18" x14ac:dyDescent="0.25">
      <c r="A137" s="1" t="s">
        <v>208</v>
      </c>
      <c r="B137" s="1" t="s">
        <v>206</v>
      </c>
      <c r="C137" s="1" t="s">
        <v>16</v>
      </c>
      <c r="D137" s="215">
        <v>172.703</v>
      </c>
      <c r="E137" s="215">
        <v>88675.616999999998</v>
      </c>
      <c r="F137" s="215">
        <v>1.9475816000000001E-3</v>
      </c>
      <c r="H137" s="77" t="s">
        <v>118</v>
      </c>
      <c r="I137" s="17"/>
      <c r="J137" s="41">
        <f>IFERROR(IF(ISTEXT($J$133),NA(),($J$133 * $I$133) / ($F$150 * 3600)),"")</f>
        <v>4.1414180555555553E-7</v>
      </c>
      <c r="K137" s="30">
        <f>IFERROR(IF(ISTEXT($K$133),NA(),($K$133 * $I$133) / ($F$150 * 3600)),"")</f>
        <v>2.7010506944444447E-7</v>
      </c>
      <c r="L137" s="17"/>
      <c r="M137" s="30">
        <f>IFERROR(AVERAGE(J137:L137),"")</f>
        <v>3.4212343750000002E-7</v>
      </c>
      <c r="N137" s="38">
        <f>IFERROR(STDEV(J137:L137),"")</f>
        <v>1.018493528441439E-7</v>
      </c>
    </row>
    <row r="138" spans="1:18" ht="18" x14ac:dyDescent="0.35">
      <c r="A138" s="1" t="s">
        <v>209</v>
      </c>
      <c r="B138" s="1" t="s">
        <v>206</v>
      </c>
      <c r="C138" s="1" t="s">
        <v>16</v>
      </c>
      <c r="D138" s="215">
        <v>22042.263999999999</v>
      </c>
      <c r="E138" s="215">
        <v>96593.077999999994</v>
      </c>
      <c r="F138" s="215">
        <v>0.22819713850000001</v>
      </c>
      <c r="H138" s="75" t="s">
        <v>119</v>
      </c>
      <c r="I138" s="18"/>
      <c r="J138" s="114">
        <f>IFERROR(IF(ISTEXT($J$134),NA(),$J$134),"")</f>
        <v>0.91277725360000006</v>
      </c>
      <c r="K138" s="31">
        <f>IFERROR(IF(ISTEXT($K$134),NA(),$K$134),"")</f>
        <v>1.0788903240000001</v>
      </c>
      <c r="L138" s="18"/>
      <c r="M138" s="20">
        <f>IFERROR(AVERAGE(J138:L138),"")</f>
        <v>0.99583378880000006</v>
      </c>
      <c r="N138" s="100">
        <f>IFERROR(STDEV(J138:L138),"")</f>
        <v>0.11745967852355838</v>
      </c>
    </row>
    <row r="139" spans="1:18" x14ac:dyDescent="0.25">
      <c r="A139" s="1" t="s">
        <v>210</v>
      </c>
      <c r="B139" s="1" t="s">
        <v>206</v>
      </c>
      <c r="C139" s="1" t="s">
        <v>16</v>
      </c>
      <c r="D139" s="215">
        <v>25631.293000000001</v>
      </c>
      <c r="E139" s="215">
        <v>95027.358999999997</v>
      </c>
      <c r="F139" s="215">
        <v>0.26972540610000001</v>
      </c>
      <c r="H139" s="75" t="s">
        <v>120</v>
      </c>
      <c r="I139" s="18"/>
      <c r="J139" s="43">
        <f>IFERROR(IF(OR(ISTEXT($J$132),ISTEXT($J$133),ISTEXT($J$134)),NA(),(($J$132 * $I$132) + ($J$133 * $I$133)) / $J$134 / $I$134),"")</f>
        <v>0.61259651938957271</v>
      </c>
      <c r="K139" s="32">
        <f>IFERROR(IF(OR(ISTEXT($K$132),ISTEXT($K$133),ISTEXT($K$134)),NA(),(($K$132 * $I$132) + ($K$133 * $I$133)) / $K$134 / $I$134),"")</f>
        <v>0.50015281355574248</v>
      </c>
      <c r="L139" s="18" t="str">
        <f>IFERROR(IF(OR(ISTEXT($L$132),ISTEXT($L$133),ISTEXT($L$134)),NA(),(($L$132 * $I$132) + ($L$133 * $I$133)) / $L$134 / $I$134),"")</f>
        <v/>
      </c>
      <c r="M139" s="32">
        <f>IFERROR(AVERAGE(J139:L139),"")</f>
        <v>0.55637466647265765</v>
      </c>
      <c r="N139" s="101">
        <f>IFERROR(STDEV(J139:L139),"")</f>
        <v>7.9509706896845569E-2</v>
      </c>
    </row>
    <row r="140" spans="1:18" ht="18.75" thickBot="1" x14ac:dyDescent="0.4">
      <c r="A140" s="1" t="s">
        <v>211</v>
      </c>
      <c r="B140" s="1" t="s">
        <v>206</v>
      </c>
      <c r="C140" s="1" t="s">
        <v>16</v>
      </c>
      <c r="D140" s="215">
        <v>12140.804</v>
      </c>
      <c r="E140" s="215">
        <v>93495.468999999997</v>
      </c>
      <c r="F140" s="215">
        <v>0.12985446389999999</v>
      </c>
      <c r="H140" s="78" t="s">
        <v>122</v>
      </c>
      <c r="I140" s="29"/>
      <c r="J140" s="138">
        <f>IFERROR($J$137 / $J$134 / $F$149 * 1000000,"")</f>
        <v>4.1246925141940283</v>
      </c>
      <c r="K140" s="135">
        <f>IFERROR($K$137 / $K$134 / $F$149 * 1000000,"")</f>
        <v>2.2759501838975909</v>
      </c>
      <c r="L140" s="29" t="str">
        <f>IFERROR($L$137 / $L$134 / $F$149 * 1000000,"")</f>
        <v/>
      </c>
      <c r="M140" s="135">
        <f>IFERROR(AVERAGE(J140:L140),"")</f>
        <v>3.2003213490458098</v>
      </c>
      <c r="N140" s="40">
        <f>IFERROR(STDEV(J140:L140),"")</f>
        <v>1.3072582384192302</v>
      </c>
    </row>
    <row r="141" spans="1:18" ht="15.75" thickTop="1" x14ac:dyDescent="0.25">
      <c r="A141" s="1" t="s">
        <v>212</v>
      </c>
      <c r="B141" s="1" t="s">
        <v>206</v>
      </c>
      <c r="C141" s="1" t="s">
        <v>16</v>
      </c>
      <c r="D141" s="215">
        <v>11414.370999999999</v>
      </c>
      <c r="E141" s="215">
        <v>88881.18</v>
      </c>
      <c r="F141" s="215">
        <v>0.12842281119999999</v>
      </c>
      <c r="H141" s="72"/>
    </row>
    <row r="142" spans="1:18" ht="15.75" thickBot="1" x14ac:dyDescent="0.3">
      <c r="A142" s="1" t="s">
        <v>213</v>
      </c>
      <c r="B142" s="1" t="s">
        <v>206</v>
      </c>
      <c r="C142" s="1" t="s">
        <v>16</v>
      </c>
      <c r="D142" s="215">
        <v>3246.1460000000002</v>
      </c>
      <c r="E142" s="215">
        <v>83336.843999999997</v>
      </c>
      <c r="F142" s="215">
        <v>3.8952110999999998E-2</v>
      </c>
      <c r="H142" s="73" t="s">
        <v>123</v>
      </c>
    </row>
    <row r="143" spans="1:18" ht="15.75" thickTop="1" x14ac:dyDescent="0.25">
      <c r="A143" s="1" t="s">
        <v>214</v>
      </c>
      <c r="B143" s="1" t="s">
        <v>206</v>
      </c>
      <c r="C143" s="1" t="s">
        <v>16</v>
      </c>
      <c r="D143" s="215">
        <v>3548.38</v>
      </c>
      <c r="E143" s="215">
        <v>87751</v>
      </c>
      <c r="F143" s="215">
        <v>4.0436918099999997E-2</v>
      </c>
      <c r="H143" s="79" t="s">
        <v>113</v>
      </c>
      <c r="I143" s="49">
        <v>0.25</v>
      </c>
      <c r="J143" s="118">
        <f>($F$146 - $M$147) * $F$148</f>
        <v>0.70704505639999993</v>
      </c>
      <c r="K143" s="118">
        <f>($F$147 - $M$147) * $F$148</f>
        <v>0.66928389879999994</v>
      </c>
      <c r="L143" s="51"/>
      <c r="M143" s="49">
        <f>IFERROR(AVERAGE(J143:L143),"")</f>
        <v>0.68816447759999999</v>
      </c>
      <c r="N143" s="61">
        <f>IFERROR(STDEV(J143:L143),"")</f>
        <v>2.6701170604413925E-2</v>
      </c>
    </row>
    <row r="144" spans="1:18" x14ac:dyDescent="0.25">
      <c r="A144" s="1" t="s">
        <v>215</v>
      </c>
      <c r="B144" s="1" t="s">
        <v>206</v>
      </c>
      <c r="C144" s="1" t="s">
        <v>16</v>
      </c>
      <c r="D144" s="215">
        <v>23777.065999999999</v>
      </c>
      <c r="E144" s="215">
        <v>100947.93</v>
      </c>
      <c r="F144" s="215">
        <v>0.23553792530000001</v>
      </c>
      <c r="H144" s="80" t="s">
        <v>114</v>
      </c>
      <c r="I144" s="22">
        <v>7.4999999999999997E-2</v>
      </c>
      <c r="J144" s="21">
        <f>($F$142 - $M$147) * $F$148</f>
        <v>0.15577973119999999</v>
      </c>
      <c r="K144" s="21">
        <f>($F$143 - $M$147) * $F$148</f>
        <v>0.16171895959999999</v>
      </c>
      <c r="L144" s="18"/>
      <c r="M144" s="20">
        <f>IFERROR(AVERAGE(J144:L144),"")</f>
        <v>0.15874934539999999</v>
      </c>
      <c r="N144" s="120">
        <f>IFERROR(STDEV(J144:L144),"")</f>
        <v>4.1996686766557255E-3</v>
      </c>
    </row>
    <row r="145" spans="1:22" x14ac:dyDescent="0.25">
      <c r="A145" s="1" t="s">
        <v>216</v>
      </c>
      <c r="B145" s="1" t="s">
        <v>206</v>
      </c>
      <c r="C145" s="1" t="s">
        <v>16</v>
      </c>
      <c r="D145" s="215">
        <v>24720.395</v>
      </c>
      <c r="E145" s="215">
        <v>100389.758</v>
      </c>
      <c r="F145" s="215">
        <v>0.24624419359999999</v>
      </c>
      <c r="H145" s="80" t="s">
        <v>115</v>
      </c>
      <c r="I145" s="20">
        <v>0.25</v>
      </c>
      <c r="J145" s="21">
        <f>($F$144 - $M$147) * $F$148</f>
        <v>0.94212298839999997</v>
      </c>
      <c r="K145" s="21">
        <f>($F$145 - $M$147) * $F$148</f>
        <v>0.98494806159999992</v>
      </c>
      <c r="L145" s="18"/>
      <c r="M145" s="20">
        <f>IFERROR(AVERAGE(J145:L145),"")</f>
        <v>0.96353552499999995</v>
      </c>
      <c r="N145" s="62">
        <f>IFERROR(STDEV(J145:L145),"")</f>
        <v>3.0281899664530244E-2</v>
      </c>
    </row>
    <row r="146" spans="1:22" x14ac:dyDescent="0.25">
      <c r="A146" s="1" t="s">
        <v>217</v>
      </c>
      <c r="B146" s="1" t="s">
        <v>206</v>
      </c>
      <c r="C146" s="1" t="s">
        <v>16</v>
      </c>
      <c r="D146" s="215">
        <v>16110.883</v>
      </c>
      <c r="E146" s="215">
        <v>91141.172000000006</v>
      </c>
      <c r="F146" s="215">
        <v>0.17676844229999999</v>
      </c>
      <c r="H146" s="80" t="s">
        <v>116</v>
      </c>
      <c r="I146" s="18"/>
      <c r="J146" s="18"/>
      <c r="K146" s="18"/>
      <c r="L146" s="18"/>
      <c r="M146" s="18"/>
      <c r="N146" s="52"/>
    </row>
    <row r="147" spans="1:22" ht="15.75" thickBot="1" x14ac:dyDescent="0.3">
      <c r="A147" s="1" t="s">
        <v>218</v>
      </c>
      <c r="B147" s="1" t="s">
        <v>206</v>
      </c>
      <c r="C147" s="1" t="s">
        <v>16</v>
      </c>
      <c r="D147" s="215">
        <v>14862.496999999999</v>
      </c>
      <c r="E147" s="215">
        <v>88822.452999999994</v>
      </c>
      <c r="F147" s="215">
        <v>0.1673281529</v>
      </c>
      <c r="H147" s="81" t="s">
        <v>117</v>
      </c>
      <c r="I147" s="46"/>
      <c r="J147" s="48">
        <f>IF($G$134&lt;&gt;"","Point Deleted",$F$134)</f>
        <v>4.1254999999999997E-6</v>
      </c>
      <c r="K147" s="48">
        <f>IF($G$135&lt;&gt;"","Point Deleted",$F$135)</f>
        <v>1.0230900000000001E-5</v>
      </c>
      <c r="L147" s="46"/>
      <c r="M147" s="48">
        <f t="shared" ref="M147:M152" si="10">IFERROR(AVERAGE(J147:L147),"")</f>
        <v>7.1782000000000002E-6</v>
      </c>
      <c r="N147" s="64">
        <f t="shared" ref="N147:N152" si="11">IFERROR(STDEV(J147:L147),"")</f>
        <v>4.3171697418563479E-6</v>
      </c>
    </row>
    <row r="148" spans="1:22" ht="66.75" thickTop="1" thickBot="1" x14ac:dyDescent="0.3">
      <c r="C148" s="73"/>
      <c r="E148" s="216" t="s">
        <v>4</v>
      </c>
      <c r="F148" s="217">
        <v>4</v>
      </c>
      <c r="H148" s="82" t="s">
        <v>118</v>
      </c>
      <c r="I148" s="45"/>
      <c r="J148" s="69">
        <f>IFERROR(IF(ISTEXT($J$144),NA(),($J$144 * $I$144) / ($F$150 * 3600)),"")</f>
        <v>1.6227055333333331E-6</v>
      </c>
      <c r="K148" s="55">
        <f>IFERROR(IF(ISTEXT($K$144),NA(),($K$144 * $I$144) / ($F$150 * 3600)),"")</f>
        <v>1.6845724958333332E-6</v>
      </c>
      <c r="L148" s="45"/>
      <c r="M148" s="55">
        <f t="shared" si="10"/>
        <v>1.6536390145833332E-6</v>
      </c>
      <c r="N148" s="65">
        <f t="shared" si="11"/>
        <v>4.3746548715163956E-8</v>
      </c>
      <c r="P148" s="83" t="s">
        <v>124</v>
      </c>
      <c r="Q148" s="84" t="s">
        <v>125</v>
      </c>
      <c r="R148" s="85" t="s">
        <v>98</v>
      </c>
      <c r="S148" s="85" t="s">
        <v>126</v>
      </c>
      <c r="T148" s="85" t="s">
        <v>127</v>
      </c>
      <c r="U148" s="85" t="s">
        <v>128</v>
      </c>
      <c r="V148" s="85" t="s">
        <v>120</v>
      </c>
    </row>
    <row r="149" spans="1:22" ht="18.75" thickTop="1" x14ac:dyDescent="0.35">
      <c r="C149" s="73"/>
      <c r="E149" s="218" t="s">
        <v>109</v>
      </c>
      <c r="F149" s="219">
        <v>0.11</v>
      </c>
      <c r="H149" s="80" t="s">
        <v>119</v>
      </c>
      <c r="I149" s="18"/>
      <c r="J149" s="114">
        <f>IFERROR(IF(ISTEXT($J$145),NA(),$J$145),"")</f>
        <v>0.94212298839999997</v>
      </c>
      <c r="K149" s="20">
        <f>IFERROR(IF(ISTEXT($K$145),NA(),$K$145),"")</f>
        <v>0.98494806159999992</v>
      </c>
      <c r="L149" s="18"/>
      <c r="M149" s="20">
        <f t="shared" si="10"/>
        <v>0.96353552499999995</v>
      </c>
      <c r="N149" s="62">
        <f t="shared" si="11"/>
        <v>3.0281899664530244E-2</v>
      </c>
      <c r="Q149" s="86"/>
      <c r="R149" s="86" t="s">
        <v>112</v>
      </c>
      <c r="S149" s="125">
        <f>$J$140</f>
        <v>4.1246925141940283</v>
      </c>
      <c r="T149" s="125">
        <f>$K$140</f>
        <v>2.2759501838975909</v>
      </c>
      <c r="U149" s="86" t="str">
        <f>$L$140</f>
        <v/>
      </c>
      <c r="V149" s="91">
        <f>$M$139</f>
        <v>0.55637466647265765</v>
      </c>
    </row>
    <row r="150" spans="1:22" x14ac:dyDescent="0.25">
      <c r="C150" s="73"/>
      <c r="E150" s="218" t="s">
        <v>110</v>
      </c>
      <c r="F150" s="219">
        <v>2</v>
      </c>
      <c r="H150" s="80" t="s">
        <v>120</v>
      </c>
      <c r="I150" s="18"/>
      <c r="J150" s="43">
        <f>IFERROR(IF(OR(ISTEXT($J$143),ISTEXT($J$144),ISTEXT($J$145)),NA(),(($J$143 * $I$143) + ($J$144 * $I$144)) / $J$145 / $I$145),"")</f>
        <v>0.80008553558398665</v>
      </c>
      <c r="K150" s="32">
        <f>IFERROR(IF(OR(ISTEXT($K$143),ISTEXT($K$144),ISTEXT($K$145)),NA(),(($K$143 * $I$143) + ($K$144 * $I$144)) / $K$145 / $I$145),"")</f>
        <v>0.72876897235979088</v>
      </c>
      <c r="L150" s="18" t="str">
        <f>IFERROR(IF(OR(ISTEXT($L$143),ISTEXT($L$144),ISTEXT($L$145)),NA(),(($L$143 * $I$143) + ($L$144 * $I$144)) / $L$145 / $I$145),"")</f>
        <v/>
      </c>
      <c r="M150" s="32">
        <f t="shared" si="10"/>
        <v>0.76442725397188882</v>
      </c>
      <c r="N150" s="66">
        <f t="shared" si="11"/>
        <v>5.0428425466747979E-2</v>
      </c>
      <c r="P150" s="87" t="str">
        <f>$B$132</f>
        <v>DTXSID0047296</v>
      </c>
      <c r="Q150" s="92">
        <f>$F$151</f>
        <v>10</v>
      </c>
      <c r="R150" s="86" t="s">
        <v>123</v>
      </c>
      <c r="S150" s="90">
        <f>$J$151</f>
        <v>15.658113289329098</v>
      </c>
      <c r="T150" s="90">
        <f>$K$151</f>
        <v>15.548327890294381</v>
      </c>
      <c r="U150" s="86" t="str">
        <f>$L$151</f>
        <v/>
      </c>
      <c r="V150" s="91">
        <f>$M$150</f>
        <v>0.76442725397188882</v>
      </c>
    </row>
    <row r="151" spans="1:22" ht="18.75" thickBot="1" x14ac:dyDescent="0.4">
      <c r="C151" s="73"/>
      <c r="E151" s="220" t="s">
        <v>111</v>
      </c>
      <c r="F151" s="221">
        <v>10</v>
      </c>
      <c r="H151" s="81" t="s">
        <v>122</v>
      </c>
      <c r="I151" s="46"/>
      <c r="J151" s="71">
        <f>IFERROR($J$148 / $J$145 / $F$149 * 1000000,"")</f>
        <v>15.658113289329098</v>
      </c>
      <c r="K151" s="57">
        <f>IFERROR($K$148 / $K$145 / $F$149 * 1000000,"")</f>
        <v>15.548327890294381</v>
      </c>
      <c r="L151" s="46" t="str">
        <f>IFERROR($L$148 / $L$145 / $F$149 * 1000000,"")</f>
        <v/>
      </c>
      <c r="M151" s="57">
        <f t="shared" si="10"/>
        <v>15.603220589811739</v>
      </c>
      <c r="N151" s="139">
        <f t="shared" si="11"/>
        <v>7.7630000132719326E-2</v>
      </c>
      <c r="P151" s="88"/>
      <c r="Q151" s="93"/>
      <c r="R151" s="94" t="s">
        <v>94</v>
      </c>
      <c r="S151" s="95">
        <f>$J$152</f>
        <v>3.7961892275474791</v>
      </c>
      <c r="T151" s="95">
        <f>$K$152</f>
        <v>6.8315765434143598</v>
      </c>
      <c r="U151" s="94" t="str">
        <f>$L$152</f>
        <v/>
      </c>
      <c r="V151" s="94"/>
    </row>
    <row r="152" spans="1:22" ht="15.75" thickBot="1" x14ac:dyDescent="0.3">
      <c r="H152" s="53" t="s">
        <v>94</v>
      </c>
      <c r="I152" s="54"/>
      <c r="J152" s="58">
        <f>IFERROR($J$151 / $J$140,"")</f>
        <v>3.7961892275474791</v>
      </c>
      <c r="K152" s="58">
        <f>IFERROR($K$151 / $K$140,"")</f>
        <v>6.8315765434143598</v>
      </c>
      <c r="L152" s="54" t="str">
        <f>IFERROR($L$151 / $L$140,"")</f>
        <v/>
      </c>
      <c r="M152" s="58">
        <f t="shared" si="10"/>
        <v>5.3138828854809192</v>
      </c>
      <c r="N152" s="121">
        <f t="shared" si="11"/>
        <v>2.1463429545771042</v>
      </c>
      <c r="P152" s="89"/>
      <c r="Q152" s="97"/>
      <c r="R152" s="86"/>
      <c r="S152" s="86"/>
      <c r="T152" s="86"/>
      <c r="U152" s="86"/>
      <c r="V152" s="86"/>
    </row>
    <row r="153" spans="1:22" ht="15.75" thickTop="1" x14ac:dyDescent="0.25"/>
    <row r="157" spans="1:22" ht="15.75" thickBot="1" x14ac:dyDescent="0.3">
      <c r="H157" s="73" t="s">
        <v>112</v>
      </c>
    </row>
    <row r="158" spans="1:22" ht="15.75" thickTop="1" x14ac:dyDescent="0.25">
      <c r="A158" s="1" t="s">
        <v>7</v>
      </c>
      <c r="B158" s="1" t="s">
        <v>219</v>
      </c>
      <c r="C158" s="1" t="s">
        <v>17</v>
      </c>
      <c r="D158" s="215">
        <v>8.2720000000000002</v>
      </c>
      <c r="E158" s="215">
        <v>89644.273000000001</v>
      </c>
      <c r="F158" s="215">
        <v>9.2275799999999995E-5</v>
      </c>
      <c r="H158" s="74" t="s">
        <v>113</v>
      </c>
      <c r="I158" s="25">
        <v>7.4999999999999997E-2</v>
      </c>
      <c r="J158" s="134">
        <f>($F$166 - $M$162) * $F$174</f>
        <v>0.71025996980000006</v>
      </c>
      <c r="K158" s="134">
        <f>($F$167 - $M$162) * $F$174</f>
        <v>0.67940561060000004</v>
      </c>
      <c r="L158" s="27"/>
      <c r="M158" s="136">
        <f>IFERROR(AVERAGE(J158:L158),"")</f>
        <v>0.69483279019999999</v>
      </c>
      <c r="N158" s="99">
        <f>IFERROR(STDEV(J158:L158),"")</f>
        <v>2.1817326619485551E-2</v>
      </c>
      <c r="P158" s="1" t="s">
        <v>112</v>
      </c>
      <c r="Q158" s="15">
        <f>$M$166</f>
        <v>19.734416897349888</v>
      </c>
      <c r="R158" s="14">
        <f>$N$166</f>
        <v>0.3472655187627891</v>
      </c>
    </row>
    <row r="159" spans="1:22" x14ac:dyDescent="0.25">
      <c r="A159" s="1" t="s">
        <v>9</v>
      </c>
      <c r="B159" s="1" t="s">
        <v>219</v>
      </c>
      <c r="C159" s="1" t="s">
        <v>17</v>
      </c>
      <c r="D159" s="215">
        <v>5.21</v>
      </c>
      <c r="E159" s="215">
        <v>86223.358999999997</v>
      </c>
      <c r="F159" s="215">
        <v>6.0424499999999997E-5</v>
      </c>
      <c r="H159" s="75" t="s">
        <v>114</v>
      </c>
      <c r="I159" s="20">
        <v>0.25</v>
      </c>
      <c r="J159" s="21">
        <f>($F$162 - $M$162) * $F$174</f>
        <v>0.1343812258</v>
      </c>
      <c r="K159" s="21">
        <f>($F$163 - $M$162) * $F$174</f>
        <v>0.12917311379999999</v>
      </c>
      <c r="L159" s="18"/>
      <c r="M159" s="20">
        <f>IFERROR(AVERAGE(J159:L159),"")</f>
        <v>0.13177716979999998</v>
      </c>
      <c r="N159" s="128">
        <f>IFERROR(STDEV(J159:L159),"")</f>
        <v>3.6826913123790429E-3</v>
      </c>
      <c r="P159" s="1" t="s">
        <v>123</v>
      </c>
      <c r="Q159" s="15">
        <f>$M$177</f>
        <v>20.013428507137679</v>
      </c>
      <c r="R159" s="13">
        <f>$N$177</f>
        <v>3.0512527720709741</v>
      </c>
    </row>
    <row r="160" spans="1:22" x14ac:dyDescent="0.25">
      <c r="A160" s="1" t="s">
        <v>10</v>
      </c>
      <c r="B160" s="1" t="s">
        <v>219</v>
      </c>
      <c r="C160" s="1" t="s">
        <v>17</v>
      </c>
      <c r="D160" s="215">
        <v>4.3289999999999997</v>
      </c>
      <c r="E160" s="215">
        <v>84838.937999999995</v>
      </c>
      <c r="F160" s="215">
        <v>5.1026100000000003E-5</v>
      </c>
      <c r="H160" s="75" t="s">
        <v>115</v>
      </c>
      <c r="I160" s="22">
        <v>7.4999999999999997E-2</v>
      </c>
      <c r="J160" s="23">
        <f>($F$164 - $M$162) * $F$174</f>
        <v>2.1230419634</v>
      </c>
      <c r="K160" s="23">
        <f>($F$165 - $M$162) * $F$174</f>
        <v>2.0921867674000003</v>
      </c>
      <c r="L160" s="18"/>
      <c r="M160" s="31">
        <f>IFERROR(AVERAGE(J160:L160),"")</f>
        <v>2.1076143653999999</v>
      </c>
      <c r="N160" s="36">
        <f>IFERROR(STDEV(J160:L160),"")</f>
        <v>2.1817918326439784E-2</v>
      </c>
    </row>
    <row r="161" spans="1:22" x14ac:dyDescent="0.25">
      <c r="A161" s="1" t="s">
        <v>11</v>
      </c>
      <c r="B161" s="1" t="s">
        <v>219</v>
      </c>
      <c r="C161" s="1" t="s">
        <v>17</v>
      </c>
      <c r="D161" s="215">
        <v>4.3499999999999996</v>
      </c>
      <c r="E161" s="215">
        <v>86404.57</v>
      </c>
      <c r="F161" s="215">
        <v>5.0344599999999999E-5</v>
      </c>
      <c r="H161" s="75" t="s">
        <v>116</v>
      </c>
      <c r="I161" s="18"/>
      <c r="J161" s="18"/>
      <c r="K161" s="18"/>
      <c r="L161" s="18"/>
      <c r="M161" s="18"/>
      <c r="N161" s="28"/>
    </row>
    <row r="162" spans="1:22" ht="15.75" thickBot="1" x14ac:dyDescent="0.3">
      <c r="A162" s="1" t="s">
        <v>220</v>
      </c>
      <c r="B162" s="1" t="s">
        <v>219</v>
      </c>
      <c r="C162" s="1" t="s">
        <v>17</v>
      </c>
      <c r="D162" s="215">
        <v>2980.05</v>
      </c>
      <c r="E162" s="215">
        <v>88503.218999999997</v>
      </c>
      <c r="F162" s="215">
        <v>3.3671656600000002E-2</v>
      </c>
      <c r="H162" s="76" t="s">
        <v>117</v>
      </c>
      <c r="I162" s="19"/>
      <c r="J162" s="98">
        <f>IF($G$158&lt;&gt;"","Point Deleted",$F$158)</f>
        <v>9.2275799999999995E-5</v>
      </c>
      <c r="K162" s="98">
        <f>IF($G$159&lt;&gt;"","Point Deleted",$F$159)</f>
        <v>6.0424499999999997E-5</v>
      </c>
      <c r="L162" s="19"/>
      <c r="M162" s="98">
        <f>IFERROR(AVERAGE(J162:L162),"")</f>
        <v>7.6350149999999996E-5</v>
      </c>
      <c r="N162" s="37">
        <f>IFERROR(STDEV(J162:L162),"")</f>
        <v>2.2522270219607082E-5</v>
      </c>
    </row>
    <row r="163" spans="1:22" x14ac:dyDescent="0.25">
      <c r="A163" s="1" t="s">
        <v>221</v>
      </c>
      <c r="B163" s="1" t="s">
        <v>219</v>
      </c>
      <c r="C163" s="1" t="s">
        <v>17</v>
      </c>
      <c r="D163" s="215">
        <v>2874.4650000000001</v>
      </c>
      <c r="E163" s="215">
        <v>88801.297000000006</v>
      </c>
      <c r="F163" s="215">
        <v>3.2369628599999999E-2</v>
      </c>
      <c r="H163" s="77" t="s">
        <v>118</v>
      </c>
      <c r="I163" s="17"/>
      <c r="J163" s="41">
        <f>IFERROR(IF(ISTEXT($J$159),NA(),($J$159 * $I$159) / ($F$176 * 3600)),"")</f>
        <v>4.6660147847222219E-6</v>
      </c>
      <c r="K163" s="30">
        <f>IFERROR(IF(ISTEXT($K$159),NA(),($K$159 * $I$159) / ($F$176 * 3600)),"")</f>
        <v>4.4851775624999997E-6</v>
      </c>
      <c r="L163" s="17"/>
      <c r="M163" s="30">
        <f>IFERROR(AVERAGE(J163:L163),"")</f>
        <v>4.5755961736111108E-6</v>
      </c>
      <c r="N163" s="38">
        <f>IFERROR(STDEV(J163:L163),"")</f>
        <v>1.2787122612427196E-7</v>
      </c>
    </row>
    <row r="164" spans="1:22" ht="18" x14ac:dyDescent="0.35">
      <c r="A164" s="1" t="s">
        <v>222</v>
      </c>
      <c r="B164" s="1" t="s">
        <v>219</v>
      </c>
      <c r="C164" s="1" t="s">
        <v>17</v>
      </c>
      <c r="D164" s="215">
        <v>51192.391000000003</v>
      </c>
      <c r="E164" s="215">
        <v>96437.148000000001</v>
      </c>
      <c r="F164" s="215">
        <v>0.53083684099999995</v>
      </c>
      <c r="H164" s="75" t="s">
        <v>119</v>
      </c>
      <c r="I164" s="18"/>
      <c r="J164" s="42">
        <f>IFERROR(IF(ISTEXT($J$160),NA(),$J$160),"")</f>
        <v>2.1230419634</v>
      </c>
      <c r="K164" s="31">
        <f>IFERROR(IF(ISTEXT($K$160),NA(),$K$160),"")</f>
        <v>2.0921867674000003</v>
      </c>
      <c r="L164" s="18"/>
      <c r="M164" s="31">
        <f>IFERROR(AVERAGE(J164:L164),"")</f>
        <v>2.1076143653999999</v>
      </c>
      <c r="N164" s="36">
        <f>IFERROR(STDEV(J164:L164),"")</f>
        <v>2.1817918326439784E-2</v>
      </c>
    </row>
    <row r="165" spans="1:22" x14ac:dyDescent="0.25">
      <c r="A165" s="1" t="s">
        <v>223</v>
      </c>
      <c r="B165" s="1" t="s">
        <v>219</v>
      </c>
      <c r="C165" s="1" t="s">
        <v>17</v>
      </c>
      <c r="D165" s="215">
        <v>52136.718999999997</v>
      </c>
      <c r="E165" s="215">
        <v>99664.351999999999</v>
      </c>
      <c r="F165" s="215">
        <v>0.52312304200000004</v>
      </c>
      <c r="H165" s="75" t="s">
        <v>120</v>
      </c>
      <c r="I165" s="18"/>
      <c r="J165" s="43">
        <f>IFERROR(IF(OR(ISTEXT($J$158),ISTEXT($J$159),ISTEXT($J$160)),NA(),(($J$158 * $I$158) + ($J$159 * $I$159)) / $J$160 / $I$160),"")</f>
        <v>0.54553673883982423</v>
      </c>
      <c r="K165" s="32">
        <f>IFERROR(IF(OR(ISTEXT($K$158),ISTEXT($K$159),ISTEXT($K$160)),NA(),(($K$158 * $I$158) + ($K$159 * $I$159)) / $K$160 / $I$160),"")</f>
        <v>0.5305370791439411</v>
      </c>
      <c r="L165" s="18" t="str">
        <f>IFERROR(IF(OR(ISTEXT($L$158),ISTEXT($L$159),ISTEXT($L$160)),NA(),(($L$158 * $I$158) + ($L$159 * $I$159)) / $L$160 / $I$160),"")</f>
        <v/>
      </c>
      <c r="M165" s="32">
        <f>IFERROR(AVERAGE(J165:L165),"")</f>
        <v>0.53803690899188261</v>
      </c>
      <c r="N165" s="101">
        <f>IFERROR(STDEV(J165:L165),"")</f>
        <v>1.0606361086449507E-2</v>
      </c>
    </row>
    <row r="166" spans="1:22" ht="18.75" thickBot="1" x14ac:dyDescent="0.4">
      <c r="A166" s="1" t="s">
        <v>224</v>
      </c>
      <c r="B166" s="1" t="s">
        <v>219</v>
      </c>
      <c r="C166" s="1" t="s">
        <v>17</v>
      </c>
      <c r="D166" s="215">
        <v>15702.329</v>
      </c>
      <c r="E166" s="215">
        <v>88393.437999999995</v>
      </c>
      <c r="F166" s="215">
        <v>0.1776413426</v>
      </c>
      <c r="H166" s="78" t="s">
        <v>122</v>
      </c>
      <c r="I166" s="29"/>
      <c r="J166" s="44">
        <f>IFERROR($J$163 / $J$160 / $F$175 * 1000000,"")</f>
        <v>19.979970700539319</v>
      </c>
      <c r="K166" s="33">
        <f>IFERROR($K$163 / $K$160 / $F$175 * 1000000,"")</f>
        <v>19.488863094160454</v>
      </c>
      <c r="L166" s="29" t="str">
        <f>IFERROR($L$163 / $L$160 / $F$175 * 1000000,"")</f>
        <v/>
      </c>
      <c r="M166" s="33">
        <f>IFERROR(AVERAGE(J166:L166),"")</f>
        <v>19.734416897349888</v>
      </c>
      <c r="N166" s="113">
        <f>IFERROR(STDEV(J166:L166),"")</f>
        <v>0.3472655187627891</v>
      </c>
    </row>
    <row r="167" spans="1:22" ht="15.75" thickTop="1" x14ac:dyDescent="0.25">
      <c r="A167" s="1" t="s">
        <v>225</v>
      </c>
      <c r="B167" s="1" t="s">
        <v>219</v>
      </c>
      <c r="C167" s="1" t="s">
        <v>17</v>
      </c>
      <c r="D167" s="215">
        <v>14723.183000000001</v>
      </c>
      <c r="E167" s="215">
        <v>86643.781000000003</v>
      </c>
      <c r="F167" s="215">
        <v>0.1699277528</v>
      </c>
      <c r="H167" s="72"/>
    </row>
    <row r="168" spans="1:22" ht="15.75" thickBot="1" x14ac:dyDescent="0.3">
      <c r="A168" s="1" t="s">
        <v>226</v>
      </c>
      <c r="B168" s="1" t="s">
        <v>219</v>
      </c>
      <c r="C168" s="1" t="s">
        <v>17</v>
      </c>
      <c r="D168" s="215">
        <v>7761.5360000000001</v>
      </c>
      <c r="E168" s="215">
        <v>90518.327999999994</v>
      </c>
      <c r="F168" s="215">
        <v>8.5745463600000002E-2</v>
      </c>
      <c r="H168" s="73" t="s">
        <v>123</v>
      </c>
    </row>
    <row r="169" spans="1:22" ht="15.75" thickTop="1" x14ac:dyDescent="0.25">
      <c r="A169" s="1" t="s">
        <v>227</v>
      </c>
      <c r="B169" s="1" t="s">
        <v>219</v>
      </c>
      <c r="C169" s="1" t="s">
        <v>17</v>
      </c>
      <c r="D169" s="215">
        <v>10088.277</v>
      </c>
      <c r="E169" s="215">
        <v>88169.835999999996</v>
      </c>
      <c r="F169" s="215">
        <v>0.1144186885</v>
      </c>
      <c r="H169" s="79" t="s">
        <v>113</v>
      </c>
      <c r="I169" s="49">
        <v>0.25</v>
      </c>
      <c r="J169" s="50">
        <f>($F$172 - $M$173) * $F$174</f>
        <v>1.6159291266</v>
      </c>
      <c r="K169" s="50">
        <f>($F$173 - $M$173) * $F$174</f>
        <v>1.2810345457999999</v>
      </c>
      <c r="L169" s="51"/>
      <c r="M169" s="60">
        <f>IFERROR(AVERAGE(J169:L169),"")</f>
        <v>1.4484818362</v>
      </c>
      <c r="N169" s="102">
        <f>IFERROR(STDEV(J169:L169),"")</f>
        <v>0.23680622906630502</v>
      </c>
    </row>
    <row r="170" spans="1:22" x14ac:dyDescent="0.25">
      <c r="A170" s="1" t="s">
        <v>228</v>
      </c>
      <c r="B170" s="1" t="s">
        <v>219</v>
      </c>
      <c r="C170" s="1" t="s">
        <v>17</v>
      </c>
      <c r="D170" s="215">
        <v>45550.836000000003</v>
      </c>
      <c r="E170" s="215">
        <v>100216.31299999999</v>
      </c>
      <c r="F170" s="215">
        <v>0.45452516300000001</v>
      </c>
      <c r="H170" s="80" t="s">
        <v>114</v>
      </c>
      <c r="I170" s="22">
        <v>7.4999999999999997E-2</v>
      </c>
      <c r="J170" s="21">
        <f>($F$168 - $M$173) * $F$174</f>
        <v>0.34277911300000002</v>
      </c>
      <c r="K170" s="21">
        <f>($F$169 - $M$173) * $F$174</f>
        <v>0.45747201260000003</v>
      </c>
      <c r="L170" s="18"/>
      <c r="M170" s="20">
        <f>IFERROR(AVERAGE(J170:L170),"")</f>
        <v>0.4001255628</v>
      </c>
      <c r="N170" s="62">
        <f>IFERROR(STDEV(J170:L170),"")</f>
        <v>8.1100127061108307E-2</v>
      </c>
    </row>
    <row r="171" spans="1:22" x14ac:dyDescent="0.25">
      <c r="A171" s="1" t="s">
        <v>229</v>
      </c>
      <c r="B171" s="1" t="s">
        <v>219</v>
      </c>
      <c r="C171" s="1" t="s">
        <v>17</v>
      </c>
      <c r="D171" s="215">
        <v>48530.383000000002</v>
      </c>
      <c r="E171" s="215">
        <v>99337.476999999999</v>
      </c>
      <c r="F171" s="215">
        <v>0.48854052329999997</v>
      </c>
      <c r="H171" s="80" t="s">
        <v>115</v>
      </c>
      <c r="I171" s="20">
        <v>0.25</v>
      </c>
      <c r="J171" s="23">
        <f>($F$170 - $M$173) * $F$174</f>
        <v>1.8178979105999999</v>
      </c>
      <c r="K171" s="23">
        <f>($F$171 - $M$173) * $F$174</f>
        <v>1.9539593517999998</v>
      </c>
      <c r="L171" s="18"/>
      <c r="M171" s="31">
        <f>IFERROR(AVERAGE(J171:L171),"")</f>
        <v>1.8859286311999999</v>
      </c>
      <c r="N171" s="62">
        <f>IFERROR(STDEV(J171:L171),"")</f>
        <v>9.6209967730534598E-2</v>
      </c>
    </row>
    <row r="172" spans="1:22" x14ac:dyDescent="0.25">
      <c r="A172" s="1" t="s">
        <v>230</v>
      </c>
      <c r="B172" s="1" t="s">
        <v>219</v>
      </c>
      <c r="C172" s="1" t="s">
        <v>17</v>
      </c>
      <c r="D172" s="215">
        <v>37048.913999999997</v>
      </c>
      <c r="E172" s="215">
        <v>91697.75</v>
      </c>
      <c r="F172" s="215">
        <v>0.40403296700000002</v>
      </c>
      <c r="H172" s="80" t="s">
        <v>116</v>
      </c>
      <c r="I172" s="18"/>
      <c r="J172" s="18"/>
      <c r="K172" s="18"/>
      <c r="L172" s="18"/>
      <c r="M172" s="18"/>
      <c r="N172" s="52"/>
    </row>
    <row r="173" spans="1:22" ht="15.75" thickBot="1" x14ac:dyDescent="0.3">
      <c r="A173" s="1" t="s">
        <v>231</v>
      </c>
      <c r="B173" s="1" t="s">
        <v>219</v>
      </c>
      <c r="C173" s="1" t="s">
        <v>17</v>
      </c>
      <c r="D173" s="215">
        <v>29265.368999999999</v>
      </c>
      <c r="E173" s="215">
        <v>91365.960999999996</v>
      </c>
      <c r="F173" s="215">
        <v>0.32030932179999999</v>
      </c>
      <c r="H173" s="81" t="s">
        <v>117</v>
      </c>
      <c r="I173" s="46"/>
      <c r="J173" s="48">
        <f>IF($G$160&lt;&gt;"","Point Deleted",$F$160)</f>
        <v>5.1026100000000003E-5</v>
      </c>
      <c r="K173" s="48">
        <f>IF($G$161&lt;&gt;"","Point Deleted",$F$161)</f>
        <v>5.0344599999999999E-5</v>
      </c>
      <c r="L173" s="46"/>
      <c r="M173" s="48">
        <f t="shared" ref="M173:M178" si="12">IFERROR(AVERAGE(J173:L173),"")</f>
        <v>5.0685350000000004E-5</v>
      </c>
      <c r="N173" s="64">
        <f t="shared" ref="N173:N178" si="13">IFERROR(STDEV(J173:L173),"")</f>
        <v>4.8189327137863468E-7</v>
      </c>
    </row>
    <row r="174" spans="1:22" ht="66.75" thickTop="1" thickBot="1" x14ac:dyDescent="0.3">
      <c r="C174" s="73"/>
      <c r="E174" s="216" t="s">
        <v>4</v>
      </c>
      <c r="F174" s="217">
        <v>4</v>
      </c>
      <c r="H174" s="82" t="s">
        <v>118</v>
      </c>
      <c r="I174" s="45"/>
      <c r="J174" s="69">
        <f>IFERROR(IF(ISTEXT($J$170),NA(),($J$170 * $I$170) / ($F$176 * 3600)),"")</f>
        <v>3.5706157604166667E-6</v>
      </c>
      <c r="K174" s="55">
        <f>IFERROR(IF(ISTEXT($K$170),NA(),($K$170 * $I$170) / ($F$176 * 3600)),"")</f>
        <v>4.7653334645833331E-6</v>
      </c>
      <c r="L174" s="45"/>
      <c r="M174" s="55">
        <f t="shared" si="12"/>
        <v>4.1679746124999997E-6</v>
      </c>
      <c r="N174" s="65">
        <f t="shared" si="13"/>
        <v>8.4479299021987348E-7</v>
      </c>
      <c r="P174" s="83" t="s">
        <v>124</v>
      </c>
      <c r="Q174" s="84" t="s">
        <v>125</v>
      </c>
      <c r="R174" s="85" t="s">
        <v>98</v>
      </c>
      <c r="S174" s="85" t="s">
        <v>126</v>
      </c>
      <c r="T174" s="85" t="s">
        <v>127</v>
      </c>
      <c r="U174" s="85" t="s">
        <v>128</v>
      </c>
      <c r="V174" s="85" t="s">
        <v>120</v>
      </c>
    </row>
    <row r="175" spans="1:22" ht="18.75" thickTop="1" x14ac:dyDescent="0.35">
      <c r="C175" s="73"/>
      <c r="E175" s="218" t="s">
        <v>109</v>
      </c>
      <c r="F175" s="219">
        <v>0.11</v>
      </c>
      <c r="H175" s="80" t="s">
        <v>119</v>
      </c>
      <c r="I175" s="18"/>
      <c r="J175" s="42">
        <f>IFERROR(IF(ISTEXT($J$171),NA(),$J$171),"")</f>
        <v>1.8178979105999999</v>
      </c>
      <c r="K175" s="31">
        <f>IFERROR(IF(ISTEXT($K$171),NA(),$K$171),"")</f>
        <v>1.9539593517999998</v>
      </c>
      <c r="L175" s="18"/>
      <c r="M175" s="31">
        <f t="shared" si="12"/>
        <v>1.8859286311999999</v>
      </c>
      <c r="N175" s="62">
        <f t="shared" si="13"/>
        <v>9.6209967730534598E-2</v>
      </c>
      <c r="Q175" s="86"/>
      <c r="R175" s="86" t="s">
        <v>112</v>
      </c>
      <c r="S175" s="90">
        <f>$J$166</f>
        <v>19.979970700539319</v>
      </c>
      <c r="T175" s="90">
        <f>$K$166</f>
        <v>19.488863094160454</v>
      </c>
      <c r="U175" s="86" t="str">
        <f>$L$166</f>
        <v/>
      </c>
      <c r="V175" s="91">
        <f>$M$165</f>
        <v>0.53803690899188261</v>
      </c>
    </row>
    <row r="176" spans="1:22" x14ac:dyDescent="0.25">
      <c r="C176" s="73"/>
      <c r="E176" s="218" t="s">
        <v>110</v>
      </c>
      <c r="F176" s="219">
        <v>2</v>
      </c>
      <c r="H176" s="80" t="s">
        <v>120</v>
      </c>
      <c r="I176" s="18"/>
      <c r="J176" s="43">
        <f>IFERROR(IF(OR(ISTEXT($J$169),ISTEXT($J$170),ISTEXT($J$171)),NA(),(($J$169 * $I$169) + ($J$170 * $I$170)) / $J$171 / $I$171),"")</f>
        <v>0.9454672071946657</v>
      </c>
      <c r="K176" s="32">
        <f>IFERROR(IF(OR(ISTEXT($K$169),ISTEXT($K$170),ISTEXT($K$171)),NA(),(($K$169 * $I$169) + ($K$170 * $I$170)) / $K$171 / $I$171),"")</f>
        <v>0.72584731523379686</v>
      </c>
      <c r="L176" s="18" t="str">
        <f>IFERROR(IF(OR(ISTEXT($L$169),ISTEXT($L$170),ISTEXT($L$171)),NA(),(($L$169 * $I$169) + ($L$170 * $I$170)) / $L$171 / $I$171),"")</f>
        <v/>
      </c>
      <c r="M176" s="32">
        <f t="shared" si="12"/>
        <v>0.83565726121423123</v>
      </c>
      <c r="N176" s="140">
        <f t="shared" si="13"/>
        <v>0.15529471488898736</v>
      </c>
      <c r="P176" s="87" t="str">
        <f>$B$158</f>
        <v>DTXSID8020202</v>
      </c>
      <c r="Q176" s="92">
        <f>$F$177</f>
        <v>10</v>
      </c>
      <c r="R176" s="86" t="s">
        <v>123</v>
      </c>
      <c r="S176" s="90">
        <f>$J$177</f>
        <v>17.855866980892031</v>
      </c>
      <c r="T176" s="90">
        <f>$K$177</f>
        <v>22.170990033383326</v>
      </c>
      <c r="U176" s="86" t="str">
        <f>$L$177</f>
        <v/>
      </c>
      <c r="V176" s="91">
        <f>$M$176</f>
        <v>0.83565726121423123</v>
      </c>
    </row>
    <row r="177" spans="1:22" ht="18.75" thickBot="1" x14ac:dyDescent="0.4">
      <c r="C177" s="73"/>
      <c r="E177" s="220" t="s">
        <v>111</v>
      </c>
      <c r="F177" s="221">
        <v>10</v>
      </c>
      <c r="H177" s="81" t="s">
        <v>122</v>
      </c>
      <c r="I177" s="46"/>
      <c r="J177" s="71">
        <f>IFERROR($J$174 / $J$171 / $F$175 * 1000000,"")</f>
        <v>17.855866980892031</v>
      </c>
      <c r="K177" s="57">
        <f>IFERROR($K$174 / $K$171 / $F$175 * 1000000,"")</f>
        <v>22.170990033383326</v>
      </c>
      <c r="L177" s="46" t="str">
        <f>IFERROR($L$174 / $L$171 / $F$175 * 1000000,"")</f>
        <v/>
      </c>
      <c r="M177" s="57">
        <f t="shared" si="12"/>
        <v>20.013428507137679</v>
      </c>
      <c r="N177" s="104">
        <f t="shared" si="13"/>
        <v>3.0512527720709741</v>
      </c>
      <c r="P177" s="88"/>
      <c r="Q177" s="93"/>
      <c r="R177" s="94" t="s">
        <v>94</v>
      </c>
      <c r="S177" s="96">
        <f>$J$178</f>
        <v>0.89368834662055074</v>
      </c>
      <c r="T177" s="95">
        <f>$K$178</f>
        <v>1.1376235712808989</v>
      </c>
      <c r="U177" s="94" t="str">
        <f>$L$178</f>
        <v/>
      </c>
      <c r="V177" s="94"/>
    </row>
    <row r="178" spans="1:22" ht="15.75" thickBot="1" x14ac:dyDescent="0.3">
      <c r="H178" s="53" t="s">
        <v>94</v>
      </c>
      <c r="I178" s="54"/>
      <c r="J178" s="59">
        <f>IFERROR($J$177 / $J$166,"")</f>
        <v>0.89368834662055074</v>
      </c>
      <c r="K178" s="58">
        <f>IFERROR($K$177 / $K$166,"")</f>
        <v>1.1376235712808989</v>
      </c>
      <c r="L178" s="54" t="str">
        <f>IFERROR($L$177 / $L$166,"")</f>
        <v/>
      </c>
      <c r="M178" s="58">
        <f t="shared" si="12"/>
        <v>1.0156559589507248</v>
      </c>
      <c r="N178" s="68">
        <f t="shared" si="13"/>
        <v>0.17248825152759581</v>
      </c>
      <c r="P178" s="89"/>
      <c r="Q178" s="97"/>
      <c r="R178" s="86"/>
      <c r="S178" s="86"/>
      <c r="T178" s="86"/>
      <c r="U178" s="86"/>
      <c r="V178" s="86"/>
    </row>
    <row r="179" spans="1:22" ht="15.75" thickTop="1" x14ac:dyDescent="0.25"/>
    <row r="183" spans="1:22" ht="15.75" thickBot="1" x14ac:dyDescent="0.3">
      <c r="H183" s="73" t="s">
        <v>112</v>
      </c>
    </row>
    <row r="184" spans="1:22" ht="15.75" thickTop="1" x14ac:dyDescent="0.25">
      <c r="A184" s="1" t="s">
        <v>7</v>
      </c>
      <c r="B184" s="1" t="s">
        <v>232</v>
      </c>
      <c r="C184" s="1" t="s">
        <v>18</v>
      </c>
      <c r="D184" s="215">
        <v>6.5609999999999999</v>
      </c>
      <c r="E184" s="215">
        <v>89644.273000000001</v>
      </c>
      <c r="F184" s="215">
        <v>7.3189300000000001E-5</v>
      </c>
      <c r="H184" s="74" t="s">
        <v>113</v>
      </c>
      <c r="I184" s="25">
        <v>7.4999999999999997E-2</v>
      </c>
      <c r="J184" s="26">
        <f>($F$192 - $M$188) * $F$200</f>
        <v>1.1527845989999999</v>
      </c>
      <c r="K184" s="26">
        <f>($F$193 - $M$188) * $F$200</f>
        <v>1.2508608018</v>
      </c>
      <c r="L184" s="27"/>
      <c r="M184" s="34">
        <f>IFERROR(AVERAGE(J184:L184),"")</f>
        <v>1.2018227003999999</v>
      </c>
      <c r="N184" s="99">
        <f>IFERROR(STDEV(J184:L184),"")</f>
        <v>6.9350348072907186E-2</v>
      </c>
      <c r="P184" s="1" t="s">
        <v>112</v>
      </c>
      <c r="Q184" s="13">
        <f>$M$192</f>
        <v>1.1738434483312159</v>
      </c>
      <c r="R184" s="144">
        <f>$N$192</f>
        <v>6.8639512478891884E-3</v>
      </c>
    </row>
    <row r="185" spans="1:22" x14ac:dyDescent="0.25">
      <c r="A185" s="1" t="s">
        <v>9</v>
      </c>
      <c r="B185" s="1" t="s">
        <v>232</v>
      </c>
      <c r="C185" s="1" t="s">
        <v>18</v>
      </c>
      <c r="D185" s="215">
        <v>21.581</v>
      </c>
      <c r="E185" s="215">
        <v>86223.358999999997</v>
      </c>
      <c r="F185" s="215">
        <v>2.5029179999999998E-4</v>
      </c>
      <c r="H185" s="75" t="s">
        <v>114</v>
      </c>
      <c r="I185" s="20">
        <v>0.25</v>
      </c>
      <c r="J185" s="117">
        <f>($F$188 - $M$188) * $F$200</f>
        <v>4.3721276200000006E-2</v>
      </c>
      <c r="K185" s="117">
        <f>($F$189 - $M$188) * $F$200</f>
        <v>5.0556941400000006E-2</v>
      </c>
      <c r="L185" s="18"/>
      <c r="M185" s="22">
        <f>IFERROR(AVERAGE(J185:L185),"")</f>
        <v>4.713910880000001E-2</v>
      </c>
      <c r="N185" s="128">
        <f>IFERROR(STDEV(J185:L185),"")</f>
        <v>4.8335452168408984E-3</v>
      </c>
      <c r="P185" s="1" t="s">
        <v>123</v>
      </c>
      <c r="Q185" s="15">
        <f>$M$203</f>
        <v>11.442471837483211</v>
      </c>
      <c r="R185" s="14">
        <f>$N$203</f>
        <v>0.28694032887339632</v>
      </c>
    </row>
    <row r="186" spans="1:22" x14ac:dyDescent="0.25">
      <c r="A186" s="1" t="s">
        <v>10</v>
      </c>
      <c r="B186" s="1" t="s">
        <v>232</v>
      </c>
      <c r="C186" s="1" t="s">
        <v>18</v>
      </c>
      <c r="D186" s="215">
        <v>1.5289999999999999</v>
      </c>
      <c r="E186" s="215">
        <v>84838.937999999995</v>
      </c>
      <c r="F186" s="215">
        <v>1.8022399999999999E-5</v>
      </c>
      <c r="H186" s="75" t="s">
        <v>115</v>
      </c>
      <c r="I186" s="22">
        <v>7.4999999999999997E-2</v>
      </c>
      <c r="J186" s="126">
        <f>($F$190 - $M$188) * $F$200</f>
        <v>11.805840127</v>
      </c>
      <c r="K186" s="126">
        <f>($F$191 - $M$188) * $F$200</f>
        <v>13.539213693400001</v>
      </c>
      <c r="L186" s="18"/>
      <c r="M186" s="127">
        <f>IFERROR(AVERAGE(J186:L186),"")</f>
        <v>12.6725269102</v>
      </c>
      <c r="N186" s="141">
        <f>IFERROR(STDEV(J186:L186),"")</f>
        <v>1.2256802031309511</v>
      </c>
    </row>
    <row r="187" spans="1:22" x14ac:dyDescent="0.25">
      <c r="A187" s="1" t="s">
        <v>11</v>
      </c>
      <c r="B187" s="1" t="s">
        <v>232</v>
      </c>
      <c r="C187" s="1" t="s">
        <v>18</v>
      </c>
      <c r="D187" s="215">
        <v>5.8620000000000001</v>
      </c>
      <c r="E187" s="215">
        <v>86404.57</v>
      </c>
      <c r="F187" s="215">
        <v>6.7843599999999995E-5</v>
      </c>
      <c r="H187" s="75" t="s">
        <v>116</v>
      </c>
      <c r="I187" s="18"/>
      <c r="J187" s="18"/>
      <c r="K187" s="18"/>
      <c r="L187" s="18"/>
      <c r="M187" s="18"/>
      <c r="N187" s="28"/>
    </row>
    <row r="188" spans="1:22" ht="15.75" thickBot="1" x14ac:dyDescent="0.3">
      <c r="A188" s="1" t="s">
        <v>233</v>
      </c>
      <c r="B188" s="1" t="s">
        <v>232</v>
      </c>
      <c r="C188" s="1" t="s">
        <v>18</v>
      </c>
      <c r="D188" s="215">
        <v>981.80100000000004</v>
      </c>
      <c r="E188" s="215">
        <v>88513.858999999997</v>
      </c>
      <c r="F188" s="215">
        <v>1.1092059600000001E-2</v>
      </c>
      <c r="H188" s="76" t="s">
        <v>117</v>
      </c>
      <c r="I188" s="19"/>
      <c r="J188" s="98">
        <f>IF($G$184&lt;&gt;"","Point Deleted",$F$184)</f>
        <v>7.3189300000000001E-5</v>
      </c>
      <c r="K188" s="24">
        <f>IF($G$185&lt;&gt;"","Point Deleted",$F$185)</f>
        <v>2.5029179999999998E-4</v>
      </c>
      <c r="L188" s="19"/>
      <c r="M188" s="24">
        <f>IFERROR(AVERAGE(J188:L188),"")</f>
        <v>1.6174054999999998E-4</v>
      </c>
      <c r="N188" s="142">
        <f>IFERROR(STDEV(J188:L188),"")</f>
        <v>1.2523037871509053E-4</v>
      </c>
    </row>
    <row r="189" spans="1:22" x14ac:dyDescent="0.25">
      <c r="A189" s="1" t="s">
        <v>234</v>
      </c>
      <c r="B189" s="1" t="s">
        <v>232</v>
      </c>
      <c r="C189" s="1" t="s">
        <v>18</v>
      </c>
      <c r="D189" s="215">
        <v>1108.3209999999999</v>
      </c>
      <c r="E189" s="215">
        <v>86580.976999999999</v>
      </c>
      <c r="F189" s="215">
        <v>1.2800975900000001E-2</v>
      </c>
      <c r="H189" s="77" t="s">
        <v>118</v>
      </c>
      <c r="I189" s="17"/>
      <c r="J189" s="41">
        <f>IFERROR(IF(ISTEXT($J$185),NA(),($J$185 * $I$185) / ($F$202 * 3600)),"")</f>
        <v>1.5180998680555557E-6</v>
      </c>
      <c r="K189" s="30">
        <f>IFERROR(IF(ISTEXT($K$185),NA(),($K$185 * $I$185) / ($F$202 * 3600)),"")</f>
        <v>1.7554493541666669E-6</v>
      </c>
      <c r="L189" s="17"/>
      <c r="M189" s="30">
        <f>IFERROR(AVERAGE(J189:L189),"")</f>
        <v>1.6367746111111113E-6</v>
      </c>
      <c r="N189" s="38">
        <f>IFERROR(STDEV(J189:L189),"")</f>
        <v>1.6783143114030901E-7</v>
      </c>
    </row>
    <row r="190" spans="1:22" ht="18" x14ac:dyDescent="0.35">
      <c r="A190" s="1" t="s">
        <v>235</v>
      </c>
      <c r="B190" s="1" t="s">
        <v>232</v>
      </c>
      <c r="C190" s="1" t="s">
        <v>18</v>
      </c>
      <c r="D190" s="215">
        <v>292059.03100000002</v>
      </c>
      <c r="E190" s="215">
        <v>98948.664000000004</v>
      </c>
      <c r="F190" s="215">
        <v>2.9516217722999998</v>
      </c>
      <c r="H190" s="75" t="s">
        <v>119</v>
      </c>
      <c r="I190" s="18"/>
      <c r="J190" s="129">
        <f>IFERROR(IF(ISTEXT($J$186),NA(),$J$186),"")</f>
        <v>11.805840127</v>
      </c>
      <c r="K190" s="127">
        <f>IFERROR(IF(ISTEXT($K$186),NA(),$K$186),"")</f>
        <v>13.539213693400001</v>
      </c>
      <c r="L190" s="18"/>
      <c r="M190" s="127">
        <f>IFERROR(AVERAGE(J190:L190),"")</f>
        <v>12.6725269102</v>
      </c>
      <c r="N190" s="141">
        <f>IFERROR(STDEV(J190:L190),"")</f>
        <v>1.2256802031309511</v>
      </c>
    </row>
    <row r="191" spans="1:22" x14ac:dyDescent="0.25">
      <c r="A191" s="1" t="s">
        <v>236</v>
      </c>
      <c r="B191" s="1" t="s">
        <v>232</v>
      </c>
      <c r="C191" s="1" t="s">
        <v>18</v>
      </c>
      <c r="D191" s="215">
        <v>338418.34399999998</v>
      </c>
      <c r="E191" s="215">
        <v>99976.906000000003</v>
      </c>
      <c r="F191" s="215">
        <v>3.3849651639</v>
      </c>
      <c r="H191" s="75" t="s">
        <v>120</v>
      </c>
      <c r="I191" s="18"/>
      <c r="J191" s="43">
        <f>IFERROR(IF(OR(ISTEXT($J$184),ISTEXT($J$185),ISTEXT($J$186)),NA(),(($J$184 * $I$184) + ($J$185 * $I$185)) / $J$186 / $I$186),"")</f>
        <v>0.10998981625743079</v>
      </c>
      <c r="K191" s="32">
        <f>IFERROR(IF(OR(ISTEXT($K$184),ISTEXT($K$185),ISTEXT($K$186)),NA(),(($K$184 * $I$184) + ($K$185 * $I$185)) / $K$186 / $I$186),"")</f>
        <v>0.1048350348803425</v>
      </c>
      <c r="L191" s="18" t="str">
        <f>IFERROR(IF(OR(ISTEXT($L$184),ISTEXT($L$185),ISTEXT($L$186)),NA(),(($L$184 * $I$184) + ($L$185 * $I$185)) / $L$186 / $I$186),"")</f>
        <v/>
      </c>
      <c r="M191" s="32">
        <f>IFERROR(AVERAGE(J191:L191),"")</f>
        <v>0.10741242556888664</v>
      </c>
      <c r="N191" s="133">
        <f>IFERROR(STDEV(J191:L191),"")</f>
        <v>3.6449808672732583E-3</v>
      </c>
    </row>
    <row r="192" spans="1:22" ht="18.75" thickBot="1" x14ac:dyDescent="0.4">
      <c r="A192" s="1" t="s">
        <v>237</v>
      </c>
      <c r="B192" s="1" t="s">
        <v>232</v>
      </c>
      <c r="C192" s="1" t="s">
        <v>18</v>
      </c>
      <c r="D192" s="215">
        <v>26606.35</v>
      </c>
      <c r="E192" s="215">
        <v>92268.5</v>
      </c>
      <c r="F192" s="215">
        <v>0.28835789029999997</v>
      </c>
      <c r="H192" s="78" t="s">
        <v>122</v>
      </c>
      <c r="I192" s="29"/>
      <c r="J192" s="138">
        <f>IFERROR($J$189 / $J$186 / $F$201 * 1000000,"")</f>
        <v>1.1689899018580996</v>
      </c>
      <c r="K192" s="135">
        <f>IFERROR($K$189 / $K$186 / $F$201 * 1000000,"")</f>
        <v>1.1786969948043322</v>
      </c>
      <c r="L192" s="29" t="str">
        <f>IFERROR($L$189 / $L$186 / $F$201 * 1000000,"")</f>
        <v/>
      </c>
      <c r="M192" s="135">
        <f>IFERROR(AVERAGE(J192:L192),"")</f>
        <v>1.1738434483312159</v>
      </c>
      <c r="N192" s="143">
        <f>IFERROR(STDEV(J192:L192),"")</f>
        <v>6.8639512478891884E-3</v>
      </c>
    </row>
    <row r="193" spans="1:22" ht="15.75" thickTop="1" x14ac:dyDescent="0.25">
      <c r="A193" s="1" t="s">
        <v>238</v>
      </c>
      <c r="B193" s="1" t="s">
        <v>232</v>
      </c>
      <c r="C193" s="1" t="s">
        <v>18</v>
      </c>
      <c r="D193" s="215">
        <v>28435.486000000001</v>
      </c>
      <c r="E193" s="215">
        <v>90883.93</v>
      </c>
      <c r="F193" s="215">
        <v>0.31287694100000002</v>
      </c>
      <c r="H193" s="72"/>
    </row>
    <row r="194" spans="1:22" ht="15.75" thickBot="1" x14ac:dyDescent="0.3">
      <c r="A194" s="1" t="s">
        <v>239</v>
      </c>
      <c r="B194" s="1" t="s">
        <v>232</v>
      </c>
      <c r="C194" s="1" t="s">
        <v>18</v>
      </c>
      <c r="D194" s="215">
        <v>30032.526999999998</v>
      </c>
      <c r="E194" s="215">
        <v>88462.554999999993</v>
      </c>
      <c r="F194" s="215">
        <v>0.33949423010000002</v>
      </c>
      <c r="H194" s="73" t="s">
        <v>123</v>
      </c>
    </row>
    <row r="195" spans="1:22" ht="15.75" thickTop="1" x14ac:dyDescent="0.25">
      <c r="A195" s="1" t="s">
        <v>240</v>
      </c>
      <c r="B195" s="1" t="s">
        <v>232</v>
      </c>
      <c r="C195" s="1" t="s">
        <v>18</v>
      </c>
      <c r="D195" s="215">
        <v>29963.305</v>
      </c>
      <c r="E195" s="215">
        <v>91091.039000000004</v>
      </c>
      <c r="F195" s="215">
        <v>0.32893800890000002</v>
      </c>
      <c r="H195" s="79" t="s">
        <v>113</v>
      </c>
      <c r="I195" s="49">
        <v>0.25</v>
      </c>
      <c r="J195" s="50">
        <f>($F$198 - $M$199) * $F$200</f>
        <v>7.5079209088000001</v>
      </c>
      <c r="K195" s="50">
        <f>($F$199 - $M$199) * $F$200</f>
        <v>6.9856427971999997</v>
      </c>
      <c r="L195" s="51"/>
      <c r="M195" s="60">
        <f>IFERROR(AVERAGE(J195:L195),"")</f>
        <v>7.2467818529999999</v>
      </c>
      <c r="N195" s="102">
        <f>IFERROR(STDEV(J195:L195),"")</f>
        <v>0.36930639437766472</v>
      </c>
    </row>
    <row r="196" spans="1:22" x14ac:dyDescent="0.25">
      <c r="A196" s="1" t="s">
        <v>241</v>
      </c>
      <c r="B196" s="1" t="s">
        <v>232</v>
      </c>
      <c r="C196" s="1" t="s">
        <v>18</v>
      </c>
      <c r="D196" s="215">
        <v>282201.96899999998</v>
      </c>
      <c r="E196" s="215">
        <v>102233.44500000001</v>
      </c>
      <c r="F196" s="215">
        <v>2.7603683804000001</v>
      </c>
      <c r="H196" s="80" t="s">
        <v>114</v>
      </c>
      <c r="I196" s="22">
        <v>7.4999999999999997E-2</v>
      </c>
      <c r="J196" s="23">
        <f>($F$194 - $M$199) * $F$200</f>
        <v>1.3578051884</v>
      </c>
      <c r="K196" s="23">
        <f>($F$195 - $M$199) * $F$200</f>
        <v>1.3155803036</v>
      </c>
      <c r="L196" s="18"/>
      <c r="M196" s="31">
        <f>IFERROR(AVERAGE(J196:L196),"")</f>
        <v>1.336692746</v>
      </c>
      <c r="N196" s="62">
        <f>IFERROR(STDEV(J196:L196),"")</f>
        <v>2.9857502376900758E-2</v>
      </c>
    </row>
    <row r="197" spans="1:22" x14ac:dyDescent="0.25">
      <c r="A197" s="1" t="s">
        <v>242</v>
      </c>
      <c r="B197" s="1" t="s">
        <v>232</v>
      </c>
      <c r="C197" s="1" t="s">
        <v>18</v>
      </c>
      <c r="D197" s="215">
        <v>273631.34399999998</v>
      </c>
      <c r="E197" s="215">
        <v>98745.093999999997</v>
      </c>
      <c r="F197" s="215">
        <v>2.7710879893999998</v>
      </c>
      <c r="H197" s="80" t="s">
        <v>115</v>
      </c>
      <c r="I197" s="20">
        <v>0.25</v>
      </c>
      <c r="J197" s="126">
        <f>($F$196 - $M$199) * $F$200</f>
        <v>11.0413017896</v>
      </c>
      <c r="K197" s="126">
        <f>($F$197 - $M$199) * $F$200</f>
        <v>11.084180225599999</v>
      </c>
      <c r="L197" s="18"/>
      <c r="M197" s="127">
        <f>IFERROR(AVERAGE(J197:L197),"")</f>
        <v>11.0627410076</v>
      </c>
      <c r="N197" s="62">
        <f>IFERROR(STDEV(J197:L197),"")</f>
        <v>3.0319632862272492E-2</v>
      </c>
    </row>
    <row r="198" spans="1:22" x14ac:dyDescent="0.25">
      <c r="A198" s="1" t="s">
        <v>243</v>
      </c>
      <c r="B198" s="1" t="s">
        <v>232</v>
      </c>
      <c r="C198" s="1" t="s">
        <v>18</v>
      </c>
      <c r="D198" s="215">
        <v>167249.65599999999</v>
      </c>
      <c r="E198" s="215">
        <v>89103.672000000006</v>
      </c>
      <c r="F198" s="215">
        <v>1.8770231602</v>
      </c>
      <c r="H198" s="80" t="s">
        <v>116</v>
      </c>
      <c r="I198" s="18"/>
      <c r="J198" s="18"/>
      <c r="K198" s="18"/>
      <c r="L198" s="18"/>
      <c r="M198" s="18"/>
      <c r="N198" s="52"/>
    </row>
    <row r="199" spans="1:22" ht="15.75" thickBot="1" x14ac:dyDescent="0.3">
      <c r="A199" s="1" t="s">
        <v>244</v>
      </c>
      <c r="B199" s="1" t="s">
        <v>232</v>
      </c>
      <c r="C199" s="1" t="s">
        <v>18</v>
      </c>
      <c r="D199" s="215">
        <v>159447.21900000001</v>
      </c>
      <c r="E199" s="215">
        <v>91297.710999999996</v>
      </c>
      <c r="F199" s="215">
        <v>1.7464536322999999</v>
      </c>
      <c r="H199" s="81" t="s">
        <v>117</v>
      </c>
      <c r="I199" s="46"/>
      <c r="J199" s="48">
        <f>IF($G$186&lt;&gt;"","Point Deleted",$F$186)</f>
        <v>1.8022399999999999E-5</v>
      </c>
      <c r="K199" s="48">
        <f>IF($G$187&lt;&gt;"","Point Deleted",$F$187)</f>
        <v>6.7843599999999995E-5</v>
      </c>
      <c r="L199" s="46"/>
      <c r="M199" s="48">
        <f t="shared" ref="M199:M204" si="14">IFERROR(AVERAGE(J199:L199),"")</f>
        <v>4.2932999999999997E-5</v>
      </c>
      <c r="N199" s="64">
        <f t="shared" ref="N199:N204" si="15">IFERROR(STDEV(J199:L199),"")</f>
        <v>3.5228908366851216E-5</v>
      </c>
    </row>
    <row r="200" spans="1:22" ht="66.75" thickTop="1" thickBot="1" x14ac:dyDescent="0.3">
      <c r="C200" s="73"/>
      <c r="E200" s="216" t="s">
        <v>4</v>
      </c>
      <c r="F200" s="217">
        <v>4</v>
      </c>
      <c r="H200" s="82" t="s">
        <v>118</v>
      </c>
      <c r="I200" s="45"/>
      <c r="J200" s="69">
        <f>IFERROR(IF(ISTEXT($J$196),NA(),($J$196 * $I$196) / ($F$202 * 3600)),"")</f>
        <v>1.4143804045833333E-5</v>
      </c>
      <c r="K200" s="55">
        <f>IFERROR(IF(ISTEXT($K$196),NA(),($K$196 * $I$196) / ($F$202 * 3600)),"")</f>
        <v>1.3703961495833334E-5</v>
      </c>
      <c r="L200" s="45"/>
      <c r="M200" s="55">
        <f t="shared" si="14"/>
        <v>1.3923882770833333E-5</v>
      </c>
      <c r="N200" s="65">
        <f t="shared" si="15"/>
        <v>3.1101564975938249E-7</v>
      </c>
      <c r="P200" s="83" t="s">
        <v>124</v>
      </c>
      <c r="Q200" s="84" t="s">
        <v>125</v>
      </c>
      <c r="R200" s="85" t="s">
        <v>98</v>
      </c>
      <c r="S200" s="85" t="s">
        <v>126</v>
      </c>
      <c r="T200" s="85" t="s">
        <v>127</v>
      </c>
      <c r="U200" s="85" t="s">
        <v>128</v>
      </c>
      <c r="V200" s="85" t="s">
        <v>120</v>
      </c>
    </row>
    <row r="201" spans="1:22" ht="18.75" thickTop="1" x14ac:dyDescent="0.35">
      <c r="C201" s="73"/>
      <c r="E201" s="218" t="s">
        <v>109</v>
      </c>
      <c r="F201" s="219">
        <v>0.11</v>
      </c>
      <c r="H201" s="80" t="s">
        <v>119</v>
      </c>
      <c r="I201" s="18"/>
      <c r="J201" s="129">
        <f>IFERROR(IF(ISTEXT($J$197),NA(),$J$197),"")</f>
        <v>11.0413017896</v>
      </c>
      <c r="K201" s="127">
        <f>IFERROR(IF(ISTEXT($K$197),NA(),$K$197),"")</f>
        <v>11.084180225599999</v>
      </c>
      <c r="L201" s="18"/>
      <c r="M201" s="127">
        <f t="shared" si="14"/>
        <v>11.0627410076</v>
      </c>
      <c r="N201" s="62">
        <f t="shared" si="15"/>
        <v>3.0319632862272492E-2</v>
      </c>
      <c r="Q201" s="86"/>
      <c r="R201" s="86" t="s">
        <v>112</v>
      </c>
      <c r="S201" s="125">
        <f>$J$192</f>
        <v>1.1689899018580996</v>
      </c>
      <c r="T201" s="125">
        <f>$K$192</f>
        <v>1.1786969948043322</v>
      </c>
      <c r="U201" s="86" t="str">
        <f>$L$192</f>
        <v/>
      </c>
      <c r="V201" s="91">
        <f>$M$191</f>
        <v>0.10741242556888664</v>
      </c>
    </row>
    <row r="202" spans="1:22" x14ac:dyDescent="0.25">
      <c r="C202" s="73"/>
      <c r="E202" s="218" t="s">
        <v>110</v>
      </c>
      <c r="F202" s="219">
        <v>2</v>
      </c>
      <c r="H202" s="80" t="s">
        <v>120</v>
      </c>
      <c r="I202" s="18"/>
      <c r="J202" s="43">
        <f>IFERROR(IF(OR(ISTEXT($J$195),ISTEXT($J$196),ISTEXT($J$197)),NA(),(($J$195 * $I$195) + ($J$196 * $I$196)) / $J$197 / $I$197),"")</f>
        <v>0.7168776486822892</v>
      </c>
      <c r="K202" s="32">
        <f>IFERROR(IF(OR(ISTEXT($K$195),ISTEXT($K$196),ISTEXT($K$197)),NA(),(($K$195 * $I$195) + ($K$196 * $I$196)) / $K$197 / $I$197),"")</f>
        <v>0.66584237517488531</v>
      </c>
      <c r="L202" s="18" t="str">
        <f>IFERROR(IF(OR(ISTEXT($L$195),ISTEXT($L$196),ISTEXT($L$197)),NA(),(($L$195 * $I$195) + ($L$196 * $I$196)) / $L$197 / $I$197),"")</f>
        <v/>
      </c>
      <c r="M202" s="32">
        <f t="shared" si="14"/>
        <v>0.6913600119285872</v>
      </c>
      <c r="N202" s="66">
        <f t="shared" si="15"/>
        <v>3.6087387976795449E-2</v>
      </c>
      <c r="P202" s="87" t="str">
        <f>$B$184</f>
        <v>DTXSID5042297</v>
      </c>
      <c r="Q202" s="92">
        <f>$F$203</f>
        <v>10</v>
      </c>
      <c r="R202" s="86" t="s">
        <v>123</v>
      </c>
      <c r="S202" s="90">
        <f>$J$203</f>
        <v>11.645369289825487</v>
      </c>
      <c r="T202" s="90">
        <f>$K$203</f>
        <v>11.239574385140934</v>
      </c>
      <c r="U202" s="86" t="str">
        <f>$L$203</f>
        <v/>
      </c>
      <c r="V202" s="91">
        <f>$M$202</f>
        <v>0.6913600119285872</v>
      </c>
    </row>
    <row r="203" spans="1:22" ht="18.75" thickBot="1" x14ac:dyDescent="0.4">
      <c r="C203" s="73"/>
      <c r="E203" s="220" t="s">
        <v>111</v>
      </c>
      <c r="F203" s="221">
        <v>10</v>
      </c>
      <c r="H203" s="81" t="s">
        <v>122</v>
      </c>
      <c r="I203" s="46"/>
      <c r="J203" s="71">
        <f>IFERROR($J$200 / $J$197 / $F$201 * 1000000,"")</f>
        <v>11.645369289825487</v>
      </c>
      <c r="K203" s="57">
        <f>IFERROR($K$200 / $K$197 / $F$201 * 1000000,"")</f>
        <v>11.239574385140934</v>
      </c>
      <c r="L203" s="46" t="str">
        <f>IFERROR($L$200 / $L$197 / $F$201 * 1000000,"")</f>
        <v/>
      </c>
      <c r="M203" s="57">
        <f t="shared" si="14"/>
        <v>11.442471837483211</v>
      </c>
      <c r="N203" s="67">
        <f t="shared" si="15"/>
        <v>0.28694032887339632</v>
      </c>
      <c r="P203" s="88"/>
      <c r="Q203" s="93"/>
      <c r="R203" s="94" t="s">
        <v>94</v>
      </c>
      <c r="S203" s="95">
        <f>$J$204</f>
        <v>9.9619075163226558</v>
      </c>
      <c r="T203" s="95">
        <f>$K$204</f>
        <v>9.5355926371957374</v>
      </c>
      <c r="U203" s="94" t="str">
        <f>$L$204</f>
        <v/>
      </c>
      <c r="V203" s="94"/>
    </row>
    <row r="204" spans="1:22" ht="15.75" thickBot="1" x14ac:dyDescent="0.3">
      <c r="H204" s="53" t="s">
        <v>94</v>
      </c>
      <c r="I204" s="54"/>
      <c r="J204" s="58">
        <f>IFERROR($J$203 / $J$192,"")</f>
        <v>9.9619075163226558</v>
      </c>
      <c r="K204" s="58">
        <f>IFERROR($K$203 / $K$192,"")</f>
        <v>9.5355926371957374</v>
      </c>
      <c r="L204" s="54" t="str">
        <f>IFERROR($L$203 / $L$192,"")</f>
        <v/>
      </c>
      <c r="M204" s="58">
        <f t="shared" si="14"/>
        <v>9.7487500767591975</v>
      </c>
      <c r="N204" s="68">
        <f t="shared" si="15"/>
        <v>0.30145014195136738</v>
      </c>
      <c r="P204" s="89"/>
      <c r="Q204" s="97"/>
      <c r="R204" s="86"/>
      <c r="S204" s="86"/>
      <c r="T204" s="86"/>
      <c r="U204" s="86"/>
      <c r="V204" s="86"/>
    </row>
    <row r="205" spans="1:22" ht="15.75" thickTop="1" x14ac:dyDescent="0.25"/>
    <row r="209" spans="1:18" ht="15.75" thickBot="1" x14ac:dyDescent="0.3">
      <c r="H209" s="73" t="s">
        <v>112</v>
      </c>
    </row>
    <row r="210" spans="1:18" ht="15.75" thickTop="1" x14ac:dyDescent="0.25">
      <c r="A210" s="1" t="s">
        <v>7</v>
      </c>
      <c r="B210" s="1" t="s">
        <v>245</v>
      </c>
      <c r="C210" s="1" t="s">
        <v>19</v>
      </c>
      <c r="D210" s="215">
        <v>5.2370000000000001</v>
      </c>
      <c r="E210" s="215">
        <v>89644.273000000001</v>
      </c>
      <c r="F210" s="215">
        <v>5.8419799999999999E-5</v>
      </c>
      <c r="H210" s="74" t="s">
        <v>113</v>
      </c>
      <c r="I210" s="25">
        <v>7.4999999999999997E-2</v>
      </c>
      <c r="J210" s="26">
        <f>($F$218 - $M$214) * $F$226</f>
        <v>2.2494078638000001</v>
      </c>
      <c r="K210" s="26">
        <f>($F$219 - $M$214) * $F$226</f>
        <v>2.0966528181999999</v>
      </c>
      <c r="L210" s="27"/>
      <c r="M210" s="34">
        <f>IFERROR(AVERAGE(J210:L210),"")</f>
        <v>2.173030341</v>
      </c>
      <c r="N210" s="35">
        <f>IFERROR(STDEV(J210:L210),"")</f>
        <v>0.10801412860422042</v>
      </c>
      <c r="P210" s="1" t="s">
        <v>112</v>
      </c>
      <c r="Q210" s="13">
        <f>$M$218</f>
        <v>3.4167297732285178</v>
      </c>
      <c r="R210" s="14">
        <f>$N$218</f>
        <v>0.61821837036740201</v>
      </c>
    </row>
    <row r="211" spans="1:18" x14ac:dyDescent="0.25">
      <c r="A211" s="1" t="s">
        <v>9</v>
      </c>
      <c r="B211" s="1" t="s">
        <v>245</v>
      </c>
      <c r="C211" s="1" t="s">
        <v>19</v>
      </c>
      <c r="D211" s="215">
        <v>1.8680000000000001</v>
      </c>
      <c r="E211" s="215">
        <v>86223.358999999997</v>
      </c>
      <c r="F211" s="215">
        <v>2.1664699999999999E-5</v>
      </c>
      <c r="H211" s="75" t="s">
        <v>114</v>
      </c>
      <c r="I211" s="20">
        <v>0.25</v>
      </c>
      <c r="J211" s="117">
        <f>($F$214 - $M$214) * $F$226</f>
        <v>3.2045073399999999E-2</v>
      </c>
      <c r="K211" s="117">
        <f>($F$215 - $M$214) * $F$226</f>
        <v>2.5202415799999999E-2</v>
      </c>
      <c r="L211" s="18"/>
      <c r="M211" s="22">
        <f>IFERROR(AVERAGE(J211:L211),"")</f>
        <v>2.8623744600000001E-2</v>
      </c>
      <c r="N211" s="128">
        <f>IFERROR(STDEV(J211:L211),"")</f>
        <v>4.8384895902976663E-3</v>
      </c>
      <c r="P211" s="1" t="s">
        <v>123</v>
      </c>
      <c r="Q211" s="15">
        <f>$M$229</f>
        <v>45.708235354719022</v>
      </c>
      <c r="R211" s="13">
        <f>$N$229</f>
        <v>2.1625254916844927</v>
      </c>
    </row>
    <row r="212" spans="1:18" x14ac:dyDescent="0.25">
      <c r="A212" s="1" t="s">
        <v>10</v>
      </c>
      <c r="B212" s="1" t="s">
        <v>245</v>
      </c>
      <c r="C212" s="1" t="s">
        <v>19</v>
      </c>
      <c r="D212" s="215">
        <v>3.879</v>
      </c>
      <c r="E212" s="215">
        <v>84838.937999999995</v>
      </c>
      <c r="F212" s="215">
        <v>4.57219E-5</v>
      </c>
      <c r="H212" s="75" t="s">
        <v>115</v>
      </c>
      <c r="I212" s="22">
        <v>7.4999999999999997E-2</v>
      </c>
      <c r="J212" s="23">
        <f>($F$216 - $M$214) * $F$226</f>
        <v>2.6246919609999999</v>
      </c>
      <c r="K212" s="23">
        <f>($F$217 - $M$214) * $F$226</f>
        <v>2.6699397286000002</v>
      </c>
      <c r="L212" s="18"/>
      <c r="M212" s="31">
        <f>IFERROR(AVERAGE(J212:L212),"")</f>
        <v>2.6473158448</v>
      </c>
      <c r="N212" s="36">
        <f>IFERROR(STDEV(J212:L212),"")</f>
        <v>3.1995003303513139E-2</v>
      </c>
    </row>
    <row r="213" spans="1:18" x14ac:dyDescent="0.25">
      <c r="A213" s="1" t="s">
        <v>11</v>
      </c>
      <c r="B213" s="1" t="s">
        <v>245</v>
      </c>
      <c r="C213" s="1" t="s">
        <v>19</v>
      </c>
      <c r="D213" s="215">
        <v>2.746</v>
      </c>
      <c r="E213" s="215">
        <v>86404.57</v>
      </c>
      <c r="F213" s="215">
        <v>3.1780699999999999E-5</v>
      </c>
      <c r="H213" s="75" t="s">
        <v>116</v>
      </c>
      <c r="I213" s="18"/>
      <c r="J213" s="18"/>
      <c r="K213" s="18"/>
      <c r="L213" s="18"/>
      <c r="M213" s="18"/>
      <c r="N213" s="28"/>
    </row>
    <row r="214" spans="1:18" ht="15.75" thickBot="1" x14ac:dyDescent="0.3">
      <c r="A214" s="1" t="s">
        <v>246</v>
      </c>
      <c r="B214" s="1" t="s">
        <v>245</v>
      </c>
      <c r="C214" s="1" t="s">
        <v>19</v>
      </c>
      <c r="D214" s="215">
        <v>711.48400000000004</v>
      </c>
      <c r="E214" s="215">
        <v>88368.718999999997</v>
      </c>
      <c r="F214" s="215">
        <v>8.0513106000000001E-3</v>
      </c>
      <c r="H214" s="76" t="s">
        <v>117</v>
      </c>
      <c r="I214" s="19"/>
      <c r="J214" s="98">
        <f>IF($G$210&lt;&gt;"","Point Deleted",$F$210)</f>
        <v>5.8419799999999999E-5</v>
      </c>
      <c r="K214" s="98">
        <f>IF($G$211&lt;&gt;"","Point Deleted",$F$211)</f>
        <v>2.1664699999999999E-5</v>
      </c>
      <c r="L214" s="19"/>
      <c r="M214" s="98">
        <f>IFERROR(AVERAGE(J214:L214),"")</f>
        <v>4.0042249999999998E-5</v>
      </c>
      <c r="N214" s="37">
        <f>IFERROR(STDEV(J214:L214),"")</f>
        <v>2.5989780453189673E-5</v>
      </c>
    </row>
    <row r="215" spans="1:18" x14ac:dyDescent="0.25">
      <c r="A215" s="1" t="s">
        <v>247</v>
      </c>
      <c r="B215" s="1" t="s">
        <v>245</v>
      </c>
      <c r="C215" s="1" t="s">
        <v>19</v>
      </c>
      <c r="D215" s="215">
        <v>556.29600000000005</v>
      </c>
      <c r="E215" s="215">
        <v>87734.906000000003</v>
      </c>
      <c r="F215" s="215">
        <v>6.3406462000000002E-3</v>
      </c>
      <c r="H215" s="77" t="s">
        <v>118</v>
      </c>
      <c r="I215" s="17"/>
      <c r="J215" s="41">
        <f>IFERROR(IF(ISTEXT($J$211),NA(),($J$211 * $I$211) / ($F$228 * 3600)),"")</f>
        <v>1.1126761597222222E-6</v>
      </c>
      <c r="K215" s="30">
        <f>IFERROR(IF(ISTEXT($K$211),NA(),($K$211 * $I$211) / ($F$228 * 3600)),"")</f>
        <v>8.7508388194444446E-7</v>
      </c>
      <c r="L215" s="17"/>
      <c r="M215" s="30">
        <f>IFERROR(AVERAGE(J215:L215),"")</f>
        <v>9.9388002083333332E-7</v>
      </c>
      <c r="N215" s="38">
        <f>IFERROR(STDEV(J215:L215),"")</f>
        <v>1.6800311077422451E-7</v>
      </c>
    </row>
    <row r="216" spans="1:18" ht="18" x14ac:dyDescent="0.35">
      <c r="A216" s="1" t="s">
        <v>248</v>
      </c>
      <c r="B216" s="1" t="s">
        <v>245</v>
      </c>
      <c r="C216" s="1" t="s">
        <v>19</v>
      </c>
      <c r="D216" s="215">
        <v>66448.383000000002</v>
      </c>
      <c r="E216" s="215">
        <v>101260.383</v>
      </c>
      <c r="F216" s="215">
        <v>0.65621303249999996</v>
      </c>
      <c r="H216" s="75" t="s">
        <v>119</v>
      </c>
      <c r="I216" s="18"/>
      <c r="J216" s="42">
        <f>IFERROR(IF(ISTEXT($J$212),NA(),$J$212),"")</f>
        <v>2.6246919609999999</v>
      </c>
      <c r="K216" s="31">
        <f>IFERROR(IF(ISTEXT($K$212),NA(),$K$212),"")</f>
        <v>2.6699397286000002</v>
      </c>
      <c r="L216" s="18"/>
      <c r="M216" s="31">
        <f>IFERROR(AVERAGE(J216:L216),"")</f>
        <v>2.6473158448</v>
      </c>
      <c r="N216" s="36">
        <f>IFERROR(STDEV(J216:L216),"")</f>
        <v>3.1995003303513139E-2</v>
      </c>
    </row>
    <row r="217" spans="1:18" x14ac:dyDescent="0.25">
      <c r="A217" s="1" t="s">
        <v>249</v>
      </c>
      <c r="B217" s="1" t="s">
        <v>245</v>
      </c>
      <c r="C217" s="1" t="s">
        <v>19</v>
      </c>
      <c r="D217" s="215">
        <v>64882.254000000001</v>
      </c>
      <c r="E217" s="215">
        <v>97198.241999999998</v>
      </c>
      <c r="F217" s="215">
        <v>0.66752497440000003</v>
      </c>
      <c r="H217" s="75" t="s">
        <v>120</v>
      </c>
      <c r="I217" s="18"/>
      <c r="J217" s="43">
        <f>IFERROR(IF(OR(ISTEXT($J$210),ISTEXT($J$211),ISTEXT($J$212)),NA(),(($J$210 * $I$210) + ($J$211 * $I$211)) / $J$212 / $I$212),"")</f>
        <v>0.89771478335142174</v>
      </c>
      <c r="K217" s="32">
        <f>IFERROR(IF(OR(ISTEXT($K$210),ISTEXT($K$211),ISTEXT($K$212)),NA(),(($K$210 * $I$210) + ($K$211 * $I$211)) / $K$212 / $I$212),"")</f>
        <v>0.81674535477627064</v>
      </c>
      <c r="L217" s="18" t="str">
        <f>IFERROR(IF(OR(ISTEXT($L$210),ISTEXT($L$211),ISTEXT($L$212)),NA(),(($L$210 * $I$210) + ($L$211 * $I$211)) / $L$212 / $I$212),"")</f>
        <v/>
      </c>
      <c r="M217" s="32">
        <f>IFERROR(AVERAGE(J217:L217),"")</f>
        <v>0.85723006906384613</v>
      </c>
      <c r="N217" s="101">
        <f>IFERROR(STDEV(J217:L217),"")</f>
        <v>5.7254032014289157E-2</v>
      </c>
    </row>
    <row r="218" spans="1:18" ht="18.75" thickBot="1" x14ac:dyDescent="0.4">
      <c r="A218" s="1" t="s">
        <v>250</v>
      </c>
      <c r="B218" s="1" t="s">
        <v>245</v>
      </c>
      <c r="C218" s="1" t="s">
        <v>19</v>
      </c>
      <c r="D218" s="215">
        <v>51872.894999999997</v>
      </c>
      <c r="E218" s="215">
        <v>92236.187999999995</v>
      </c>
      <c r="F218" s="215">
        <v>0.56239200820000002</v>
      </c>
      <c r="H218" s="78" t="s">
        <v>122</v>
      </c>
      <c r="I218" s="29"/>
      <c r="J218" s="138">
        <f>IFERROR($J$215 / $J$212 / $F$227 * 1000000,"")</f>
        <v>3.8538761751694048</v>
      </c>
      <c r="K218" s="135">
        <f>IFERROR($K$215 / $K$212 / $F$227 * 1000000,"")</f>
        <v>2.9795833712876303</v>
      </c>
      <c r="L218" s="29" t="str">
        <f>IFERROR($L$215 / $L$212 / $F$227 * 1000000,"")</f>
        <v/>
      </c>
      <c r="M218" s="135">
        <f>IFERROR(AVERAGE(J218:L218),"")</f>
        <v>3.4167297732285178</v>
      </c>
      <c r="N218" s="113">
        <f>IFERROR(STDEV(J218:L218),"")</f>
        <v>0.61821837036740201</v>
      </c>
    </row>
    <row r="219" spans="1:18" ht="15.75" thickTop="1" x14ac:dyDescent="0.25">
      <c r="A219" s="1" t="s">
        <v>251</v>
      </c>
      <c r="B219" s="1" t="s">
        <v>245</v>
      </c>
      <c r="C219" s="1" t="s">
        <v>19</v>
      </c>
      <c r="D219" s="215">
        <v>47676.777000000002</v>
      </c>
      <c r="E219" s="215">
        <v>90950.937999999995</v>
      </c>
      <c r="F219" s="215">
        <v>0.52420324679999997</v>
      </c>
      <c r="H219" s="72"/>
    </row>
    <row r="220" spans="1:18" ht="15.75" thickBot="1" x14ac:dyDescent="0.3">
      <c r="A220" s="1" t="s">
        <v>252</v>
      </c>
      <c r="B220" s="1" t="s">
        <v>245</v>
      </c>
      <c r="C220" s="1" t="s">
        <v>19</v>
      </c>
      <c r="D220" s="215">
        <v>27689.870999999999</v>
      </c>
      <c r="E220" s="215">
        <v>88007.75</v>
      </c>
      <c r="F220" s="215">
        <v>0.31462991610000002</v>
      </c>
      <c r="H220" s="73" t="s">
        <v>123</v>
      </c>
    </row>
    <row r="221" spans="1:18" ht="15.75" thickTop="1" x14ac:dyDescent="0.25">
      <c r="A221" s="1" t="s">
        <v>253</v>
      </c>
      <c r="B221" s="1" t="s">
        <v>245</v>
      </c>
      <c r="C221" s="1" t="s">
        <v>19</v>
      </c>
      <c r="D221" s="215">
        <v>25006.266</v>
      </c>
      <c r="E221" s="215">
        <v>87604.827999999994</v>
      </c>
      <c r="F221" s="215">
        <v>0.28544392549999997</v>
      </c>
      <c r="H221" s="79" t="s">
        <v>113</v>
      </c>
      <c r="I221" s="49">
        <v>0.25</v>
      </c>
      <c r="J221" s="50">
        <f>($F$224 - $M$225) * $F$226</f>
        <v>2.2928781460000001</v>
      </c>
      <c r="K221" s="50">
        <f>($F$225 - $M$225) * $F$226</f>
        <v>2.3434540260000003</v>
      </c>
      <c r="L221" s="51"/>
      <c r="M221" s="60">
        <f>IFERROR(AVERAGE(J221:L221),"")</f>
        <v>2.3181660860000002</v>
      </c>
      <c r="N221" s="61">
        <f>IFERROR(STDEV(J221:L221),"")</f>
        <v>3.5762547712477256E-2</v>
      </c>
    </row>
    <row r="222" spans="1:18" x14ac:dyDescent="0.25">
      <c r="A222" s="1" t="s">
        <v>254</v>
      </c>
      <c r="B222" s="1" t="s">
        <v>245</v>
      </c>
      <c r="C222" s="1" t="s">
        <v>19</v>
      </c>
      <c r="D222" s="215">
        <v>62223.300999999999</v>
      </c>
      <c r="E222" s="215">
        <v>98657.358999999997</v>
      </c>
      <c r="F222" s="215">
        <v>0.63070106100000001</v>
      </c>
      <c r="H222" s="80" t="s">
        <v>114</v>
      </c>
      <c r="I222" s="22">
        <v>7.4999999999999997E-2</v>
      </c>
      <c r="J222" s="23">
        <f>($F$220 - $M$225) * $F$226</f>
        <v>1.2583646592000002</v>
      </c>
      <c r="K222" s="23">
        <f>($F$221 - $M$225) * $F$226</f>
        <v>1.1416206968</v>
      </c>
      <c r="L222" s="18"/>
      <c r="M222" s="31">
        <f>IFERROR(AVERAGE(J222:L222),"")</f>
        <v>1.1999926780000001</v>
      </c>
      <c r="N222" s="62">
        <f>IFERROR(STDEV(J222:L222),"")</f>
        <v>8.2550447475627453E-2</v>
      </c>
    </row>
    <row r="223" spans="1:18" x14ac:dyDescent="0.25">
      <c r="A223" s="1" t="s">
        <v>255</v>
      </c>
      <c r="B223" s="1" t="s">
        <v>245</v>
      </c>
      <c r="C223" s="1" t="s">
        <v>19</v>
      </c>
      <c r="D223" s="215">
        <v>61425.129000000001</v>
      </c>
      <c r="E223" s="215">
        <v>100400.875</v>
      </c>
      <c r="F223" s="215">
        <v>0.61179874180000005</v>
      </c>
      <c r="H223" s="80" t="s">
        <v>115</v>
      </c>
      <c r="I223" s="20">
        <v>0.25</v>
      </c>
      <c r="J223" s="23">
        <f>($F$222 - $M$225) * $F$226</f>
        <v>2.5226492388000001</v>
      </c>
      <c r="K223" s="23">
        <f>($F$223 - $M$225) * $F$226</f>
        <v>2.4470399620000003</v>
      </c>
      <c r="L223" s="18"/>
      <c r="M223" s="31">
        <f>IFERROR(AVERAGE(J223:L223),"")</f>
        <v>2.4848446004000002</v>
      </c>
      <c r="N223" s="62">
        <f>IFERROR(STDEV(J223:L223),"")</f>
        <v>5.3463832345890597E-2</v>
      </c>
    </row>
    <row r="224" spans="1:18" x14ac:dyDescent="0.25">
      <c r="A224" s="1" t="s">
        <v>256</v>
      </c>
      <c r="B224" s="1" t="s">
        <v>245</v>
      </c>
      <c r="C224" s="1" t="s">
        <v>19</v>
      </c>
      <c r="D224" s="215">
        <v>51793.031000000003</v>
      </c>
      <c r="E224" s="215">
        <v>90348.508000000002</v>
      </c>
      <c r="F224" s="215">
        <v>0.57325828779999999</v>
      </c>
      <c r="H224" s="80" t="s">
        <v>116</v>
      </c>
      <c r="I224" s="18"/>
      <c r="J224" s="18"/>
      <c r="K224" s="18"/>
      <c r="L224" s="18"/>
      <c r="M224" s="18"/>
      <c r="N224" s="52"/>
    </row>
    <row r="225" spans="1:22" ht="15.75" thickBot="1" x14ac:dyDescent="0.3">
      <c r="A225" s="1" t="s">
        <v>257</v>
      </c>
      <c r="B225" s="1" t="s">
        <v>245</v>
      </c>
      <c r="C225" s="1" t="s">
        <v>19</v>
      </c>
      <c r="D225" s="215">
        <v>53765.449000000001</v>
      </c>
      <c r="E225" s="215">
        <v>91765.218999999997</v>
      </c>
      <c r="F225" s="215">
        <v>0.58590225780000005</v>
      </c>
      <c r="H225" s="81" t="s">
        <v>117</v>
      </c>
      <c r="I225" s="46"/>
      <c r="J225" s="48">
        <f>IF($G$212&lt;&gt;"","Point Deleted",$F$212)</f>
        <v>4.57219E-5</v>
      </c>
      <c r="K225" s="48">
        <f>IF($G$213&lt;&gt;"","Point Deleted",$F$213)</f>
        <v>3.1780699999999999E-5</v>
      </c>
      <c r="L225" s="46"/>
      <c r="M225" s="48">
        <f t="shared" ref="M225:M230" si="16">IFERROR(AVERAGE(J225:L225),"")</f>
        <v>3.8751300000000003E-5</v>
      </c>
      <c r="N225" s="64">
        <f t="shared" ref="N225:N230" si="17">IFERROR(STDEV(J225:L225),"")</f>
        <v>9.8579170578778976E-6</v>
      </c>
    </row>
    <row r="226" spans="1:22" ht="66.75" thickTop="1" thickBot="1" x14ac:dyDescent="0.3">
      <c r="C226" s="73"/>
      <c r="E226" s="216" t="s">
        <v>4</v>
      </c>
      <c r="F226" s="217">
        <v>4</v>
      </c>
      <c r="H226" s="82" t="s">
        <v>118</v>
      </c>
      <c r="I226" s="45"/>
      <c r="J226" s="69">
        <f>IFERROR(IF(ISTEXT($J$222),NA(),($J$222 * $I$222) / ($F$228 * 3600)),"")</f>
        <v>1.3107965200000001E-5</v>
      </c>
      <c r="K226" s="55">
        <f>IFERROR(IF(ISTEXT($K$222),NA(),($K$222 * $I$222) / ($F$228 * 3600)),"")</f>
        <v>1.1891882258333332E-5</v>
      </c>
      <c r="L226" s="45"/>
      <c r="M226" s="55">
        <f t="shared" si="16"/>
        <v>1.2499923729166668E-5</v>
      </c>
      <c r="N226" s="65">
        <f t="shared" si="17"/>
        <v>8.5990049453778642E-7</v>
      </c>
      <c r="P226" s="83" t="s">
        <v>124</v>
      </c>
      <c r="Q226" s="84" t="s">
        <v>125</v>
      </c>
      <c r="R226" s="85" t="s">
        <v>98</v>
      </c>
      <c r="S226" s="85" t="s">
        <v>126</v>
      </c>
      <c r="T226" s="85" t="s">
        <v>127</v>
      </c>
      <c r="U226" s="85" t="s">
        <v>128</v>
      </c>
      <c r="V226" s="85" t="s">
        <v>120</v>
      </c>
    </row>
    <row r="227" spans="1:22" ht="18.75" thickTop="1" x14ac:dyDescent="0.35">
      <c r="C227" s="73"/>
      <c r="E227" s="218" t="s">
        <v>109</v>
      </c>
      <c r="F227" s="219">
        <v>0.11</v>
      </c>
      <c r="H227" s="80" t="s">
        <v>119</v>
      </c>
      <c r="I227" s="18"/>
      <c r="J227" s="42">
        <f>IFERROR(IF(ISTEXT($J$223),NA(),$J$223),"")</f>
        <v>2.5226492388000001</v>
      </c>
      <c r="K227" s="31">
        <f>IFERROR(IF(ISTEXT($K$223),NA(),$K$223),"")</f>
        <v>2.4470399620000003</v>
      </c>
      <c r="L227" s="18"/>
      <c r="M227" s="31">
        <f t="shared" si="16"/>
        <v>2.4848446004000002</v>
      </c>
      <c r="N227" s="62">
        <f t="shared" si="17"/>
        <v>5.3463832345890597E-2</v>
      </c>
      <c r="Q227" s="86"/>
      <c r="R227" s="86" t="s">
        <v>112</v>
      </c>
      <c r="S227" s="125">
        <f>$J$218</f>
        <v>3.8538761751694048</v>
      </c>
      <c r="T227" s="125">
        <f>$K$218</f>
        <v>2.9795833712876303</v>
      </c>
      <c r="U227" s="86" t="str">
        <f>$L$218</f>
        <v/>
      </c>
      <c r="V227" s="91">
        <f>$M$217</f>
        <v>0.85723006906384613</v>
      </c>
    </row>
    <row r="228" spans="1:22" x14ac:dyDescent="0.25">
      <c r="C228" s="73"/>
      <c r="E228" s="218" t="s">
        <v>110</v>
      </c>
      <c r="F228" s="219">
        <v>2</v>
      </c>
      <c r="H228" s="80" t="s">
        <v>120</v>
      </c>
      <c r="I228" s="18"/>
      <c r="J228" s="70">
        <f>IFERROR(IF(OR(ISTEXT($J$221),ISTEXT($J$222),ISTEXT($J$223)),NA(),(($J$221 * $I$221) + ($J$222 * $I$222)) / $J$223 / $I$223),"")</f>
        <v>1.0585647432420202</v>
      </c>
      <c r="K228" s="56">
        <f>IFERROR(IF(OR(ISTEXT($K$221),ISTEXT($K$222),ISTEXT($K$223)),NA(),(($K$221 * $I$221) + ($K$222 * $I$222)) / $K$223 / $I$223),"")</f>
        <v>1.0976282679277307</v>
      </c>
      <c r="L228" s="18" t="str">
        <f>IFERROR(IF(OR(ISTEXT($L$221),ISTEXT($L$222),ISTEXT($L$223)),NA(),(($L$221 * $I$221) + ($L$222 * $I$222)) / $L$223 / $I$223),"")</f>
        <v/>
      </c>
      <c r="M228" s="56">
        <f t="shared" si="16"/>
        <v>1.0780965055848755</v>
      </c>
      <c r="N228" s="66">
        <f t="shared" si="17"/>
        <v>2.7622083202313994E-2</v>
      </c>
      <c r="P228" s="87" t="str">
        <f>$B$210</f>
        <v>DTXSID6047313</v>
      </c>
      <c r="Q228" s="92">
        <f>$F$229</f>
        <v>10</v>
      </c>
      <c r="R228" s="86" t="s">
        <v>123</v>
      </c>
      <c r="S228" s="90">
        <f>$J$229</f>
        <v>47.2373717943779</v>
      </c>
      <c r="T228" s="90">
        <f>$K$229</f>
        <v>44.179098915060145</v>
      </c>
      <c r="U228" s="86" t="str">
        <f>$L$229</f>
        <v/>
      </c>
      <c r="V228" s="105">
        <f>$M$228</f>
        <v>1.0780965055848755</v>
      </c>
    </row>
    <row r="229" spans="1:22" ht="18.75" thickBot="1" x14ac:dyDescent="0.4">
      <c r="C229" s="73"/>
      <c r="E229" s="220" t="s">
        <v>111</v>
      </c>
      <c r="F229" s="221">
        <v>10</v>
      </c>
      <c r="H229" s="81" t="s">
        <v>122</v>
      </c>
      <c r="I229" s="46"/>
      <c r="J229" s="71">
        <f>IFERROR($J$226 / $J$223 / $F$227 * 1000000,"")</f>
        <v>47.2373717943779</v>
      </c>
      <c r="K229" s="57">
        <f>IFERROR($K$226 / $K$223 / $F$227 * 1000000,"")</f>
        <v>44.179098915060145</v>
      </c>
      <c r="L229" s="46" t="str">
        <f>IFERROR($L$226 / $L$223 / $F$227 * 1000000,"")</f>
        <v/>
      </c>
      <c r="M229" s="57">
        <f t="shared" si="16"/>
        <v>45.708235354719022</v>
      </c>
      <c r="N229" s="104">
        <f t="shared" si="17"/>
        <v>2.1625254916844927</v>
      </c>
      <c r="P229" s="88"/>
      <c r="Q229" s="93"/>
      <c r="R229" s="94" t="s">
        <v>94</v>
      </c>
      <c r="S229" s="146">
        <f>$J$230</f>
        <v>12.257106779592235</v>
      </c>
      <c r="T229" s="146">
        <f>$K$230</f>
        <v>14.827273954065632</v>
      </c>
      <c r="U229" s="94" t="str">
        <f>$L$230</f>
        <v/>
      </c>
      <c r="V229" s="94"/>
    </row>
    <row r="230" spans="1:22" ht="15.75" thickBot="1" x14ac:dyDescent="0.3">
      <c r="H230" s="53" t="s">
        <v>94</v>
      </c>
      <c r="I230" s="54"/>
      <c r="J230" s="145">
        <f>IFERROR($J$229 / $J$218,"")</f>
        <v>12.257106779592235</v>
      </c>
      <c r="K230" s="145">
        <f>IFERROR($K$229 / $K$218,"")</f>
        <v>14.827273954065632</v>
      </c>
      <c r="L230" s="54" t="str">
        <f>IFERROR($L$229 / $L$218,"")</f>
        <v/>
      </c>
      <c r="M230" s="145">
        <f t="shared" si="16"/>
        <v>13.542190366828933</v>
      </c>
      <c r="N230" s="121">
        <f t="shared" si="17"/>
        <v>1.8173826378532076</v>
      </c>
      <c r="P230" s="89"/>
      <c r="Q230" s="97"/>
      <c r="R230" s="86"/>
      <c r="S230" s="86"/>
      <c r="T230" s="86"/>
      <c r="U230" s="86"/>
      <c r="V230" s="86"/>
    </row>
    <row r="231" spans="1:22" ht="15.75" thickTop="1" x14ac:dyDescent="0.25"/>
    <row r="235" spans="1:22" ht="15.75" thickBot="1" x14ac:dyDescent="0.3">
      <c r="H235" s="73" t="s">
        <v>112</v>
      </c>
    </row>
    <row r="236" spans="1:22" ht="15.75" thickTop="1" x14ac:dyDescent="0.25">
      <c r="A236" s="1" t="s">
        <v>20</v>
      </c>
      <c r="B236" s="1" t="s">
        <v>258</v>
      </c>
      <c r="C236" s="1" t="s">
        <v>21</v>
      </c>
      <c r="D236" s="215">
        <v>8.1</v>
      </c>
      <c r="E236" s="215">
        <v>89164.687999999995</v>
      </c>
      <c r="F236" s="215">
        <v>9.0843100000000004E-5</v>
      </c>
      <c r="H236" s="74" t="s">
        <v>113</v>
      </c>
      <c r="I236" s="25">
        <v>7.4999999999999997E-2</v>
      </c>
      <c r="J236" s="134">
        <f>($F$244 - $M$240) * $F$252</f>
        <v>0.33011700179999998</v>
      </c>
      <c r="K236" s="134">
        <f>($F$245 - $M$240) * $F$252</f>
        <v>0.4687385818</v>
      </c>
      <c r="L236" s="27"/>
      <c r="M236" s="136">
        <f>IFERROR(AVERAGE(J236:L236),"")</f>
        <v>0.39942779179999999</v>
      </c>
      <c r="N236" s="99">
        <f>IFERROR(STDEV(J236:L236),"")</f>
        <v>9.8020259236793597E-2</v>
      </c>
      <c r="P236" s="1" t="s">
        <v>112</v>
      </c>
      <c r="Q236" s="13">
        <f>$M$244</f>
        <v>9.9328110423659108</v>
      </c>
      <c r="R236" s="13">
        <f>$N$244</f>
        <v>1.5926301145880342</v>
      </c>
    </row>
    <row r="237" spans="1:22" x14ac:dyDescent="0.25">
      <c r="A237" s="1" t="s">
        <v>22</v>
      </c>
      <c r="B237" s="1" t="s">
        <v>258</v>
      </c>
      <c r="C237" s="1" t="s">
        <v>21</v>
      </c>
      <c r="D237" s="215">
        <v>12.404999999999999</v>
      </c>
      <c r="E237" s="215">
        <v>89874.547000000006</v>
      </c>
      <c r="F237" s="215">
        <v>1.38026E-4</v>
      </c>
      <c r="H237" s="75" t="s">
        <v>114</v>
      </c>
      <c r="I237" s="20">
        <v>0.25</v>
      </c>
      <c r="J237" s="117">
        <f>($F$240 - $M$240) * $F$252</f>
        <v>9.2073093799999992E-2</v>
      </c>
      <c r="K237" s="21">
        <f>($F$241 - $M$240) * $F$252</f>
        <v>0.1260743738</v>
      </c>
      <c r="L237" s="18"/>
      <c r="M237" s="20">
        <f>IFERROR(AVERAGE(J237:L237),"")</f>
        <v>0.10907373379999999</v>
      </c>
      <c r="N237" s="36">
        <f>IFERROR(STDEV(J237:L237),"")</f>
        <v>2.4042535657022617E-2</v>
      </c>
      <c r="P237" s="1" t="s">
        <v>123</v>
      </c>
      <c r="Q237" s="13">
        <f>$M$255</f>
        <v>6.8843645122758996</v>
      </c>
      <c r="R237" s="13">
        <f>$N$255</f>
        <v>1.1815422400562718</v>
      </c>
    </row>
    <row r="238" spans="1:22" x14ac:dyDescent="0.25">
      <c r="A238" s="1" t="s">
        <v>23</v>
      </c>
      <c r="B238" s="1" t="s">
        <v>258</v>
      </c>
      <c r="C238" s="1" t="s">
        <v>21</v>
      </c>
      <c r="D238" s="215">
        <v>5.0999999999999997E-2</v>
      </c>
      <c r="E238" s="215">
        <v>88092.804999999993</v>
      </c>
      <c r="F238" s="215">
        <v>5.7889999999999998E-7</v>
      </c>
      <c r="H238" s="75" t="s">
        <v>115</v>
      </c>
      <c r="I238" s="22">
        <v>7.4999999999999997E-2</v>
      </c>
      <c r="J238" s="23">
        <f>($F$242 - $M$240) * $F$252</f>
        <v>3.3001733538</v>
      </c>
      <c r="K238" s="23">
        <f>($F$243 - $M$240) * $F$252</f>
        <v>3.5985450457999999</v>
      </c>
      <c r="L238" s="18"/>
      <c r="M238" s="31">
        <f>IFERROR(AVERAGE(J238:L238),"")</f>
        <v>3.4493591997999999</v>
      </c>
      <c r="N238" s="100">
        <f>IFERROR(STDEV(J238:L238),"")</f>
        <v>0.21098064672730391</v>
      </c>
    </row>
    <row r="239" spans="1:22" x14ac:dyDescent="0.25">
      <c r="A239" s="1" t="s">
        <v>24</v>
      </c>
      <c r="B239" s="1" t="s">
        <v>258</v>
      </c>
      <c r="C239" s="1" t="s">
        <v>21</v>
      </c>
      <c r="D239" s="215">
        <v>16.853999999999999</v>
      </c>
      <c r="E239" s="215">
        <v>87521.656000000003</v>
      </c>
      <c r="F239" s="215">
        <v>1.9257000000000001E-4</v>
      </c>
      <c r="H239" s="75" t="s">
        <v>116</v>
      </c>
      <c r="I239" s="18"/>
      <c r="J239" s="18"/>
      <c r="K239" s="18"/>
      <c r="L239" s="18"/>
      <c r="M239" s="18"/>
      <c r="N239" s="28"/>
    </row>
    <row r="240" spans="1:22" ht="15.75" thickBot="1" x14ac:dyDescent="0.3">
      <c r="A240" s="1" t="s">
        <v>259</v>
      </c>
      <c r="B240" s="1" t="s">
        <v>258</v>
      </c>
      <c r="C240" s="1" t="s">
        <v>21</v>
      </c>
      <c r="D240" s="215">
        <v>2019.8209999999999</v>
      </c>
      <c r="E240" s="215">
        <v>87314.508000000002</v>
      </c>
      <c r="F240" s="215">
        <v>2.3132707999999998E-2</v>
      </c>
      <c r="H240" s="76" t="s">
        <v>117</v>
      </c>
      <c r="I240" s="19"/>
      <c r="J240" s="98">
        <f>IF($G$236&lt;&gt;"","Point Deleted",$F$236)</f>
        <v>9.0843100000000004E-5</v>
      </c>
      <c r="K240" s="24">
        <f>IF($G$237&lt;&gt;"","Point Deleted",$F$237)</f>
        <v>1.38026E-4</v>
      </c>
      <c r="L240" s="19"/>
      <c r="M240" s="24">
        <f>IFERROR(AVERAGE(J240:L240),"")</f>
        <v>1.1443455000000001E-4</v>
      </c>
      <c r="N240" s="37">
        <f>IFERROR(STDEV(J240:L240),"")</f>
        <v>3.3363348546046746E-5</v>
      </c>
    </row>
    <row r="241" spans="1:22" x14ac:dyDescent="0.25">
      <c r="A241" s="1" t="s">
        <v>260</v>
      </c>
      <c r="B241" s="1" t="s">
        <v>258</v>
      </c>
      <c r="C241" s="1" t="s">
        <v>21</v>
      </c>
      <c r="D241" s="215">
        <v>2727.52</v>
      </c>
      <c r="E241" s="215">
        <v>86223.804999999993</v>
      </c>
      <c r="F241" s="215">
        <v>3.1633028000000001E-2</v>
      </c>
      <c r="H241" s="77" t="s">
        <v>118</v>
      </c>
      <c r="I241" s="17"/>
      <c r="J241" s="41">
        <f>IFERROR(IF(ISTEXT($J$237),NA(),($J$237 * $I$237) / ($F$254 * 3600)),"")</f>
        <v>3.1969824236111109E-6</v>
      </c>
      <c r="K241" s="30">
        <f>IFERROR(IF(ISTEXT($K$237),NA(),($K$237 * $I$237) / ($F$254 * 3600)),"")</f>
        <v>4.3775824236111111E-6</v>
      </c>
      <c r="L241" s="17"/>
      <c r="M241" s="30">
        <f>IFERROR(AVERAGE(J241:L241),"")</f>
        <v>3.787282423611111E-6</v>
      </c>
      <c r="N241" s="38">
        <f>IFERROR(STDEV(J241:L241),"")</f>
        <v>8.3481026586883812E-7</v>
      </c>
    </row>
    <row r="242" spans="1:22" ht="18" x14ac:dyDescent="0.35">
      <c r="A242" s="1" t="s">
        <v>261</v>
      </c>
      <c r="B242" s="1" t="s">
        <v>258</v>
      </c>
      <c r="C242" s="1" t="s">
        <v>21</v>
      </c>
      <c r="D242" s="215">
        <v>82871.195000000007</v>
      </c>
      <c r="E242" s="215">
        <v>100430.727</v>
      </c>
      <c r="F242" s="215">
        <v>0.82515777300000004</v>
      </c>
      <c r="H242" s="75" t="s">
        <v>119</v>
      </c>
      <c r="I242" s="18"/>
      <c r="J242" s="42">
        <f>IFERROR(IF(ISTEXT($J$238),NA(),$J$238),"")</f>
        <v>3.3001733538</v>
      </c>
      <c r="K242" s="31">
        <f>IFERROR(IF(ISTEXT($K$238),NA(),$K$238),"")</f>
        <v>3.5985450457999999</v>
      </c>
      <c r="L242" s="18"/>
      <c r="M242" s="31">
        <f>IFERROR(AVERAGE(J242:L242),"")</f>
        <v>3.4493591997999999</v>
      </c>
      <c r="N242" s="100">
        <f>IFERROR(STDEV(J242:L242),"")</f>
        <v>0.21098064672730391</v>
      </c>
    </row>
    <row r="243" spans="1:22" x14ac:dyDescent="0.25">
      <c r="A243" s="1" t="s">
        <v>262</v>
      </c>
      <c r="B243" s="1" t="s">
        <v>258</v>
      </c>
      <c r="C243" s="1" t="s">
        <v>21</v>
      </c>
      <c r="D243" s="215">
        <v>88228.343999999997</v>
      </c>
      <c r="E243" s="215">
        <v>98058.656000000003</v>
      </c>
      <c r="F243" s="215">
        <v>0.89975069600000002</v>
      </c>
      <c r="H243" s="75" t="s">
        <v>120</v>
      </c>
      <c r="I243" s="18"/>
      <c r="J243" s="43">
        <f>IFERROR(IF(OR(ISTEXT($J$236),ISTEXT($J$237),ISTEXT($J$238)),NA(),(($J$236 * $I$236) + ($J$237 * $I$237)) / $J$238 / $I$238),"")</f>
        <v>0.19302844007668826</v>
      </c>
      <c r="K243" s="32">
        <f>IFERROR(IF(OR(ISTEXT($K$236),ISTEXT($K$237),ISTEXT($K$238)),NA(),(($K$236 * $I$236) + ($K$237 * $I$237)) / $K$238 / $I$238),"")</f>
        <v>0.24704053531419232</v>
      </c>
      <c r="L243" s="18" t="str">
        <f>IFERROR(IF(OR(ISTEXT($L$236),ISTEXT($L$237),ISTEXT($L$238)),NA(),(($L$236 * $I$236) + ($L$237 * $I$237)) / $L$238 / $I$238),"")</f>
        <v/>
      </c>
      <c r="M243" s="32">
        <f>IFERROR(AVERAGE(J243:L243),"")</f>
        <v>0.22003448769544029</v>
      </c>
      <c r="N243" s="101">
        <f>IFERROR(STDEV(J243:L243),"")</f>
        <v>3.8192318808532758E-2</v>
      </c>
    </row>
    <row r="244" spans="1:22" ht="18.75" thickBot="1" x14ac:dyDescent="0.4">
      <c r="A244" s="1" t="s">
        <v>263</v>
      </c>
      <c r="B244" s="1" t="s">
        <v>258</v>
      </c>
      <c r="C244" s="1" t="s">
        <v>21</v>
      </c>
      <c r="D244" s="215">
        <v>7504.4740000000002</v>
      </c>
      <c r="E244" s="215">
        <v>90805.172000000006</v>
      </c>
      <c r="F244" s="215">
        <v>8.2643684999999995E-2</v>
      </c>
      <c r="H244" s="78" t="s">
        <v>122</v>
      </c>
      <c r="I244" s="29"/>
      <c r="J244" s="138">
        <f>IFERROR($J$241 / $J$238 / $F$253 * 1000000,"")</f>
        <v>8.8066514884187992</v>
      </c>
      <c r="K244" s="33">
        <f>IFERROR($K$241 / $K$238 / $F$253 * 1000000,"")</f>
        <v>11.058970596313022</v>
      </c>
      <c r="L244" s="29" t="str">
        <f>IFERROR($L$241 / $L$238 / $F$253 * 1000000,"")</f>
        <v/>
      </c>
      <c r="M244" s="135">
        <f>IFERROR(AVERAGE(J244:L244),"")</f>
        <v>9.9328110423659108</v>
      </c>
      <c r="N244" s="40">
        <f>IFERROR(STDEV(J244:L244),"")</f>
        <v>1.5926301145880342</v>
      </c>
    </row>
    <row r="245" spans="1:22" ht="15.75" thickTop="1" x14ac:dyDescent="0.25">
      <c r="A245" s="1" t="s">
        <v>264</v>
      </c>
      <c r="B245" s="1" t="s">
        <v>258</v>
      </c>
      <c r="C245" s="1" t="s">
        <v>21</v>
      </c>
      <c r="D245" s="215">
        <v>10303.224</v>
      </c>
      <c r="E245" s="215">
        <v>87837.210999999996</v>
      </c>
      <c r="F245" s="215">
        <v>0.11729908</v>
      </c>
      <c r="H245" s="72"/>
    </row>
    <row r="246" spans="1:22" ht="15.75" thickBot="1" x14ac:dyDescent="0.3">
      <c r="A246" s="1" t="s">
        <v>265</v>
      </c>
      <c r="B246" s="1" t="s">
        <v>258</v>
      </c>
      <c r="C246" s="1" t="s">
        <v>21</v>
      </c>
      <c r="D246" s="215">
        <v>6158.0649999999996</v>
      </c>
      <c r="E246" s="215">
        <v>89449.289000000004</v>
      </c>
      <c r="F246" s="215">
        <v>6.8844203000000007E-2</v>
      </c>
      <c r="H246" s="73" t="s">
        <v>123</v>
      </c>
    </row>
    <row r="247" spans="1:22" ht="15.75" thickTop="1" x14ac:dyDescent="0.25">
      <c r="A247" s="1" t="s">
        <v>266</v>
      </c>
      <c r="B247" s="1" t="s">
        <v>258</v>
      </c>
      <c r="C247" s="1" t="s">
        <v>21</v>
      </c>
      <c r="D247" s="215">
        <v>6824.8819999999996</v>
      </c>
      <c r="E247" s="215">
        <v>90525.726999999999</v>
      </c>
      <c r="F247" s="215">
        <v>7.5391629000000002E-2</v>
      </c>
      <c r="H247" s="79" t="s">
        <v>113</v>
      </c>
      <c r="I247" s="49">
        <v>0.25</v>
      </c>
      <c r="J247" s="50">
        <f>($F$250 - $M$251) * $F$252</f>
        <v>1.3434086262</v>
      </c>
      <c r="K247" s="50">
        <f>($F$251 - $M$251) * $F$252</f>
        <v>1.3172468262000001</v>
      </c>
      <c r="L247" s="51"/>
      <c r="M247" s="60">
        <f>IFERROR(AVERAGE(J247:L247),"")</f>
        <v>1.3303277262000002</v>
      </c>
      <c r="N247" s="61">
        <f>IFERROR(STDEV(J247:L247),"")</f>
        <v>1.8499186188046149E-2</v>
      </c>
    </row>
    <row r="248" spans="1:22" x14ac:dyDescent="0.25">
      <c r="A248" s="1" t="s">
        <v>267</v>
      </c>
      <c r="B248" s="1" t="s">
        <v>258</v>
      </c>
      <c r="C248" s="1" t="s">
        <v>21</v>
      </c>
      <c r="D248" s="215">
        <v>105533.43799999999</v>
      </c>
      <c r="E248" s="215">
        <v>98046.672000000006</v>
      </c>
      <c r="F248" s="215">
        <v>1.076359206</v>
      </c>
      <c r="H248" s="80" t="s">
        <v>114</v>
      </c>
      <c r="I248" s="22">
        <v>7.4999999999999997E-2</v>
      </c>
      <c r="J248" s="21">
        <f>($F$246 - $M$251) * $F$252</f>
        <v>0.27499051420000004</v>
      </c>
      <c r="K248" s="21">
        <f>($F$247 - $M$251) * $F$252</f>
        <v>0.30118021820000002</v>
      </c>
      <c r="L248" s="18"/>
      <c r="M248" s="20">
        <f>IFERROR(AVERAGE(J248:L248),"")</f>
        <v>0.28808536620000003</v>
      </c>
      <c r="N248" s="62">
        <f>IFERROR(STDEV(J248:L248),"")</f>
        <v>1.8518917295668434E-2</v>
      </c>
    </row>
    <row r="249" spans="1:22" x14ac:dyDescent="0.25">
      <c r="A249" s="1" t="s">
        <v>268</v>
      </c>
      <c r="B249" s="1" t="s">
        <v>258</v>
      </c>
      <c r="C249" s="1" t="s">
        <v>21</v>
      </c>
      <c r="D249" s="215">
        <v>90426.616999999998</v>
      </c>
      <c r="E249" s="215">
        <v>97894.141000000003</v>
      </c>
      <c r="F249" s="215">
        <v>0.92371837700000003</v>
      </c>
      <c r="H249" s="80" t="s">
        <v>115</v>
      </c>
      <c r="I249" s="20">
        <v>0.25</v>
      </c>
      <c r="J249" s="23">
        <f>($F$248 - $M$251) * $F$252</f>
        <v>4.3050505261999996</v>
      </c>
      <c r="K249" s="23">
        <f>($F$249 - $M$251) * $F$252</f>
        <v>3.6944872102000001</v>
      </c>
      <c r="L249" s="18"/>
      <c r="M249" s="31">
        <f>IFERROR(AVERAGE(J249:L249),"")</f>
        <v>3.9997688681999999</v>
      </c>
      <c r="N249" s="63">
        <f>IFERROR(STDEV(J249:L249),"")</f>
        <v>0.43173346108734451</v>
      </c>
    </row>
    <row r="250" spans="1:22" x14ac:dyDescent="0.25">
      <c r="A250" s="1" t="s">
        <v>269</v>
      </c>
      <c r="B250" s="1" t="s">
        <v>258</v>
      </c>
      <c r="C250" s="1" t="s">
        <v>21</v>
      </c>
      <c r="D250" s="215">
        <v>30976.998</v>
      </c>
      <c r="E250" s="215">
        <v>92207.516000000003</v>
      </c>
      <c r="F250" s="215">
        <v>0.335948731</v>
      </c>
      <c r="H250" s="80" t="s">
        <v>116</v>
      </c>
      <c r="I250" s="18"/>
      <c r="J250" s="18"/>
      <c r="K250" s="18"/>
      <c r="L250" s="18"/>
      <c r="M250" s="18"/>
      <c r="N250" s="52"/>
    </row>
    <row r="251" spans="1:22" ht="15.75" thickBot="1" x14ac:dyDescent="0.3">
      <c r="A251" s="1" t="s">
        <v>270</v>
      </c>
      <c r="B251" s="1" t="s">
        <v>258</v>
      </c>
      <c r="C251" s="1" t="s">
        <v>21</v>
      </c>
      <c r="D251" s="215">
        <v>30239.168000000001</v>
      </c>
      <c r="E251" s="215">
        <v>91798.445000000007</v>
      </c>
      <c r="F251" s="215">
        <v>0.32940828100000002</v>
      </c>
      <c r="H251" s="81" t="s">
        <v>117</v>
      </c>
      <c r="I251" s="46"/>
      <c r="J251" s="48">
        <f>IF($G$238&lt;&gt;"","Point Deleted",$F$238)</f>
        <v>5.7889999999999998E-7</v>
      </c>
      <c r="K251" s="47">
        <f>IF($G$239&lt;&gt;"","Point Deleted",$F$239)</f>
        <v>1.9257000000000001E-4</v>
      </c>
      <c r="L251" s="46"/>
      <c r="M251" s="48">
        <f t="shared" ref="M251:M256" si="18">IFERROR(AVERAGE(J251:L251),"")</f>
        <v>9.6574450000000005E-5</v>
      </c>
      <c r="N251" s="147">
        <f t="shared" ref="N251:N256" si="19">IFERROR(STDEV(J251:L251),"")</f>
        <v>1.3575820873746458E-4</v>
      </c>
    </row>
    <row r="252" spans="1:22" ht="66.75" thickTop="1" thickBot="1" x14ac:dyDescent="0.3">
      <c r="C252" s="73"/>
      <c r="E252" s="216" t="s">
        <v>4</v>
      </c>
      <c r="F252" s="217">
        <v>4</v>
      </c>
      <c r="H252" s="82" t="s">
        <v>118</v>
      </c>
      <c r="I252" s="45"/>
      <c r="J252" s="69">
        <f>IFERROR(IF(ISTEXT($J$248),NA(),($J$248 * $I$248) / ($F$254 * 3600)),"")</f>
        <v>2.8644845229166669E-6</v>
      </c>
      <c r="K252" s="55">
        <f>IFERROR(IF(ISTEXT($K$248),NA(),($K$248 * $I$248) / ($F$254 * 3600)),"")</f>
        <v>3.1372939395833335E-6</v>
      </c>
      <c r="L252" s="45"/>
      <c r="M252" s="55">
        <f t="shared" si="18"/>
        <v>3.00088923125E-6</v>
      </c>
      <c r="N252" s="65">
        <f t="shared" si="19"/>
        <v>1.929053884965463E-7</v>
      </c>
      <c r="P252" s="83" t="s">
        <v>124</v>
      </c>
      <c r="Q252" s="84" t="s">
        <v>125</v>
      </c>
      <c r="R252" s="85" t="s">
        <v>98</v>
      </c>
      <c r="S252" s="85" t="s">
        <v>126</v>
      </c>
      <c r="T252" s="85" t="s">
        <v>127</v>
      </c>
      <c r="U252" s="85" t="s">
        <v>128</v>
      </c>
      <c r="V252" s="85" t="s">
        <v>120</v>
      </c>
    </row>
    <row r="253" spans="1:22" ht="18.75" thickTop="1" x14ac:dyDescent="0.35">
      <c r="C253" s="73"/>
      <c r="E253" s="218" t="s">
        <v>109</v>
      </c>
      <c r="F253" s="219">
        <v>0.11</v>
      </c>
      <c r="H253" s="80" t="s">
        <v>119</v>
      </c>
      <c r="I253" s="18"/>
      <c r="J253" s="42">
        <f>IFERROR(IF(ISTEXT($J$249),NA(),$J$249),"")</f>
        <v>4.3050505261999996</v>
      </c>
      <c r="K253" s="31">
        <f>IFERROR(IF(ISTEXT($K$249),NA(),$K$249),"")</f>
        <v>3.6944872102000001</v>
      </c>
      <c r="L253" s="18"/>
      <c r="M253" s="31">
        <f t="shared" si="18"/>
        <v>3.9997688681999999</v>
      </c>
      <c r="N253" s="63">
        <f t="shared" si="19"/>
        <v>0.43173346108734451</v>
      </c>
      <c r="Q253" s="86"/>
      <c r="R253" s="86" t="s">
        <v>112</v>
      </c>
      <c r="S253" s="125">
        <f>$J$244</f>
        <v>8.8066514884187992</v>
      </c>
      <c r="T253" s="90">
        <f>$K$244</f>
        <v>11.058970596313022</v>
      </c>
      <c r="U253" s="86" t="str">
        <f>$L$244</f>
        <v/>
      </c>
      <c r="V253" s="91">
        <f>$M$243</f>
        <v>0.22003448769544029</v>
      </c>
    </row>
    <row r="254" spans="1:22" x14ac:dyDescent="0.25">
      <c r="C254" s="73"/>
      <c r="E254" s="218" t="s">
        <v>110</v>
      </c>
      <c r="F254" s="219">
        <v>2</v>
      </c>
      <c r="H254" s="80" t="s">
        <v>120</v>
      </c>
      <c r="I254" s="18"/>
      <c r="J254" s="43">
        <f>IFERROR(IF(OR(ISTEXT($J$247),ISTEXT($J$248),ISTEXT($J$249)),NA(),(($J$247 * $I$247) + ($J$248 * $I$248)) / $J$249 / $I$249),"")</f>
        <v>0.33121696755522739</v>
      </c>
      <c r="K254" s="32">
        <f>IFERROR(IF(OR(ISTEXT($K$247),ISTEXT($K$248),ISTEXT($K$249)),NA(),(($K$247 * $I$247) + ($K$248 * $I$248)) / $K$249 / $I$249),"")</f>
        <v>0.38100034228669044</v>
      </c>
      <c r="L254" s="18" t="str">
        <f>IFERROR(IF(OR(ISTEXT($L$247),ISTEXT($L$248),ISTEXT($L$249)),NA(),(($L$247 * $I$247) + ($L$248 * $I$248)) / $L$249 / $I$249),"")</f>
        <v/>
      </c>
      <c r="M254" s="32">
        <f t="shared" si="18"/>
        <v>0.35610865492095889</v>
      </c>
      <c r="N254" s="66">
        <f t="shared" si="19"/>
        <v>3.520216186296854E-2</v>
      </c>
      <c r="P254" s="87" t="str">
        <f>$B$236</f>
        <v>DTXSID6040747</v>
      </c>
      <c r="Q254" s="92">
        <f>$F$255</f>
        <v>10</v>
      </c>
      <c r="R254" s="86" t="s">
        <v>123</v>
      </c>
      <c r="S254" s="125">
        <f>$J$255</f>
        <v>6.048887982073766</v>
      </c>
      <c r="T254" s="125">
        <f>$K$255</f>
        <v>7.7198410424780324</v>
      </c>
      <c r="U254" s="86" t="str">
        <f>$L$255</f>
        <v/>
      </c>
      <c r="V254" s="91">
        <f>$M$254</f>
        <v>0.35610865492095889</v>
      </c>
    </row>
    <row r="255" spans="1:22" ht="18.75" thickBot="1" x14ac:dyDescent="0.4">
      <c r="C255" s="73"/>
      <c r="E255" s="220" t="s">
        <v>111</v>
      </c>
      <c r="F255" s="221">
        <v>10</v>
      </c>
      <c r="H255" s="81" t="s">
        <v>122</v>
      </c>
      <c r="I255" s="46"/>
      <c r="J255" s="122">
        <f>IFERROR($J$252 / $J$249 / $F$253 * 1000000,"")</f>
        <v>6.048887982073766</v>
      </c>
      <c r="K255" s="119">
        <f>IFERROR($K$252 / $K$249 / $F$253 * 1000000,"")</f>
        <v>7.7198410424780324</v>
      </c>
      <c r="L255" s="46" t="str">
        <f>IFERROR($L$252 / $L$249 / $F$253 * 1000000,"")</f>
        <v/>
      </c>
      <c r="M255" s="119">
        <f t="shared" si="18"/>
        <v>6.8843645122758996</v>
      </c>
      <c r="N255" s="104">
        <f t="shared" si="19"/>
        <v>1.1815422400562718</v>
      </c>
      <c r="P255" s="88"/>
      <c r="Q255" s="93"/>
      <c r="R255" s="94" t="s">
        <v>94</v>
      </c>
      <c r="S255" s="96">
        <f>$J$256</f>
        <v>0.68685447471475003</v>
      </c>
      <c r="T255" s="96">
        <f>$K$256</f>
        <v>0.69806144932257708</v>
      </c>
      <c r="U255" s="94" t="str">
        <f>$L$256</f>
        <v/>
      </c>
      <c r="V255" s="94"/>
    </row>
    <row r="256" spans="1:22" ht="15.75" thickBot="1" x14ac:dyDescent="0.3">
      <c r="H256" s="53" t="s">
        <v>94</v>
      </c>
      <c r="I256" s="54"/>
      <c r="J256" s="59">
        <f>IFERROR($J$255 / $J$244,"")</f>
        <v>0.68685447471475003</v>
      </c>
      <c r="K256" s="59">
        <f>IFERROR($K$255 / $K$244,"")</f>
        <v>0.69806144932257708</v>
      </c>
      <c r="L256" s="54" t="str">
        <f>IFERROR($L$255 / $L$244,"")</f>
        <v/>
      </c>
      <c r="M256" s="59">
        <f t="shared" si="18"/>
        <v>0.6924579620186635</v>
      </c>
      <c r="N256" s="148">
        <f t="shared" si="19"/>
        <v>7.9245277417799541E-3</v>
      </c>
      <c r="P256" s="89"/>
      <c r="Q256" s="97"/>
      <c r="R256" s="86"/>
      <c r="S256" s="86"/>
      <c r="T256" s="86"/>
      <c r="U256" s="86"/>
      <c r="V256" s="86"/>
    </row>
    <row r="257" spans="1:18" ht="15.75" thickTop="1" x14ac:dyDescent="0.25"/>
    <row r="261" spans="1:18" ht="15.75" thickBot="1" x14ac:dyDescent="0.3">
      <c r="H261" s="73" t="s">
        <v>112</v>
      </c>
    </row>
    <row r="262" spans="1:18" ht="15.75" thickTop="1" x14ac:dyDescent="0.25">
      <c r="A262" s="1" t="s">
        <v>20</v>
      </c>
      <c r="B262" s="1" t="s">
        <v>271</v>
      </c>
      <c r="C262" s="1" t="s">
        <v>65</v>
      </c>
      <c r="D262" s="215">
        <v>11.077999999999999</v>
      </c>
      <c r="E262" s="215">
        <v>89164.687999999995</v>
      </c>
      <c r="F262" s="215">
        <v>1.2424199999999999E-4</v>
      </c>
      <c r="H262" s="74" t="s">
        <v>113</v>
      </c>
      <c r="I262" s="25">
        <v>7.4999999999999997E-2</v>
      </c>
      <c r="J262" s="26">
        <f>($F$270 - $M$266) * $F$278</f>
        <v>6.6145608325999996</v>
      </c>
      <c r="K262" s="26">
        <f>($F$271 - $M$266) * $F$278</f>
        <v>6.6949049365999995</v>
      </c>
      <c r="L262" s="27"/>
      <c r="M262" s="34">
        <f>IFERROR(AVERAGE(J262:L262),"")</f>
        <v>6.6547328845999996</v>
      </c>
      <c r="N262" s="99">
        <f>IFERROR(STDEV(J262:L262),"")</f>
        <v>5.6811860766757157E-2</v>
      </c>
      <c r="P262" s="1" t="s">
        <v>112</v>
      </c>
      <c r="Q262" s="14">
        <f>$M$270</f>
        <v>0.34415450571325279</v>
      </c>
      <c r="R262" s="14">
        <f>$N$270</f>
        <v>0.24108064188144626</v>
      </c>
    </row>
    <row r="263" spans="1:18" x14ac:dyDescent="0.25">
      <c r="A263" s="1" t="s">
        <v>22</v>
      </c>
      <c r="B263" s="1" t="s">
        <v>271</v>
      </c>
      <c r="C263" s="1" t="s">
        <v>65</v>
      </c>
      <c r="D263" s="215">
        <v>0.56599999999999995</v>
      </c>
      <c r="E263" s="215">
        <v>89874.547000000006</v>
      </c>
      <c r="F263" s="215">
        <v>6.2976999999999999E-6</v>
      </c>
      <c r="H263" s="75" t="s">
        <v>114</v>
      </c>
      <c r="I263" s="20">
        <v>0.25</v>
      </c>
      <c r="J263" s="117">
        <f>($F$266 - $M$266) * $F$278</f>
        <v>1.1887136600000001E-2</v>
      </c>
      <c r="K263" s="106">
        <f>($F$267 - $M$266) * $F$278</f>
        <v>4.1537125999999997E-3</v>
      </c>
      <c r="L263" s="18"/>
      <c r="M263" s="111">
        <f>IFERROR(AVERAGE(J263:L263),"")</f>
        <v>8.0204245999999993E-3</v>
      </c>
      <c r="N263" s="128">
        <f>IFERROR(STDEV(J263:L263),"")</f>
        <v>5.4683565521907989E-3</v>
      </c>
      <c r="P263" s="1" t="s">
        <v>123</v>
      </c>
      <c r="Q263" s="14">
        <f>$M$281</f>
        <v>0.64714248486358261</v>
      </c>
      <c r="R263" s="144">
        <f>$N$281</f>
        <v>3.0679474012240289E-3</v>
      </c>
    </row>
    <row r="264" spans="1:18" x14ac:dyDescent="0.25">
      <c r="A264" s="1" t="s">
        <v>23</v>
      </c>
      <c r="B264" s="1" t="s">
        <v>271</v>
      </c>
      <c r="C264" s="1" t="s">
        <v>65</v>
      </c>
      <c r="D264" s="215">
        <v>0.443</v>
      </c>
      <c r="E264" s="215">
        <v>88092.804999999993</v>
      </c>
      <c r="F264" s="215">
        <v>5.0288E-6</v>
      </c>
      <c r="H264" s="75" t="s">
        <v>115</v>
      </c>
      <c r="I264" s="22">
        <v>7.4999999999999997E-2</v>
      </c>
      <c r="J264" s="23">
        <f>($F$268 - $M$266) * $F$278</f>
        <v>7.2912472045999994</v>
      </c>
      <c r="K264" s="23">
        <f>($F$269 - $M$266) * $F$278</f>
        <v>7.5490027845999998</v>
      </c>
      <c r="L264" s="18"/>
      <c r="M264" s="31">
        <f>IFERROR(AVERAGE(J264:L264),"")</f>
        <v>7.4201249946000001</v>
      </c>
      <c r="N264" s="100">
        <f>IFERROR(STDEV(J264:L264),"")</f>
        <v>0.18226071850667194</v>
      </c>
    </row>
    <row r="265" spans="1:18" x14ac:dyDescent="0.25">
      <c r="A265" s="1" t="s">
        <v>24</v>
      </c>
      <c r="B265" s="1" t="s">
        <v>271</v>
      </c>
      <c r="C265" s="1" t="s">
        <v>65</v>
      </c>
      <c r="D265" s="215">
        <v>1.0640000000000001</v>
      </c>
      <c r="E265" s="215">
        <v>87521.656000000003</v>
      </c>
      <c r="F265" s="215">
        <v>1.2157000000000001E-5</v>
      </c>
      <c r="H265" s="75" t="s">
        <v>116</v>
      </c>
      <c r="I265" s="18"/>
      <c r="J265" s="18"/>
      <c r="K265" s="18"/>
      <c r="L265" s="18"/>
      <c r="M265" s="18"/>
      <c r="N265" s="28"/>
    </row>
    <row r="266" spans="1:18" ht="15.75" thickBot="1" x14ac:dyDescent="0.3">
      <c r="A266" s="1" t="s">
        <v>272</v>
      </c>
      <c r="B266" s="1" t="s">
        <v>271</v>
      </c>
      <c r="C266" s="1" t="s">
        <v>65</v>
      </c>
      <c r="D266" s="215">
        <v>276.428</v>
      </c>
      <c r="E266" s="215">
        <v>91018.476999999999</v>
      </c>
      <c r="F266" s="215">
        <v>3.037054E-3</v>
      </c>
      <c r="H266" s="76" t="s">
        <v>117</v>
      </c>
      <c r="I266" s="19"/>
      <c r="J266" s="24">
        <f>IF($G$262&lt;&gt;"","Point Deleted",$F$262)</f>
        <v>1.2424199999999999E-4</v>
      </c>
      <c r="K266" s="98">
        <f>IF($G$263&lt;&gt;"","Point Deleted",$F$263)</f>
        <v>6.2976999999999999E-6</v>
      </c>
      <c r="L266" s="19"/>
      <c r="M266" s="98">
        <f>IFERROR(AVERAGE(J266:L266),"")</f>
        <v>6.5269849999999993E-5</v>
      </c>
      <c r="N266" s="37">
        <f>IFERROR(STDEV(J266:L266),"")</f>
        <v>8.3399214332300516E-5</v>
      </c>
    </row>
    <row r="267" spans="1:18" x14ac:dyDescent="0.25">
      <c r="A267" s="1" t="s">
        <v>273</v>
      </c>
      <c r="B267" s="1" t="s">
        <v>271</v>
      </c>
      <c r="C267" s="1" t="s">
        <v>65</v>
      </c>
      <c r="D267" s="215">
        <v>100.23699999999999</v>
      </c>
      <c r="E267" s="215">
        <v>90819.266000000003</v>
      </c>
      <c r="F267" s="215">
        <v>1.103698E-3</v>
      </c>
      <c r="H267" s="77" t="s">
        <v>118</v>
      </c>
      <c r="I267" s="17"/>
      <c r="J267" s="41">
        <f>IFERROR(IF(ISTEXT($J$263),NA(),($J$263 * $I$263) / ($F$280 * 3600)),"")</f>
        <v>4.1274779861111113E-7</v>
      </c>
      <c r="K267" s="30">
        <f>IFERROR(IF(ISTEXT($K$263),NA(),($K$263 * $I$263) / ($F$280 * 3600)),"")</f>
        <v>1.4422613194444445E-7</v>
      </c>
      <c r="L267" s="17"/>
      <c r="M267" s="30">
        <f>IFERROR(AVERAGE(J267:L267),"")</f>
        <v>2.7848696527777779E-7</v>
      </c>
      <c r="N267" s="38">
        <f>IFERROR(STDEV(J267:L267),"")</f>
        <v>1.8987349139551373E-7</v>
      </c>
    </row>
    <row r="268" spans="1:18" ht="18" x14ac:dyDescent="0.35">
      <c r="A268" s="1" t="s">
        <v>274</v>
      </c>
      <c r="B268" s="1" t="s">
        <v>271</v>
      </c>
      <c r="C268" s="1" t="s">
        <v>65</v>
      </c>
      <c r="D268" s="215">
        <v>186081.31299999999</v>
      </c>
      <c r="E268" s="215">
        <v>102081.109</v>
      </c>
      <c r="F268" s="215">
        <v>1.822877071</v>
      </c>
      <c r="H268" s="75" t="s">
        <v>119</v>
      </c>
      <c r="I268" s="18"/>
      <c r="J268" s="42">
        <f>IFERROR(IF(ISTEXT($J$264),NA(),$J$264),"")</f>
        <v>7.2912472045999994</v>
      </c>
      <c r="K268" s="31">
        <f>IFERROR(IF(ISTEXT($K$264),NA(),$K$264),"")</f>
        <v>7.5490027845999998</v>
      </c>
      <c r="L268" s="18"/>
      <c r="M268" s="31">
        <f>IFERROR(AVERAGE(J268:L268),"")</f>
        <v>7.4201249946000001</v>
      </c>
      <c r="N268" s="100">
        <f>IFERROR(STDEV(J268:L268),"")</f>
        <v>0.18226071850667194</v>
      </c>
    </row>
    <row r="269" spans="1:18" x14ac:dyDescent="0.25">
      <c r="A269" s="1" t="s">
        <v>275</v>
      </c>
      <c r="B269" s="1" t="s">
        <v>271</v>
      </c>
      <c r="C269" s="1" t="s">
        <v>65</v>
      </c>
      <c r="D269" s="215">
        <v>189160.84400000001</v>
      </c>
      <c r="E269" s="215">
        <v>100227.43799999999</v>
      </c>
      <c r="F269" s="215">
        <v>1.8873159660000001</v>
      </c>
      <c r="H269" s="75" t="s">
        <v>120</v>
      </c>
      <c r="I269" s="18"/>
      <c r="J269" s="43">
        <f>IFERROR(IF(OR(ISTEXT($J$262),ISTEXT($J$263),ISTEXT($J$264)),NA(),(($J$262 * $I$262) + ($J$263 * $I$263)) / $J$264 / $I$264),"")</f>
        <v>0.91262639086884689</v>
      </c>
      <c r="K269" s="32">
        <f>IFERROR(IF(OR(ISTEXT($K$262),ISTEXT($K$263),ISTEXT($K$264)),NA(),(($K$262 * $I$262) + ($K$263 * $I$263)) / $K$264 / $I$264),"")</f>
        <v>0.88869362440196054</v>
      </c>
      <c r="L269" s="18" t="str">
        <f>IFERROR(IF(OR(ISTEXT($L$262),ISTEXT($L$263),ISTEXT($L$264)),NA(),(($L$262 * $I$262) + ($L$263 * $I$263)) / $L$264 / $I$264),"")</f>
        <v/>
      </c>
      <c r="M269" s="32">
        <f>IFERROR(AVERAGE(J269:L269),"")</f>
        <v>0.90066000763540366</v>
      </c>
      <c r="N269" s="101">
        <f>IFERROR(STDEV(J269:L269),"")</f>
        <v>1.6923021461289354E-2</v>
      </c>
    </row>
    <row r="270" spans="1:18" ht="18.75" thickBot="1" x14ac:dyDescent="0.4">
      <c r="A270" s="1" t="s">
        <v>276</v>
      </c>
      <c r="B270" s="1" t="s">
        <v>271</v>
      </c>
      <c r="C270" s="1" t="s">
        <v>65</v>
      </c>
      <c r="D270" s="215">
        <v>150596.56299999999</v>
      </c>
      <c r="E270" s="215">
        <v>91066.133000000002</v>
      </c>
      <c r="F270" s="215">
        <v>1.653705478</v>
      </c>
      <c r="H270" s="78" t="s">
        <v>122</v>
      </c>
      <c r="I270" s="29"/>
      <c r="J270" s="116">
        <f>IFERROR($J$267 / $J$264 / $F$279 * 1000000,"")</f>
        <v>0.51462426240042902</v>
      </c>
      <c r="K270" s="110">
        <f>IFERROR($K$267 / $K$264 / $F$279 * 1000000,"")</f>
        <v>0.17368474902607656</v>
      </c>
      <c r="L270" s="29" t="str">
        <f>IFERROR($L$267 / $L$264 / $F$279 * 1000000,"")</f>
        <v/>
      </c>
      <c r="M270" s="110">
        <f>IFERROR(AVERAGE(J270:L270),"")</f>
        <v>0.34415450571325279</v>
      </c>
      <c r="N270" s="113">
        <f>IFERROR(STDEV(J270:L270),"")</f>
        <v>0.24108064188144626</v>
      </c>
    </row>
    <row r="271" spans="1:18" ht="15.75" thickTop="1" x14ac:dyDescent="0.25">
      <c r="A271" s="1" t="s">
        <v>277</v>
      </c>
      <c r="B271" s="1" t="s">
        <v>271</v>
      </c>
      <c r="C271" s="1" t="s">
        <v>65</v>
      </c>
      <c r="D271" s="215">
        <v>148546.96900000001</v>
      </c>
      <c r="E271" s="215">
        <v>88748.789000000004</v>
      </c>
      <c r="F271" s="215">
        <v>1.673791504</v>
      </c>
      <c r="H271" s="72"/>
    </row>
    <row r="272" spans="1:18" ht="15.75" thickBot="1" x14ac:dyDescent="0.3">
      <c r="A272" s="1" t="s">
        <v>278</v>
      </c>
      <c r="B272" s="1" t="s">
        <v>271</v>
      </c>
      <c r="C272" s="1" t="s">
        <v>65</v>
      </c>
      <c r="D272" s="215">
        <v>1378.5260000000001</v>
      </c>
      <c r="E272" s="215">
        <v>90288.641000000003</v>
      </c>
      <c r="F272" s="215">
        <v>1.5267988999999999E-2</v>
      </c>
      <c r="H272" s="73" t="s">
        <v>123</v>
      </c>
    </row>
    <row r="273" spans="1:22" ht="15.75" thickTop="1" x14ac:dyDescent="0.25">
      <c r="A273" s="1" t="s">
        <v>279</v>
      </c>
      <c r="B273" s="1" t="s">
        <v>271</v>
      </c>
      <c r="C273" s="1" t="s">
        <v>65</v>
      </c>
      <c r="D273" s="215">
        <v>1269.596</v>
      </c>
      <c r="E273" s="215">
        <v>86207.968999999997</v>
      </c>
      <c r="F273" s="215">
        <v>1.472713E-2</v>
      </c>
      <c r="H273" s="79" t="s">
        <v>113</v>
      </c>
      <c r="I273" s="49">
        <v>0.25</v>
      </c>
      <c r="J273" s="50">
        <f>($F$276 - $M$277) * $F$278</f>
        <v>8.4599975044000004</v>
      </c>
      <c r="K273" s="50">
        <f>($F$277 - $M$277) * $F$278</f>
        <v>8.1816852083999994</v>
      </c>
      <c r="L273" s="51"/>
      <c r="M273" s="60">
        <f>IFERROR(AVERAGE(J273:L273),"")</f>
        <v>8.320841356399999</v>
      </c>
      <c r="N273" s="102">
        <f>IFERROR(STDEV(J273:L273),"")</f>
        <v>0.19679651178919838</v>
      </c>
    </row>
    <row r="274" spans="1:22" x14ac:dyDescent="0.25">
      <c r="A274" s="1" t="s">
        <v>280</v>
      </c>
      <c r="B274" s="1" t="s">
        <v>271</v>
      </c>
      <c r="C274" s="1" t="s">
        <v>65</v>
      </c>
      <c r="D274" s="215">
        <v>203398.68799999999</v>
      </c>
      <c r="E274" s="215">
        <v>91395.827999999994</v>
      </c>
      <c r="F274" s="215">
        <v>2.22547016</v>
      </c>
      <c r="H274" s="80" t="s">
        <v>114</v>
      </c>
      <c r="I274" s="22">
        <v>7.4999999999999997E-2</v>
      </c>
      <c r="J274" s="117">
        <f>($F$272 - $M$277) * $F$278</f>
        <v>6.1037584399999997E-2</v>
      </c>
      <c r="K274" s="117">
        <f>($F$273 - $M$277) * $F$278</f>
        <v>5.88741484E-2</v>
      </c>
      <c r="L274" s="18"/>
      <c r="M274" s="22">
        <f>IFERROR(AVERAGE(J274:L274),"")</f>
        <v>5.9955866400000002E-2</v>
      </c>
      <c r="N274" s="120">
        <f>IFERROR(STDEV(J274:L274),"")</f>
        <v>1.5297802662630981E-3</v>
      </c>
    </row>
    <row r="275" spans="1:22" x14ac:dyDescent="0.25">
      <c r="A275" s="1" t="s">
        <v>281</v>
      </c>
      <c r="B275" s="1" t="s">
        <v>271</v>
      </c>
      <c r="C275" s="1" t="s">
        <v>65</v>
      </c>
      <c r="D275" s="215">
        <v>209980.234</v>
      </c>
      <c r="E275" s="215">
        <v>97166.726999999999</v>
      </c>
      <c r="F275" s="215">
        <v>2.1610302259999998</v>
      </c>
      <c r="H275" s="80" t="s">
        <v>115</v>
      </c>
      <c r="I275" s="20">
        <v>0.25</v>
      </c>
      <c r="J275" s="23">
        <f>($F$274 - $M$277) * $F$278</f>
        <v>8.9018462683999999</v>
      </c>
      <c r="K275" s="23">
        <f>($F$275 - $M$277) * $F$278</f>
        <v>8.6440865323999994</v>
      </c>
      <c r="L275" s="18"/>
      <c r="M275" s="31">
        <f>IFERROR(AVERAGE(J275:L275),"")</f>
        <v>8.7729664003999996</v>
      </c>
      <c r="N275" s="63">
        <f>IFERROR(STDEV(J275:L275),"")</f>
        <v>0.18226365724245466</v>
      </c>
    </row>
    <row r="276" spans="1:22" x14ac:dyDescent="0.25">
      <c r="A276" s="1" t="s">
        <v>282</v>
      </c>
      <c r="B276" s="1" t="s">
        <v>271</v>
      </c>
      <c r="C276" s="1" t="s">
        <v>65</v>
      </c>
      <c r="D276" s="215">
        <v>193166.734</v>
      </c>
      <c r="E276" s="215">
        <v>91331.445000000007</v>
      </c>
      <c r="F276" s="215">
        <v>2.1150079690000001</v>
      </c>
      <c r="H276" s="80" t="s">
        <v>116</v>
      </c>
      <c r="I276" s="18"/>
      <c r="J276" s="18"/>
      <c r="K276" s="18"/>
      <c r="L276" s="18"/>
      <c r="M276" s="18"/>
      <c r="N276" s="52"/>
    </row>
    <row r="277" spans="1:22" ht="15.75" thickBot="1" x14ac:dyDescent="0.3">
      <c r="A277" s="1" t="s">
        <v>283</v>
      </c>
      <c r="B277" s="1" t="s">
        <v>271</v>
      </c>
      <c r="C277" s="1" t="s">
        <v>65</v>
      </c>
      <c r="D277" s="215">
        <v>186919.45300000001</v>
      </c>
      <c r="E277" s="215">
        <v>91383.945000000007</v>
      </c>
      <c r="F277" s="215">
        <v>2.0454298949999998</v>
      </c>
      <c r="H277" s="81" t="s">
        <v>117</v>
      </c>
      <c r="I277" s="46"/>
      <c r="J277" s="48">
        <f>IF($G$264&lt;&gt;"","Point Deleted",$F$264)</f>
        <v>5.0288E-6</v>
      </c>
      <c r="K277" s="48">
        <f>IF($G$265&lt;&gt;"","Point Deleted",$F$265)</f>
        <v>1.2157000000000001E-5</v>
      </c>
      <c r="L277" s="46"/>
      <c r="M277" s="48">
        <f t="shared" ref="M277:M282" si="20">IFERROR(AVERAGE(J277:L277),"")</f>
        <v>8.5929000000000003E-6</v>
      </c>
      <c r="N277" s="64">
        <f t="shared" ref="N277:N282" si="21">IFERROR(STDEV(J277:L277),"")</f>
        <v>5.0403985576539482E-6</v>
      </c>
    </row>
    <row r="278" spans="1:22" ht="66.75" thickTop="1" thickBot="1" x14ac:dyDescent="0.3">
      <c r="C278" s="73"/>
      <c r="E278" s="216" t="s">
        <v>4</v>
      </c>
      <c r="F278" s="217">
        <v>4</v>
      </c>
      <c r="H278" s="82" t="s">
        <v>118</v>
      </c>
      <c r="I278" s="45"/>
      <c r="J278" s="69">
        <f>IFERROR(IF(ISTEXT($J$274),NA(),($J$274 * $I$274) / ($F$280 * 3600)),"")</f>
        <v>6.3580817083333325E-7</v>
      </c>
      <c r="K278" s="55">
        <f>IFERROR(IF(ISTEXT($K$274),NA(),($K$274 * $I$274) / ($F$280 * 3600)),"")</f>
        <v>6.1327237916666664E-7</v>
      </c>
      <c r="L278" s="45"/>
      <c r="M278" s="55">
        <f t="shared" si="20"/>
        <v>6.24540275E-7</v>
      </c>
      <c r="N278" s="65">
        <f t="shared" si="21"/>
        <v>1.5935211106907255E-8</v>
      </c>
      <c r="P278" s="83" t="s">
        <v>124</v>
      </c>
      <c r="Q278" s="84" t="s">
        <v>125</v>
      </c>
      <c r="R278" s="85" t="s">
        <v>98</v>
      </c>
      <c r="S278" s="85" t="s">
        <v>126</v>
      </c>
      <c r="T278" s="85" t="s">
        <v>127</v>
      </c>
      <c r="U278" s="85" t="s">
        <v>128</v>
      </c>
      <c r="V278" s="85" t="s">
        <v>120</v>
      </c>
    </row>
    <row r="279" spans="1:22" ht="18.75" thickTop="1" x14ac:dyDescent="0.35">
      <c r="C279" s="73"/>
      <c r="E279" s="218" t="s">
        <v>109</v>
      </c>
      <c r="F279" s="219">
        <v>0.11</v>
      </c>
      <c r="H279" s="80" t="s">
        <v>119</v>
      </c>
      <c r="I279" s="18"/>
      <c r="J279" s="42">
        <f>IFERROR(IF(ISTEXT($J$275),NA(),$J$275),"")</f>
        <v>8.9018462683999999</v>
      </c>
      <c r="K279" s="31">
        <f>IFERROR(IF(ISTEXT($K$275),NA(),$K$275),"")</f>
        <v>8.6440865323999994</v>
      </c>
      <c r="L279" s="18"/>
      <c r="M279" s="31">
        <f t="shared" si="20"/>
        <v>8.7729664003999996</v>
      </c>
      <c r="N279" s="63">
        <f t="shared" si="21"/>
        <v>0.18226365724245466</v>
      </c>
      <c r="Q279" s="86"/>
      <c r="R279" s="86" t="s">
        <v>112</v>
      </c>
      <c r="S279" s="123">
        <f>$J$270</f>
        <v>0.51462426240042902</v>
      </c>
      <c r="T279" s="123">
        <f>$K$270</f>
        <v>0.17368474902607656</v>
      </c>
      <c r="U279" s="86" t="str">
        <f>$L$270</f>
        <v/>
      </c>
      <c r="V279" s="91">
        <f>$M$269</f>
        <v>0.90066000763540366</v>
      </c>
    </row>
    <row r="280" spans="1:22" x14ac:dyDescent="0.25">
      <c r="C280" s="73"/>
      <c r="E280" s="218" t="s">
        <v>110</v>
      </c>
      <c r="F280" s="219">
        <v>2</v>
      </c>
      <c r="H280" s="80" t="s">
        <v>120</v>
      </c>
      <c r="I280" s="18"/>
      <c r="J280" s="43">
        <f>IFERROR(IF(OR(ISTEXT($J$273),ISTEXT($J$274),ISTEXT($J$275)),NA(),(($J$273 * $I$273) + ($J$274 * $I$274)) / $J$275 / $I$275),"")</f>
        <v>0.9524213881132183</v>
      </c>
      <c r="K280" s="32">
        <f>IFERROR(IF(OR(ISTEXT($K$273),ISTEXT($K$274),ISTEXT($K$275)),NA(),(($K$273 * $I$273) + ($K$274 * $I$274)) / $K$275 / $I$275),"")</f>
        <v>0.94854990428276986</v>
      </c>
      <c r="L280" s="18" t="str">
        <f>IFERROR(IF(OR(ISTEXT($L$273),ISTEXT($L$274),ISTEXT($L$275)),NA(),(($L$273 * $I$273) + ($L$274 * $I$274)) / $L$275 / $I$275),"")</f>
        <v/>
      </c>
      <c r="M280" s="32">
        <f t="shared" si="20"/>
        <v>0.95048564619799403</v>
      </c>
      <c r="N280" s="103">
        <f t="shared" si="21"/>
        <v>2.7375524697641628E-3</v>
      </c>
      <c r="P280" s="87" t="str">
        <f>$B$262</f>
        <v>DTXSID5023796</v>
      </c>
      <c r="Q280" s="92">
        <f>$F$281</f>
        <v>10</v>
      </c>
      <c r="R280" s="86" t="s">
        <v>123</v>
      </c>
      <c r="S280" s="123">
        <f>$J$281</f>
        <v>0.64931185127531177</v>
      </c>
      <c r="T280" s="123">
        <f>$K$281</f>
        <v>0.64497311845185346</v>
      </c>
      <c r="U280" s="86" t="str">
        <f>$L$281</f>
        <v/>
      </c>
      <c r="V280" s="91">
        <f>$M$280</f>
        <v>0.95048564619799403</v>
      </c>
    </row>
    <row r="281" spans="1:22" ht="18.75" thickBot="1" x14ac:dyDescent="0.4">
      <c r="C281" s="73"/>
      <c r="E281" s="220" t="s">
        <v>111</v>
      </c>
      <c r="F281" s="221">
        <v>10</v>
      </c>
      <c r="H281" s="81" t="s">
        <v>122</v>
      </c>
      <c r="I281" s="46"/>
      <c r="J281" s="151">
        <f>IFERROR($J$278 / $J$275 / $F$279 * 1000000,"")</f>
        <v>0.64931185127531177</v>
      </c>
      <c r="K281" s="149">
        <f>IFERROR($K$278 / $K$275 / $F$279 * 1000000,"")</f>
        <v>0.64497311845185346</v>
      </c>
      <c r="L281" s="46" t="str">
        <f>IFERROR($L$278 / $L$275 / $F$279 * 1000000,"")</f>
        <v/>
      </c>
      <c r="M281" s="149">
        <f t="shared" si="20"/>
        <v>0.64714248486358261</v>
      </c>
      <c r="N281" s="150">
        <f t="shared" si="21"/>
        <v>3.0679474012240289E-3</v>
      </c>
      <c r="P281" s="88"/>
      <c r="Q281" s="93"/>
      <c r="R281" s="94" t="s">
        <v>94</v>
      </c>
      <c r="S281" s="95">
        <f>$J$282</f>
        <v>1.2617202466254542</v>
      </c>
      <c r="T281" s="95">
        <f>$K$282</f>
        <v>3.7134700776463623</v>
      </c>
      <c r="U281" s="94" t="str">
        <f>$L$282</f>
        <v/>
      </c>
      <c r="V281" s="94"/>
    </row>
    <row r="282" spans="1:22" ht="15.75" thickBot="1" x14ac:dyDescent="0.3">
      <c r="H282" s="53" t="s">
        <v>94</v>
      </c>
      <c r="I282" s="54"/>
      <c r="J282" s="58">
        <f>IFERROR($J$281 / $J$270,"")</f>
        <v>1.2617202466254542</v>
      </c>
      <c r="K282" s="58">
        <f>IFERROR($K$281 / $K$270,"")</f>
        <v>3.7134700776463623</v>
      </c>
      <c r="L282" s="54" t="str">
        <f>IFERROR($L$281 / $L$270,"")</f>
        <v/>
      </c>
      <c r="M282" s="58">
        <f t="shared" si="20"/>
        <v>2.487595162135908</v>
      </c>
      <c r="N282" s="121">
        <f t="shared" si="21"/>
        <v>1.7336489312878562</v>
      </c>
      <c r="P282" s="89"/>
      <c r="Q282" s="97"/>
      <c r="R282" s="86"/>
      <c r="S282" s="86"/>
      <c r="T282" s="86"/>
      <c r="U282" s="86"/>
      <c r="V282" s="86"/>
    </row>
    <row r="283" spans="1:22" ht="15.75" thickTop="1" x14ac:dyDescent="0.25"/>
    <row r="287" spans="1:22" ht="15.75" thickBot="1" x14ac:dyDescent="0.3">
      <c r="H287" s="73" t="s">
        <v>112</v>
      </c>
    </row>
    <row r="288" spans="1:22" ht="15.75" thickTop="1" x14ac:dyDescent="0.25">
      <c r="A288" s="1" t="s">
        <v>20</v>
      </c>
      <c r="B288" s="1" t="s">
        <v>284</v>
      </c>
      <c r="C288" s="1" t="s">
        <v>66</v>
      </c>
      <c r="D288" s="215">
        <v>0.33400000000000002</v>
      </c>
      <c r="E288" s="215">
        <v>89164.687999999995</v>
      </c>
      <c r="F288" s="215">
        <v>3.7459E-6</v>
      </c>
      <c r="H288" s="74" t="s">
        <v>113</v>
      </c>
      <c r="I288" s="25">
        <v>7.4999999999999997E-2</v>
      </c>
      <c r="J288" s="134">
        <f>($F$296 - $M$292) * $F$304</f>
        <v>0.332186064</v>
      </c>
      <c r="K288" s="134">
        <f>($F$297 - $M$292) * $F$304</f>
        <v>0.44191839999999999</v>
      </c>
      <c r="L288" s="27"/>
      <c r="M288" s="136">
        <f>IFERROR(AVERAGE(J288:L288),"")</f>
        <v>0.387052232</v>
      </c>
      <c r="N288" s="99">
        <f>IFERROR(STDEV(J288:L288),"")</f>
        <v>7.7592478901040721E-2</v>
      </c>
      <c r="P288" s="1" t="s">
        <v>112</v>
      </c>
      <c r="Q288" s="13">
        <f>$M$296</f>
        <v>4.3248809250528373</v>
      </c>
      <c r="R288" s="14">
        <f>$N$296</f>
        <v>0.99771568084318663</v>
      </c>
    </row>
    <row r="289" spans="1:22" x14ac:dyDescent="0.25">
      <c r="A289" s="1" t="s">
        <v>22</v>
      </c>
      <c r="B289" s="1" t="s">
        <v>284</v>
      </c>
      <c r="C289" s="1" t="s">
        <v>66</v>
      </c>
      <c r="D289" s="215">
        <v>0.78300000000000003</v>
      </c>
      <c r="E289" s="215">
        <v>89874.547000000006</v>
      </c>
      <c r="F289" s="215">
        <v>8.7121000000000008E-6</v>
      </c>
      <c r="H289" s="75" t="s">
        <v>114</v>
      </c>
      <c r="I289" s="20">
        <v>0.25</v>
      </c>
      <c r="J289" s="117">
        <f>($F$292 - $M$292) * $F$304</f>
        <v>3.8370108E-2</v>
      </c>
      <c r="K289" s="117">
        <f>($F$293 - $M$292) * $F$304</f>
        <v>5.4982620000000003E-2</v>
      </c>
      <c r="L289" s="18"/>
      <c r="M289" s="22">
        <f>IFERROR(AVERAGE(J289:L289),"")</f>
        <v>4.6676363999999998E-2</v>
      </c>
      <c r="N289" s="36">
        <f>IFERROR(STDEV(J289:L289),"")</f>
        <v>1.1746819887742939E-2</v>
      </c>
      <c r="P289" s="1" t="s">
        <v>123</v>
      </c>
      <c r="Q289" s="13">
        <f>$M$307</f>
        <v>4.7852695343425271</v>
      </c>
      <c r="R289" s="14">
        <f>$N$307</f>
        <v>0.16802204706203153</v>
      </c>
    </row>
    <row r="290" spans="1:22" x14ac:dyDescent="0.25">
      <c r="A290" s="1" t="s">
        <v>23</v>
      </c>
      <c r="B290" s="1" t="s">
        <v>284</v>
      </c>
      <c r="C290" s="1" t="s">
        <v>66</v>
      </c>
      <c r="D290" s="215">
        <v>0.42699999999999999</v>
      </c>
      <c r="E290" s="215">
        <v>88092.804999999993</v>
      </c>
      <c r="F290" s="215">
        <v>4.8471999999999999E-6</v>
      </c>
      <c r="H290" s="75" t="s">
        <v>115</v>
      </c>
      <c r="I290" s="22">
        <v>7.4999999999999997E-2</v>
      </c>
      <c r="J290" s="23">
        <f>($F$294 - $M$292) * $F$304</f>
        <v>3.3463590599999997</v>
      </c>
      <c r="K290" s="23">
        <f>($F$295 - $M$292) * $F$304</f>
        <v>3.4501669960000001</v>
      </c>
      <c r="L290" s="18"/>
      <c r="M290" s="31">
        <f>IFERROR(AVERAGE(J290:L290),"")</f>
        <v>3.3982630279999997</v>
      </c>
      <c r="N290" s="36">
        <f>IFERROR(STDEV(J290:L290),"")</f>
        <v>7.3403295486579395E-2</v>
      </c>
    </row>
    <row r="291" spans="1:22" x14ac:dyDescent="0.25">
      <c r="A291" s="1" t="s">
        <v>24</v>
      </c>
      <c r="B291" s="1" t="s">
        <v>284</v>
      </c>
      <c r="C291" s="1" t="s">
        <v>66</v>
      </c>
      <c r="D291" s="215">
        <v>2.7E-2</v>
      </c>
      <c r="E291" s="215">
        <v>87521.656000000003</v>
      </c>
      <c r="F291" s="215">
        <v>3.0849999999999999E-7</v>
      </c>
      <c r="H291" s="75" t="s">
        <v>116</v>
      </c>
      <c r="I291" s="18"/>
      <c r="J291" s="18"/>
      <c r="K291" s="18"/>
      <c r="L291" s="18"/>
      <c r="M291" s="18"/>
      <c r="N291" s="28"/>
    </row>
    <row r="292" spans="1:22" ht="15.75" thickBot="1" x14ac:dyDescent="0.3">
      <c r="A292" s="1" t="s">
        <v>285</v>
      </c>
      <c r="B292" s="1" t="s">
        <v>284</v>
      </c>
      <c r="C292" s="1" t="s">
        <v>66</v>
      </c>
      <c r="D292" s="215">
        <v>857.36500000000001</v>
      </c>
      <c r="E292" s="215">
        <v>89320.43</v>
      </c>
      <c r="F292" s="215">
        <v>9.598756E-3</v>
      </c>
      <c r="H292" s="76" t="s">
        <v>117</v>
      </c>
      <c r="I292" s="19"/>
      <c r="J292" s="98">
        <f>IF($G$288&lt;&gt;"","Point Deleted",$F$288)</f>
        <v>3.7459E-6</v>
      </c>
      <c r="K292" s="98">
        <f>IF($G$289&lt;&gt;"","Point Deleted",$F$289)</f>
        <v>8.7121000000000008E-6</v>
      </c>
      <c r="L292" s="19"/>
      <c r="M292" s="98">
        <f>IFERROR(AVERAGE(J292:L292),"")</f>
        <v>6.2290000000000008E-6</v>
      </c>
      <c r="N292" s="37">
        <f>IFERROR(STDEV(J292:L292),"")</f>
        <v>3.5116336967286328E-6</v>
      </c>
    </row>
    <row r="293" spans="1:22" x14ac:dyDescent="0.25">
      <c r="A293" s="1" t="s">
        <v>286</v>
      </c>
      <c r="B293" s="1" t="s">
        <v>284</v>
      </c>
      <c r="C293" s="1" t="s">
        <v>66</v>
      </c>
      <c r="D293" s="215">
        <v>1221.104</v>
      </c>
      <c r="E293" s="215">
        <v>88795.398000000001</v>
      </c>
      <c r="F293" s="215">
        <v>1.3751884000000001E-2</v>
      </c>
      <c r="H293" s="77" t="s">
        <v>118</v>
      </c>
      <c r="I293" s="17"/>
      <c r="J293" s="41">
        <f>IFERROR(IF(ISTEXT($J$289),NA(),($J$289 * $I$289) / ($F$306 * 3600)),"")</f>
        <v>1.3322954166666666E-6</v>
      </c>
      <c r="K293" s="30">
        <f>IFERROR(IF(ISTEXT($K$289),NA(),($K$289 * $I$289) / ($F$306 * 3600)),"")</f>
        <v>1.9091187500000001E-6</v>
      </c>
      <c r="L293" s="17"/>
      <c r="M293" s="30">
        <f>IFERROR(AVERAGE(J293:L293),"")</f>
        <v>1.6207070833333333E-6</v>
      </c>
      <c r="N293" s="38">
        <f>IFERROR(STDEV(J293:L293),"")</f>
        <v>4.0787569054662838E-7</v>
      </c>
    </row>
    <row r="294" spans="1:22" ht="18" x14ac:dyDescent="0.35">
      <c r="A294" s="1" t="s">
        <v>287</v>
      </c>
      <c r="B294" s="1" t="s">
        <v>284</v>
      </c>
      <c r="C294" s="1" t="s">
        <v>66</v>
      </c>
      <c r="D294" s="215">
        <v>85388.922000000006</v>
      </c>
      <c r="E294" s="215">
        <v>102067.094</v>
      </c>
      <c r="F294" s="215">
        <v>0.83659599399999995</v>
      </c>
      <c r="H294" s="75" t="s">
        <v>119</v>
      </c>
      <c r="I294" s="18"/>
      <c r="J294" s="42">
        <f>IFERROR(IF(ISTEXT($J$290),NA(),$J$290),"")</f>
        <v>3.3463590599999997</v>
      </c>
      <c r="K294" s="31">
        <f>IFERROR(IF(ISTEXT($K$290),NA(),$K$290),"")</f>
        <v>3.4501669960000001</v>
      </c>
      <c r="L294" s="18"/>
      <c r="M294" s="31">
        <f>IFERROR(AVERAGE(J294:L294),"")</f>
        <v>3.3982630279999997</v>
      </c>
      <c r="N294" s="36">
        <f>IFERROR(STDEV(J294:L294),"")</f>
        <v>7.3403295486579395E-2</v>
      </c>
    </row>
    <row r="295" spans="1:22" x14ac:dyDescent="0.25">
      <c r="A295" s="1" t="s">
        <v>288</v>
      </c>
      <c r="B295" s="1" t="s">
        <v>284</v>
      </c>
      <c r="C295" s="1" t="s">
        <v>66</v>
      </c>
      <c r="D295" s="215">
        <v>86406.633000000002</v>
      </c>
      <c r="E295" s="215">
        <v>100176.031</v>
      </c>
      <c r="F295" s="215">
        <v>0.86254797800000005</v>
      </c>
      <c r="H295" s="75" t="s">
        <v>120</v>
      </c>
      <c r="I295" s="18"/>
      <c r="J295" s="43">
        <f>IFERROR(IF(OR(ISTEXT($J$288),ISTEXT($J$289),ISTEXT($J$290)),NA(),(($J$288 * $I$288) + ($J$289 * $I$289)) / $J$290 / $I$290),"")</f>
        <v>0.13748866028739909</v>
      </c>
      <c r="K295" s="32">
        <f>IFERROR(IF(OR(ISTEXT($K$288),ISTEXT($K$289),ISTEXT($K$290)),NA(),(($K$288 * $I$288) + ($K$289 * $I$289)) / $K$290 / $I$290),"")</f>
        <v>0.18120682295228821</v>
      </c>
      <c r="L295" s="18" t="str">
        <f>IFERROR(IF(OR(ISTEXT($L$288),ISTEXT($L$289),ISTEXT($L$290)),NA(),(($L$288 * $I$288) + ($L$289 * $I$289)) / $L$290 / $I$290),"")</f>
        <v/>
      </c>
      <c r="M295" s="32">
        <f>IFERROR(AVERAGE(J295:L295),"")</f>
        <v>0.15934774161984366</v>
      </c>
      <c r="N295" s="101">
        <f>IFERROR(STDEV(J295:L295),"")</f>
        <v>3.0913409281359484E-2</v>
      </c>
    </row>
    <row r="296" spans="1:22" ht="18.75" thickBot="1" x14ac:dyDescent="0.4">
      <c r="A296" s="1" t="s">
        <v>289</v>
      </c>
      <c r="B296" s="1" t="s">
        <v>284</v>
      </c>
      <c r="C296" s="1" t="s">
        <v>66</v>
      </c>
      <c r="D296" s="215">
        <v>7456.1639999999998</v>
      </c>
      <c r="E296" s="215">
        <v>89776.25</v>
      </c>
      <c r="F296" s="215">
        <v>8.3052744999999997E-2</v>
      </c>
      <c r="H296" s="78" t="s">
        <v>122</v>
      </c>
      <c r="I296" s="29"/>
      <c r="J296" s="138">
        <f>IFERROR($J$293 / $J$290 / $F$305 * 1000000,"")</f>
        <v>3.6193894014324681</v>
      </c>
      <c r="K296" s="135">
        <f>IFERROR($K$293 / $K$290 / $F$305 * 1000000,"")</f>
        <v>5.0303724486732069</v>
      </c>
      <c r="L296" s="29" t="str">
        <f>IFERROR($L$293 / $L$290 / $F$305 * 1000000,"")</f>
        <v/>
      </c>
      <c r="M296" s="135">
        <f>IFERROR(AVERAGE(J296:L296),"")</f>
        <v>4.3248809250528373</v>
      </c>
      <c r="N296" s="113">
        <f>IFERROR(STDEV(J296:L296),"")</f>
        <v>0.99771568084318663</v>
      </c>
    </row>
    <row r="297" spans="1:22" ht="15.75" thickTop="1" x14ac:dyDescent="0.25">
      <c r="A297" s="1" t="s">
        <v>290</v>
      </c>
      <c r="B297" s="1" t="s">
        <v>284</v>
      </c>
      <c r="C297" s="1" t="s">
        <v>66</v>
      </c>
      <c r="D297" s="215">
        <v>9822.6139999999996</v>
      </c>
      <c r="E297" s="215">
        <v>88903.835999999996</v>
      </c>
      <c r="F297" s="215">
        <v>0.11048582899999999</v>
      </c>
      <c r="H297" s="72"/>
    </row>
    <row r="298" spans="1:22" ht="15.75" thickBot="1" x14ac:dyDescent="0.3">
      <c r="A298" s="1" t="s">
        <v>291</v>
      </c>
      <c r="B298" s="1" t="s">
        <v>284</v>
      </c>
      <c r="C298" s="1" t="s">
        <v>66</v>
      </c>
      <c r="D298" s="215">
        <v>4394.0069999999996</v>
      </c>
      <c r="E298" s="215">
        <v>90349.358999999997</v>
      </c>
      <c r="F298" s="215">
        <v>4.8633516000000002E-2</v>
      </c>
      <c r="H298" s="73" t="s">
        <v>123</v>
      </c>
    </row>
    <row r="299" spans="1:22" ht="15.75" thickTop="1" x14ac:dyDescent="0.25">
      <c r="A299" s="1" t="s">
        <v>292</v>
      </c>
      <c r="B299" s="1" t="s">
        <v>284</v>
      </c>
      <c r="C299" s="1" t="s">
        <v>66</v>
      </c>
      <c r="D299" s="215">
        <v>4316.2749999999996</v>
      </c>
      <c r="E299" s="215">
        <v>87561.523000000001</v>
      </c>
      <c r="F299" s="215">
        <v>4.9294196999999998E-2</v>
      </c>
      <c r="H299" s="79" t="s">
        <v>113</v>
      </c>
      <c r="I299" s="49">
        <v>0.25</v>
      </c>
      <c r="J299" s="50">
        <f>($F$302 - $M$303) * $F$304</f>
        <v>2.1790592046000001</v>
      </c>
      <c r="K299" s="50">
        <f>($F$303 - $M$303) * $F$304</f>
        <v>1.5203460086</v>
      </c>
      <c r="L299" s="51"/>
      <c r="M299" s="60">
        <f>IFERROR(AVERAGE(J299:L299),"")</f>
        <v>1.8497026066000002</v>
      </c>
      <c r="N299" s="102">
        <f>IFERROR(STDEV(J299:L299),"")</f>
        <v>0.46578056774866272</v>
      </c>
    </row>
    <row r="300" spans="1:22" x14ac:dyDescent="0.25">
      <c r="A300" s="1" t="s">
        <v>293</v>
      </c>
      <c r="B300" s="1" t="s">
        <v>284</v>
      </c>
      <c r="C300" s="1" t="s">
        <v>66</v>
      </c>
      <c r="D300" s="215">
        <v>89727.608999999997</v>
      </c>
      <c r="E300" s="215">
        <v>95550.648000000001</v>
      </c>
      <c r="F300" s="215">
        <v>0.93905808999999996</v>
      </c>
      <c r="H300" s="80" t="s">
        <v>114</v>
      </c>
      <c r="I300" s="22">
        <v>7.4999999999999997E-2</v>
      </c>
      <c r="J300" s="21">
        <f>($F$298 - $M$303) * $F$304</f>
        <v>0.19452375260000002</v>
      </c>
      <c r="K300" s="21">
        <f>($F$299 - $M$303) * $F$304</f>
        <v>0.1971664766</v>
      </c>
      <c r="L300" s="18"/>
      <c r="M300" s="20">
        <f>IFERROR(AVERAGE(J300:L300),"")</f>
        <v>0.19584511460000001</v>
      </c>
      <c r="N300" s="120">
        <f>IFERROR(STDEV(J300:L300),"")</f>
        <v>1.8686880612044272E-3</v>
      </c>
    </row>
    <row r="301" spans="1:22" x14ac:dyDescent="0.25">
      <c r="A301" s="1" t="s">
        <v>294</v>
      </c>
      <c r="B301" s="1" t="s">
        <v>284</v>
      </c>
      <c r="C301" s="1" t="s">
        <v>66</v>
      </c>
      <c r="D301" s="215">
        <v>98151.687999999995</v>
      </c>
      <c r="E301" s="215">
        <v>98123.952999999994</v>
      </c>
      <c r="F301" s="215">
        <v>1.000282653</v>
      </c>
      <c r="H301" s="80" t="s">
        <v>115</v>
      </c>
      <c r="I301" s="20">
        <v>0.25</v>
      </c>
      <c r="J301" s="23">
        <f>($F$300 - $M$303) * $F$304</f>
        <v>3.7562220485999998</v>
      </c>
      <c r="K301" s="23">
        <f>($F$301 - $M$303) * $F$304</f>
        <v>4.0011203006000002</v>
      </c>
      <c r="L301" s="18"/>
      <c r="M301" s="31">
        <f>IFERROR(AVERAGE(J301:L301),"")</f>
        <v>3.8786711746</v>
      </c>
      <c r="N301" s="63">
        <f>IFERROR(STDEV(J301:L301),"")</f>
        <v>0.17316921468993232</v>
      </c>
    </row>
    <row r="302" spans="1:22" x14ac:dyDescent="0.25">
      <c r="A302" s="1" t="s">
        <v>295</v>
      </c>
      <c r="B302" s="1" t="s">
        <v>284</v>
      </c>
      <c r="C302" s="1" t="s">
        <v>66</v>
      </c>
      <c r="D302" s="215">
        <v>50484.785000000003</v>
      </c>
      <c r="E302" s="215">
        <v>92672.187999999995</v>
      </c>
      <c r="F302" s="215">
        <v>0.54476737900000005</v>
      </c>
      <c r="H302" s="80" t="s">
        <v>116</v>
      </c>
      <c r="I302" s="18"/>
      <c r="J302" s="18"/>
      <c r="K302" s="18"/>
      <c r="L302" s="18"/>
      <c r="M302" s="18"/>
      <c r="N302" s="52"/>
    </row>
    <row r="303" spans="1:22" ht="15.75" thickBot="1" x14ac:dyDescent="0.3">
      <c r="A303" s="1" t="s">
        <v>296</v>
      </c>
      <c r="B303" s="1" t="s">
        <v>284</v>
      </c>
      <c r="C303" s="1" t="s">
        <v>66</v>
      </c>
      <c r="D303" s="215">
        <v>34027.358999999997</v>
      </c>
      <c r="E303" s="215">
        <v>89524.695000000007</v>
      </c>
      <c r="F303" s="215">
        <v>0.38008908000000002</v>
      </c>
      <c r="H303" s="81" t="s">
        <v>117</v>
      </c>
      <c r="I303" s="46"/>
      <c r="J303" s="48">
        <f>IF($G$290&lt;&gt;"","Point Deleted",$F$290)</f>
        <v>4.8471999999999999E-6</v>
      </c>
      <c r="K303" s="48">
        <f>IF($G$291&lt;&gt;"","Point Deleted",$F$291)</f>
        <v>3.0849999999999999E-7</v>
      </c>
      <c r="L303" s="46"/>
      <c r="M303" s="48">
        <f t="shared" ref="M303:M308" si="22">IFERROR(AVERAGE(J303:L303),"")</f>
        <v>2.5778499999999998E-6</v>
      </c>
      <c r="N303" s="64">
        <f t="shared" ref="N303:N308" si="23">IFERROR(STDEV(J303:L303),"")</f>
        <v>3.2093455477713832E-6</v>
      </c>
    </row>
    <row r="304" spans="1:22" ht="66.75" thickTop="1" thickBot="1" x14ac:dyDescent="0.3">
      <c r="C304" s="73"/>
      <c r="E304" s="216" t="s">
        <v>4</v>
      </c>
      <c r="F304" s="217">
        <v>4</v>
      </c>
      <c r="H304" s="82" t="s">
        <v>118</v>
      </c>
      <c r="I304" s="45"/>
      <c r="J304" s="69">
        <f>IFERROR(IF(ISTEXT($J$300),NA(),($J$300 * $I$300) / ($F$306 * 3600)),"")</f>
        <v>2.0262890895833335E-6</v>
      </c>
      <c r="K304" s="55">
        <f>IFERROR(IF(ISTEXT($K$300),NA(),($K$300 * $I$300) / ($F$306 * 3600)),"")</f>
        <v>2.0538174645833333E-6</v>
      </c>
      <c r="L304" s="45"/>
      <c r="M304" s="55">
        <f t="shared" si="22"/>
        <v>2.0400532770833336E-6</v>
      </c>
      <c r="N304" s="65">
        <f t="shared" si="23"/>
        <v>1.9465500637546125E-8</v>
      </c>
      <c r="P304" s="83" t="s">
        <v>124</v>
      </c>
      <c r="Q304" s="84" t="s">
        <v>125</v>
      </c>
      <c r="R304" s="85" t="s">
        <v>98</v>
      </c>
      <c r="S304" s="85" t="s">
        <v>126</v>
      </c>
      <c r="T304" s="85" t="s">
        <v>127</v>
      </c>
      <c r="U304" s="85" t="s">
        <v>128</v>
      </c>
      <c r="V304" s="85" t="s">
        <v>120</v>
      </c>
    </row>
    <row r="305" spans="1:22" ht="18.75" thickTop="1" x14ac:dyDescent="0.35">
      <c r="C305" s="73"/>
      <c r="E305" s="218" t="s">
        <v>109</v>
      </c>
      <c r="F305" s="219">
        <v>0.11</v>
      </c>
      <c r="H305" s="80" t="s">
        <v>119</v>
      </c>
      <c r="I305" s="18"/>
      <c r="J305" s="42">
        <f>IFERROR(IF(ISTEXT($J$301),NA(),$J$301),"")</f>
        <v>3.7562220485999998</v>
      </c>
      <c r="K305" s="31">
        <f>IFERROR(IF(ISTEXT($K$301),NA(),$K$301),"")</f>
        <v>4.0011203006000002</v>
      </c>
      <c r="L305" s="18"/>
      <c r="M305" s="31">
        <f t="shared" si="22"/>
        <v>3.8786711746</v>
      </c>
      <c r="N305" s="63">
        <f t="shared" si="23"/>
        <v>0.17316921468993232</v>
      </c>
      <c r="Q305" s="86"/>
      <c r="R305" s="86" t="s">
        <v>112</v>
      </c>
      <c r="S305" s="125">
        <f>$J$296</f>
        <v>3.6193894014324681</v>
      </c>
      <c r="T305" s="125">
        <f>$K$296</f>
        <v>5.0303724486732069</v>
      </c>
      <c r="U305" s="86" t="str">
        <f>$L$296</f>
        <v/>
      </c>
      <c r="V305" s="91">
        <f>$M$295</f>
        <v>0.15934774161984366</v>
      </c>
    </row>
    <row r="306" spans="1:22" x14ac:dyDescent="0.25">
      <c r="C306" s="73"/>
      <c r="E306" s="218" t="s">
        <v>110</v>
      </c>
      <c r="F306" s="219">
        <v>2</v>
      </c>
      <c r="H306" s="80" t="s">
        <v>120</v>
      </c>
      <c r="I306" s="18"/>
      <c r="J306" s="43">
        <f>IFERROR(IF(OR(ISTEXT($J$299),ISTEXT($J$300),ISTEXT($J$301)),NA(),(($J$299 * $I$299) + ($J$300 * $I$300)) / $J$301 / $I$301),"")</f>
        <v>0.59565603455576299</v>
      </c>
      <c r="K306" s="32">
        <f>IFERROR(IF(OR(ISTEXT($K$299),ISTEXT($K$300),ISTEXT($K$301)),NA(),(($K$299 * $I$299) + ($K$300 * $I$300)) / $K$301 / $I$301),"")</f>
        <v>0.3947634244696771</v>
      </c>
      <c r="L306" s="18" t="str">
        <f>IFERROR(IF(OR(ISTEXT($L$299),ISTEXT($L$300),ISTEXT($L$301)),NA(),(($L$299 * $I$299) + ($L$300 * $I$300)) / $L$301 / $I$301),"")</f>
        <v/>
      </c>
      <c r="M306" s="32">
        <f t="shared" si="22"/>
        <v>0.49520972951272002</v>
      </c>
      <c r="N306" s="140">
        <f t="shared" si="23"/>
        <v>0.1420525268821364</v>
      </c>
      <c r="P306" s="87" t="str">
        <f>$B$288</f>
        <v>DTXSID0022777</v>
      </c>
      <c r="Q306" s="92">
        <f>$F$307</f>
        <v>10</v>
      </c>
      <c r="R306" s="86" t="s">
        <v>123</v>
      </c>
      <c r="S306" s="125">
        <f>$J$307</f>
        <v>4.9040790632089344</v>
      </c>
      <c r="T306" s="125">
        <f>$K$307</f>
        <v>4.6664600054761189</v>
      </c>
      <c r="U306" s="86" t="str">
        <f>$L$307</f>
        <v/>
      </c>
      <c r="V306" s="91">
        <f>$M$306</f>
        <v>0.49520972951272002</v>
      </c>
    </row>
    <row r="307" spans="1:22" ht="18.75" thickBot="1" x14ac:dyDescent="0.4">
      <c r="C307" s="73"/>
      <c r="E307" s="220" t="s">
        <v>111</v>
      </c>
      <c r="F307" s="221">
        <v>10</v>
      </c>
      <c r="H307" s="81" t="s">
        <v>122</v>
      </c>
      <c r="I307" s="46"/>
      <c r="J307" s="122">
        <f>IFERROR($J$304 / $J$301 / $F$305 * 1000000,"")</f>
        <v>4.9040790632089344</v>
      </c>
      <c r="K307" s="119">
        <f>IFERROR($K$304 / $K$301 / $F$305 * 1000000,"")</f>
        <v>4.6664600054761189</v>
      </c>
      <c r="L307" s="46" t="str">
        <f>IFERROR($L$304 / $L$301 / $F$305 * 1000000,"")</f>
        <v/>
      </c>
      <c r="M307" s="119">
        <f t="shared" si="22"/>
        <v>4.7852695343425271</v>
      </c>
      <c r="N307" s="67">
        <f t="shared" si="23"/>
        <v>0.16802204706203153</v>
      </c>
      <c r="P307" s="88"/>
      <c r="Q307" s="93"/>
      <c r="R307" s="94" t="s">
        <v>94</v>
      </c>
      <c r="S307" s="95">
        <f>$J$308</f>
        <v>1.3549465170196986</v>
      </c>
      <c r="T307" s="96">
        <f>$K$308</f>
        <v>0.92765695842400853</v>
      </c>
      <c r="U307" s="94" t="str">
        <f>$L$308</f>
        <v/>
      </c>
      <c r="V307" s="94"/>
    </row>
    <row r="308" spans="1:22" ht="15.75" thickBot="1" x14ac:dyDescent="0.3">
      <c r="H308" s="53" t="s">
        <v>94</v>
      </c>
      <c r="I308" s="54"/>
      <c r="J308" s="58">
        <f>IFERROR($J$307 / $J$296,"")</f>
        <v>1.3549465170196986</v>
      </c>
      <c r="K308" s="59">
        <f>IFERROR($K$307 / $K$296,"")</f>
        <v>0.92765695842400853</v>
      </c>
      <c r="L308" s="54" t="str">
        <f>IFERROR($L$307 / $L$296,"")</f>
        <v/>
      </c>
      <c r="M308" s="58">
        <f t="shared" si="22"/>
        <v>1.1413017377218535</v>
      </c>
      <c r="N308" s="68">
        <f t="shared" si="23"/>
        <v>0.30213934441321966</v>
      </c>
      <c r="P308" s="89"/>
      <c r="Q308" s="97"/>
      <c r="R308" s="86"/>
      <c r="S308" s="86"/>
      <c r="T308" s="86"/>
      <c r="U308" s="86"/>
      <c r="V308" s="86"/>
    </row>
    <row r="309" spans="1:22" ht="15.75" thickTop="1" x14ac:dyDescent="0.25"/>
    <row r="313" spans="1:22" ht="15.75" thickBot="1" x14ac:dyDescent="0.3">
      <c r="H313" s="73" t="s">
        <v>112</v>
      </c>
    </row>
    <row r="314" spans="1:22" ht="15.75" thickTop="1" x14ac:dyDescent="0.25">
      <c r="A314" s="1" t="s">
        <v>20</v>
      </c>
      <c r="B314" s="1" t="s">
        <v>297</v>
      </c>
      <c r="C314" s="1" t="s">
        <v>87</v>
      </c>
      <c r="D314" s="215">
        <v>0.14299999999999999</v>
      </c>
      <c r="E314" s="215">
        <v>89164.687999999995</v>
      </c>
      <c r="F314" s="215">
        <v>1.6038E-6</v>
      </c>
      <c r="H314" s="74" t="s">
        <v>113</v>
      </c>
      <c r="I314" s="25">
        <v>7.4999999999999997E-2</v>
      </c>
      <c r="J314" s="26">
        <f>($F$322 - $M$318) * $F$330</f>
        <v>2.0592524698000001</v>
      </c>
      <c r="K314" s="26">
        <f>($F$323 - $M$318) * $F$330</f>
        <v>2.0990734577999999</v>
      </c>
      <c r="L314" s="27"/>
      <c r="M314" s="34">
        <f>IFERROR(AVERAGE(J314:L314),"")</f>
        <v>2.0791629638</v>
      </c>
      <c r="N314" s="99">
        <f>IFERROR(STDEV(J314:L314),"")</f>
        <v>2.8157690648347979E-2</v>
      </c>
      <c r="P314" s="1" t="s">
        <v>112</v>
      </c>
      <c r="Q314" s="15">
        <f>$M$322</f>
        <v>30.187805187004102</v>
      </c>
      <c r="R314" s="13">
        <f>$N$322</f>
        <v>2.5821455518458731</v>
      </c>
    </row>
    <row r="315" spans="1:22" x14ac:dyDescent="0.25">
      <c r="A315" s="1" t="s">
        <v>22</v>
      </c>
      <c r="B315" s="1" t="s">
        <v>297</v>
      </c>
      <c r="C315" s="1" t="s">
        <v>87</v>
      </c>
      <c r="D315" s="215">
        <v>1.29</v>
      </c>
      <c r="E315" s="215">
        <v>89874.547000000006</v>
      </c>
      <c r="F315" s="215">
        <v>1.43533E-5</v>
      </c>
      <c r="H315" s="75" t="s">
        <v>114</v>
      </c>
      <c r="I315" s="20">
        <v>0.25</v>
      </c>
      <c r="J315" s="21">
        <f>($F$318 - $M$318) * $F$330</f>
        <v>0.50269081779999991</v>
      </c>
      <c r="K315" s="21">
        <f>($F$319 - $M$318) * $F$330</f>
        <v>0.55317791379999992</v>
      </c>
      <c r="L315" s="18"/>
      <c r="M315" s="20">
        <f>IFERROR(AVERAGE(J315:L315),"")</f>
        <v>0.52793436579999997</v>
      </c>
      <c r="N315" s="36">
        <f>IFERROR(STDEV(J315:L315),"")</f>
        <v>3.5699767944016227E-2</v>
      </c>
      <c r="P315" s="1" t="s">
        <v>123</v>
      </c>
      <c r="Q315" s="15">
        <f>$M$333</f>
        <v>19.80013624422249</v>
      </c>
      <c r="R315" s="13">
        <f>$N$333</f>
        <v>3.5429664482043517</v>
      </c>
    </row>
    <row r="316" spans="1:22" x14ac:dyDescent="0.25">
      <c r="A316" s="1" t="s">
        <v>23</v>
      </c>
      <c r="B316" s="1" t="s">
        <v>297</v>
      </c>
      <c r="C316" s="1" t="s">
        <v>87</v>
      </c>
      <c r="D316" s="215">
        <v>0.85499999999999998</v>
      </c>
      <c r="E316" s="215">
        <v>88092.804999999993</v>
      </c>
      <c r="F316" s="215">
        <v>9.7056999999999992E-6</v>
      </c>
      <c r="H316" s="75" t="s">
        <v>115</v>
      </c>
      <c r="I316" s="22">
        <v>7.4999999999999997E-2</v>
      </c>
      <c r="J316" s="23">
        <f>($F$320 - $M$318) * $F$330</f>
        <v>5.5947367098000003</v>
      </c>
      <c r="K316" s="23">
        <f>($F$321 - $M$318) * $F$330</f>
        <v>5.4543670537999995</v>
      </c>
      <c r="L316" s="18"/>
      <c r="M316" s="31">
        <f>IFERROR(AVERAGE(J316:L316),"")</f>
        <v>5.5245518817999999</v>
      </c>
      <c r="N316" s="36">
        <f>IFERROR(STDEV(J316:L316),"")</f>
        <v>9.9256335630423465E-2</v>
      </c>
    </row>
    <row r="317" spans="1:22" x14ac:dyDescent="0.25">
      <c r="A317" s="1" t="s">
        <v>24</v>
      </c>
      <c r="B317" s="1" t="s">
        <v>297</v>
      </c>
      <c r="C317" s="1" t="s">
        <v>87</v>
      </c>
      <c r="D317" s="215">
        <v>0.13800000000000001</v>
      </c>
      <c r="E317" s="215">
        <v>87521.656000000003</v>
      </c>
      <c r="F317" s="215">
        <v>1.5768000000000001E-6</v>
      </c>
      <c r="H317" s="75" t="s">
        <v>116</v>
      </c>
      <c r="I317" s="18"/>
      <c r="J317" s="18"/>
      <c r="K317" s="18"/>
      <c r="L317" s="18"/>
      <c r="M317" s="18"/>
      <c r="N317" s="28"/>
    </row>
    <row r="318" spans="1:22" ht="15.75" thickBot="1" x14ac:dyDescent="0.3">
      <c r="A318" s="1" t="s">
        <v>298</v>
      </c>
      <c r="B318" s="1" t="s">
        <v>297</v>
      </c>
      <c r="C318" s="1" t="s">
        <v>87</v>
      </c>
      <c r="D318" s="215">
        <v>11185.298000000001</v>
      </c>
      <c r="E318" s="215">
        <v>88997.75</v>
      </c>
      <c r="F318" s="215">
        <v>0.12568068299999999</v>
      </c>
      <c r="H318" s="76" t="s">
        <v>117</v>
      </c>
      <c r="I318" s="19"/>
      <c r="J318" s="98">
        <f>IF($G$314&lt;&gt;"","Point Deleted",$F$314)</f>
        <v>1.6038E-6</v>
      </c>
      <c r="K318" s="98">
        <f>IF($G$315&lt;&gt;"","Point Deleted",$F$315)</f>
        <v>1.43533E-5</v>
      </c>
      <c r="L318" s="19"/>
      <c r="M318" s="98">
        <f>IFERROR(AVERAGE(J318:L318),"")</f>
        <v>7.97855E-6</v>
      </c>
      <c r="N318" s="37">
        <f>IFERROR(STDEV(J318:L318),"")</f>
        <v>9.015257906737888E-6</v>
      </c>
    </row>
    <row r="319" spans="1:22" x14ac:dyDescent="0.25">
      <c r="A319" s="1" t="s">
        <v>299</v>
      </c>
      <c r="B319" s="1" t="s">
        <v>297</v>
      </c>
      <c r="C319" s="1" t="s">
        <v>87</v>
      </c>
      <c r="D319" s="215">
        <v>12077.892</v>
      </c>
      <c r="E319" s="215">
        <v>87329.554999999993</v>
      </c>
      <c r="F319" s="215">
        <v>0.13830245699999999</v>
      </c>
      <c r="H319" s="77" t="s">
        <v>118</v>
      </c>
      <c r="I319" s="17"/>
      <c r="J319" s="41">
        <f>IFERROR(IF(ISTEXT($J$315),NA(),($J$315 * $I$315) / ($F$332 * 3600)),"")</f>
        <v>1.7454542284722219E-5</v>
      </c>
      <c r="K319" s="30">
        <f>IFERROR(IF(ISTEXT($K$315),NA(),($K$315 * $I$315) / ($F$332 * 3600)),"")</f>
        <v>1.9207566451388885E-5</v>
      </c>
      <c r="L319" s="17"/>
      <c r="M319" s="30">
        <f>IFERROR(AVERAGE(J319:L319),"")</f>
        <v>1.8331054368055554E-5</v>
      </c>
      <c r="N319" s="38">
        <f>IFERROR(STDEV(J319:L319),"")</f>
        <v>1.2395752758338956E-6</v>
      </c>
    </row>
    <row r="320" spans="1:22" ht="18" x14ac:dyDescent="0.35">
      <c r="A320" s="1" t="s">
        <v>300</v>
      </c>
      <c r="B320" s="1" t="s">
        <v>297</v>
      </c>
      <c r="C320" s="1" t="s">
        <v>87</v>
      </c>
      <c r="D320" s="215">
        <v>140267.875</v>
      </c>
      <c r="E320" s="215">
        <v>100285.023</v>
      </c>
      <c r="F320" s="215">
        <v>1.3986921560000001</v>
      </c>
      <c r="H320" s="75" t="s">
        <v>119</v>
      </c>
      <c r="I320" s="18"/>
      <c r="J320" s="42">
        <f>IFERROR(IF(ISTEXT($J$316),NA(),$J$316),"")</f>
        <v>5.5947367098000003</v>
      </c>
      <c r="K320" s="31">
        <f>IFERROR(IF(ISTEXT($K$316),NA(),$K$316),"")</f>
        <v>5.4543670537999995</v>
      </c>
      <c r="L320" s="18"/>
      <c r="M320" s="31">
        <f>IFERROR(AVERAGE(J320:L320),"")</f>
        <v>5.5245518817999999</v>
      </c>
      <c r="N320" s="36">
        <f>IFERROR(STDEV(J320:L320),"")</f>
        <v>9.9256335630423465E-2</v>
      </c>
    </row>
    <row r="321" spans="1:22" x14ac:dyDescent="0.25">
      <c r="A321" s="1" t="s">
        <v>301</v>
      </c>
      <c r="B321" s="1" t="s">
        <v>297</v>
      </c>
      <c r="C321" s="1" t="s">
        <v>87</v>
      </c>
      <c r="D321" s="215">
        <v>140440.78099999999</v>
      </c>
      <c r="E321" s="215">
        <v>102992.67200000001</v>
      </c>
      <c r="F321" s="215">
        <v>1.3635997419999999</v>
      </c>
      <c r="H321" s="75" t="s">
        <v>120</v>
      </c>
      <c r="I321" s="18"/>
      <c r="J321" s="43">
        <f>IFERROR(IF(OR(ISTEXT($J$314),ISTEXT($J$315),ISTEXT($J$316)),NA(),(($J$314 * $I$314) + ($J$315 * $I$315)) / $J$316 / $I$316),"")</f>
        <v>0.66757181309196012</v>
      </c>
      <c r="K321" s="32">
        <f>IFERROR(IF(OR(ISTEXT($K$314),ISTEXT($K$315),ISTEXT($K$316)),NA(),(($K$314 * $I$314) + ($K$315 * $I$315)) / $K$316 / $I$316),"")</f>
        <v>0.72290694744980311</v>
      </c>
      <c r="L321" s="18" t="str">
        <f>IFERROR(IF(OR(ISTEXT($L$314),ISTEXT($L$315),ISTEXT($L$316)),NA(),(($L$314 * $I$314) + ($L$315 * $I$315)) / $L$316 / $I$316),"")</f>
        <v/>
      </c>
      <c r="M321" s="32">
        <f>IFERROR(AVERAGE(J321:L321),"")</f>
        <v>0.69523938027088161</v>
      </c>
      <c r="N321" s="101">
        <f>IFERROR(STDEV(J321:L321),"")</f>
        <v>3.9127848742299486E-2</v>
      </c>
    </row>
    <row r="322" spans="1:22" ht="18.75" thickBot="1" x14ac:dyDescent="0.4">
      <c r="A322" s="1" t="s">
        <v>302</v>
      </c>
      <c r="B322" s="1" t="s">
        <v>297</v>
      </c>
      <c r="C322" s="1" t="s">
        <v>87</v>
      </c>
      <c r="D322" s="215">
        <v>44872.563000000002</v>
      </c>
      <c r="E322" s="215">
        <v>87161.468999999997</v>
      </c>
      <c r="F322" s="215">
        <v>0.51482109600000003</v>
      </c>
      <c r="H322" s="78" t="s">
        <v>122</v>
      </c>
      <c r="I322" s="29"/>
      <c r="J322" s="44">
        <f>IFERROR($J$319 / $J$316 / $F$331 * 1000000,"")</f>
        <v>28.361952557283207</v>
      </c>
      <c r="K322" s="33">
        <f>IFERROR($K$319 / $K$316 / $F$331 * 1000000,"")</f>
        <v>32.013657816725001</v>
      </c>
      <c r="L322" s="29" t="str">
        <f>IFERROR($L$319 / $L$316 / $F$331 * 1000000,"")</f>
        <v/>
      </c>
      <c r="M322" s="33">
        <f>IFERROR(AVERAGE(J322:L322),"")</f>
        <v>30.187805187004102</v>
      </c>
      <c r="N322" s="40">
        <f>IFERROR(STDEV(J322:L322),"")</f>
        <v>2.5821455518458731</v>
      </c>
    </row>
    <row r="323" spans="1:22" ht="15.75" thickTop="1" x14ac:dyDescent="0.25">
      <c r="A323" s="1" t="s">
        <v>303</v>
      </c>
      <c r="B323" s="1" t="s">
        <v>297</v>
      </c>
      <c r="C323" s="1" t="s">
        <v>87</v>
      </c>
      <c r="D323" s="215">
        <v>46183.766000000003</v>
      </c>
      <c r="E323" s="215">
        <v>88006.57</v>
      </c>
      <c r="F323" s="215">
        <v>0.52477634299999998</v>
      </c>
      <c r="H323" s="72"/>
    </row>
    <row r="324" spans="1:22" ht="15.75" thickBot="1" x14ac:dyDescent="0.3">
      <c r="A324" s="1" t="s">
        <v>304</v>
      </c>
      <c r="B324" s="1" t="s">
        <v>297</v>
      </c>
      <c r="C324" s="1" t="s">
        <v>87</v>
      </c>
      <c r="D324" s="215">
        <v>23854.476999999999</v>
      </c>
      <c r="E324" s="215">
        <v>88602.437999999995</v>
      </c>
      <c r="F324" s="215">
        <v>0.26923048100000002</v>
      </c>
      <c r="H324" s="73" t="s">
        <v>123</v>
      </c>
    </row>
    <row r="325" spans="1:22" ht="15.75" thickTop="1" x14ac:dyDescent="0.25">
      <c r="A325" s="1" t="s">
        <v>305</v>
      </c>
      <c r="B325" s="1" t="s">
        <v>297</v>
      </c>
      <c r="C325" s="1" t="s">
        <v>87</v>
      </c>
      <c r="D325" s="215">
        <v>30969.171999999999</v>
      </c>
      <c r="E325" s="215">
        <v>89109.406000000003</v>
      </c>
      <c r="F325" s="215">
        <v>0.34754099900000002</v>
      </c>
      <c r="H325" s="79" t="s">
        <v>113</v>
      </c>
      <c r="I325" s="49">
        <v>0.25</v>
      </c>
      <c r="J325" s="50">
        <f>($F$328 - $M$329) * $F$330</f>
        <v>4.592585755</v>
      </c>
      <c r="K325" s="50">
        <f>($F$329 - $M$329) * $F$330</f>
        <v>4.3656942870000002</v>
      </c>
      <c r="L325" s="51"/>
      <c r="M325" s="60">
        <f>IFERROR(AVERAGE(J325:L325),"")</f>
        <v>4.4791400210000001</v>
      </c>
      <c r="N325" s="102">
        <f>IFERROR(STDEV(J325:L325),"")</f>
        <v>0.16043649561617043</v>
      </c>
    </row>
    <row r="326" spans="1:22" x14ac:dyDescent="0.25">
      <c r="A326" s="1" t="s">
        <v>306</v>
      </c>
      <c r="B326" s="1" t="s">
        <v>297</v>
      </c>
      <c r="C326" s="1" t="s">
        <v>87</v>
      </c>
      <c r="D326" s="215">
        <v>139241.71900000001</v>
      </c>
      <c r="E326" s="215">
        <v>94456.983999999997</v>
      </c>
      <c r="F326" s="215">
        <v>1.474128361</v>
      </c>
      <c r="H326" s="80" t="s">
        <v>114</v>
      </c>
      <c r="I326" s="22">
        <v>7.4999999999999997E-2</v>
      </c>
      <c r="J326" s="23">
        <f>($F$324 - $M$329) * $F$330</f>
        <v>1.076899359</v>
      </c>
      <c r="K326" s="23">
        <f>($F$325 - $M$329) * $F$330</f>
        <v>1.390141431</v>
      </c>
      <c r="L326" s="18"/>
      <c r="M326" s="31">
        <f>IFERROR(AVERAGE(J326:L326),"")</f>
        <v>1.233520395</v>
      </c>
      <c r="N326" s="63">
        <f>IFERROR(STDEV(J326:L326),"")</f>
        <v>0.22149559326412538</v>
      </c>
    </row>
    <row r="327" spans="1:22" x14ac:dyDescent="0.25">
      <c r="A327" s="1" t="s">
        <v>307</v>
      </c>
      <c r="B327" s="1" t="s">
        <v>297</v>
      </c>
      <c r="C327" s="1" t="s">
        <v>87</v>
      </c>
      <c r="D327" s="215">
        <v>137664.34400000001</v>
      </c>
      <c r="E327" s="215">
        <v>93302.781000000003</v>
      </c>
      <c r="F327" s="215">
        <v>1.4754581</v>
      </c>
      <c r="H327" s="80" t="s">
        <v>115</v>
      </c>
      <c r="I327" s="20">
        <v>0.25</v>
      </c>
      <c r="J327" s="23">
        <f>($F$326 - $M$329) * $F$330</f>
        <v>5.8964908789999999</v>
      </c>
      <c r="K327" s="23">
        <f>($F$327 - $M$329) * $F$330</f>
        <v>5.9018098349999999</v>
      </c>
      <c r="L327" s="18"/>
      <c r="M327" s="31">
        <f>IFERROR(AVERAGE(J327:L327),"")</f>
        <v>5.8991503569999999</v>
      </c>
      <c r="N327" s="120">
        <f>IFERROR(STDEV(J327:L327),"")</f>
        <v>3.761069856432864E-3</v>
      </c>
    </row>
    <row r="328" spans="1:22" x14ac:dyDescent="0.25">
      <c r="A328" s="1" t="s">
        <v>308</v>
      </c>
      <c r="B328" s="1" t="s">
        <v>297</v>
      </c>
      <c r="C328" s="1" t="s">
        <v>87</v>
      </c>
      <c r="D328" s="215">
        <v>105841.117</v>
      </c>
      <c r="E328" s="215">
        <v>92183.883000000002</v>
      </c>
      <c r="F328" s="215">
        <v>1.14815208</v>
      </c>
      <c r="H328" s="80" t="s">
        <v>116</v>
      </c>
      <c r="I328" s="18"/>
      <c r="J328" s="18"/>
      <c r="K328" s="18"/>
      <c r="L328" s="18"/>
      <c r="M328" s="18"/>
      <c r="N328" s="52"/>
    </row>
    <row r="329" spans="1:22" ht="15.75" thickBot="1" x14ac:dyDescent="0.3">
      <c r="A329" s="1" t="s">
        <v>309</v>
      </c>
      <c r="B329" s="1" t="s">
        <v>297</v>
      </c>
      <c r="C329" s="1" t="s">
        <v>87</v>
      </c>
      <c r="D329" s="215">
        <v>101867.727</v>
      </c>
      <c r="E329" s="215">
        <v>93334.25</v>
      </c>
      <c r="F329" s="215">
        <v>1.0914292130000001</v>
      </c>
      <c r="H329" s="81" t="s">
        <v>117</v>
      </c>
      <c r="I329" s="46"/>
      <c r="J329" s="48">
        <f>IF($G$316&lt;&gt;"","Point Deleted",$F$316)</f>
        <v>9.7056999999999992E-6</v>
      </c>
      <c r="K329" s="48">
        <f>IF($G$317&lt;&gt;"","Point Deleted",$F$317)</f>
        <v>1.5768000000000001E-6</v>
      </c>
      <c r="L329" s="46"/>
      <c r="M329" s="48">
        <f t="shared" ref="M329:M334" si="24">IFERROR(AVERAGE(J329:L329),"")</f>
        <v>5.6412499999999996E-6</v>
      </c>
      <c r="N329" s="64">
        <f t="shared" ref="N329:N334" si="25">IFERROR(STDEV(J329:L329),"")</f>
        <v>5.7480003135873255E-6</v>
      </c>
    </row>
    <row r="330" spans="1:22" ht="66.75" thickTop="1" thickBot="1" x14ac:dyDescent="0.3">
      <c r="C330" s="73"/>
      <c r="E330" s="216" t="s">
        <v>4</v>
      </c>
      <c r="F330" s="217">
        <v>4</v>
      </c>
      <c r="H330" s="82" t="s">
        <v>118</v>
      </c>
      <c r="I330" s="45"/>
      <c r="J330" s="69">
        <f>IFERROR(IF(ISTEXT($J$326),NA(),($J$326 * $I$326) / ($F$332 * 3600)),"")</f>
        <v>1.1217701656249999E-5</v>
      </c>
      <c r="K330" s="55">
        <f>IFERROR(IF(ISTEXT($K$326),NA(),($K$326 * $I$326) / ($F$332 * 3600)),"")</f>
        <v>1.4480639906249998E-5</v>
      </c>
      <c r="L330" s="45"/>
      <c r="M330" s="55">
        <f t="shared" si="24"/>
        <v>1.2849170781249999E-5</v>
      </c>
      <c r="N330" s="65">
        <f t="shared" si="25"/>
        <v>2.3072457631679652E-6</v>
      </c>
      <c r="P330" s="83" t="s">
        <v>124</v>
      </c>
      <c r="Q330" s="84" t="s">
        <v>125</v>
      </c>
      <c r="R330" s="85" t="s">
        <v>98</v>
      </c>
      <c r="S330" s="85" t="s">
        <v>126</v>
      </c>
      <c r="T330" s="85" t="s">
        <v>127</v>
      </c>
      <c r="U330" s="85" t="s">
        <v>128</v>
      </c>
      <c r="V330" s="85" t="s">
        <v>120</v>
      </c>
    </row>
    <row r="331" spans="1:22" ht="18.75" thickTop="1" x14ac:dyDescent="0.35">
      <c r="C331" s="73"/>
      <c r="E331" s="218" t="s">
        <v>109</v>
      </c>
      <c r="F331" s="219">
        <v>0.11</v>
      </c>
      <c r="H331" s="80" t="s">
        <v>119</v>
      </c>
      <c r="I331" s="18"/>
      <c r="J331" s="42">
        <f>IFERROR(IF(ISTEXT($J$327),NA(),$J$327),"")</f>
        <v>5.8964908789999999</v>
      </c>
      <c r="K331" s="31">
        <f>IFERROR(IF(ISTEXT($K$327),NA(),$K$327),"")</f>
        <v>5.9018098349999999</v>
      </c>
      <c r="L331" s="18"/>
      <c r="M331" s="31">
        <f t="shared" si="24"/>
        <v>5.8991503569999999</v>
      </c>
      <c r="N331" s="120">
        <f t="shared" si="25"/>
        <v>3.761069856432864E-3</v>
      </c>
      <c r="Q331" s="86"/>
      <c r="R331" s="86" t="s">
        <v>112</v>
      </c>
      <c r="S331" s="90">
        <f>$J$322</f>
        <v>28.361952557283207</v>
      </c>
      <c r="T331" s="90">
        <f>$K$322</f>
        <v>32.013657816725001</v>
      </c>
      <c r="U331" s="86" t="str">
        <f>$L$322</f>
        <v/>
      </c>
      <c r="V331" s="91">
        <f>$M$321</f>
        <v>0.69523938027088161</v>
      </c>
    </row>
    <row r="332" spans="1:22" x14ac:dyDescent="0.25">
      <c r="C332" s="73"/>
      <c r="E332" s="218" t="s">
        <v>110</v>
      </c>
      <c r="F332" s="219">
        <v>2</v>
      </c>
      <c r="H332" s="80" t="s">
        <v>120</v>
      </c>
      <c r="I332" s="18"/>
      <c r="J332" s="43">
        <f>IFERROR(IF(OR(ISTEXT($J$325),ISTEXT($J$326),ISTEXT($J$327)),NA(),(($J$325 * $I$325) + ($J$326 * $I$326)) / $J$327 / $I$327),"")</f>
        <v>0.83365779131564732</v>
      </c>
      <c r="K332" s="32">
        <f>IFERROR(IF(OR(ISTEXT($K$325),ISTEXT($K$326),ISTEXT($K$327)),NA(),(($K$325 * $I$325) + ($K$326 * $I$326)) / $K$327 / $I$327),"")</f>
        <v>0.81038475484867944</v>
      </c>
      <c r="L332" s="18" t="str">
        <f>IFERROR(IF(OR(ISTEXT($L$325),ISTEXT($L$326),ISTEXT($L$327)),NA(),(($L$325 * $I$325) + ($L$326 * $I$326)) / $L$327 / $I$327),"")</f>
        <v/>
      </c>
      <c r="M332" s="32">
        <f t="shared" si="24"/>
        <v>0.82202127308216344</v>
      </c>
      <c r="N332" s="66">
        <f t="shared" si="25"/>
        <v>1.6456521904594797E-2</v>
      </c>
      <c r="P332" s="87" t="str">
        <f>$B$314</f>
        <v>DTXSID7041966</v>
      </c>
      <c r="Q332" s="92">
        <f>$F$333</f>
        <v>10</v>
      </c>
      <c r="R332" s="86" t="s">
        <v>123</v>
      </c>
      <c r="S332" s="90">
        <f>$J$333</f>
        <v>17.294880643180775</v>
      </c>
      <c r="T332" s="90">
        <f>$K$333</f>
        <v>22.305391845264204</v>
      </c>
      <c r="U332" s="86" t="str">
        <f>$L$333</f>
        <v/>
      </c>
      <c r="V332" s="91">
        <f>$M$332</f>
        <v>0.82202127308216344</v>
      </c>
    </row>
    <row r="333" spans="1:22" ht="18.75" thickBot="1" x14ac:dyDescent="0.4">
      <c r="C333" s="73"/>
      <c r="E333" s="220" t="s">
        <v>111</v>
      </c>
      <c r="F333" s="221">
        <v>10</v>
      </c>
      <c r="H333" s="81" t="s">
        <v>122</v>
      </c>
      <c r="I333" s="46"/>
      <c r="J333" s="71">
        <f>IFERROR($J$330 / $J$327 / $F$331 * 1000000,"")</f>
        <v>17.294880643180775</v>
      </c>
      <c r="K333" s="57">
        <f>IFERROR($K$330 / $K$327 / $F$331 * 1000000,"")</f>
        <v>22.305391845264204</v>
      </c>
      <c r="L333" s="46" t="str">
        <f>IFERROR($L$330 / $L$327 / $F$331 * 1000000,"")</f>
        <v/>
      </c>
      <c r="M333" s="57">
        <f t="shared" si="24"/>
        <v>19.80013624422249</v>
      </c>
      <c r="N333" s="104">
        <f t="shared" si="25"/>
        <v>3.5429664482043517</v>
      </c>
      <c r="P333" s="88"/>
      <c r="Q333" s="93"/>
      <c r="R333" s="94" t="s">
        <v>94</v>
      </c>
      <c r="S333" s="96">
        <f>$J$334</f>
        <v>0.60979160755064221</v>
      </c>
      <c r="T333" s="96">
        <f>$K$334</f>
        <v>0.69674611920200902</v>
      </c>
      <c r="U333" s="94" t="str">
        <f>$L$334</f>
        <v/>
      </c>
      <c r="V333" s="94"/>
    </row>
    <row r="334" spans="1:22" ht="15.75" thickBot="1" x14ac:dyDescent="0.3">
      <c r="H334" s="53" t="s">
        <v>94</v>
      </c>
      <c r="I334" s="54"/>
      <c r="J334" s="59">
        <f>IFERROR($J$333 / $J$322,"")</f>
        <v>0.60979160755064221</v>
      </c>
      <c r="K334" s="59">
        <f>IFERROR($K$333 / $K$322,"")</f>
        <v>0.69674611920200902</v>
      </c>
      <c r="L334" s="54" t="str">
        <f>IFERROR($L$333 / $L$322,"")</f>
        <v/>
      </c>
      <c r="M334" s="59">
        <f t="shared" si="24"/>
        <v>0.65326886337632561</v>
      </c>
      <c r="N334" s="132">
        <f t="shared" si="25"/>
        <v>6.1486124843446122E-2</v>
      </c>
      <c r="P334" s="89"/>
      <c r="Q334" s="97"/>
      <c r="R334" s="86"/>
      <c r="S334" s="86"/>
      <c r="T334" s="86"/>
      <c r="U334" s="86"/>
      <c r="V334" s="86"/>
    </row>
    <row r="335" spans="1:22" ht="15.75" thickTop="1" x14ac:dyDescent="0.25"/>
    <row r="339" spans="1:18" ht="15.75" thickBot="1" x14ac:dyDescent="0.3">
      <c r="H339" s="73" t="s">
        <v>112</v>
      </c>
    </row>
    <row r="340" spans="1:18" ht="15.75" thickTop="1" x14ac:dyDescent="0.25">
      <c r="A340" s="1" t="s">
        <v>20</v>
      </c>
      <c r="B340" s="1" t="s">
        <v>25</v>
      </c>
      <c r="C340" s="1" t="s">
        <v>26</v>
      </c>
      <c r="D340" s="215">
        <v>4.1820000000000004</v>
      </c>
      <c r="E340" s="215">
        <v>89164.687999999995</v>
      </c>
      <c r="F340" s="215">
        <v>4.6901999999999999E-5</v>
      </c>
      <c r="H340" s="74" t="s">
        <v>113</v>
      </c>
      <c r="I340" s="25">
        <v>7.4999999999999997E-2</v>
      </c>
      <c r="J340" s="26">
        <f>($F$350 - $M$344) * $F$362</f>
        <v>4.2213332876000003</v>
      </c>
      <c r="K340" s="26">
        <f>($F$351 - $M$344) * $F$362</f>
        <v>3.9600838476</v>
      </c>
      <c r="L340" s="26">
        <f>($F$352 - $M$344) * $F$362</f>
        <v>3.9343739635999997</v>
      </c>
      <c r="M340" s="34">
        <f>IFERROR(AVERAGE(J340:L340),"")</f>
        <v>4.0385970329333327</v>
      </c>
      <c r="N340" s="35">
        <f>IFERROR(STDEV(J340:L340),"")</f>
        <v>0.15877548176914497</v>
      </c>
      <c r="P340" s="1" t="s">
        <v>112</v>
      </c>
      <c r="Q340" s="14">
        <f>$M$348</f>
        <v>0.37881071452954518</v>
      </c>
      <c r="R340" s="14">
        <f>$N$348</f>
        <v>0.13057159989120462</v>
      </c>
    </row>
    <row r="341" spans="1:18" x14ac:dyDescent="0.25">
      <c r="A341" s="1" t="s">
        <v>22</v>
      </c>
      <c r="B341" s="1" t="s">
        <v>25</v>
      </c>
      <c r="C341" s="1" t="s">
        <v>26</v>
      </c>
      <c r="D341" s="215">
        <v>1.0760000000000001</v>
      </c>
      <c r="E341" s="215">
        <v>89874.547000000006</v>
      </c>
      <c r="F341" s="215">
        <v>1.19722E-5</v>
      </c>
      <c r="H341" s="75" t="s">
        <v>114</v>
      </c>
      <c r="I341" s="20">
        <v>0.25</v>
      </c>
      <c r="J341" s="106">
        <f>($F$344 - $M$344) * $F$362</f>
        <v>6.5968955999999995E-3</v>
      </c>
      <c r="K341" s="106">
        <f>($F$345 - $M$344) * $F$362</f>
        <v>7.3298755999999998E-3</v>
      </c>
      <c r="L341" s="106">
        <f>($F$346 - $M$344) * $F$362</f>
        <v>3.5844475999999999E-3</v>
      </c>
      <c r="M341" s="111">
        <f>IFERROR(AVERAGE(J341:L341),"")</f>
        <v>5.8370729333333329E-3</v>
      </c>
      <c r="N341" s="128">
        <f>IFERROR(STDEV(J341:L341),"")</f>
        <v>1.9849573268413941E-3</v>
      </c>
      <c r="P341" s="1" t="s">
        <v>123</v>
      </c>
      <c r="Q341" s="13">
        <f>$M$359</f>
        <v>3.3315861665379649</v>
      </c>
      <c r="R341" s="14">
        <f>$N$359</f>
        <v>0.21664311334085398</v>
      </c>
    </row>
    <row r="342" spans="1:18" x14ac:dyDescent="0.25">
      <c r="A342" s="1" t="s">
        <v>23</v>
      </c>
      <c r="B342" s="1" t="s">
        <v>25</v>
      </c>
      <c r="C342" s="1" t="s">
        <v>26</v>
      </c>
      <c r="D342" s="215">
        <v>0.29399999999999998</v>
      </c>
      <c r="E342" s="215">
        <v>88092.804999999993</v>
      </c>
      <c r="F342" s="215">
        <v>3.3374E-6</v>
      </c>
      <c r="H342" s="75" t="s">
        <v>115</v>
      </c>
      <c r="I342" s="22">
        <v>7.4999999999999997E-2</v>
      </c>
      <c r="J342" s="23">
        <f>($F$347 - $M$344) * $F$362</f>
        <v>4.7641113996</v>
      </c>
      <c r="K342" s="23">
        <f>($F$348 - $M$344) * $F$362</f>
        <v>4.9218505235999999</v>
      </c>
      <c r="L342" s="23">
        <f>($F$349 - $M$344) * $F$362</f>
        <v>4.9354973115999998</v>
      </c>
      <c r="M342" s="31">
        <f>IFERROR(AVERAGE(J342:L342),"")</f>
        <v>4.8738197449333329</v>
      </c>
      <c r="N342" s="36">
        <f>IFERROR(STDEV(J342:L342),"")</f>
        <v>9.5254918416387641E-2</v>
      </c>
    </row>
    <row r="343" spans="1:18" x14ac:dyDescent="0.25">
      <c r="A343" s="1" t="s">
        <v>24</v>
      </c>
      <c r="B343" s="1" t="s">
        <v>25</v>
      </c>
      <c r="C343" s="1" t="s">
        <v>26</v>
      </c>
      <c r="D343" s="215">
        <v>2.7149999999999999</v>
      </c>
      <c r="E343" s="215">
        <v>87521.656000000003</v>
      </c>
      <c r="F343" s="215">
        <v>3.10209E-5</v>
      </c>
      <c r="H343" s="75" t="s">
        <v>116</v>
      </c>
      <c r="I343" s="18"/>
      <c r="J343" s="18"/>
      <c r="K343" s="18"/>
      <c r="L343" s="18"/>
      <c r="M343" s="18"/>
      <c r="N343" s="28"/>
    </row>
    <row r="344" spans="1:18" ht="15.75" thickBot="1" x14ac:dyDescent="0.3">
      <c r="A344" s="1" t="s">
        <v>33</v>
      </c>
      <c r="B344" s="1" t="s">
        <v>25</v>
      </c>
      <c r="C344" s="1" t="s">
        <v>26</v>
      </c>
      <c r="D344" s="215">
        <v>152.298</v>
      </c>
      <c r="E344" s="215">
        <v>90725.875</v>
      </c>
      <c r="F344" s="215">
        <v>1.6786609999999999E-3</v>
      </c>
      <c r="H344" s="76" t="s">
        <v>117</v>
      </c>
      <c r="I344" s="19"/>
      <c r="J344" s="98">
        <f>IF($G$340&lt;&gt;"","Point Deleted",$F$340)</f>
        <v>4.6901999999999999E-5</v>
      </c>
      <c r="K344" s="98">
        <f>IF($G$341&lt;&gt;"","Point Deleted",$F$341)</f>
        <v>1.19722E-5</v>
      </c>
      <c r="L344" s="19"/>
      <c r="M344" s="98">
        <f>IFERROR(AVERAGE(J344:L344),"")</f>
        <v>2.94371E-5</v>
      </c>
      <c r="N344" s="37">
        <f>IFERROR(STDEV(J344:L344),"")</f>
        <v>2.4699098445489867E-5</v>
      </c>
    </row>
    <row r="345" spans="1:18" x14ac:dyDescent="0.25">
      <c r="A345" s="1" t="s">
        <v>34</v>
      </c>
      <c r="B345" s="1" t="s">
        <v>25</v>
      </c>
      <c r="C345" s="1" t="s">
        <v>26</v>
      </c>
      <c r="D345" s="215">
        <v>166.666</v>
      </c>
      <c r="E345" s="215">
        <v>89513.672000000006</v>
      </c>
      <c r="F345" s="215">
        <v>1.861906E-3</v>
      </c>
      <c r="H345" s="77" t="s">
        <v>118</v>
      </c>
      <c r="I345" s="17"/>
      <c r="J345" s="41">
        <f>IFERROR(IF(ISTEXT($J$341),NA(),($J$341 * $I$341) / ($F$364 * 3600)),"")</f>
        <v>2.2905887499999998E-7</v>
      </c>
      <c r="K345" s="30">
        <f>IFERROR(IF(ISTEXT($K$341),NA(),($K$341 * $I$341) / ($F$364 * 3600)),"")</f>
        <v>2.5450956944444443E-7</v>
      </c>
      <c r="L345" s="30">
        <f>IFERROR(IF(ISTEXT($L$341),NA(),($L$341 * $I$341) / ($F$364 * 3600)),"")</f>
        <v>1.244599861111111E-7</v>
      </c>
      <c r="M345" s="30">
        <f>IFERROR(AVERAGE(J345:L345),"")</f>
        <v>2.0267614351851849E-7</v>
      </c>
      <c r="N345" s="38">
        <f>IFERROR(STDEV(J345:L345),"")</f>
        <v>6.8922129404215072E-8</v>
      </c>
    </row>
    <row r="346" spans="1:18" ht="18" x14ac:dyDescent="0.35">
      <c r="A346" s="1" t="s">
        <v>35</v>
      </c>
      <c r="B346" s="1" t="s">
        <v>25</v>
      </c>
      <c r="C346" s="1" t="s">
        <v>26</v>
      </c>
      <c r="D346" s="215">
        <v>82.206999999999994</v>
      </c>
      <c r="E346" s="215">
        <v>88819.726999999999</v>
      </c>
      <c r="F346" s="215">
        <v>9.2554900000000001E-4</v>
      </c>
      <c r="H346" s="75" t="s">
        <v>119</v>
      </c>
      <c r="I346" s="18"/>
      <c r="J346" s="42">
        <f>IFERROR(IF(ISTEXT($J$342),NA(),$J$342),"")</f>
        <v>4.7641113996</v>
      </c>
      <c r="K346" s="31">
        <f>IFERROR(IF(ISTEXT($K$342),NA(),$K$342),"")</f>
        <v>4.9218505235999999</v>
      </c>
      <c r="L346" s="31">
        <f>IFERROR(IF(ISTEXT($L$342),NA(),$L$342),"")</f>
        <v>4.9354973115999998</v>
      </c>
      <c r="M346" s="31">
        <f>IFERROR(AVERAGE(J346:L346),"")</f>
        <v>4.8738197449333329</v>
      </c>
      <c r="N346" s="36">
        <f>IFERROR(STDEV(J346:L346),"")</f>
        <v>9.5254918416387641E-2</v>
      </c>
    </row>
    <row r="347" spans="1:18" x14ac:dyDescent="0.25">
      <c r="A347" s="1" t="s">
        <v>30</v>
      </c>
      <c r="B347" s="1" t="s">
        <v>25</v>
      </c>
      <c r="C347" s="1" t="s">
        <v>26</v>
      </c>
      <c r="D347" s="215">
        <v>121646.086</v>
      </c>
      <c r="E347" s="215">
        <v>102132.859</v>
      </c>
      <c r="F347" s="215">
        <v>1.191057287</v>
      </c>
      <c r="H347" s="75" t="s">
        <v>120</v>
      </c>
      <c r="I347" s="18"/>
      <c r="J347" s="43">
        <f>IFERROR(IF(OR(ISTEXT($J$340),ISTEXT($J$341),ISTEXT($J$342)),NA(),(($J$340 * $I$340) + ($J$341 * $I$341)) / $J$342 / $I$342),"")</f>
        <v>0.89068507926919471</v>
      </c>
      <c r="K347" s="32">
        <f>IFERROR(IF(OR(ISTEXT($K$340),ISTEXT($K$341),ISTEXT($K$342)),NA(),(($K$340 * $I$340) + ($K$341 * $I$341)) / $K$342 / $I$342),"")</f>
        <v>0.80955663874006945</v>
      </c>
      <c r="L347" s="32">
        <f>IFERROR(IF(OR(ISTEXT($L$340),ISTEXT($L$341),ISTEXT($L$342)),NA(),(($L$340 * $I$340) + ($L$341 * $I$341)) / $L$342 / $I$342),"")</f>
        <v>0.79957942900536993</v>
      </c>
      <c r="M347" s="32">
        <f>IFERROR(AVERAGE(J347:L347),"")</f>
        <v>0.83327371567154473</v>
      </c>
      <c r="N347" s="101">
        <f>IFERROR(STDEV(J347:L347),"")</f>
        <v>4.9969337409342597E-2</v>
      </c>
    </row>
    <row r="348" spans="1:18" ht="18.75" thickBot="1" x14ac:dyDescent="0.4">
      <c r="A348" s="1" t="s">
        <v>31</v>
      </c>
      <c r="B348" s="1" t="s">
        <v>25</v>
      </c>
      <c r="C348" s="1" t="s">
        <v>26</v>
      </c>
      <c r="D348" s="215">
        <v>121673.30499999999</v>
      </c>
      <c r="E348" s="215">
        <v>98881.827999999994</v>
      </c>
      <c r="F348" s="215">
        <v>1.230492068</v>
      </c>
      <c r="H348" s="78" t="s">
        <v>122</v>
      </c>
      <c r="I348" s="29"/>
      <c r="J348" s="116">
        <f>IFERROR($J$345 / $J$342 / $F$363 * 1000000,"")</f>
        <v>0.43709167028834495</v>
      </c>
      <c r="K348" s="110">
        <f>IFERROR($K$345 / $K$342 / $F$363 * 1000000,"")</f>
        <v>0.47009216299675971</v>
      </c>
      <c r="L348" s="110">
        <f>IFERROR($L$345 / $L$342 / $F$363 * 1000000,"")</f>
        <v>0.22924831030353085</v>
      </c>
      <c r="M348" s="110">
        <f>IFERROR(AVERAGE(J348:L348),"")</f>
        <v>0.37881071452954518</v>
      </c>
      <c r="N348" s="113">
        <f>IFERROR(STDEV(J348:L348),"")</f>
        <v>0.13057159989120462</v>
      </c>
    </row>
    <row r="349" spans="1:18" ht="15.75" thickTop="1" x14ac:dyDescent="0.25">
      <c r="A349" s="1" t="s">
        <v>32</v>
      </c>
      <c r="B349" s="1" t="s">
        <v>25</v>
      </c>
      <c r="C349" s="1" t="s">
        <v>26</v>
      </c>
      <c r="D349" s="215">
        <v>123008.44500000001</v>
      </c>
      <c r="E349" s="215">
        <v>99690.468999999997</v>
      </c>
      <c r="F349" s="215">
        <v>1.233903765</v>
      </c>
      <c r="H349" s="72"/>
    </row>
    <row r="350" spans="1:18" ht="15.75" thickBot="1" x14ac:dyDescent="0.3">
      <c r="A350" s="1" t="s">
        <v>27</v>
      </c>
      <c r="B350" s="1" t="s">
        <v>25</v>
      </c>
      <c r="C350" s="1" t="s">
        <v>26</v>
      </c>
      <c r="D350" s="215">
        <v>95399.047000000006</v>
      </c>
      <c r="E350" s="215">
        <v>90394.554999999993</v>
      </c>
      <c r="F350" s="215">
        <v>1.0553627590000001</v>
      </c>
      <c r="H350" s="73" t="s">
        <v>123</v>
      </c>
    </row>
    <row r="351" spans="1:18" ht="15.75" thickTop="1" x14ac:dyDescent="0.25">
      <c r="A351" s="1" t="s">
        <v>28</v>
      </c>
      <c r="B351" s="1" t="s">
        <v>25</v>
      </c>
      <c r="C351" s="1" t="s">
        <v>26</v>
      </c>
      <c r="D351" s="215">
        <v>91201.625</v>
      </c>
      <c r="E351" s="215">
        <v>92118.164000000004</v>
      </c>
      <c r="F351" s="215">
        <v>0.99005039900000003</v>
      </c>
      <c r="H351" s="79" t="s">
        <v>113</v>
      </c>
      <c r="I351" s="49">
        <v>0.25</v>
      </c>
      <c r="J351" s="50">
        <f>($F$359 - $M$355) * $F$362</f>
        <v>4.5914350713999994</v>
      </c>
      <c r="K351" s="50">
        <f>($F$360 - $M$355) * $F$362</f>
        <v>4.7086633073999993</v>
      </c>
      <c r="L351" s="50">
        <f>($F$361 - $M$355) * $F$362</f>
        <v>4.8778458673999996</v>
      </c>
      <c r="M351" s="60">
        <f>IFERROR(AVERAGE(J351:L351),"")</f>
        <v>4.7259814153999988</v>
      </c>
      <c r="N351" s="102">
        <f>IFERROR(STDEV(J351:L351),"")</f>
        <v>0.14398862338693005</v>
      </c>
    </row>
    <row r="352" spans="1:18" x14ac:dyDescent="0.25">
      <c r="A352" s="1" t="s">
        <v>29</v>
      </c>
      <c r="B352" s="1" t="s">
        <v>25</v>
      </c>
      <c r="C352" s="1" t="s">
        <v>26</v>
      </c>
      <c r="D352" s="215">
        <v>86395.312999999995</v>
      </c>
      <c r="E352" s="215">
        <v>87833.773000000001</v>
      </c>
      <c r="F352" s="215">
        <v>0.98362292799999995</v>
      </c>
      <c r="H352" s="80" t="s">
        <v>114</v>
      </c>
      <c r="I352" s="22">
        <v>7.4999999999999997E-2</v>
      </c>
      <c r="J352" s="21">
        <f>($F$353 - $M$355) * $F$362</f>
        <v>0.1669994994</v>
      </c>
      <c r="K352" s="21">
        <f>($F$354 - $M$355) * $F$362</f>
        <v>0.16592733140000002</v>
      </c>
      <c r="L352" s="21">
        <f>($F$355 - $M$355) * $F$362</f>
        <v>0.1522267474</v>
      </c>
      <c r="M352" s="20">
        <f>IFERROR(AVERAGE(J352:L352),"")</f>
        <v>0.16171785940000002</v>
      </c>
      <c r="N352" s="120">
        <f>IFERROR(STDEV(J352:L352),"")</f>
        <v>8.237007423965579E-3</v>
      </c>
    </row>
    <row r="353" spans="1:22" x14ac:dyDescent="0.25">
      <c r="A353" s="1" t="s">
        <v>42</v>
      </c>
      <c r="B353" s="1" t="s">
        <v>25</v>
      </c>
      <c r="C353" s="1" t="s">
        <v>26</v>
      </c>
      <c r="D353" s="215">
        <v>3778.3560000000002</v>
      </c>
      <c r="E353" s="215">
        <v>90462.593999999997</v>
      </c>
      <c r="F353" s="215">
        <v>4.1767053999999998E-2</v>
      </c>
      <c r="H353" s="80" t="s">
        <v>115</v>
      </c>
      <c r="I353" s="20">
        <v>0.25</v>
      </c>
      <c r="J353" s="23">
        <f>($F$356 - $M$355) * $F$362</f>
        <v>4.5479949193999998</v>
      </c>
      <c r="K353" s="23">
        <f>($F$357 - $M$355) * $F$362</f>
        <v>4.5744302193999999</v>
      </c>
      <c r="L353" s="23">
        <f>($F$358 - $M$355) * $F$362</f>
        <v>4.6763465353999996</v>
      </c>
      <c r="M353" s="31">
        <f>IFERROR(AVERAGE(J353:L353),"")</f>
        <v>4.5995905580666667</v>
      </c>
      <c r="N353" s="62">
        <f>IFERROR(STDEV(J353:L353),"")</f>
        <v>6.7774009131959023E-2</v>
      </c>
    </row>
    <row r="354" spans="1:22" x14ac:dyDescent="0.25">
      <c r="A354" s="1" t="s">
        <v>43</v>
      </c>
      <c r="B354" s="1" t="s">
        <v>25</v>
      </c>
      <c r="C354" s="1" t="s">
        <v>26</v>
      </c>
      <c r="D354" s="215">
        <v>3636.2060000000001</v>
      </c>
      <c r="E354" s="215">
        <v>87621.508000000002</v>
      </c>
      <c r="F354" s="215">
        <v>4.1499012000000002E-2</v>
      </c>
      <c r="H354" s="80" t="s">
        <v>116</v>
      </c>
      <c r="I354" s="18"/>
      <c r="J354" s="18"/>
      <c r="K354" s="18"/>
      <c r="L354" s="18"/>
      <c r="M354" s="18"/>
      <c r="N354" s="52"/>
    </row>
    <row r="355" spans="1:22" ht="15.75" thickBot="1" x14ac:dyDescent="0.3">
      <c r="A355" s="1" t="s">
        <v>44</v>
      </c>
      <c r="B355" s="1" t="s">
        <v>25</v>
      </c>
      <c r="C355" s="1" t="s">
        <v>26</v>
      </c>
      <c r="D355" s="215">
        <v>3414.4140000000002</v>
      </c>
      <c r="E355" s="215">
        <v>89678.68</v>
      </c>
      <c r="F355" s="215">
        <v>3.8073865999999998E-2</v>
      </c>
      <c r="H355" s="81" t="s">
        <v>117</v>
      </c>
      <c r="I355" s="46"/>
      <c r="J355" s="48">
        <f>IF($G$342&lt;&gt;"","Point Deleted",$F$342)</f>
        <v>3.3374E-6</v>
      </c>
      <c r="K355" s="48">
        <f>IF($G$343&lt;&gt;"","Point Deleted",$F$343)</f>
        <v>3.10209E-5</v>
      </c>
      <c r="L355" s="46"/>
      <c r="M355" s="48">
        <f t="shared" ref="M355:M360" si="26">IFERROR(AVERAGE(J355:L355),"")</f>
        <v>1.717915E-5</v>
      </c>
      <c r="N355" s="64">
        <f t="shared" ref="N355:N360" si="27">IFERROR(STDEV(J355:L355),"")</f>
        <v>1.9575190576977788E-5</v>
      </c>
    </row>
    <row r="356" spans="1:22" ht="66.75" thickTop="1" thickBot="1" x14ac:dyDescent="0.3">
      <c r="A356" s="1" t="s">
        <v>39</v>
      </c>
      <c r="B356" s="1" t="s">
        <v>25</v>
      </c>
      <c r="C356" s="1" t="s">
        <v>26</v>
      </c>
      <c r="D356" s="215">
        <v>111683.93</v>
      </c>
      <c r="E356" s="215">
        <v>98225.476999999999</v>
      </c>
      <c r="F356" s="215">
        <v>1.137015909</v>
      </c>
      <c r="H356" s="82" t="s">
        <v>118</v>
      </c>
      <c r="I356" s="45"/>
      <c r="J356" s="69">
        <f>IFERROR(IF(ISTEXT($J$352),NA(),($J$352 * $I$352) / ($F$364 * 3600)),"")</f>
        <v>1.7395781187500001E-6</v>
      </c>
      <c r="K356" s="55">
        <f>IFERROR(IF(ISTEXT($K$352),NA(),($K$352 * $I$352) / ($F$364 * 3600)),"")</f>
        <v>1.7284097020833333E-6</v>
      </c>
      <c r="L356" s="55">
        <f>IFERROR(IF(ISTEXT($L$352),NA(),($L$352 * $I$352) / ($F$364 * 3600)),"")</f>
        <v>1.5856952854166666E-6</v>
      </c>
      <c r="M356" s="55">
        <f t="shared" si="26"/>
        <v>1.6845610354166667E-6</v>
      </c>
      <c r="N356" s="65">
        <f t="shared" si="27"/>
        <v>8.5802160666308146E-8</v>
      </c>
      <c r="P356" s="83" t="s">
        <v>124</v>
      </c>
      <c r="Q356" s="84" t="s">
        <v>125</v>
      </c>
      <c r="R356" s="85" t="s">
        <v>98</v>
      </c>
      <c r="S356" s="85" t="s">
        <v>126</v>
      </c>
      <c r="T356" s="85" t="s">
        <v>127</v>
      </c>
      <c r="U356" s="85" t="s">
        <v>128</v>
      </c>
      <c r="V356" s="85" t="s">
        <v>120</v>
      </c>
    </row>
    <row r="357" spans="1:22" ht="18.75" thickTop="1" x14ac:dyDescent="0.35">
      <c r="A357" s="1" t="s">
        <v>40</v>
      </c>
      <c r="B357" s="1" t="s">
        <v>25</v>
      </c>
      <c r="C357" s="1" t="s">
        <v>26</v>
      </c>
      <c r="D357" s="215">
        <v>109398.258</v>
      </c>
      <c r="E357" s="215">
        <v>95659.226999999999</v>
      </c>
      <c r="F357" s="215">
        <v>1.1436247340000001</v>
      </c>
      <c r="H357" s="80" t="s">
        <v>119</v>
      </c>
      <c r="I357" s="18"/>
      <c r="J357" s="42">
        <f>IFERROR(IF(ISTEXT($J$353),NA(),$J$353),"")</f>
        <v>4.5479949193999998</v>
      </c>
      <c r="K357" s="31">
        <f>IFERROR(IF(ISTEXT($K$353),NA(),$K$353),"")</f>
        <v>4.5744302193999999</v>
      </c>
      <c r="L357" s="31">
        <f>IFERROR(IF(ISTEXT($L$353),NA(),$L$353),"")</f>
        <v>4.6763465353999996</v>
      </c>
      <c r="M357" s="31">
        <f t="shared" si="26"/>
        <v>4.5995905580666667</v>
      </c>
      <c r="N357" s="62">
        <f t="shared" si="27"/>
        <v>6.7774009131959023E-2</v>
      </c>
      <c r="Q357" s="86"/>
      <c r="R357" s="86" t="s">
        <v>112</v>
      </c>
      <c r="S357" s="123">
        <f>$J$348</f>
        <v>0.43709167028834495</v>
      </c>
      <c r="T357" s="123">
        <f>$K$348</f>
        <v>0.47009216299675971</v>
      </c>
      <c r="U357" s="123">
        <f>$L$348</f>
        <v>0.22924831030353085</v>
      </c>
      <c r="V357" s="91">
        <f>$M$347</f>
        <v>0.83327371567154473</v>
      </c>
    </row>
    <row r="358" spans="1:22" x14ac:dyDescent="0.25">
      <c r="A358" s="1" t="s">
        <v>41</v>
      </c>
      <c r="B358" s="1" t="s">
        <v>25</v>
      </c>
      <c r="C358" s="1" t="s">
        <v>26</v>
      </c>
      <c r="D358" s="215">
        <v>112349.242</v>
      </c>
      <c r="E358" s="215">
        <v>96098.601999999999</v>
      </c>
      <c r="F358" s="215">
        <v>1.169103813</v>
      </c>
      <c r="H358" s="80" t="s">
        <v>120</v>
      </c>
      <c r="I358" s="18"/>
      <c r="J358" s="70">
        <f>IFERROR(IF(OR(ISTEXT($J$351),ISTEXT($J$352),ISTEXT($J$353)),NA(),(($J$351 * $I$351) + ($J$352 * $I$352)) / $J$353 / $I$353),"")</f>
        <v>1.0205673056979447</v>
      </c>
      <c r="K358" s="56">
        <f>IFERROR(IF(OR(ISTEXT($K$351),ISTEXT($K$352),ISTEXT($K$353)),NA(),(($K$351 * $I$351) + ($K$352 * $I$352)) / $K$353 / $I$353),"")</f>
        <v>1.0402260562724543</v>
      </c>
      <c r="L358" s="56">
        <f>IFERROR(IF(OR(ISTEXT($L$351),ISTEXT($L$352),ISTEXT($L$353)),NA(),(($L$351 * $I$351) + ($L$352 * $I$352)) / $L$353 / $I$353),"")</f>
        <v>1.0528547990079307</v>
      </c>
      <c r="M358" s="56">
        <f t="shared" si="26"/>
        <v>1.0378827203261098</v>
      </c>
      <c r="N358" s="66">
        <f t="shared" si="27"/>
        <v>1.627080125804101E-2</v>
      </c>
      <c r="P358" s="87" t="str">
        <f>$B$340</f>
        <v>Ranitidine</v>
      </c>
      <c r="Q358" s="92">
        <f>$F$365</f>
        <v>10</v>
      </c>
      <c r="R358" s="86" t="s">
        <v>123</v>
      </c>
      <c r="S358" s="125">
        <f>$J$359</f>
        <v>3.477212884876582</v>
      </c>
      <c r="T358" s="125">
        <f>$K$359</f>
        <v>3.4349229783520014</v>
      </c>
      <c r="U358" s="125">
        <f>$L$359</f>
        <v>3.0826226363853104</v>
      </c>
      <c r="V358" s="105">
        <f>$M$358</f>
        <v>1.0378827203261098</v>
      </c>
    </row>
    <row r="359" spans="1:22" ht="18.75" thickBot="1" x14ac:dyDescent="0.4">
      <c r="A359" s="1" t="s">
        <v>36</v>
      </c>
      <c r="B359" s="1" t="s">
        <v>25</v>
      </c>
      <c r="C359" s="1" t="s">
        <v>26</v>
      </c>
      <c r="D359" s="215">
        <v>104748.352</v>
      </c>
      <c r="E359" s="215">
        <v>91254.07</v>
      </c>
      <c r="F359" s="215">
        <v>1.147875947</v>
      </c>
      <c r="H359" s="81" t="s">
        <v>122</v>
      </c>
      <c r="I359" s="46"/>
      <c r="J359" s="122">
        <f>IFERROR($J$356 / $J$353 / $F$363 * 1000000,"")</f>
        <v>3.477212884876582</v>
      </c>
      <c r="K359" s="119">
        <f>IFERROR($K$356 / $K$353 / $F$363 * 1000000,"")</f>
        <v>3.4349229783520014</v>
      </c>
      <c r="L359" s="119">
        <f>IFERROR($L$356 / $L$353 / $F$363 * 1000000,"")</f>
        <v>3.0826226363853104</v>
      </c>
      <c r="M359" s="119">
        <f t="shared" si="26"/>
        <v>3.3315861665379649</v>
      </c>
      <c r="N359" s="67">
        <f t="shared" si="27"/>
        <v>0.21664311334085398</v>
      </c>
      <c r="P359" s="88"/>
      <c r="Q359" s="93"/>
      <c r="R359" s="94" t="s">
        <v>94</v>
      </c>
      <c r="S359" s="95">
        <f>$J$360</f>
        <v>7.955340083654991</v>
      </c>
      <c r="T359" s="95">
        <f>$K$360</f>
        <v>7.3069139388645326</v>
      </c>
      <c r="U359" s="146">
        <f>$L$360</f>
        <v>13.446653684399402</v>
      </c>
      <c r="V359" s="94"/>
    </row>
    <row r="360" spans="1:22" ht="15.75" thickBot="1" x14ac:dyDescent="0.3">
      <c r="A360" s="1" t="s">
        <v>37</v>
      </c>
      <c r="B360" s="1" t="s">
        <v>25</v>
      </c>
      <c r="C360" s="1" t="s">
        <v>26</v>
      </c>
      <c r="D360" s="215">
        <v>105239.664</v>
      </c>
      <c r="E360" s="215">
        <v>89399.577999999994</v>
      </c>
      <c r="F360" s="215">
        <v>1.1771830059999999</v>
      </c>
      <c r="H360" s="152" t="s">
        <v>94</v>
      </c>
      <c r="I360" s="54"/>
      <c r="J360" s="58">
        <f>IFERROR($J$359 / $J$348,"")</f>
        <v>7.955340083654991</v>
      </c>
      <c r="K360" s="58">
        <f>IFERROR($K$359 / $K$348,"")</f>
        <v>7.3069139388645326</v>
      </c>
      <c r="L360" s="145">
        <f>IFERROR($L$359 / $L$348,"")</f>
        <v>13.446653684399402</v>
      </c>
      <c r="M360" s="58">
        <f t="shared" si="26"/>
        <v>9.5696359023063096</v>
      </c>
      <c r="N360" s="121">
        <f t="shared" si="27"/>
        <v>3.3732127531941227</v>
      </c>
      <c r="P360" s="89"/>
      <c r="Q360" s="97"/>
      <c r="R360" s="86"/>
      <c r="S360" s="86"/>
      <c r="T360" s="86"/>
      <c r="U360" s="86"/>
      <c r="V360" s="86"/>
    </row>
    <row r="361" spans="1:22" ht="15.75" thickTop="1" x14ac:dyDescent="0.25">
      <c r="A361" s="1" t="s">
        <v>38</v>
      </c>
      <c r="B361" s="1" t="s">
        <v>25</v>
      </c>
      <c r="C361" s="1" t="s">
        <v>26</v>
      </c>
      <c r="D361" s="215">
        <v>110060.977</v>
      </c>
      <c r="E361" s="215">
        <v>90252.483999999997</v>
      </c>
      <c r="F361" s="215">
        <v>1.219478646</v>
      </c>
      <c r="H361" s="72"/>
    </row>
    <row r="362" spans="1:22" x14ac:dyDescent="0.25">
      <c r="C362" s="73"/>
      <c r="E362" s="216" t="s">
        <v>4</v>
      </c>
      <c r="F362" s="217">
        <v>4</v>
      </c>
      <c r="H362" s="72"/>
    </row>
    <row r="363" spans="1:22" x14ac:dyDescent="0.25">
      <c r="C363" s="73"/>
      <c r="E363" s="218" t="s">
        <v>109</v>
      </c>
      <c r="F363" s="219">
        <v>0.11</v>
      </c>
      <c r="H363" s="72"/>
    </row>
    <row r="364" spans="1:22" x14ac:dyDescent="0.25">
      <c r="C364" s="73"/>
      <c r="E364" s="218" t="s">
        <v>110</v>
      </c>
      <c r="F364" s="219">
        <v>2</v>
      </c>
      <c r="H364" s="72"/>
    </row>
    <row r="365" spans="1:22" x14ac:dyDescent="0.25">
      <c r="C365" s="73"/>
      <c r="E365" s="220" t="s">
        <v>111</v>
      </c>
      <c r="F365" s="221">
        <v>10</v>
      </c>
      <c r="H365" s="72"/>
    </row>
    <row r="371" spans="1:18" ht="15.75" thickBot="1" x14ac:dyDescent="0.3">
      <c r="H371" s="73" t="s">
        <v>112</v>
      </c>
    </row>
    <row r="372" spans="1:18" ht="15.75" thickTop="1" x14ac:dyDescent="0.25">
      <c r="A372" s="1" t="s">
        <v>20</v>
      </c>
      <c r="B372" s="1" t="s">
        <v>45</v>
      </c>
      <c r="C372" s="1" t="s">
        <v>46</v>
      </c>
      <c r="D372" s="215">
        <v>1.651</v>
      </c>
      <c r="E372" s="215">
        <v>89164.687999999995</v>
      </c>
      <c r="F372" s="215">
        <v>1.8516300000000001E-5</v>
      </c>
      <c r="H372" s="74" t="s">
        <v>113</v>
      </c>
      <c r="I372" s="25">
        <v>7.4999999999999997E-2</v>
      </c>
      <c r="J372" s="26">
        <f>($F$382 - $M$376) * $F$394</f>
        <v>1.7056366920000001</v>
      </c>
      <c r="K372" s="26">
        <f>($F$383 - $M$376) * $F$394</f>
        <v>1.7252518480000001</v>
      </c>
      <c r="L372" s="26">
        <f>($F$384 - $M$376) * $F$394</f>
        <v>1.58456576</v>
      </c>
      <c r="M372" s="34">
        <f>IFERROR(AVERAGE(J372:L372),"")</f>
        <v>1.6718181000000001</v>
      </c>
      <c r="N372" s="99">
        <f>IFERROR(STDEV(J372:L372),"")</f>
        <v>7.6196566279805478E-2</v>
      </c>
      <c r="P372" s="1" t="s">
        <v>112</v>
      </c>
      <c r="Q372" s="14">
        <f>$M$380</f>
        <v>0.13887858197370231</v>
      </c>
      <c r="R372" s="16">
        <f>$N$380</f>
        <v>8.3579262359786605E-2</v>
      </c>
    </row>
    <row r="373" spans="1:18" x14ac:dyDescent="0.25">
      <c r="A373" s="1" t="s">
        <v>22</v>
      </c>
      <c r="B373" s="1" t="s">
        <v>45</v>
      </c>
      <c r="C373" s="1" t="s">
        <v>46</v>
      </c>
      <c r="D373" s="215">
        <v>1.617</v>
      </c>
      <c r="E373" s="215">
        <v>89874.547000000006</v>
      </c>
      <c r="F373" s="215">
        <v>1.7991699999999999E-5</v>
      </c>
      <c r="H373" s="75" t="s">
        <v>114</v>
      </c>
      <c r="I373" s="20">
        <v>0.25</v>
      </c>
      <c r="J373" s="106">
        <f>($F$376 - $M$376) * $F$394</f>
        <v>1.3877679999999999E-3</v>
      </c>
      <c r="K373" s="107">
        <f>($F$377 - $M$376) * $F$394</f>
        <v>3.9157600000000003E-4</v>
      </c>
      <c r="L373" s="107">
        <f>($F$378 - $M$376) * $F$394</f>
        <v>7.0377600000000003E-4</v>
      </c>
      <c r="M373" s="154">
        <f>IFERROR(AVERAGE(J373:L373),"")</f>
        <v>8.2770666666666674E-4</v>
      </c>
      <c r="N373" s="112">
        <f>IFERROR(STDEV(J373:L373),"")</f>
        <v>5.0952795097161576E-4</v>
      </c>
      <c r="P373" s="1" t="s">
        <v>123</v>
      </c>
      <c r="Q373" s="15">
        <f>$M$391</f>
        <v>11.252276742214088</v>
      </c>
      <c r="R373" s="14">
        <f>$N$391</f>
        <v>0.92283401159350098</v>
      </c>
    </row>
    <row r="374" spans="1:18" x14ac:dyDescent="0.25">
      <c r="A374" s="1" t="s">
        <v>23</v>
      </c>
      <c r="B374" s="1" t="s">
        <v>45</v>
      </c>
      <c r="C374" s="1" t="s">
        <v>46</v>
      </c>
      <c r="D374" s="215">
        <v>0.89900000000000002</v>
      </c>
      <c r="E374" s="215">
        <v>88092.804999999993</v>
      </c>
      <c r="F374" s="215">
        <v>1.02051E-5</v>
      </c>
      <c r="H374" s="75" t="s">
        <v>115</v>
      </c>
      <c r="I374" s="22">
        <v>7.4999999999999997E-2</v>
      </c>
      <c r="J374" s="23">
        <f>($F$379 - $M$376) * $F$394</f>
        <v>1.899610732</v>
      </c>
      <c r="K374" s="23">
        <f>($F$380 - $M$376) * $F$394</f>
        <v>1.844029004</v>
      </c>
      <c r="L374" s="23">
        <f>($F$381 - $M$376) * $F$394</f>
        <v>1.8667794040000001</v>
      </c>
      <c r="M374" s="31">
        <f>IFERROR(AVERAGE(J374:L374),"")</f>
        <v>1.8701397133333335</v>
      </c>
      <c r="N374" s="36">
        <f>IFERROR(STDEV(J374:L374),"")</f>
        <v>2.7942814478471193E-2</v>
      </c>
    </row>
    <row r="375" spans="1:18" x14ac:dyDescent="0.25">
      <c r="A375" s="1" t="s">
        <v>24</v>
      </c>
      <c r="B375" s="1" t="s">
        <v>45</v>
      </c>
      <c r="C375" s="1" t="s">
        <v>46</v>
      </c>
      <c r="D375" s="215">
        <v>0.80300000000000005</v>
      </c>
      <c r="E375" s="215">
        <v>87521.656000000003</v>
      </c>
      <c r="F375" s="215">
        <v>9.1748999999999992E-6</v>
      </c>
      <c r="H375" s="75" t="s">
        <v>116</v>
      </c>
      <c r="I375" s="18"/>
      <c r="J375" s="18"/>
      <c r="K375" s="18"/>
      <c r="L375" s="18"/>
      <c r="M375" s="18"/>
      <c r="N375" s="28"/>
    </row>
    <row r="376" spans="1:18" ht="15.75" thickBot="1" x14ac:dyDescent="0.3">
      <c r="A376" s="1" t="s">
        <v>53</v>
      </c>
      <c r="B376" s="1" t="s">
        <v>45</v>
      </c>
      <c r="C376" s="1" t="s">
        <v>46</v>
      </c>
      <c r="D376" s="215">
        <v>32.064999999999998</v>
      </c>
      <c r="E376" s="215">
        <v>87802.25</v>
      </c>
      <c r="F376" s="215">
        <v>3.6519599999999998E-4</v>
      </c>
      <c r="H376" s="76" t="s">
        <v>117</v>
      </c>
      <c r="I376" s="19"/>
      <c r="J376" s="98">
        <f>IF($G$372&lt;&gt;"","Point Deleted",$F$372)</f>
        <v>1.8516300000000001E-5</v>
      </c>
      <c r="K376" s="98">
        <f>IF($G$373&lt;&gt;"","Point Deleted",$F$373)</f>
        <v>1.7991699999999999E-5</v>
      </c>
      <c r="L376" s="19"/>
      <c r="M376" s="98">
        <f>IFERROR(AVERAGE(J376:L376),"")</f>
        <v>1.8253999999999998E-5</v>
      </c>
      <c r="N376" s="37">
        <f>IFERROR(STDEV(J376:L376),"")</f>
        <v>3.7094821741046408E-7</v>
      </c>
    </row>
    <row r="377" spans="1:18" x14ac:dyDescent="0.25">
      <c r="A377" s="1" t="s">
        <v>54</v>
      </c>
      <c r="B377" s="1" t="s">
        <v>45</v>
      </c>
      <c r="C377" s="1" t="s">
        <v>46</v>
      </c>
      <c r="D377" s="215">
        <v>9.9670000000000005</v>
      </c>
      <c r="E377" s="215">
        <v>85813.266000000003</v>
      </c>
      <c r="F377" s="215">
        <v>1.16148E-4</v>
      </c>
      <c r="H377" s="77" t="s">
        <v>118</v>
      </c>
      <c r="I377" s="17"/>
      <c r="J377" s="41">
        <f>IFERROR(IF(ISTEXT($J$373),NA(),($J$373 * $I$373) / ($F$396 * 3600)),"")</f>
        <v>4.8186388888888885E-8</v>
      </c>
      <c r="K377" s="30">
        <f>IFERROR(IF(ISTEXT($K$373),NA(),($K$373 * $I$373) / ($F$396 * 3600)),"")</f>
        <v>1.3596388888888889E-8</v>
      </c>
      <c r="L377" s="30">
        <f>IFERROR(IF(ISTEXT($L$373),NA(),($L$373 * $I$373) / ($F$396 * 3600)),"")</f>
        <v>2.4436666666666666E-8</v>
      </c>
      <c r="M377" s="30">
        <f>IFERROR(AVERAGE(J377:L377),"")</f>
        <v>2.8739814814814813E-8</v>
      </c>
      <c r="N377" s="38">
        <f>IFERROR(STDEV(J377:L377),"")</f>
        <v>1.7691942742069993E-8</v>
      </c>
    </row>
    <row r="378" spans="1:18" ht="18" x14ac:dyDescent="0.35">
      <c r="A378" s="1" t="s">
        <v>55</v>
      </c>
      <c r="B378" s="1" t="s">
        <v>45</v>
      </c>
      <c r="C378" s="1" t="s">
        <v>46</v>
      </c>
      <c r="D378" s="215">
        <v>17.225999999999999</v>
      </c>
      <c r="E378" s="215">
        <v>88703.218999999997</v>
      </c>
      <c r="F378" s="215">
        <v>1.94198E-4</v>
      </c>
      <c r="H378" s="75" t="s">
        <v>119</v>
      </c>
      <c r="I378" s="18"/>
      <c r="J378" s="42">
        <f>IFERROR(IF(ISTEXT($J$374),NA(),$J$374),"")</f>
        <v>1.899610732</v>
      </c>
      <c r="K378" s="31">
        <f>IFERROR(IF(ISTEXT($K$374),NA(),$K$374),"")</f>
        <v>1.844029004</v>
      </c>
      <c r="L378" s="31">
        <f>IFERROR(IF(ISTEXT($L$374),NA(),$L$374),"")</f>
        <v>1.8667794040000001</v>
      </c>
      <c r="M378" s="31">
        <f>IFERROR(AVERAGE(J378:L378),"")</f>
        <v>1.8701397133333335</v>
      </c>
      <c r="N378" s="36">
        <f>IFERROR(STDEV(J378:L378),"")</f>
        <v>2.7942814478471193E-2</v>
      </c>
    </row>
    <row r="379" spans="1:18" x14ac:dyDescent="0.25">
      <c r="A379" s="1" t="s">
        <v>50</v>
      </c>
      <c r="B379" s="1" t="s">
        <v>45</v>
      </c>
      <c r="C379" s="1" t="s">
        <v>46</v>
      </c>
      <c r="D379" s="215">
        <v>48201.277000000002</v>
      </c>
      <c r="E379" s="215">
        <v>101493.266</v>
      </c>
      <c r="F379" s="215">
        <v>0.47492093699999999</v>
      </c>
      <c r="H379" s="75" t="s">
        <v>120</v>
      </c>
      <c r="I379" s="18"/>
      <c r="J379" s="43">
        <f>IFERROR(IF(OR(ISTEXT($J$372),ISTEXT($J$373),ISTEXT($J$374)),NA(),(($J$372 * $I$372) + ($J$373 * $I$373)) / $J$374 / $I$374),"")</f>
        <v>0.90032265901798103</v>
      </c>
      <c r="K379" s="32">
        <f>IFERROR(IF(OR(ISTEXT($K$372),ISTEXT($K$373),ISTEXT($K$374)),NA(),(($K$372 * $I$372) + ($K$373 * $I$373)) / $K$374 / $I$374),"")</f>
        <v>0.93629606561943934</v>
      </c>
      <c r="L379" s="32">
        <f>IFERROR(IF(OR(ISTEXT($L$372),ISTEXT($L$373),ISTEXT($L$374)),NA(),(($L$372 * $I$372) + ($L$373 * $I$373)) / $L$374 / $I$374),"")</f>
        <v>0.85007991656629611</v>
      </c>
      <c r="M379" s="32">
        <f>IFERROR(AVERAGE(J379:L379),"")</f>
        <v>0.89556621373457224</v>
      </c>
      <c r="N379" s="101">
        <f>IFERROR(STDEV(J379:L379),"")</f>
        <v>4.3304433008515414E-2</v>
      </c>
    </row>
    <row r="380" spans="1:18" ht="18.75" thickBot="1" x14ac:dyDescent="0.4">
      <c r="A380" s="1" t="s">
        <v>51</v>
      </c>
      <c r="B380" s="1" t="s">
        <v>45</v>
      </c>
      <c r="C380" s="1" t="s">
        <v>46</v>
      </c>
      <c r="D380" s="215">
        <v>46723.792999999998</v>
      </c>
      <c r="E380" s="215">
        <v>101347.523</v>
      </c>
      <c r="F380" s="215">
        <v>0.461025505</v>
      </c>
      <c r="H380" s="78" t="s">
        <v>122</v>
      </c>
      <c r="I380" s="29"/>
      <c r="J380" s="116">
        <f>IFERROR($J$377 / $J$374 / $F$395 * 1000000,"")</f>
        <v>0.23060413032457053</v>
      </c>
      <c r="K380" s="153">
        <f>IFERROR($K$377 / $K$374 / $F$395 * 1000000,"")</f>
        <v>6.7029062495990638E-2</v>
      </c>
      <c r="L380" s="110">
        <f>IFERROR($L$377 / $L$374 / $F$395 * 1000000,"")</f>
        <v>0.11900255310054574</v>
      </c>
      <c r="M380" s="110">
        <f>IFERROR(AVERAGE(J380:L380),"")</f>
        <v>0.13887858197370231</v>
      </c>
      <c r="N380" s="155">
        <f>IFERROR(STDEV(J380:L380),"")</f>
        <v>8.3579262359786605E-2</v>
      </c>
    </row>
    <row r="381" spans="1:18" ht="15.75" thickTop="1" x14ac:dyDescent="0.25">
      <c r="A381" s="1" t="s">
        <v>52</v>
      </c>
      <c r="B381" s="1" t="s">
        <v>45</v>
      </c>
      <c r="C381" s="1" t="s">
        <v>46</v>
      </c>
      <c r="D381" s="215">
        <v>46032.391000000003</v>
      </c>
      <c r="E381" s="215">
        <v>98631.023000000001</v>
      </c>
      <c r="F381" s="215">
        <v>0.46671310500000002</v>
      </c>
      <c r="H381" s="72"/>
    </row>
    <row r="382" spans="1:18" ht="15.75" thickBot="1" x14ac:dyDescent="0.3">
      <c r="A382" s="1" t="s">
        <v>47</v>
      </c>
      <c r="B382" s="1" t="s">
        <v>45</v>
      </c>
      <c r="C382" s="1" t="s">
        <v>46</v>
      </c>
      <c r="D382" s="215">
        <v>38968.663999999997</v>
      </c>
      <c r="E382" s="215">
        <v>91384.047000000006</v>
      </c>
      <c r="F382" s="215">
        <v>0.42642742700000003</v>
      </c>
      <c r="H382" s="73" t="s">
        <v>123</v>
      </c>
    </row>
    <row r="383" spans="1:18" ht="15.75" thickTop="1" x14ac:dyDescent="0.25">
      <c r="A383" s="1" t="s">
        <v>48</v>
      </c>
      <c r="B383" s="1" t="s">
        <v>45</v>
      </c>
      <c r="C383" s="1" t="s">
        <v>46</v>
      </c>
      <c r="D383" s="215">
        <v>37405.733999999997</v>
      </c>
      <c r="E383" s="215">
        <v>86721.601999999999</v>
      </c>
      <c r="F383" s="215">
        <v>0.43133121600000002</v>
      </c>
      <c r="H383" s="79" t="s">
        <v>113</v>
      </c>
      <c r="I383" s="49">
        <v>0.25</v>
      </c>
      <c r="J383" s="50">
        <f>($F$391 - $M$387) * $F$394</f>
        <v>1.8115077959999999</v>
      </c>
      <c r="K383" s="50">
        <f>($F$392 - $M$387) * $F$394</f>
        <v>1.805571936</v>
      </c>
      <c r="L383" s="50">
        <f>($F$393 - $M$387) * $F$394</f>
        <v>1.8551514680000001</v>
      </c>
      <c r="M383" s="60">
        <f>IFERROR(AVERAGE(J383:L383),"")</f>
        <v>1.8240770666666666</v>
      </c>
      <c r="N383" s="61">
        <f>IFERROR(STDEV(J383:L383),"")</f>
        <v>2.707438682876688E-2</v>
      </c>
    </row>
    <row r="384" spans="1:18" x14ac:dyDescent="0.25">
      <c r="A384" s="1" t="s">
        <v>49</v>
      </c>
      <c r="B384" s="1" t="s">
        <v>45</v>
      </c>
      <c r="C384" s="1" t="s">
        <v>46</v>
      </c>
      <c r="D384" s="215">
        <v>34872.375</v>
      </c>
      <c r="E384" s="215">
        <v>88026.054999999993</v>
      </c>
      <c r="F384" s="215">
        <v>0.39615969400000001</v>
      </c>
      <c r="H384" s="80" t="s">
        <v>114</v>
      </c>
      <c r="I384" s="22">
        <v>7.4999999999999997E-2</v>
      </c>
      <c r="J384" s="21">
        <f>($F$385 - $M$387) * $F$394</f>
        <v>0.22905097999999999</v>
      </c>
      <c r="K384" s="21">
        <f>($F$386 - $M$387) * $F$394</f>
        <v>0.22658574000000001</v>
      </c>
      <c r="L384" s="21">
        <f>($F$387 - $M$387) * $F$394</f>
        <v>0.20293646000000001</v>
      </c>
      <c r="M384" s="20">
        <f>IFERROR(AVERAGE(J384:L384),"")</f>
        <v>0.21952439333333332</v>
      </c>
      <c r="N384" s="62">
        <f>IFERROR(STDEV(J384:L384),"")</f>
        <v>1.4418356399664042E-2</v>
      </c>
    </row>
    <row r="385" spans="1:22" x14ac:dyDescent="0.25">
      <c r="A385" s="1" t="s">
        <v>62</v>
      </c>
      <c r="B385" s="1" t="s">
        <v>45</v>
      </c>
      <c r="C385" s="1" t="s">
        <v>46</v>
      </c>
      <c r="D385" s="215">
        <v>5008.942</v>
      </c>
      <c r="E385" s="215">
        <v>87458.164000000004</v>
      </c>
      <c r="F385" s="215">
        <v>5.7272434999999997E-2</v>
      </c>
      <c r="H385" s="80" t="s">
        <v>115</v>
      </c>
      <c r="I385" s="20">
        <v>0.25</v>
      </c>
      <c r="J385" s="23">
        <f>($F$388 - $M$387) * $F$394</f>
        <v>1.8892366119999999</v>
      </c>
      <c r="K385" s="23">
        <f>($F$389 - $M$387) * $F$394</f>
        <v>1.7822597680000001</v>
      </c>
      <c r="L385" s="23">
        <f>($F$390 - $M$387) * $F$394</f>
        <v>1.8773342479999999</v>
      </c>
      <c r="M385" s="31">
        <f>IFERROR(AVERAGE(J385:L385),"")</f>
        <v>1.8496102093333331</v>
      </c>
      <c r="N385" s="62">
        <f>IFERROR(STDEV(J385:L385),"")</f>
        <v>5.8630009620016223E-2</v>
      </c>
    </row>
    <row r="386" spans="1:22" x14ac:dyDescent="0.25">
      <c r="A386" s="1" t="s">
        <v>63</v>
      </c>
      <c r="B386" s="1" t="s">
        <v>45</v>
      </c>
      <c r="C386" s="1" t="s">
        <v>46</v>
      </c>
      <c r="D386" s="215">
        <v>5073.2470000000003</v>
      </c>
      <c r="E386" s="215">
        <v>89544.547000000006</v>
      </c>
      <c r="F386" s="215">
        <v>5.6656125000000002E-2</v>
      </c>
      <c r="H386" s="80" t="s">
        <v>116</v>
      </c>
      <c r="I386" s="18"/>
      <c r="J386" s="18"/>
      <c r="K386" s="18"/>
      <c r="L386" s="18"/>
      <c r="M386" s="18"/>
      <c r="N386" s="52"/>
    </row>
    <row r="387" spans="1:22" ht="15.75" thickBot="1" x14ac:dyDescent="0.3">
      <c r="A387" s="1" t="s">
        <v>64</v>
      </c>
      <c r="B387" s="1" t="s">
        <v>45</v>
      </c>
      <c r="C387" s="1" t="s">
        <v>46</v>
      </c>
      <c r="D387" s="215">
        <v>4540.0510000000004</v>
      </c>
      <c r="E387" s="215">
        <v>89470.054999999993</v>
      </c>
      <c r="F387" s="215">
        <v>5.0743805000000003E-2</v>
      </c>
      <c r="H387" s="81" t="s">
        <v>117</v>
      </c>
      <c r="I387" s="46"/>
      <c r="J387" s="48">
        <f>IF($G$374&lt;&gt;"","Point Deleted",$F$374)</f>
        <v>1.02051E-5</v>
      </c>
      <c r="K387" s="48">
        <f>IF($G$375&lt;&gt;"","Point Deleted",$F$375)</f>
        <v>9.1748999999999992E-6</v>
      </c>
      <c r="L387" s="46"/>
      <c r="M387" s="48">
        <f t="shared" ref="M387:M392" si="28">IFERROR(AVERAGE(J387:L387),"")</f>
        <v>9.6900000000000004E-6</v>
      </c>
      <c r="N387" s="64">
        <f t="shared" ref="N387:N392" si="29">IFERROR(STDEV(J387:L387),"")</f>
        <v>7.2846140597838178E-7</v>
      </c>
    </row>
    <row r="388" spans="1:22" ht="66.75" thickTop="1" thickBot="1" x14ac:dyDescent="0.3">
      <c r="A388" s="1" t="s">
        <v>59</v>
      </c>
      <c r="B388" s="1" t="s">
        <v>45</v>
      </c>
      <c r="C388" s="1" t="s">
        <v>46</v>
      </c>
      <c r="D388" s="215">
        <v>45016.800999999999</v>
      </c>
      <c r="E388" s="215">
        <v>95310.195000000007</v>
      </c>
      <c r="F388" s="215">
        <v>0.47231884299999999</v>
      </c>
      <c r="H388" s="82" t="s">
        <v>118</v>
      </c>
      <c r="I388" s="45"/>
      <c r="J388" s="69">
        <f>IFERROR(IF(ISTEXT($J$384),NA(),($J$384 * $I$384) / ($F$396 * 3600)),"")</f>
        <v>2.385947708333333E-6</v>
      </c>
      <c r="K388" s="55">
        <f>IFERROR(IF(ISTEXT($K$384),NA(),($K$384 * $I$384) / ($F$396 * 3600)),"")</f>
        <v>2.360268125E-6</v>
      </c>
      <c r="L388" s="55">
        <f>IFERROR(IF(ISTEXT($L$384),NA(),($L$384 * $I$384) / ($F$396 * 3600)),"")</f>
        <v>2.1139214583333336E-6</v>
      </c>
      <c r="M388" s="55">
        <f t="shared" si="28"/>
        <v>2.2867124305555554E-6</v>
      </c>
      <c r="N388" s="65">
        <f t="shared" si="29"/>
        <v>1.5019121249650027E-7</v>
      </c>
      <c r="P388" s="83" t="s">
        <v>124</v>
      </c>
      <c r="Q388" s="84" t="s">
        <v>125</v>
      </c>
      <c r="R388" s="85" t="s">
        <v>98</v>
      </c>
      <c r="S388" s="85" t="s">
        <v>126</v>
      </c>
      <c r="T388" s="85" t="s">
        <v>127</v>
      </c>
      <c r="U388" s="85" t="s">
        <v>128</v>
      </c>
      <c r="V388" s="85" t="s">
        <v>120</v>
      </c>
    </row>
    <row r="389" spans="1:22" ht="18.75" thickTop="1" x14ac:dyDescent="0.35">
      <c r="A389" s="1" t="s">
        <v>60</v>
      </c>
      <c r="B389" s="1" t="s">
        <v>45</v>
      </c>
      <c r="C389" s="1" t="s">
        <v>46</v>
      </c>
      <c r="D389" s="215">
        <v>43239.616999999998</v>
      </c>
      <c r="E389" s="215">
        <v>97042.366999999998</v>
      </c>
      <c r="F389" s="215">
        <v>0.44557463200000003</v>
      </c>
      <c r="H389" s="80" t="s">
        <v>119</v>
      </c>
      <c r="I389" s="18"/>
      <c r="J389" s="42">
        <f>IFERROR(IF(ISTEXT($J$385),NA(),$J$385),"")</f>
        <v>1.8892366119999999</v>
      </c>
      <c r="K389" s="31">
        <f>IFERROR(IF(ISTEXT($K$385),NA(),$K$385),"")</f>
        <v>1.7822597680000001</v>
      </c>
      <c r="L389" s="31">
        <f>IFERROR(IF(ISTEXT($L$385),NA(),$L$385),"")</f>
        <v>1.8773342479999999</v>
      </c>
      <c r="M389" s="31">
        <f t="shared" si="28"/>
        <v>1.8496102093333331</v>
      </c>
      <c r="N389" s="62">
        <f t="shared" si="29"/>
        <v>5.8630009620016223E-2</v>
      </c>
      <c r="Q389" s="86"/>
      <c r="R389" s="86" t="s">
        <v>112</v>
      </c>
      <c r="S389" s="123">
        <f>$J$380</f>
        <v>0.23060413032457053</v>
      </c>
      <c r="T389" s="158">
        <f>$K$380</f>
        <v>6.7029062495990638E-2</v>
      </c>
      <c r="U389" s="123">
        <f>$L$380</f>
        <v>0.11900255310054574</v>
      </c>
      <c r="V389" s="91">
        <f>$M$379</f>
        <v>0.89556621373457224</v>
      </c>
    </row>
    <row r="390" spans="1:22" x14ac:dyDescent="0.25">
      <c r="A390" s="1" t="s">
        <v>61</v>
      </c>
      <c r="B390" s="1" t="s">
        <v>45</v>
      </c>
      <c r="C390" s="1" t="s">
        <v>46</v>
      </c>
      <c r="D390" s="215">
        <v>44859.046999999999</v>
      </c>
      <c r="E390" s="215">
        <v>95578.335999999996</v>
      </c>
      <c r="F390" s="215">
        <v>0.46934325199999999</v>
      </c>
      <c r="H390" s="80" t="s">
        <v>120</v>
      </c>
      <c r="I390" s="18"/>
      <c r="J390" s="43">
        <f>IFERROR(IF(OR(ISTEXT($J$383),ISTEXT($J$384),ISTEXT($J$385)),NA(),(($J$383 * $I$383) + ($J$384 * $I$384)) / $J$385 / $I$385),"")</f>
        <v>0.99522901369645911</v>
      </c>
      <c r="K390" s="56">
        <f>IFERROR(IF(OR(ISTEXT($K$383),ISTEXT($K$384),ISTEXT($K$385)),NA(),(($K$383 * $I$383) + ($K$384 * $I$384)) / $K$385 / $I$385),"")</f>
        <v>1.0512203056137213</v>
      </c>
      <c r="L390" s="56">
        <f>IFERROR(IF(OR(ISTEXT($L$383),ISTEXT($L$384),ISTEXT($L$385)),NA(),(($L$383 * $I$383) + ($L$384 * $I$384)) / $L$385 / $I$385),"")</f>
        <v>1.0206133553687773</v>
      </c>
      <c r="M390" s="56">
        <f t="shared" si="28"/>
        <v>1.022354224892986</v>
      </c>
      <c r="N390" s="66">
        <f t="shared" si="29"/>
        <v>2.803621163185667E-2</v>
      </c>
      <c r="P390" s="87" t="str">
        <f>$B$372</f>
        <v>Talinolol</v>
      </c>
      <c r="Q390" s="92">
        <f>$F$397</f>
        <v>10</v>
      </c>
      <c r="R390" s="86" t="s">
        <v>123</v>
      </c>
      <c r="S390" s="90">
        <f>$J$391</f>
        <v>11.481057255797673</v>
      </c>
      <c r="T390" s="90">
        <f>$K$391</f>
        <v>12.039200648412692</v>
      </c>
      <c r="U390" s="90">
        <f>$L$391</f>
        <v>10.236572322431901</v>
      </c>
      <c r="V390" s="105">
        <f>$M$390</f>
        <v>1.022354224892986</v>
      </c>
    </row>
    <row r="391" spans="1:22" ht="18.75" thickBot="1" x14ac:dyDescent="0.4">
      <c r="A391" s="1" t="s">
        <v>56</v>
      </c>
      <c r="B391" s="1" t="s">
        <v>45</v>
      </c>
      <c r="C391" s="1" t="s">
        <v>46</v>
      </c>
      <c r="D391" s="215">
        <v>41216.555</v>
      </c>
      <c r="E391" s="215">
        <v>91008.547000000006</v>
      </c>
      <c r="F391" s="215">
        <v>0.45288663899999998</v>
      </c>
      <c r="H391" s="81" t="s">
        <v>122</v>
      </c>
      <c r="I391" s="46"/>
      <c r="J391" s="71">
        <f>IFERROR($J$388 / $J$385 / $F$395 * 1000000,"")</f>
        <v>11.481057255797673</v>
      </c>
      <c r="K391" s="57">
        <f>IFERROR($K$388 / $K$385 / $F$395 * 1000000,"")</f>
        <v>12.039200648412692</v>
      </c>
      <c r="L391" s="57">
        <f>IFERROR($L$388 / $L$385 / $F$395 * 1000000,"")</f>
        <v>10.236572322431901</v>
      </c>
      <c r="M391" s="57">
        <f t="shared" si="28"/>
        <v>11.252276742214088</v>
      </c>
      <c r="N391" s="67">
        <f t="shared" si="29"/>
        <v>0.92283401159350098</v>
      </c>
      <c r="P391" s="88"/>
      <c r="Q391" s="93"/>
      <c r="R391" s="94" t="s">
        <v>94</v>
      </c>
      <c r="S391" s="146">
        <f>$J$392</f>
        <v>49.786867388881205</v>
      </c>
      <c r="T391" s="159">
        <f>$K$392</f>
        <v>179.61165202232718</v>
      </c>
      <c r="U391" s="146">
        <f>$L$392</f>
        <v>86.019770632844995</v>
      </c>
      <c r="V391" s="94"/>
    </row>
    <row r="392" spans="1:22" ht="15.75" thickBot="1" x14ac:dyDescent="0.3">
      <c r="A392" s="1" t="s">
        <v>57</v>
      </c>
      <c r="B392" s="1" t="s">
        <v>45</v>
      </c>
      <c r="C392" s="1" t="s">
        <v>46</v>
      </c>
      <c r="D392" s="215">
        <v>41722.398000000001</v>
      </c>
      <c r="E392" s="215">
        <v>92428.335999999996</v>
      </c>
      <c r="F392" s="215">
        <v>0.451402674</v>
      </c>
      <c r="H392" s="152" t="s">
        <v>94</v>
      </c>
      <c r="I392" s="54"/>
      <c r="J392" s="145">
        <f>IFERROR($J$391 / $J$380,"")</f>
        <v>49.786867388881205</v>
      </c>
      <c r="K392" s="156">
        <f>IFERROR($K$391 / $K$380,"")</f>
        <v>179.61165202232718</v>
      </c>
      <c r="L392" s="145">
        <f>IFERROR($L$391 / $L$380,"")</f>
        <v>86.019770632844995</v>
      </c>
      <c r="M392" s="156">
        <f t="shared" si="28"/>
        <v>105.13943001468446</v>
      </c>
      <c r="N392" s="157">
        <f t="shared" si="29"/>
        <v>66.990967357087214</v>
      </c>
      <c r="P392" s="89"/>
      <c r="Q392" s="97"/>
      <c r="R392" s="86"/>
      <c r="S392" s="86"/>
      <c r="T392" s="86"/>
      <c r="U392" s="86"/>
      <c r="V392" s="86"/>
    </row>
    <row r="393" spans="1:22" ht="15.75" thickTop="1" x14ac:dyDescent="0.25">
      <c r="A393" s="1" t="s">
        <v>58</v>
      </c>
      <c r="B393" s="1" t="s">
        <v>45</v>
      </c>
      <c r="C393" s="1" t="s">
        <v>46</v>
      </c>
      <c r="D393" s="215">
        <v>41820.237999999998</v>
      </c>
      <c r="E393" s="215">
        <v>90169.164000000004</v>
      </c>
      <c r="F393" s="215">
        <v>0.46379755700000003</v>
      </c>
      <c r="H393" s="72"/>
    </row>
    <row r="394" spans="1:22" x14ac:dyDescent="0.25">
      <c r="C394" s="73"/>
      <c r="E394" s="216" t="s">
        <v>4</v>
      </c>
      <c r="F394" s="217">
        <v>4</v>
      </c>
      <c r="H394" s="72"/>
    </row>
    <row r="395" spans="1:22" x14ac:dyDescent="0.25">
      <c r="C395" s="73"/>
      <c r="E395" s="218" t="s">
        <v>109</v>
      </c>
      <c r="F395" s="219">
        <v>0.11</v>
      </c>
      <c r="H395" s="72"/>
    </row>
    <row r="396" spans="1:22" x14ac:dyDescent="0.25">
      <c r="C396" s="73"/>
      <c r="E396" s="218" t="s">
        <v>110</v>
      </c>
      <c r="F396" s="219">
        <v>2</v>
      </c>
      <c r="H396" s="72"/>
    </row>
    <row r="397" spans="1:22" x14ac:dyDescent="0.25">
      <c r="C397" s="73"/>
      <c r="E397" s="220" t="s">
        <v>111</v>
      </c>
      <c r="F397" s="221">
        <v>10</v>
      </c>
      <c r="H397" s="72"/>
    </row>
    <row r="403" spans="1:18" ht="15.75" thickBot="1" x14ac:dyDescent="0.3">
      <c r="H403" s="73" t="s">
        <v>112</v>
      </c>
    </row>
    <row r="404" spans="1:18" ht="15.75" thickTop="1" x14ac:dyDescent="0.25">
      <c r="A404" s="1" t="s">
        <v>20</v>
      </c>
      <c r="B404" s="1" t="s">
        <v>67</v>
      </c>
      <c r="C404" s="1" t="s">
        <v>68</v>
      </c>
      <c r="D404" s="215">
        <v>21.303000000000001</v>
      </c>
      <c r="E404" s="215">
        <v>89164.687999999995</v>
      </c>
      <c r="F404" s="215">
        <v>2.3891799999999999E-4</v>
      </c>
      <c r="H404" s="74" t="s">
        <v>113</v>
      </c>
      <c r="I404" s="25">
        <v>7.4999999999999997E-2</v>
      </c>
      <c r="J404" s="26">
        <f>($F$414 - $M$408) * $F$426</f>
        <v>2.7391360321999998</v>
      </c>
      <c r="K404" s="26">
        <f>($F$415 - $M$408) * $F$426</f>
        <v>2.7538954722</v>
      </c>
      <c r="L404" s="26">
        <f>($F$416 - $M$408) * $F$426</f>
        <v>2.8130645761999999</v>
      </c>
      <c r="M404" s="34">
        <f>IFERROR(AVERAGE(J404:L404),"")</f>
        <v>2.7686986935333331</v>
      </c>
      <c r="N404" s="99">
        <f>IFERROR(STDEV(J404:L404),"")</f>
        <v>3.9124275403804344E-2</v>
      </c>
      <c r="P404" s="1" t="s">
        <v>112</v>
      </c>
      <c r="Q404" s="15">
        <f>$M$412</f>
        <v>44.744002478278865</v>
      </c>
      <c r="R404" s="13">
        <f>$N$412</f>
        <v>6.2344580443998501</v>
      </c>
    </row>
    <row r="405" spans="1:18" x14ac:dyDescent="0.25">
      <c r="A405" s="1" t="s">
        <v>22</v>
      </c>
      <c r="B405" s="1" t="s">
        <v>67</v>
      </c>
      <c r="C405" s="1" t="s">
        <v>68</v>
      </c>
      <c r="D405" s="215">
        <v>6.4279999999999999</v>
      </c>
      <c r="E405" s="215">
        <v>89874.547000000006</v>
      </c>
      <c r="F405" s="215">
        <v>7.1521900000000004E-5</v>
      </c>
      <c r="H405" s="75" t="s">
        <v>114</v>
      </c>
      <c r="I405" s="20">
        <v>0.25</v>
      </c>
      <c r="J405" s="21">
        <f>($F$408 - $M$408) * $F$426</f>
        <v>0.71684408820000001</v>
      </c>
      <c r="K405" s="21">
        <f>($F$409 - $M$408) * $F$426</f>
        <v>0.54701084020000001</v>
      </c>
      <c r="L405" s="21">
        <f>($F$410 - $M$408) * $F$426</f>
        <v>0.6235431562</v>
      </c>
      <c r="M405" s="20">
        <f>IFERROR(AVERAGE(J405:L405),"")</f>
        <v>0.62913269486666668</v>
      </c>
      <c r="N405" s="36">
        <f>IFERROR(STDEV(J405:L405),"")</f>
        <v>8.5054483940807404E-2</v>
      </c>
      <c r="P405" s="1" t="s">
        <v>123</v>
      </c>
      <c r="Q405" s="15">
        <f>$M$423</f>
        <v>32.026537158146716</v>
      </c>
      <c r="R405" s="13">
        <f>$N$423</f>
        <v>6.1003617020125107</v>
      </c>
    </row>
    <row r="406" spans="1:18" x14ac:dyDescent="0.25">
      <c r="A406" s="1" t="s">
        <v>23</v>
      </c>
      <c r="B406" s="1" t="s">
        <v>67</v>
      </c>
      <c r="C406" s="1" t="s">
        <v>68</v>
      </c>
      <c r="D406" s="215">
        <v>2.1480000000000001</v>
      </c>
      <c r="E406" s="215">
        <v>88092.804999999993</v>
      </c>
      <c r="F406" s="215">
        <v>2.4383400000000001E-5</v>
      </c>
      <c r="H406" s="75" t="s">
        <v>115</v>
      </c>
      <c r="I406" s="22">
        <v>7.4999999999999997E-2</v>
      </c>
      <c r="J406" s="23">
        <f>($F$411 - $M$408) * $F$426</f>
        <v>4.4199789762000004</v>
      </c>
      <c r="K406" s="23">
        <f>($F$412 - $M$408) * $F$426</f>
        <v>4.4559167002000004</v>
      </c>
      <c r="L406" s="23">
        <f>($F$413 - $M$408) * $F$426</f>
        <v>4.4442374282000001</v>
      </c>
      <c r="M406" s="31">
        <f>IFERROR(AVERAGE(J406:L406),"")</f>
        <v>4.4400443681999997</v>
      </c>
      <c r="N406" s="36">
        <f>IFERROR(STDEV(J406:L406),"")</f>
        <v>1.8332111599533314E-2</v>
      </c>
    </row>
    <row r="407" spans="1:18" x14ac:dyDescent="0.25">
      <c r="A407" s="1" t="s">
        <v>24</v>
      </c>
      <c r="B407" s="1" t="s">
        <v>67</v>
      </c>
      <c r="C407" s="1" t="s">
        <v>68</v>
      </c>
      <c r="D407" s="215">
        <v>3.0219999999999998</v>
      </c>
      <c r="E407" s="215">
        <v>87521.656000000003</v>
      </c>
      <c r="F407" s="215">
        <v>3.45286E-5</v>
      </c>
      <c r="H407" s="75" t="s">
        <v>116</v>
      </c>
      <c r="I407" s="18"/>
      <c r="J407" s="18"/>
      <c r="K407" s="18"/>
      <c r="L407" s="18"/>
      <c r="M407" s="18"/>
      <c r="N407" s="28"/>
    </row>
    <row r="408" spans="1:18" ht="15.75" thickBot="1" x14ac:dyDescent="0.3">
      <c r="A408" s="1" t="s">
        <v>75</v>
      </c>
      <c r="B408" s="1" t="s">
        <v>67</v>
      </c>
      <c r="C408" s="1" t="s">
        <v>68</v>
      </c>
      <c r="D408" s="215">
        <v>16304.348</v>
      </c>
      <c r="E408" s="215">
        <v>90899.758000000002</v>
      </c>
      <c r="F408" s="215">
        <v>0.17936624200000001</v>
      </c>
      <c r="H408" s="76" t="s">
        <v>117</v>
      </c>
      <c r="I408" s="19"/>
      <c r="J408" s="24">
        <f>IF($G$404&lt;&gt;"","Point Deleted",$F$404)</f>
        <v>2.3891799999999999E-4</v>
      </c>
      <c r="K408" s="98">
        <f>IF($G$405&lt;&gt;"","Point Deleted",$F$405)</f>
        <v>7.1521900000000004E-5</v>
      </c>
      <c r="L408" s="19"/>
      <c r="M408" s="24">
        <f>IFERROR(AVERAGE(J408:L408),"")</f>
        <v>1.5521995E-4</v>
      </c>
      <c r="N408" s="142">
        <f>IFERROR(STDEV(J408:L408),"")</f>
        <v>1.1836691745418142E-4</v>
      </c>
    </row>
    <row r="409" spans="1:18" x14ac:dyDescent="0.25">
      <c r="A409" s="1" t="s">
        <v>76</v>
      </c>
      <c r="B409" s="1" t="s">
        <v>67</v>
      </c>
      <c r="C409" s="1" t="s">
        <v>68</v>
      </c>
      <c r="D409" s="215">
        <v>12480.314</v>
      </c>
      <c r="E409" s="215">
        <v>91158.445000000007</v>
      </c>
      <c r="F409" s="215">
        <v>0.13690793000000001</v>
      </c>
      <c r="H409" s="77" t="s">
        <v>118</v>
      </c>
      <c r="I409" s="17"/>
      <c r="J409" s="41">
        <f>IFERROR(IF(ISTEXT($J$405),NA(),($J$405 * $I$405) / ($F$428 * 3600)),"")</f>
        <v>2.4890419729166666E-5</v>
      </c>
      <c r="K409" s="30">
        <f>IFERROR(IF(ISTEXT($K$405),NA(),($K$405 * $I$405) / ($F$428 * 3600)),"")</f>
        <v>1.8993431951388889E-5</v>
      </c>
      <c r="L409" s="30">
        <f>IFERROR(IF(ISTEXT($L$405),NA(),($L$405 * $I$405) / ($F$428 * 3600)),"")</f>
        <v>2.1650804034722222E-5</v>
      </c>
      <c r="M409" s="30">
        <f>IFERROR(AVERAGE(J409:L409),"")</f>
        <v>2.1844885238425924E-5</v>
      </c>
      <c r="N409" s="38">
        <f>IFERROR(STDEV(J409:L409),"")</f>
        <v>2.953280692389132E-6</v>
      </c>
    </row>
    <row r="410" spans="1:18" ht="18" x14ac:dyDescent="0.35">
      <c r="A410" s="1" t="s">
        <v>77</v>
      </c>
      <c r="B410" s="1" t="s">
        <v>67</v>
      </c>
      <c r="C410" s="1" t="s">
        <v>68</v>
      </c>
      <c r="D410" s="215">
        <v>14246.271000000001</v>
      </c>
      <c r="E410" s="215">
        <v>91298.25</v>
      </c>
      <c r="F410" s="215">
        <v>0.15604100900000001</v>
      </c>
      <c r="H410" s="75" t="s">
        <v>119</v>
      </c>
      <c r="I410" s="18"/>
      <c r="J410" s="42">
        <f>IFERROR(IF(ISTEXT($J$406),NA(),$J$406),"")</f>
        <v>4.4199789762000004</v>
      </c>
      <c r="K410" s="31">
        <f>IFERROR(IF(ISTEXT($K$406),NA(),$K$406),"")</f>
        <v>4.4559167002000004</v>
      </c>
      <c r="L410" s="31">
        <f>IFERROR(IF(ISTEXT($L$406),NA(),$L$406),"")</f>
        <v>4.4442374282000001</v>
      </c>
      <c r="M410" s="31">
        <f>IFERROR(AVERAGE(J410:L410),"")</f>
        <v>4.4400443681999997</v>
      </c>
      <c r="N410" s="36">
        <f>IFERROR(STDEV(J410:L410),"")</f>
        <v>1.8332111599533314E-2</v>
      </c>
    </row>
    <row r="411" spans="1:18" x14ac:dyDescent="0.25">
      <c r="A411" s="1" t="s">
        <v>72</v>
      </c>
      <c r="B411" s="1" t="s">
        <v>67</v>
      </c>
      <c r="C411" s="1" t="s">
        <v>68</v>
      </c>
      <c r="D411" s="215">
        <v>112054.867</v>
      </c>
      <c r="E411" s="215">
        <v>101393.359</v>
      </c>
      <c r="F411" s="215">
        <v>1.105149964</v>
      </c>
      <c r="H411" s="75" t="s">
        <v>120</v>
      </c>
      <c r="I411" s="18"/>
      <c r="J411" s="70">
        <f>IFERROR(IF(OR(ISTEXT($J$404),ISTEXT($J$405),ISTEXT($J$406)),NA(),(($J$404 * $I$404) + ($J$405 * $I$405)) / $J$406 / $I$406),"")</f>
        <v>1.1603259549006357</v>
      </c>
      <c r="K411" s="56">
        <f>IFERROR(IF(OR(ISTEXT($K$404),ISTEXT($K$405),ISTEXT($K$406)),NA(),(($K$404 * $I$404) + ($K$405 * $I$405)) / $K$406 / $I$406),"")</f>
        <v>1.0272330583127565</v>
      </c>
      <c r="L411" s="56">
        <f>IFERROR(IF(OR(ISTEXT($L$404),ISTEXT($L$405),ISTEXT($L$406)),NA(),(($L$404 * $I$404) + ($L$405 * $I$405)) / $L$406 / $I$406),"")</f>
        <v>1.1006481635060845</v>
      </c>
      <c r="M411" s="56">
        <f>IFERROR(AVERAGE(J411:L411),"")</f>
        <v>1.0960690589064923</v>
      </c>
      <c r="N411" s="101">
        <f>IFERROR(STDEV(J411:L411),"")</f>
        <v>6.6664502771253659E-2</v>
      </c>
    </row>
    <row r="412" spans="1:18" ht="18.75" thickBot="1" x14ac:dyDescent="0.4">
      <c r="A412" s="1" t="s">
        <v>73</v>
      </c>
      <c r="B412" s="1" t="s">
        <v>67</v>
      </c>
      <c r="C412" s="1" t="s">
        <v>68</v>
      </c>
      <c r="D412" s="215">
        <v>112040.227</v>
      </c>
      <c r="E412" s="215">
        <v>100562.57799999999</v>
      </c>
      <c r="F412" s="215">
        <v>1.114134395</v>
      </c>
      <c r="H412" s="78" t="s">
        <v>122</v>
      </c>
      <c r="I412" s="29"/>
      <c r="J412" s="44">
        <f>IFERROR($J$409 / $J$406 / $F$427 * 1000000,"")</f>
        <v>51.194031512557444</v>
      </c>
      <c r="K412" s="33">
        <f>IFERROR($K$409 / $K$406 / $F$427 * 1000000,"")</f>
        <v>38.750177530628974</v>
      </c>
      <c r="L412" s="33">
        <f>IFERROR($L$409 / $L$406 / $F$427 * 1000000,"")</f>
        <v>44.287798391650178</v>
      </c>
      <c r="M412" s="33">
        <f>IFERROR(AVERAGE(J412:L412),"")</f>
        <v>44.744002478278865</v>
      </c>
      <c r="N412" s="40">
        <f>IFERROR(STDEV(J412:L412),"")</f>
        <v>6.2344580443998501</v>
      </c>
    </row>
    <row r="413" spans="1:18" ht="15.75" thickTop="1" x14ac:dyDescent="0.25">
      <c r="A413" s="1" t="s">
        <v>74</v>
      </c>
      <c r="B413" s="1" t="s">
        <v>67</v>
      </c>
      <c r="C413" s="1" t="s">
        <v>68</v>
      </c>
      <c r="D413" s="215">
        <v>109892.281</v>
      </c>
      <c r="E413" s="215">
        <v>98893.843999999997</v>
      </c>
      <c r="F413" s="215">
        <v>1.1112145769999999</v>
      </c>
      <c r="H413" s="72"/>
    </row>
    <row r="414" spans="1:18" ht="15.75" thickBot="1" x14ac:dyDescent="0.3">
      <c r="A414" s="1" t="s">
        <v>69</v>
      </c>
      <c r="B414" s="1" t="s">
        <v>67</v>
      </c>
      <c r="C414" s="1" t="s">
        <v>68</v>
      </c>
      <c r="D414" s="215">
        <v>62524.137000000002</v>
      </c>
      <c r="E414" s="215">
        <v>91284.210999999996</v>
      </c>
      <c r="F414" s="215">
        <v>0.68493922799999996</v>
      </c>
      <c r="H414" s="73" t="s">
        <v>123</v>
      </c>
    </row>
    <row r="415" spans="1:18" ht="15.75" thickTop="1" x14ac:dyDescent="0.25">
      <c r="A415" s="1" t="s">
        <v>70</v>
      </c>
      <c r="B415" s="1" t="s">
        <v>67</v>
      </c>
      <c r="C415" s="1" t="s">
        <v>68</v>
      </c>
      <c r="D415" s="215">
        <v>62116.641000000003</v>
      </c>
      <c r="E415" s="215">
        <v>90203.335999999996</v>
      </c>
      <c r="F415" s="215">
        <v>0.688629088</v>
      </c>
      <c r="H415" s="79" t="s">
        <v>113</v>
      </c>
      <c r="I415" s="49">
        <v>0.25</v>
      </c>
      <c r="J415" s="50">
        <f>($F$423 - $M$419) * $F$426</f>
        <v>4.580878008</v>
      </c>
      <c r="K415" s="50">
        <f>($F$424 - $M$419) * $F$426</f>
        <v>4.4937278439999995</v>
      </c>
      <c r="L415" s="50">
        <f>($F$425 - $M$419) * $F$426</f>
        <v>4.3559376519999997</v>
      </c>
      <c r="M415" s="60">
        <f>IFERROR(AVERAGE(J415:L415),"")</f>
        <v>4.4768478346666667</v>
      </c>
      <c r="N415" s="102">
        <f>IFERROR(STDEV(J415:L415),"")</f>
        <v>0.11341623329872923</v>
      </c>
    </row>
    <row r="416" spans="1:18" x14ac:dyDescent="0.25">
      <c r="A416" s="1" t="s">
        <v>71</v>
      </c>
      <c r="B416" s="1" t="s">
        <v>67</v>
      </c>
      <c r="C416" s="1" t="s">
        <v>68</v>
      </c>
      <c r="D416" s="215">
        <v>62365.546999999999</v>
      </c>
      <c r="E416" s="215">
        <v>88660.297000000006</v>
      </c>
      <c r="F416" s="215">
        <v>0.70342136399999999</v>
      </c>
      <c r="H416" s="80" t="s">
        <v>114</v>
      </c>
      <c r="I416" s="22">
        <v>7.4999999999999997E-2</v>
      </c>
      <c r="J416" s="23">
        <f>($F$417 - $M$419) * $F$426</f>
        <v>1.3493506800000001</v>
      </c>
      <c r="K416" s="23">
        <f>($F$418 - $M$419) * $F$426</f>
        <v>1.5116114120000002</v>
      </c>
      <c r="L416" s="23">
        <f>($F$419 - $M$419) * $F$426</f>
        <v>1.882634344</v>
      </c>
      <c r="M416" s="31">
        <f>IFERROR(AVERAGE(J416:L416),"")</f>
        <v>1.5811988120000002</v>
      </c>
      <c r="N416" s="63">
        <f>IFERROR(STDEV(J416:L416),"")</f>
        <v>0.27336728270110461</v>
      </c>
    </row>
    <row r="417" spans="1:22" x14ac:dyDescent="0.25">
      <c r="A417" s="1" t="s">
        <v>84</v>
      </c>
      <c r="B417" s="1" t="s">
        <v>67</v>
      </c>
      <c r="C417" s="1" t="s">
        <v>68</v>
      </c>
      <c r="D417" s="215">
        <v>30016.373</v>
      </c>
      <c r="E417" s="215">
        <v>88972.43</v>
      </c>
      <c r="F417" s="215">
        <v>0.33736712600000002</v>
      </c>
      <c r="H417" s="80" t="s">
        <v>115</v>
      </c>
      <c r="I417" s="20">
        <v>0.25</v>
      </c>
      <c r="J417" s="23">
        <f>($F$420 - $M$419) * $F$426</f>
        <v>4.7964843639999994</v>
      </c>
      <c r="K417" s="23">
        <f>($F$421 - $M$419) * $F$426</f>
        <v>4.6493180079999998</v>
      </c>
      <c r="L417" s="23">
        <f>($F$422 - $M$419) * $F$426</f>
        <v>4.612552988</v>
      </c>
      <c r="M417" s="31">
        <f>IFERROR(AVERAGE(J417:L417),"")</f>
        <v>4.6861184533333331</v>
      </c>
      <c r="N417" s="62">
        <f>IFERROR(STDEV(J417:L417),"")</f>
        <v>9.7331353385545952E-2</v>
      </c>
    </row>
    <row r="418" spans="1:22" x14ac:dyDescent="0.25">
      <c r="A418" s="1" t="s">
        <v>85</v>
      </c>
      <c r="B418" s="1" t="s">
        <v>67</v>
      </c>
      <c r="C418" s="1" t="s">
        <v>68</v>
      </c>
      <c r="D418" s="215">
        <v>32114.741999999998</v>
      </c>
      <c r="E418" s="215">
        <v>84974.851999999999</v>
      </c>
      <c r="F418" s="215">
        <v>0.37793230900000002</v>
      </c>
      <c r="H418" s="80" t="s">
        <v>116</v>
      </c>
      <c r="I418" s="18"/>
      <c r="J418" s="18"/>
      <c r="K418" s="18"/>
      <c r="L418" s="18"/>
      <c r="M418" s="18"/>
      <c r="N418" s="52"/>
    </row>
    <row r="419" spans="1:22" ht="15.75" thickBot="1" x14ac:dyDescent="0.3">
      <c r="A419" s="1" t="s">
        <v>86</v>
      </c>
      <c r="B419" s="1" t="s">
        <v>67</v>
      </c>
      <c r="C419" s="1" t="s">
        <v>68</v>
      </c>
      <c r="D419" s="215">
        <v>41260.862999999998</v>
      </c>
      <c r="E419" s="215">
        <v>87660.741999999998</v>
      </c>
      <c r="F419" s="215">
        <v>0.47068804199999997</v>
      </c>
      <c r="H419" s="81" t="s">
        <v>117</v>
      </c>
      <c r="I419" s="46"/>
      <c r="J419" s="48">
        <f>IF($G$406&lt;&gt;"","Point Deleted",$F$406)</f>
        <v>2.4383400000000001E-5</v>
      </c>
      <c r="K419" s="48">
        <f>IF($G$407&lt;&gt;"","Point Deleted",$F$407)</f>
        <v>3.45286E-5</v>
      </c>
      <c r="L419" s="46"/>
      <c r="M419" s="48">
        <f t="shared" ref="M419:M424" si="30">IFERROR(AVERAGE(J419:L419),"")</f>
        <v>2.9456000000000001E-5</v>
      </c>
      <c r="N419" s="64">
        <f t="shared" ref="N419:N424" si="31">IFERROR(STDEV(J419:L419),"")</f>
        <v>7.173739716493761E-6</v>
      </c>
    </row>
    <row r="420" spans="1:22" ht="66.75" thickTop="1" thickBot="1" x14ac:dyDescent="0.3">
      <c r="A420" s="1" t="s">
        <v>81</v>
      </c>
      <c r="B420" s="1" t="s">
        <v>67</v>
      </c>
      <c r="C420" s="1" t="s">
        <v>68</v>
      </c>
      <c r="D420" s="215">
        <v>111617.102</v>
      </c>
      <c r="E420" s="215">
        <v>93080.141000000003</v>
      </c>
      <c r="F420" s="215">
        <v>1.1991505469999999</v>
      </c>
      <c r="H420" s="82" t="s">
        <v>118</v>
      </c>
      <c r="I420" s="45"/>
      <c r="J420" s="69">
        <f>IFERROR(IF(ISTEXT($J$416),NA(),($J$416 * $I$416) / ($F$428 * 3600)),"")</f>
        <v>1.4055736250000001E-5</v>
      </c>
      <c r="K420" s="55">
        <f>IFERROR(IF(ISTEXT($K$416),NA(),($K$416 * $I$416) / ($F$428 * 3600)),"")</f>
        <v>1.5745952208333334E-5</v>
      </c>
      <c r="L420" s="55">
        <f>IFERROR(IF(ISTEXT($L$416),NA(),($L$416 * $I$416) / ($F$428 * 3600)),"")</f>
        <v>1.9610774416666668E-5</v>
      </c>
      <c r="M420" s="55">
        <f t="shared" si="30"/>
        <v>1.6470820958333334E-5</v>
      </c>
      <c r="N420" s="65">
        <f t="shared" si="31"/>
        <v>2.8475758614698509E-6</v>
      </c>
      <c r="P420" s="83" t="s">
        <v>124</v>
      </c>
      <c r="Q420" s="84" t="s">
        <v>125</v>
      </c>
      <c r="R420" s="85" t="s">
        <v>98</v>
      </c>
      <c r="S420" s="85" t="s">
        <v>126</v>
      </c>
      <c r="T420" s="85" t="s">
        <v>127</v>
      </c>
      <c r="U420" s="85" t="s">
        <v>128</v>
      </c>
      <c r="V420" s="85" t="s">
        <v>120</v>
      </c>
    </row>
    <row r="421" spans="1:22" ht="18.75" thickTop="1" x14ac:dyDescent="0.35">
      <c r="A421" s="1" t="s">
        <v>82</v>
      </c>
      <c r="B421" s="1" t="s">
        <v>67</v>
      </c>
      <c r="C421" s="1" t="s">
        <v>68</v>
      </c>
      <c r="D421" s="215">
        <v>108934.43799999999</v>
      </c>
      <c r="E421" s="215">
        <v>93718.414000000004</v>
      </c>
      <c r="F421" s="215">
        <v>1.162358958</v>
      </c>
      <c r="H421" s="80" t="s">
        <v>119</v>
      </c>
      <c r="I421" s="18"/>
      <c r="J421" s="42">
        <f>IFERROR(IF(ISTEXT($J$417),NA(),$J$417),"")</f>
        <v>4.7964843639999994</v>
      </c>
      <c r="K421" s="31">
        <f>IFERROR(IF(ISTEXT($K$417),NA(),$K$417),"")</f>
        <v>4.6493180079999998</v>
      </c>
      <c r="L421" s="31">
        <f>IFERROR(IF(ISTEXT($L$417),NA(),$L$417),"")</f>
        <v>4.612552988</v>
      </c>
      <c r="M421" s="31">
        <f t="shared" si="30"/>
        <v>4.6861184533333331</v>
      </c>
      <c r="N421" s="62">
        <f t="shared" si="31"/>
        <v>9.7331353385545952E-2</v>
      </c>
      <c r="Q421" s="86"/>
      <c r="R421" s="86" t="s">
        <v>112</v>
      </c>
      <c r="S421" s="90">
        <f>$J$412</f>
        <v>51.194031512557444</v>
      </c>
      <c r="T421" s="90">
        <f>$K$412</f>
        <v>38.750177530628974</v>
      </c>
      <c r="U421" s="90">
        <f>$L$412</f>
        <v>44.287798391650178</v>
      </c>
      <c r="V421" s="105">
        <f>$M$411</f>
        <v>1.0960690589064923</v>
      </c>
    </row>
    <row r="422" spans="1:22" x14ac:dyDescent="0.25">
      <c r="A422" s="1" t="s">
        <v>83</v>
      </c>
      <c r="B422" s="1" t="s">
        <v>67</v>
      </c>
      <c r="C422" s="1" t="s">
        <v>68</v>
      </c>
      <c r="D422" s="215">
        <v>108879.32</v>
      </c>
      <c r="E422" s="215">
        <v>94417.593999999997</v>
      </c>
      <c r="F422" s="215">
        <v>1.153167703</v>
      </c>
      <c r="H422" s="80" t="s">
        <v>120</v>
      </c>
      <c r="I422" s="18"/>
      <c r="J422" s="70">
        <f>IFERROR(IF(OR(ISTEXT($J$415),ISTEXT($J$416),ISTEXT($J$417)),NA(),(($J$415 * $I$415) + ($J$416 * $I$416)) / $J$417 / $I$417),"")</f>
        <v>1.0394453173703706</v>
      </c>
      <c r="K422" s="56">
        <f>IFERROR(IF(OR(ISTEXT($K$415),ISTEXT($K$416),ISTEXT($K$417)),NA(),(($K$415 * $I$415) + ($K$416 * $I$416)) / $K$417 / $I$417),"")</f>
        <v>1.0640724637650985</v>
      </c>
      <c r="L422" s="56">
        <f>IFERROR(IF(OR(ISTEXT($L$415),ISTEXT($L$416),ISTEXT($L$417)),NA(),(($L$415 * $I$415) + ($L$416 * $I$416)) / $L$417 / $I$417),"")</f>
        <v>1.0668122334858259</v>
      </c>
      <c r="M422" s="56">
        <f t="shared" si="30"/>
        <v>1.0567766715404316</v>
      </c>
      <c r="N422" s="66">
        <f t="shared" si="31"/>
        <v>1.5071777020534869E-2</v>
      </c>
      <c r="P422" s="87" t="str">
        <f>$B$404</f>
        <v>Warfarin</v>
      </c>
      <c r="Q422" s="92">
        <f>$F$429</f>
        <v>10</v>
      </c>
      <c r="R422" s="86" t="s">
        <v>123</v>
      </c>
      <c r="S422" s="90">
        <f>$J$423</f>
        <v>26.640224538954733</v>
      </c>
      <c r="T422" s="90">
        <f>$K$423</f>
        <v>30.788390862799758</v>
      </c>
      <c r="U422" s="90">
        <f>$L$423</f>
        <v>38.650996072685651</v>
      </c>
      <c r="V422" s="105">
        <f>$M$422</f>
        <v>1.0567766715404316</v>
      </c>
    </row>
    <row r="423" spans="1:22" ht="18.75" thickBot="1" x14ac:dyDescent="0.4">
      <c r="A423" s="1" t="s">
        <v>78</v>
      </c>
      <c r="B423" s="1" t="s">
        <v>67</v>
      </c>
      <c r="C423" s="1" t="s">
        <v>68</v>
      </c>
      <c r="D423" s="215">
        <v>99449</v>
      </c>
      <c r="E423" s="215">
        <v>86836.141000000003</v>
      </c>
      <c r="F423" s="215">
        <v>1.145248958</v>
      </c>
      <c r="H423" s="81" t="s">
        <v>122</v>
      </c>
      <c r="I423" s="46"/>
      <c r="J423" s="71">
        <f>IFERROR($J$420 / $J$417 / $F$427 * 1000000,"")</f>
        <v>26.640224538954733</v>
      </c>
      <c r="K423" s="57">
        <f>IFERROR($K$420 / $K$417 / $F$427 * 1000000,"")</f>
        <v>30.788390862799758</v>
      </c>
      <c r="L423" s="57">
        <f>IFERROR($L$420 / $L$417 / $F$427 * 1000000,"")</f>
        <v>38.650996072685651</v>
      </c>
      <c r="M423" s="57">
        <f t="shared" si="30"/>
        <v>32.026537158146716</v>
      </c>
      <c r="N423" s="104">
        <f t="shared" si="31"/>
        <v>6.1003617020125107</v>
      </c>
      <c r="P423" s="88"/>
      <c r="Q423" s="93"/>
      <c r="R423" s="94" t="s">
        <v>94</v>
      </c>
      <c r="S423" s="96">
        <f>$J$424</f>
        <v>0.52037754698846328</v>
      </c>
      <c r="T423" s="96">
        <f>$K$424</f>
        <v>0.79453547892687593</v>
      </c>
      <c r="U423" s="96">
        <f>$L$424</f>
        <v>0.87272335668807455</v>
      </c>
      <c r="V423" s="94"/>
    </row>
    <row r="424" spans="1:22" ht="15.75" thickBot="1" x14ac:dyDescent="0.3">
      <c r="A424" s="1" t="s">
        <v>79</v>
      </c>
      <c r="B424" s="1" t="s">
        <v>67</v>
      </c>
      <c r="C424" s="1" t="s">
        <v>68</v>
      </c>
      <c r="D424" s="215">
        <v>99186.827999999994</v>
      </c>
      <c r="E424" s="215">
        <v>88286.812999999995</v>
      </c>
      <c r="F424" s="215">
        <v>1.1234614169999999</v>
      </c>
      <c r="H424" s="152" t="s">
        <v>94</v>
      </c>
      <c r="I424" s="54"/>
      <c r="J424" s="59">
        <f>IFERROR($J$423 / $J$412,"")</f>
        <v>0.52037754698846328</v>
      </c>
      <c r="K424" s="59">
        <f>IFERROR($K$423 / $K$412,"")</f>
        <v>0.79453547892687593</v>
      </c>
      <c r="L424" s="59">
        <f>IFERROR($L$423 / $L$412,"")</f>
        <v>0.87272335668807455</v>
      </c>
      <c r="M424" s="59">
        <f t="shared" si="30"/>
        <v>0.72921212753447129</v>
      </c>
      <c r="N424" s="68">
        <f t="shared" si="31"/>
        <v>0.18503309860960085</v>
      </c>
      <c r="P424" s="89"/>
      <c r="Q424" s="97"/>
      <c r="R424" s="86"/>
      <c r="S424" s="86"/>
      <c r="T424" s="86"/>
      <c r="U424" s="86"/>
      <c r="V424" s="86"/>
    </row>
    <row r="425" spans="1:22" ht="15.75" thickTop="1" x14ac:dyDescent="0.25">
      <c r="A425" s="1" t="s">
        <v>80</v>
      </c>
      <c r="B425" s="1" t="s">
        <v>67</v>
      </c>
      <c r="C425" s="1" t="s">
        <v>68</v>
      </c>
      <c r="D425" s="215">
        <v>101139.789</v>
      </c>
      <c r="E425" s="215">
        <v>92872.82</v>
      </c>
      <c r="F425" s="215">
        <v>1.089013869</v>
      </c>
      <c r="H425" s="72"/>
    </row>
    <row r="426" spans="1:22" x14ac:dyDescent="0.25">
      <c r="C426" s="73"/>
      <c r="E426" s="216" t="s">
        <v>4</v>
      </c>
      <c r="F426" s="217">
        <v>4</v>
      </c>
      <c r="H426" s="72"/>
    </row>
    <row r="427" spans="1:22" x14ac:dyDescent="0.25">
      <c r="C427" s="73"/>
      <c r="E427" s="218" t="s">
        <v>109</v>
      </c>
      <c r="F427" s="219">
        <v>0.11</v>
      </c>
      <c r="H427" s="72"/>
    </row>
    <row r="428" spans="1:22" x14ac:dyDescent="0.25">
      <c r="C428" s="73"/>
      <c r="E428" s="218" t="s">
        <v>110</v>
      </c>
      <c r="F428" s="219">
        <v>2</v>
      </c>
      <c r="H428" s="72"/>
    </row>
    <row r="429" spans="1:22" x14ac:dyDescent="0.25">
      <c r="C429" s="73"/>
      <c r="E429" s="220" t="s">
        <v>111</v>
      </c>
      <c r="F429" s="221">
        <v>10</v>
      </c>
      <c r="H429" s="72"/>
    </row>
  </sheetData>
  <sortState ref="A2:X275">
    <sortCondition ref="K2:K275"/>
    <sortCondition ref="B2:B275"/>
    <sortCondition ref="G2:G275"/>
    <sortCondition ref="H2:H275"/>
    <sortCondition descending="1" ref="I2:I275"/>
    <sortCondition ref="J2:J275"/>
  </sortState>
  <conditionalFormatting sqref="J6">
    <cfRule type="expression" dxfId="273" priority="274">
      <formula>ISTEXT($J$6)</formula>
    </cfRule>
  </conditionalFormatting>
  <conditionalFormatting sqref="K6">
    <cfRule type="expression" dxfId="272" priority="273">
      <formula>ISTEXT($K$6)</formula>
    </cfRule>
  </conditionalFormatting>
  <conditionalFormatting sqref="J17">
    <cfRule type="expression" dxfId="271" priority="272">
      <formula>ISTEXT($J$17)</formula>
    </cfRule>
  </conditionalFormatting>
  <conditionalFormatting sqref="K17">
    <cfRule type="expression" dxfId="270" priority="271">
      <formula>ISTEXT($K$17)</formula>
    </cfRule>
  </conditionalFormatting>
  <conditionalFormatting sqref="J3">
    <cfRule type="expression" dxfId="269" priority="270">
      <formula>ISTEXT($J$3)</formula>
    </cfRule>
  </conditionalFormatting>
  <conditionalFormatting sqref="K3">
    <cfRule type="expression" dxfId="268" priority="269">
      <formula>ISTEXT($K$3)</formula>
    </cfRule>
  </conditionalFormatting>
  <conditionalFormatting sqref="J4">
    <cfRule type="expression" dxfId="267" priority="268">
      <formula>ISTEXT($J$4)</formula>
    </cfRule>
  </conditionalFormatting>
  <conditionalFormatting sqref="K4">
    <cfRule type="expression" dxfId="266" priority="267">
      <formula>ISTEXT($K$4)</formula>
    </cfRule>
  </conditionalFormatting>
  <conditionalFormatting sqref="J2">
    <cfRule type="expression" dxfId="265" priority="266">
      <formula>ISTEXT($J$2)</formula>
    </cfRule>
  </conditionalFormatting>
  <conditionalFormatting sqref="K2">
    <cfRule type="expression" dxfId="264" priority="265">
      <formula>ISTEXT($K$2)</formula>
    </cfRule>
  </conditionalFormatting>
  <conditionalFormatting sqref="J14">
    <cfRule type="expression" dxfId="263" priority="264">
      <formula>ISTEXT($J$14)</formula>
    </cfRule>
  </conditionalFormatting>
  <conditionalFormatting sqref="K14">
    <cfRule type="expression" dxfId="262" priority="263">
      <formula>ISTEXT($K$14)</formula>
    </cfRule>
  </conditionalFormatting>
  <conditionalFormatting sqref="J15">
    <cfRule type="expression" dxfId="261" priority="262">
      <formula>ISTEXT($J$15)</formula>
    </cfRule>
  </conditionalFormatting>
  <conditionalFormatting sqref="K15">
    <cfRule type="expression" dxfId="260" priority="261">
      <formula>ISTEXT($K$15)</formula>
    </cfRule>
  </conditionalFormatting>
  <conditionalFormatting sqref="J13">
    <cfRule type="expression" dxfId="259" priority="260">
      <formula>ISTEXT($J$13)</formula>
    </cfRule>
  </conditionalFormatting>
  <conditionalFormatting sqref="K13">
    <cfRule type="expression" dxfId="258" priority="259">
      <formula>ISTEXT($K$13)</formula>
    </cfRule>
  </conditionalFormatting>
  <conditionalFormatting sqref="J32">
    <cfRule type="expression" dxfId="257" priority="258">
      <formula>ISTEXT($J$32)</formula>
    </cfRule>
  </conditionalFormatting>
  <conditionalFormatting sqref="K32">
    <cfRule type="expression" dxfId="256" priority="257">
      <formula>ISTEXT($K$32)</formula>
    </cfRule>
  </conditionalFormatting>
  <conditionalFormatting sqref="J43">
    <cfRule type="expression" dxfId="255" priority="256">
      <formula>ISTEXT($J$43)</formula>
    </cfRule>
  </conditionalFormatting>
  <conditionalFormatting sqref="K43">
    <cfRule type="expression" dxfId="254" priority="255">
      <formula>ISTEXT($K$43)</formula>
    </cfRule>
  </conditionalFormatting>
  <conditionalFormatting sqref="J29">
    <cfRule type="expression" dxfId="253" priority="254">
      <formula>ISTEXT($J$29)</formula>
    </cfRule>
  </conditionalFormatting>
  <conditionalFormatting sqref="K29">
    <cfRule type="expression" dxfId="252" priority="253">
      <formula>ISTEXT($K$29)</formula>
    </cfRule>
  </conditionalFormatting>
  <conditionalFormatting sqref="J30">
    <cfRule type="expression" dxfId="251" priority="252">
      <formula>ISTEXT($J$30)</formula>
    </cfRule>
  </conditionalFormatting>
  <conditionalFormatting sqref="K30">
    <cfRule type="expression" dxfId="250" priority="251">
      <formula>ISTEXT($K$30)</formula>
    </cfRule>
  </conditionalFormatting>
  <conditionalFormatting sqref="J28">
    <cfRule type="expression" dxfId="249" priority="250">
      <formula>ISTEXT($J$28)</formula>
    </cfRule>
  </conditionalFormatting>
  <conditionalFormatting sqref="K28">
    <cfRule type="expression" dxfId="248" priority="249">
      <formula>ISTEXT($K$28)</formula>
    </cfRule>
  </conditionalFormatting>
  <conditionalFormatting sqref="J40">
    <cfRule type="expression" dxfId="247" priority="248">
      <formula>ISTEXT($J$40)</formula>
    </cfRule>
  </conditionalFormatting>
  <conditionalFormatting sqref="K40">
    <cfRule type="expression" dxfId="246" priority="247">
      <formula>ISTEXT($K$40)</formula>
    </cfRule>
  </conditionalFormatting>
  <conditionalFormatting sqref="J41">
    <cfRule type="expression" dxfId="245" priority="246">
      <formula>ISTEXT($J$41)</formula>
    </cfRule>
  </conditionalFormatting>
  <conditionalFormatting sqref="K41">
    <cfRule type="expression" dxfId="244" priority="245">
      <formula>ISTEXT($K$41)</formula>
    </cfRule>
  </conditionalFormatting>
  <conditionalFormatting sqref="J39">
    <cfRule type="expression" dxfId="243" priority="244">
      <formula>ISTEXT($J$39)</formula>
    </cfRule>
  </conditionalFormatting>
  <conditionalFormatting sqref="K39">
    <cfRule type="expression" dxfId="242" priority="243">
      <formula>ISTEXT($K$39)</formula>
    </cfRule>
  </conditionalFormatting>
  <conditionalFormatting sqref="J58">
    <cfRule type="expression" dxfId="241" priority="242">
      <formula>ISTEXT($J$58)</formula>
    </cfRule>
  </conditionalFormatting>
  <conditionalFormatting sqref="K58">
    <cfRule type="expression" dxfId="240" priority="241">
      <formula>ISTEXT($K$58)</formula>
    </cfRule>
  </conditionalFormatting>
  <conditionalFormatting sqref="J69">
    <cfRule type="expression" dxfId="239" priority="240">
      <formula>ISTEXT($J$69)</formula>
    </cfRule>
  </conditionalFormatting>
  <conditionalFormatting sqref="K69">
    <cfRule type="expression" dxfId="238" priority="239">
      <formula>ISTEXT($K$69)</formula>
    </cfRule>
  </conditionalFormatting>
  <conditionalFormatting sqref="J55">
    <cfRule type="expression" dxfId="237" priority="238">
      <formula>ISTEXT($J$55)</formula>
    </cfRule>
  </conditionalFormatting>
  <conditionalFormatting sqref="K55">
    <cfRule type="expression" dxfId="236" priority="237">
      <formula>ISTEXT($K$55)</formula>
    </cfRule>
  </conditionalFormatting>
  <conditionalFormatting sqref="J56">
    <cfRule type="expression" dxfId="235" priority="236">
      <formula>ISTEXT($J$56)</formula>
    </cfRule>
  </conditionalFormatting>
  <conditionalFormatting sqref="K56">
    <cfRule type="expression" dxfId="234" priority="235">
      <formula>ISTEXT($K$56)</formula>
    </cfRule>
  </conditionalFormatting>
  <conditionalFormatting sqref="J54">
    <cfRule type="expression" dxfId="233" priority="234">
      <formula>ISTEXT($J$54)</formula>
    </cfRule>
  </conditionalFormatting>
  <conditionalFormatting sqref="K54">
    <cfRule type="expression" dxfId="232" priority="233">
      <formula>ISTEXT($K$54)</formula>
    </cfRule>
  </conditionalFormatting>
  <conditionalFormatting sqref="J66">
    <cfRule type="expression" dxfId="231" priority="232">
      <formula>ISTEXT($J$66)</formula>
    </cfRule>
  </conditionalFormatting>
  <conditionalFormatting sqref="K66">
    <cfRule type="expression" dxfId="230" priority="231">
      <formula>ISTEXT($K$66)</formula>
    </cfRule>
  </conditionalFormatting>
  <conditionalFormatting sqref="J67">
    <cfRule type="expression" dxfId="229" priority="230">
      <formula>ISTEXT($J$67)</formula>
    </cfRule>
  </conditionalFormatting>
  <conditionalFormatting sqref="K67">
    <cfRule type="expression" dxfId="228" priority="229">
      <formula>ISTEXT($K$67)</formula>
    </cfRule>
  </conditionalFormatting>
  <conditionalFormatting sqref="J65">
    <cfRule type="expression" dxfId="227" priority="228">
      <formula>ISTEXT($J$65)</formula>
    </cfRule>
  </conditionalFormatting>
  <conditionalFormatting sqref="K65">
    <cfRule type="expression" dxfId="226" priority="227">
      <formula>ISTEXT($K$65)</formula>
    </cfRule>
  </conditionalFormatting>
  <conditionalFormatting sqref="J84">
    <cfRule type="expression" dxfId="225" priority="226">
      <formula>ISTEXT($J$84)</formula>
    </cfRule>
  </conditionalFormatting>
  <conditionalFormatting sqref="K84">
    <cfRule type="expression" dxfId="224" priority="225">
      <formula>ISTEXT($K$84)</formula>
    </cfRule>
  </conditionalFormatting>
  <conditionalFormatting sqref="J95">
    <cfRule type="expression" dxfId="223" priority="224">
      <formula>ISTEXT($J$95)</formula>
    </cfRule>
  </conditionalFormatting>
  <conditionalFormatting sqref="K95">
    <cfRule type="expression" dxfId="222" priority="223">
      <formula>ISTEXT($K$95)</formula>
    </cfRule>
  </conditionalFormatting>
  <conditionalFormatting sqref="J81">
    <cfRule type="expression" dxfId="221" priority="222">
      <formula>ISTEXT($J$81)</formula>
    </cfRule>
  </conditionalFormatting>
  <conditionalFormatting sqref="K81">
    <cfRule type="expression" dxfId="220" priority="221">
      <formula>ISTEXT($K$81)</formula>
    </cfRule>
  </conditionalFormatting>
  <conditionalFormatting sqref="J82">
    <cfRule type="expression" dxfId="219" priority="220">
      <formula>ISTEXT($J$82)</formula>
    </cfRule>
  </conditionalFormatting>
  <conditionalFormatting sqref="K82">
    <cfRule type="expression" dxfId="218" priority="219">
      <formula>ISTEXT($K$82)</formula>
    </cfRule>
  </conditionalFormatting>
  <conditionalFormatting sqref="J80">
    <cfRule type="expression" dxfId="217" priority="218">
      <formula>ISTEXT($J$80)</formula>
    </cfRule>
  </conditionalFormatting>
  <conditionalFormatting sqref="K80">
    <cfRule type="expression" dxfId="216" priority="217">
      <formula>ISTEXT($K$80)</formula>
    </cfRule>
  </conditionalFormatting>
  <conditionalFormatting sqref="J92">
    <cfRule type="expression" dxfId="215" priority="216">
      <formula>ISTEXT($J$92)</formula>
    </cfRule>
  </conditionalFormatting>
  <conditionalFormatting sqref="K92">
    <cfRule type="expression" dxfId="214" priority="215">
      <formula>ISTEXT($K$92)</formula>
    </cfRule>
  </conditionalFormatting>
  <conditionalFormatting sqref="J93">
    <cfRule type="expression" dxfId="213" priority="214">
      <formula>ISTEXT($J$93)</formula>
    </cfRule>
  </conditionalFormatting>
  <conditionalFormatting sqref="K93">
    <cfRule type="expression" dxfId="212" priority="213">
      <formula>ISTEXT($K$93)</formula>
    </cfRule>
  </conditionalFormatting>
  <conditionalFormatting sqref="J91">
    <cfRule type="expression" dxfId="211" priority="212">
      <formula>ISTEXT($J$91)</formula>
    </cfRule>
  </conditionalFormatting>
  <conditionalFormatting sqref="K91">
    <cfRule type="expression" dxfId="210" priority="211">
      <formula>ISTEXT($K$91)</formula>
    </cfRule>
  </conditionalFormatting>
  <conditionalFormatting sqref="J110">
    <cfRule type="expression" dxfId="209" priority="210">
      <formula>ISTEXT($J$110)</formula>
    </cfRule>
  </conditionalFormatting>
  <conditionalFormatting sqref="K110">
    <cfRule type="expression" dxfId="208" priority="209">
      <formula>ISTEXT($K$110)</formula>
    </cfRule>
  </conditionalFormatting>
  <conditionalFormatting sqref="J121">
    <cfRule type="expression" dxfId="207" priority="208">
      <formula>ISTEXT($J$121)</formula>
    </cfRule>
  </conditionalFormatting>
  <conditionalFormatting sqref="K121">
    <cfRule type="expression" dxfId="206" priority="207">
      <formula>ISTEXT($K$121)</formula>
    </cfRule>
  </conditionalFormatting>
  <conditionalFormatting sqref="J107">
    <cfRule type="expression" dxfId="205" priority="206">
      <formula>ISTEXT($J$107)</formula>
    </cfRule>
  </conditionalFormatting>
  <conditionalFormatting sqref="K107">
    <cfRule type="expression" dxfId="204" priority="205">
      <formula>ISTEXT($K$107)</formula>
    </cfRule>
  </conditionalFormatting>
  <conditionalFormatting sqref="J108">
    <cfRule type="expression" dxfId="203" priority="204">
      <formula>ISTEXT($J$108)</formula>
    </cfRule>
  </conditionalFormatting>
  <conditionalFormatting sqref="K108">
    <cfRule type="expression" dxfId="202" priority="203">
      <formula>ISTEXT($K$108)</formula>
    </cfRule>
  </conditionalFormatting>
  <conditionalFormatting sqref="J106">
    <cfRule type="expression" dxfId="201" priority="202">
      <formula>ISTEXT($J$106)</formula>
    </cfRule>
  </conditionalFormatting>
  <conditionalFormatting sqref="K106">
    <cfRule type="expression" dxfId="200" priority="201">
      <formula>ISTEXT($K$106)</formula>
    </cfRule>
  </conditionalFormatting>
  <conditionalFormatting sqref="J118">
    <cfRule type="expression" dxfId="199" priority="200">
      <formula>ISTEXT($J$118)</formula>
    </cfRule>
  </conditionalFormatting>
  <conditionalFormatting sqref="K118">
    <cfRule type="expression" dxfId="198" priority="199">
      <formula>ISTEXT($K$118)</formula>
    </cfRule>
  </conditionalFormatting>
  <conditionalFormatting sqref="J119">
    <cfRule type="expression" dxfId="197" priority="198">
      <formula>ISTEXT($J$119)</formula>
    </cfRule>
  </conditionalFormatting>
  <conditionalFormatting sqref="K119">
    <cfRule type="expression" dxfId="196" priority="197">
      <formula>ISTEXT($K$119)</formula>
    </cfRule>
  </conditionalFormatting>
  <conditionalFormatting sqref="J117">
    <cfRule type="expression" dxfId="195" priority="196">
      <formula>ISTEXT($J$117)</formula>
    </cfRule>
  </conditionalFormatting>
  <conditionalFormatting sqref="K117">
    <cfRule type="expression" dxfId="194" priority="195">
      <formula>ISTEXT($K$117)</formula>
    </cfRule>
  </conditionalFormatting>
  <conditionalFormatting sqref="J136">
    <cfRule type="expression" dxfId="193" priority="194">
      <formula>ISTEXT($J$136)</formula>
    </cfRule>
  </conditionalFormatting>
  <conditionalFormatting sqref="K136">
    <cfRule type="expression" dxfId="192" priority="193">
      <formula>ISTEXT($K$136)</formula>
    </cfRule>
  </conditionalFormatting>
  <conditionalFormatting sqref="J147">
    <cfRule type="expression" dxfId="191" priority="192">
      <formula>ISTEXT($J$147)</formula>
    </cfRule>
  </conditionalFormatting>
  <conditionalFormatting sqref="K147">
    <cfRule type="expression" dxfId="190" priority="191">
      <formula>ISTEXT($K$147)</formula>
    </cfRule>
  </conditionalFormatting>
  <conditionalFormatting sqref="J133">
    <cfRule type="expression" dxfId="189" priority="190">
      <formula>ISTEXT($J$133)</formula>
    </cfRule>
  </conditionalFormatting>
  <conditionalFormatting sqref="K133">
    <cfRule type="expression" dxfId="188" priority="189">
      <formula>ISTEXT($K$133)</formula>
    </cfRule>
  </conditionalFormatting>
  <conditionalFormatting sqref="J134">
    <cfRule type="expression" dxfId="187" priority="188">
      <formula>ISTEXT($J$134)</formula>
    </cfRule>
  </conditionalFormatting>
  <conditionalFormatting sqref="K134">
    <cfRule type="expression" dxfId="186" priority="187">
      <formula>ISTEXT($K$134)</formula>
    </cfRule>
  </conditionalFormatting>
  <conditionalFormatting sqref="J132">
    <cfRule type="expression" dxfId="185" priority="186">
      <formula>ISTEXT($J$132)</formula>
    </cfRule>
  </conditionalFormatting>
  <conditionalFormatting sqref="K132">
    <cfRule type="expression" dxfId="184" priority="185">
      <formula>ISTEXT($K$132)</formula>
    </cfRule>
  </conditionalFormatting>
  <conditionalFormatting sqref="J144">
    <cfRule type="expression" dxfId="183" priority="184">
      <formula>ISTEXT($J$144)</formula>
    </cfRule>
  </conditionalFormatting>
  <conditionalFormatting sqref="K144">
    <cfRule type="expression" dxfId="182" priority="183">
      <formula>ISTEXT($K$144)</formula>
    </cfRule>
  </conditionalFormatting>
  <conditionalFormatting sqref="J145">
    <cfRule type="expression" dxfId="181" priority="182">
      <formula>ISTEXT($J$145)</formula>
    </cfRule>
  </conditionalFormatting>
  <conditionalFormatting sqref="K145">
    <cfRule type="expression" dxfId="180" priority="181">
      <formula>ISTEXT($K$145)</formula>
    </cfRule>
  </conditionalFormatting>
  <conditionalFormatting sqref="J143">
    <cfRule type="expression" dxfId="179" priority="180">
      <formula>ISTEXT($J$143)</formula>
    </cfRule>
  </conditionalFormatting>
  <conditionalFormatting sqref="K143">
    <cfRule type="expression" dxfId="178" priority="179">
      <formula>ISTEXT($K$143)</formula>
    </cfRule>
  </conditionalFormatting>
  <conditionalFormatting sqref="J162">
    <cfRule type="expression" dxfId="177" priority="178">
      <formula>ISTEXT($J$162)</formula>
    </cfRule>
  </conditionalFormatting>
  <conditionalFormatting sqref="K162">
    <cfRule type="expression" dxfId="176" priority="177">
      <formula>ISTEXT($K$162)</formula>
    </cfRule>
  </conditionalFormatting>
  <conditionalFormatting sqref="J173">
    <cfRule type="expression" dxfId="175" priority="176">
      <formula>ISTEXT($J$173)</formula>
    </cfRule>
  </conditionalFormatting>
  <conditionalFormatting sqref="K173">
    <cfRule type="expression" dxfId="174" priority="175">
      <formula>ISTEXT($K$173)</formula>
    </cfRule>
  </conditionalFormatting>
  <conditionalFormatting sqref="J159">
    <cfRule type="expression" dxfId="173" priority="174">
      <formula>ISTEXT($J$159)</formula>
    </cfRule>
  </conditionalFormatting>
  <conditionalFormatting sqref="K159">
    <cfRule type="expression" dxfId="172" priority="173">
      <formula>ISTEXT($K$159)</formula>
    </cfRule>
  </conditionalFormatting>
  <conditionalFormatting sqref="J160">
    <cfRule type="expression" dxfId="171" priority="172">
      <formula>ISTEXT($J$160)</formula>
    </cfRule>
  </conditionalFormatting>
  <conditionalFormatting sqref="K160">
    <cfRule type="expression" dxfId="170" priority="171">
      <formula>ISTEXT($K$160)</formula>
    </cfRule>
  </conditionalFormatting>
  <conditionalFormatting sqref="J158">
    <cfRule type="expression" dxfId="169" priority="170">
      <formula>ISTEXT($J$158)</formula>
    </cfRule>
  </conditionalFormatting>
  <conditionalFormatting sqref="K158">
    <cfRule type="expression" dxfId="168" priority="169">
      <formula>ISTEXT($K$158)</formula>
    </cfRule>
  </conditionalFormatting>
  <conditionalFormatting sqref="J170">
    <cfRule type="expression" dxfId="167" priority="168">
      <formula>ISTEXT($J$170)</formula>
    </cfRule>
  </conditionalFormatting>
  <conditionalFormatting sqref="K170">
    <cfRule type="expression" dxfId="166" priority="167">
      <formula>ISTEXT($K$170)</formula>
    </cfRule>
  </conditionalFormatting>
  <conditionalFormatting sqref="J171">
    <cfRule type="expression" dxfId="165" priority="166">
      <formula>ISTEXT($J$171)</formula>
    </cfRule>
  </conditionalFormatting>
  <conditionalFormatting sqref="K171">
    <cfRule type="expression" dxfId="164" priority="165">
      <formula>ISTEXT($K$171)</formula>
    </cfRule>
  </conditionalFormatting>
  <conditionalFormatting sqref="J169">
    <cfRule type="expression" dxfId="163" priority="164">
      <formula>ISTEXT($J$169)</formula>
    </cfRule>
  </conditionalFormatting>
  <conditionalFormatting sqref="K169">
    <cfRule type="expression" dxfId="162" priority="163">
      <formula>ISTEXT($K$169)</formula>
    </cfRule>
  </conditionalFormatting>
  <conditionalFormatting sqref="J188">
    <cfRule type="expression" dxfId="161" priority="162">
      <formula>ISTEXT($J$188)</formula>
    </cfRule>
  </conditionalFormatting>
  <conditionalFormatting sqref="K188">
    <cfRule type="expression" dxfId="160" priority="161">
      <formula>ISTEXT($K$188)</formula>
    </cfRule>
  </conditionalFormatting>
  <conditionalFormatting sqref="J199">
    <cfRule type="expression" dxfId="159" priority="160">
      <formula>ISTEXT($J$199)</formula>
    </cfRule>
  </conditionalFormatting>
  <conditionalFormatting sqref="K199">
    <cfRule type="expression" dxfId="158" priority="159">
      <formula>ISTEXT($K$199)</formula>
    </cfRule>
  </conditionalFormatting>
  <conditionalFormatting sqref="J185">
    <cfRule type="expression" dxfId="157" priority="158">
      <formula>ISTEXT($J$185)</formula>
    </cfRule>
  </conditionalFormatting>
  <conditionalFormatting sqref="K185">
    <cfRule type="expression" dxfId="156" priority="157">
      <formula>ISTEXT($K$185)</formula>
    </cfRule>
  </conditionalFormatting>
  <conditionalFormatting sqref="J186">
    <cfRule type="expression" dxfId="155" priority="156">
      <formula>ISTEXT($J$186)</formula>
    </cfRule>
  </conditionalFormatting>
  <conditionalFormatting sqref="K186">
    <cfRule type="expression" dxfId="154" priority="155">
      <formula>ISTEXT($K$186)</formula>
    </cfRule>
  </conditionalFormatting>
  <conditionalFormatting sqref="J184">
    <cfRule type="expression" dxfId="153" priority="154">
      <formula>ISTEXT($J$184)</formula>
    </cfRule>
  </conditionalFormatting>
  <conditionalFormatting sqref="K184">
    <cfRule type="expression" dxfId="152" priority="153">
      <formula>ISTEXT($K$184)</formula>
    </cfRule>
  </conditionalFormatting>
  <conditionalFormatting sqref="J196">
    <cfRule type="expression" dxfId="151" priority="152">
      <formula>ISTEXT($J$196)</formula>
    </cfRule>
  </conditionalFormatting>
  <conditionalFormatting sqref="K196">
    <cfRule type="expression" dxfId="150" priority="151">
      <formula>ISTEXT($K$196)</formula>
    </cfRule>
  </conditionalFormatting>
  <conditionalFormatting sqref="J197">
    <cfRule type="expression" dxfId="149" priority="150">
      <formula>ISTEXT($J$197)</formula>
    </cfRule>
  </conditionalFormatting>
  <conditionalFormatting sqref="K197">
    <cfRule type="expression" dxfId="148" priority="149">
      <formula>ISTEXT($K$197)</formula>
    </cfRule>
  </conditionalFormatting>
  <conditionalFormatting sqref="J195">
    <cfRule type="expression" dxfId="147" priority="148">
      <formula>ISTEXT($J$195)</formula>
    </cfRule>
  </conditionalFormatting>
  <conditionalFormatting sqref="K195">
    <cfRule type="expression" dxfId="146" priority="147">
      <formula>ISTEXT($K$195)</formula>
    </cfRule>
  </conditionalFormatting>
  <conditionalFormatting sqref="J214">
    <cfRule type="expression" dxfId="145" priority="146">
      <formula>ISTEXT($J$214)</formula>
    </cfRule>
  </conditionalFormatting>
  <conditionalFormatting sqref="K214">
    <cfRule type="expression" dxfId="144" priority="145">
      <formula>ISTEXT($K$214)</formula>
    </cfRule>
  </conditionalFormatting>
  <conditionalFormatting sqref="J225">
    <cfRule type="expression" dxfId="143" priority="144">
      <formula>ISTEXT($J$225)</formula>
    </cfRule>
  </conditionalFormatting>
  <conditionalFormatting sqref="K225">
    <cfRule type="expression" dxfId="142" priority="143">
      <formula>ISTEXT($K$225)</formula>
    </cfRule>
  </conditionalFormatting>
  <conditionalFormatting sqref="J211">
    <cfRule type="expression" dxfId="141" priority="142">
      <formula>ISTEXT($J$211)</formula>
    </cfRule>
  </conditionalFormatting>
  <conditionalFormatting sqref="K211">
    <cfRule type="expression" dxfId="140" priority="141">
      <formula>ISTEXT($K$211)</formula>
    </cfRule>
  </conditionalFormatting>
  <conditionalFormatting sqref="J212">
    <cfRule type="expression" dxfId="139" priority="140">
      <formula>ISTEXT($J$212)</formula>
    </cfRule>
  </conditionalFormatting>
  <conditionalFormatting sqref="K212">
    <cfRule type="expression" dxfId="138" priority="139">
      <formula>ISTEXT($K$212)</formula>
    </cfRule>
  </conditionalFormatting>
  <conditionalFormatting sqref="J210">
    <cfRule type="expression" dxfId="137" priority="138">
      <formula>ISTEXT($J$210)</formula>
    </cfRule>
  </conditionalFormatting>
  <conditionalFormatting sqref="K210">
    <cfRule type="expression" dxfId="136" priority="137">
      <formula>ISTEXT($K$210)</formula>
    </cfRule>
  </conditionalFormatting>
  <conditionalFormatting sqref="J222">
    <cfRule type="expression" dxfId="135" priority="136">
      <formula>ISTEXT($J$222)</formula>
    </cfRule>
  </conditionalFormatting>
  <conditionalFormatting sqref="K222">
    <cfRule type="expression" dxfId="134" priority="135">
      <formula>ISTEXT($K$222)</formula>
    </cfRule>
  </conditionalFormatting>
  <conditionalFormatting sqref="J223">
    <cfRule type="expression" dxfId="133" priority="134">
      <formula>ISTEXT($J$223)</formula>
    </cfRule>
  </conditionalFormatting>
  <conditionalFormatting sqref="K223">
    <cfRule type="expression" dxfId="132" priority="133">
      <formula>ISTEXT($K$223)</formula>
    </cfRule>
  </conditionalFormatting>
  <conditionalFormatting sqref="J221">
    <cfRule type="expression" dxfId="131" priority="132">
      <formula>ISTEXT($J$221)</formula>
    </cfRule>
  </conditionalFormatting>
  <conditionalFormatting sqref="K221">
    <cfRule type="expression" dxfId="130" priority="131">
      <formula>ISTEXT($K$221)</formula>
    </cfRule>
  </conditionalFormatting>
  <conditionalFormatting sqref="J240">
    <cfRule type="expression" dxfId="129" priority="130">
      <formula>ISTEXT($J$240)</formula>
    </cfRule>
  </conditionalFormatting>
  <conditionalFormatting sqref="K240">
    <cfRule type="expression" dxfId="128" priority="129">
      <formula>ISTEXT($K$240)</formula>
    </cfRule>
  </conditionalFormatting>
  <conditionalFormatting sqref="J251">
    <cfRule type="expression" dxfId="127" priority="128">
      <formula>ISTEXT($J$251)</formula>
    </cfRule>
  </conditionalFormatting>
  <conditionalFormatting sqref="K251">
    <cfRule type="expression" dxfId="126" priority="127">
      <formula>ISTEXT($K$251)</formula>
    </cfRule>
  </conditionalFormatting>
  <conditionalFormatting sqref="J237">
    <cfRule type="expression" dxfId="125" priority="126">
      <formula>ISTEXT($J$237)</formula>
    </cfRule>
  </conditionalFormatting>
  <conditionalFormatting sqref="K237">
    <cfRule type="expression" dxfId="124" priority="125">
      <formula>ISTEXT($K$237)</formula>
    </cfRule>
  </conditionalFormatting>
  <conditionalFormatting sqref="J238">
    <cfRule type="expression" dxfId="123" priority="124">
      <formula>ISTEXT($J$238)</formula>
    </cfRule>
  </conditionalFormatting>
  <conditionalFormatting sqref="K238">
    <cfRule type="expression" dxfId="122" priority="123">
      <formula>ISTEXT($K$238)</formula>
    </cfRule>
  </conditionalFormatting>
  <conditionalFormatting sqref="J236">
    <cfRule type="expression" dxfId="121" priority="122">
      <formula>ISTEXT($J$236)</formula>
    </cfRule>
  </conditionalFormatting>
  <conditionalFormatting sqref="K236">
    <cfRule type="expression" dxfId="120" priority="121">
      <formula>ISTEXT($K$236)</formula>
    </cfRule>
  </conditionalFormatting>
  <conditionalFormatting sqref="J248">
    <cfRule type="expression" dxfId="119" priority="120">
      <formula>ISTEXT($J$248)</formula>
    </cfRule>
  </conditionalFormatting>
  <conditionalFormatting sqref="K248">
    <cfRule type="expression" dxfId="118" priority="119">
      <formula>ISTEXT($K$248)</formula>
    </cfRule>
  </conditionalFormatting>
  <conditionalFormatting sqref="J249">
    <cfRule type="expression" dxfId="117" priority="118">
      <formula>ISTEXT($J$249)</formula>
    </cfRule>
  </conditionalFormatting>
  <conditionalFormatting sqref="K249">
    <cfRule type="expression" dxfId="116" priority="117">
      <formula>ISTEXT($K$249)</formula>
    </cfRule>
  </conditionalFormatting>
  <conditionalFormatting sqref="J247">
    <cfRule type="expression" dxfId="115" priority="116">
      <formula>ISTEXT($J$247)</formula>
    </cfRule>
  </conditionalFormatting>
  <conditionalFormatting sqref="K247">
    <cfRule type="expression" dxfId="114" priority="115">
      <formula>ISTEXT($K$247)</formula>
    </cfRule>
  </conditionalFormatting>
  <conditionalFormatting sqref="J266">
    <cfRule type="expression" dxfId="113" priority="114">
      <formula>ISTEXT($J$266)</formula>
    </cfRule>
  </conditionalFormatting>
  <conditionalFormatting sqref="K266">
    <cfRule type="expression" dxfId="112" priority="113">
      <formula>ISTEXT($K$266)</formula>
    </cfRule>
  </conditionalFormatting>
  <conditionalFormatting sqref="J277">
    <cfRule type="expression" dxfId="111" priority="112">
      <formula>ISTEXT($J$277)</formula>
    </cfRule>
  </conditionalFormatting>
  <conditionalFormatting sqref="K277">
    <cfRule type="expression" dxfId="110" priority="111">
      <formula>ISTEXT($K$277)</formula>
    </cfRule>
  </conditionalFormatting>
  <conditionalFormatting sqref="J263">
    <cfRule type="expression" dxfId="109" priority="110">
      <formula>ISTEXT($J$263)</formula>
    </cfRule>
  </conditionalFormatting>
  <conditionalFormatting sqref="K263">
    <cfRule type="expression" dxfId="108" priority="109">
      <formula>ISTEXT($K$263)</formula>
    </cfRule>
  </conditionalFormatting>
  <conditionalFormatting sqref="J264">
    <cfRule type="expression" dxfId="107" priority="108">
      <formula>ISTEXT($J$264)</formula>
    </cfRule>
  </conditionalFormatting>
  <conditionalFormatting sqref="K264">
    <cfRule type="expression" dxfId="106" priority="107">
      <formula>ISTEXT($K$264)</formula>
    </cfRule>
  </conditionalFormatting>
  <conditionalFormatting sqref="J262">
    <cfRule type="expression" dxfId="105" priority="106">
      <formula>ISTEXT($J$262)</formula>
    </cfRule>
  </conditionalFormatting>
  <conditionalFormatting sqref="K262">
    <cfRule type="expression" dxfId="104" priority="105">
      <formula>ISTEXT($K$262)</formula>
    </cfRule>
  </conditionalFormatting>
  <conditionalFormatting sqref="J274">
    <cfRule type="expression" dxfId="103" priority="104">
      <formula>ISTEXT($J$274)</formula>
    </cfRule>
  </conditionalFormatting>
  <conditionalFormatting sqref="K274">
    <cfRule type="expression" dxfId="102" priority="103">
      <formula>ISTEXT($K$274)</formula>
    </cfRule>
  </conditionalFormatting>
  <conditionalFormatting sqref="J275">
    <cfRule type="expression" dxfId="101" priority="102">
      <formula>ISTEXT($J$275)</formula>
    </cfRule>
  </conditionalFormatting>
  <conditionalFormatting sqref="K275">
    <cfRule type="expression" dxfId="100" priority="101">
      <formula>ISTEXT($K$275)</formula>
    </cfRule>
  </conditionalFormatting>
  <conditionalFormatting sqref="J273">
    <cfRule type="expression" dxfId="99" priority="100">
      <formula>ISTEXT($J$273)</formula>
    </cfRule>
  </conditionalFormatting>
  <conditionalFormatting sqref="K273">
    <cfRule type="expression" dxfId="98" priority="99">
      <formula>ISTEXT($K$273)</formula>
    </cfRule>
  </conditionalFormatting>
  <conditionalFormatting sqref="J292">
    <cfRule type="expression" dxfId="97" priority="98">
      <formula>ISTEXT($J$292)</formula>
    </cfRule>
  </conditionalFormatting>
  <conditionalFormatting sqref="K292">
    <cfRule type="expression" dxfId="96" priority="97">
      <formula>ISTEXT($K$292)</formula>
    </cfRule>
  </conditionalFormatting>
  <conditionalFormatting sqref="J303">
    <cfRule type="expression" dxfId="95" priority="96">
      <formula>ISTEXT($J$303)</formula>
    </cfRule>
  </conditionalFormatting>
  <conditionalFormatting sqref="K303">
    <cfRule type="expression" dxfId="94" priority="95">
      <formula>ISTEXT($K$303)</formula>
    </cfRule>
  </conditionalFormatting>
  <conditionalFormatting sqref="J289">
    <cfRule type="expression" dxfId="93" priority="94">
      <formula>ISTEXT($J$289)</formula>
    </cfRule>
  </conditionalFormatting>
  <conditionalFormatting sqref="K289">
    <cfRule type="expression" dxfId="92" priority="93">
      <formula>ISTEXT($K$289)</formula>
    </cfRule>
  </conditionalFormatting>
  <conditionalFormatting sqref="J290">
    <cfRule type="expression" dxfId="91" priority="92">
      <formula>ISTEXT($J$290)</formula>
    </cfRule>
  </conditionalFormatting>
  <conditionalFormatting sqref="K290">
    <cfRule type="expression" dxfId="90" priority="91">
      <formula>ISTEXT($K$290)</formula>
    </cfRule>
  </conditionalFormatting>
  <conditionalFormatting sqref="J288">
    <cfRule type="expression" dxfId="89" priority="90">
      <formula>ISTEXT($J$288)</formula>
    </cfRule>
  </conditionalFormatting>
  <conditionalFormatting sqref="K288">
    <cfRule type="expression" dxfId="88" priority="89">
      <formula>ISTEXT($K$288)</formula>
    </cfRule>
  </conditionalFormatting>
  <conditionalFormatting sqref="J300">
    <cfRule type="expression" dxfId="87" priority="88">
      <formula>ISTEXT($J$300)</formula>
    </cfRule>
  </conditionalFormatting>
  <conditionalFormatting sqref="K300">
    <cfRule type="expression" dxfId="86" priority="87">
      <formula>ISTEXT($K$300)</formula>
    </cfRule>
  </conditionalFormatting>
  <conditionalFormatting sqref="J301">
    <cfRule type="expression" dxfId="85" priority="86">
      <formula>ISTEXT($J$301)</formula>
    </cfRule>
  </conditionalFormatting>
  <conditionalFormatting sqref="K301">
    <cfRule type="expression" dxfId="84" priority="85">
      <formula>ISTEXT($K$301)</formula>
    </cfRule>
  </conditionalFormatting>
  <conditionalFormatting sqref="J299">
    <cfRule type="expression" dxfId="83" priority="84">
      <formula>ISTEXT($J$299)</formula>
    </cfRule>
  </conditionalFormatting>
  <conditionalFormatting sqref="K299">
    <cfRule type="expression" dxfId="82" priority="83">
      <formula>ISTEXT($K$299)</formula>
    </cfRule>
  </conditionalFormatting>
  <conditionalFormatting sqref="J318">
    <cfRule type="expression" dxfId="81" priority="82">
      <formula>ISTEXT($J$318)</formula>
    </cfRule>
  </conditionalFormatting>
  <conditionalFormatting sqref="K318">
    <cfRule type="expression" dxfId="80" priority="81">
      <formula>ISTEXT($K$318)</formula>
    </cfRule>
  </conditionalFormatting>
  <conditionalFormatting sqref="J329">
    <cfRule type="expression" dxfId="79" priority="80">
      <formula>ISTEXT($J$329)</formula>
    </cfRule>
  </conditionalFormatting>
  <conditionalFormatting sqref="K329">
    <cfRule type="expression" dxfId="78" priority="79">
      <formula>ISTEXT($K$329)</formula>
    </cfRule>
  </conditionalFormatting>
  <conditionalFormatting sqref="J315">
    <cfRule type="expression" dxfId="77" priority="78">
      <formula>ISTEXT($J$315)</formula>
    </cfRule>
  </conditionalFormatting>
  <conditionalFormatting sqref="K315">
    <cfRule type="expression" dxfId="76" priority="77">
      <formula>ISTEXT($K$315)</formula>
    </cfRule>
  </conditionalFormatting>
  <conditionalFormatting sqref="J316">
    <cfRule type="expression" dxfId="75" priority="76">
      <formula>ISTEXT($J$316)</formula>
    </cfRule>
  </conditionalFormatting>
  <conditionalFormatting sqref="K316">
    <cfRule type="expression" dxfId="74" priority="75">
      <formula>ISTEXT($K$316)</formula>
    </cfRule>
  </conditionalFormatting>
  <conditionalFormatting sqref="J314">
    <cfRule type="expression" dxfId="73" priority="74">
      <formula>ISTEXT($J$314)</formula>
    </cfRule>
  </conditionalFormatting>
  <conditionalFormatting sqref="K314">
    <cfRule type="expression" dxfId="72" priority="73">
      <formula>ISTEXT($K$314)</formula>
    </cfRule>
  </conditionalFormatting>
  <conditionalFormatting sqref="J326">
    <cfRule type="expression" dxfId="71" priority="72">
      <formula>ISTEXT($J$326)</formula>
    </cfRule>
  </conditionalFormatting>
  <conditionalFormatting sqref="K326">
    <cfRule type="expression" dxfId="70" priority="71">
      <formula>ISTEXT($K$326)</formula>
    </cfRule>
  </conditionalFormatting>
  <conditionalFormatting sqref="J327">
    <cfRule type="expression" dxfId="69" priority="70">
      <formula>ISTEXT($J$327)</formula>
    </cfRule>
  </conditionalFormatting>
  <conditionalFormatting sqref="K327">
    <cfRule type="expression" dxfId="68" priority="69">
      <formula>ISTEXT($K$327)</formula>
    </cfRule>
  </conditionalFormatting>
  <conditionalFormatting sqref="J325">
    <cfRule type="expression" dxfId="67" priority="68">
      <formula>ISTEXT($J$325)</formula>
    </cfRule>
  </conditionalFormatting>
  <conditionalFormatting sqref="K325">
    <cfRule type="expression" dxfId="66" priority="67">
      <formula>ISTEXT($K$325)</formula>
    </cfRule>
  </conditionalFormatting>
  <conditionalFormatting sqref="J344">
    <cfRule type="expression" dxfId="65" priority="66">
      <formula>ISTEXT($J$344)</formula>
    </cfRule>
  </conditionalFormatting>
  <conditionalFormatting sqref="K344">
    <cfRule type="expression" dxfId="64" priority="65">
      <formula>ISTEXT($K$344)</formula>
    </cfRule>
  </conditionalFormatting>
  <conditionalFormatting sqref="J355">
    <cfRule type="expression" dxfId="63" priority="64">
      <formula>ISTEXT($J$355)</formula>
    </cfRule>
  </conditionalFormatting>
  <conditionalFormatting sqref="K355">
    <cfRule type="expression" dxfId="62" priority="63">
      <formula>ISTEXT($K$355)</formula>
    </cfRule>
  </conditionalFormatting>
  <conditionalFormatting sqref="J341">
    <cfRule type="expression" dxfId="61" priority="62">
      <formula>ISTEXT($J$341)</formula>
    </cfRule>
  </conditionalFormatting>
  <conditionalFormatting sqref="K341">
    <cfRule type="expression" dxfId="60" priority="61">
      <formula>ISTEXT($K$341)</formula>
    </cfRule>
  </conditionalFormatting>
  <conditionalFormatting sqref="L341">
    <cfRule type="expression" dxfId="59" priority="60">
      <formula>ISTEXT($L$341)</formula>
    </cfRule>
  </conditionalFormatting>
  <conditionalFormatting sqref="J342">
    <cfRule type="expression" dxfId="58" priority="59">
      <formula>ISTEXT($J$342)</formula>
    </cfRule>
  </conditionalFormatting>
  <conditionalFormatting sqref="K342">
    <cfRule type="expression" dxfId="57" priority="58">
      <formula>ISTEXT($K$342)</formula>
    </cfRule>
  </conditionalFormatting>
  <conditionalFormatting sqref="L342">
    <cfRule type="expression" dxfId="56" priority="57">
      <formula>ISTEXT($L$342)</formula>
    </cfRule>
  </conditionalFormatting>
  <conditionalFormatting sqref="J340">
    <cfRule type="expression" dxfId="55" priority="56">
      <formula>ISTEXT($J$340)</formula>
    </cfRule>
  </conditionalFormatting>
  <conditionalFormatting sqref="K340">
    <cfRule type="expression" dxfId="54" priority="55">
      <formula>ISTEXT($K$340)</formula>
    </cfRule>
  </conditionalFormatting>
  <conditionalFormatting sqref="L340">
    <cfRule type="expression" dxfId="53" priority="54">
      <formula>ISTEXT($L$340)</formula>
    </cfRule>
  </conditionalFormatting>
  <conditionalFormatting sqref="J352">
    <cfRule type="expression" dxfId="52" priority="53">
      <formula>ISTEXT($J$352)</formula>
    </cfRule>
  </conditionalFormatting>
  <conditionalFormatting sqref="K352">
    <cfRule type="expression" dxfId="51" priority="52">
      <formula>ISTEXT($K$352)</formula>
    </cfRule>
  </conditionalFormatting>
  <conditionalFormatting sqref="L352">
    <cfRule type="expression" dxfId="50" priority="51">
      <formula>ISTEXT($L$352)</formula>
    </cfRule>
  </conditionalFormatting>
  <conditionalFormatting sqref="J353">
    <cfRule type="expression" dxfId="49" priority="50">
      <formula>ISTEXT($J$353)</formula>
    </cfRule>
  </conditionalFormatting>
  <conditionalFormatting sqref="K353">
    <cfRule type="expression" dxfId="48" priority="49">
      <formula>ISTEXT($K$353)</formula>
    </cfRule>
  </conditionalFormatting>
  <conditionalFormatting sqref="L353">
    <cfRule type="expression" dxfId="47" priority="48">
      <formula>ISTEXT($L$353)</formula>
    </cfRule>
  </conditionalFormatting>
  <conditionalFormatting sqref="J351">
    <cfRule type="expression" dxfId="46" priority="47">
      <formula>ISTEXT($J$351)</formula>
    </cfRule>
  </conditionalFormatting>
  <conditionalFormatting sqref="K351">
    <cfRule type="expression" dxfId="45" priority="46">
      <formula>ISTEXT($K$351)</formula>
    </cfRule>
  </conditionalFormatting>
  <conditionalFormatting sqref="L351">
    <cfRule type="expression" dxfId="44" priority="45">
      <formula>ISTEXT($L$351)</formula>
    </cfRule>
  </conditionalFormatting>
  <conditionalFormatting sqref="J376">
    <cfRule type="expression" dxfId="43" priority="44">
      <formula>ISTEXT($J$376)</formula>
    </cfRule>
  </conditionalFormatting>
  <conditionalFormatting sqref="K376">
    <cfRule type="expression" dxfId="42" priority="43">
      <formula>ISTEXT($K$376)</formula>
    </cfRule>
  </conditionalFormatting>
  <conditionalFormatting sqref="J387">
    <cfRule type="expression" dxfId="41" priority="42">
      <formula>ISTEXT($J$387)</formula>
    </cfRule>
  </conditionalFormatting>
  <conditionalFormatting sqref="K387">
    <cfRule type="expression" dxfId="40" priority="41">
      <formula>ISTEXT($K$387)</formula>
    </cfRule>
  </conditionalFormatting>
  <conditionalFormatting sqref="J373">
    <cfRule type="expression" dxfId="39" priority="40">
      <formula>ISTEXT($J$373)</formula>
    </cfRule>
  </conditionalFormatting>
  <conditionalFormatting sqref="K373">
    <cfRule type="expression" dxfId="38" priority="39">
      <formula>ISTEXT($K$373)</formula>
    </cfRule>
  </conditionalFormatting>
  <conditionalFormatting sqref="L373">
    <cfRule type="expression" dxfId="37" priority="38">
      <formula>ISTEXT($L$373)</formula>
    </cfRule>
  </conditionalFormatting>
  <conditionalFormatting sqref="J374">
    <cfRule type="expression" dxfId="36" priority="37">
      <formula>ISTEXT($J$374)</formula>
    </cfRule>
  </conditionalFormatting>
  <conditionalFormatting sqref="K374">
    <cfRule type="expression" dxfId="35" priority="36">
      <formula>ISTEXT($K$374)</formula>
    </cfRule>
  </conditionalFormatting>
  <conditionalFormatting sqref="L374">
    <cfRule type="expression" dxfId="34" priority="35">
      <formula>ISTEXT($L$374)</formula>
    </cfRule>
  </conditionalFormatting>
  <conditionalFormatting sqref="J372">
    <cfRule type="expression" dxfId="33" priority="34">
      <formula>ISTEXT($J$372)</formula>
    </cfRule>
  </conditionalFormatting>
  <conditionalFormatting sqref="K372">
    <cfRule type="expression" dxfId="32" priority="33">
      <formula>ISTEXT($K$372)</formula>
    </cfRule>
  </conditionalFormatting>
  <conditionalFormatting sqref="L372">
    <cfRule type="expression" dxfId="31" priority="32">
      <formula>ISTEXT($L$372)</formula>
    </cfRule>
  </conditionalFormatting>
  <conditionalFormatting sqref="J384">
    <cfRule type="expression" dxfId="30" priority="31">
      <formula>ISTEXT($J$384)</formula>
    </cfRule>
  </conditionalFormatting>
  <conditionalFormatting sqref="K384">
    <cfRule type="expression" dxfId="29" priority="30">
      <formula>ISTEXT($K$384)</formula>
    </cfRule>
  </conditionalFormatting>
  <conditionalFormatting sqref="L384">
    <cfRule type="expression" dxfId="28" priority="29">
      <formula>ISTEXT($L$384)</formula>
    </cfRule>
  </conditionalFormatting>
  <conditionalFormatting sqref="J385">
    <cfRule type="expression" dxfId="27" priority="28">
      <formula>ISTEXT($J$385)</formula>
    </cfRule>
  </conditionalFormatting>
  <conditionalFormatting sqref="K385">
    <cfRule type="expression" dxfId="26" priority="27">
      <formula>ISTEXT($K$385)</formula>
    </cfRule>
  </conditionalFormatting>
  <conditionalFormatting sqref="L385">
    <cfRule type="expression" dxfId="25" priority="26">
      <formula>ISTEXT($L$385)</formula>
    </cfRule>
  </conditionalFormatting>
  <conditionalFormatting sqref="J383">
    <cfRule type="expression" dxfId="24" priority="25">
      <formula>ISTEXT($J$383)</formula>
    </cfRule>
  </conditionalFormatting>
  <conditionalFormatting sqref="K383">
    <cfRule type="expression" dxfId="23" priority="24">
      <formula>ISTEXT($K$383)</formula>
    </cfRule>
  </conditionalFormatting>
  <conditionalFormatting sqref="L383">
    <cfRule type="expression" dxfId="22" priority="23">
      <formula>ISTEXT($L$383)</formula>
    </cfRule>
  </conditionalFormatting>
  <conditionalFormatting sqref="J408">
    <cfRule type="expression" dxfId="21" priority="22">
      <formula>ISTEXT($J$408)</formula>
    </cfRule>
  </conditionalFormatting>
  <conditionalFormatting sqref="K408">
    <cfRule type="expression" dxfId="20" priority="21">
      <formula>ISTEXT($K$408)</formula>
    </cfRule>
  </conditionalFormatting>
  <conditionalFormatting sqref="J419">
    <cfRule type="expression" dxfId="19" priority="20">
      <formula>ISTEXT($J$419)</formula>
    </cfRule>
  </conditionalFormatting>
  <conditionalFormatting sqref="K419">
    <cfRule type="expression" dxfId="18" priority="19">
      <formula>ISTEXT($K$419)</formula>
    </cfRule>
  </conditionalFormatting>
  <conditionalFormatting sqref="J405">
    <cfRule type="expression" dxfId="17" priority="18">
      <formula>ISTEXT($J$405)</formula>
    </cfRule>
  </conditionalFormatting>
  <conditionalFormatting sqref="K405">
    <cfRule type="expression" dxfId="16" priority="17">
      <formula>ISTEXT($K$405)</formula>
    </cfRule>
  </conditionalFormatting>
  <conditionalFormatting sqref="L405">
    <cfRule type="expression" dxfId="15" priority="16">
      <formula>ISTEXT($L$405)</formula>
    </cfRule>
  </conditionalFormatting>
  <conditionalFormatting sqref="J406">
    <cfRule type="expression" dxfId="14" priority="15">
      <formula>ISTEXT($J$406)</formula>
    </cfRule>
  </conditionalFormatting>
  <conditionalFormatting sqref="K406">
    <cfRule type="expression" dxfId="13" priority="14">
      <formula>ISTEXT($K$406)</formula>
    </cfRule>
  </conditionalFormatting>
  <conditionalFormatting sqref="L406">
    <cfRule type="expression" dxfId="12" priority="13">
      <formula>ISTEXT($L$406)</formula>
    </cfRule>
  </conditionalFormatting>
  <conditionalFormatting sqref="J404">
    <cfRule type="expression" dxfId="11" priority="12">
      <formula>ISTEXT($J$404)</formula>
    </cfRule>
  </conditionalFormatting>
  <conditionalFormatting sqref="K404">
    <cfRule type="expression" dxfId="10" priority="11">
      <formula>ISTEXT($K$404)</formula>
    </cfRule>
  </conditionalFormatting>
  <conditionalFormatting sqref="L404">
    <cfRule type="expression" dxfId="9" priority="10">
      <formula>ISTEXT($L$404)</formula>
    </cfRule>
  </conditionalFormatting>
  <conditionalFormatting sqref="J416">
    <cfRule type="expression" dxfId="8" priority="9">
      <formula>ISTEXT($J$416)</formula>
    </cfRule>
  </conditionalFormatting>
  <conditionalFormatting sqref="K416">
    <cfRule type="expression" dxfId="7" priority="8">
      <formula>ISTEXT($K$416)</formula>
    </cfRule>
  </conditionalFormatting>
  <conditionalFormatting sqref="L416">
    <cfRule type="expression" dxfId="6" priority="7">
      <formula>ISTEXT($L$416)</formula>
    </cfRule>
  </conditionalFormatting>
  <conditionalFormatting sqref="J417">
    <cfRule type="expression" dxfId="5" priority="6">
      <formula>ISTEXT($J$417)</formula>
    </cfRule>
  </conditionalFormatting>
  <conditionalFormatting sqref="K417">
    <cfRule type="expression" dxfId="4" priority="5">
      <formula>ISTEXT($K$417)</formula>
    </cfRule>
  </conditionalFormatting>
  <conditionalFormatting sqref="L417">
    <cfRule type="expression" dxfId="3" priority="4">
      <formula>ISTEXT($L$417)</formula>
    </cfRule>
  </conditionalFormatting>
  <conditionalFormatting sqref="J415">
    <cfRule type="expression" dxfId="2" priority="3">
      <formula>ISTEXT($J$415)</formula>
    </cfRule>
  </conditionalFormatting>
  <conditionalFormatting sqref="K415">
    <cfRule type="expression" dxfId="1" priority="2">
      <formula>ISTEXT($K$415)</formula>
    </cfRule>
  </conditionalFormatting>
  <conditionalFormatting sqref="L415">
    <cfRule type="expression" dxfId="0" priority="1">
      <formula>ISTEXT($L$415)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David Ayres</cp:lastModifiedBy>
  <dcterms:created xsi:type="dcterms:W3CDTF">2020-06-25T11:32:16Z</dcterms:created>
  <dcterms:modified xsi:type="dcterms:W3CDTF">2020-06-30T17:48:54Z</dcterms:modified>
</cp:coreProperties>
</file>