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J:\CLIENT_DATA\EPA\EPA 2020\Reporting\June 2020\"/>
    </mc:Choice>
  </mc:AlternateContent>
  <bookViews>
    <workbookView xWindow="0" yWindow="0" windowWidth="28800" windowHeight="12300" activeTab="1"/>
  </bookViews>
  <sheets>
    <sheet name="Summary" sheetId="1" r:id="rId1"/>
    <sheet name="Data" sheetId="2" r:id="rId2"/>
  </sheets>
  <definedNames>
    <definedName name="Individual1">Summary!$J$2:$Q$92</definedName>
    <definedName name="Summary1">Summary!$A$6:$G$24</definedName>
    <definedName name="Summary2G1">Summary!$A$27:$H$45</definedName>
    <definedName name="Summary3">Summary!$A$48:$H$65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5" i="1" l="1"/>
  <c r="D65" i="1"/>
  <c r="F65" i="1" s="1"/>
  <c r="G65" i="1" s="1"/>
  <c r="C65" i="1"/>
  <c r="B65" i="1"/>
  <c r="E64" i="1"/>
  <c r="D64" i="1"/>
  <c r="F64" i="1" s="1"/>
  <c r="G64" i="1" s="1"/>
  <c r="C64" i="1"/>
  <c r="B64" i="1"/>
  <c r="E63" i="1"/>
  <c r="D63" i="1"/>
  <c r="F63" i="1" s="1"/>
  <c r="G63" i="1" s="1"/>
  <c r="C63" i="1"/>
  <c r="B63" i="1"/>
  <c r="E62" i="1"/>
  <c r="D62" i="1"/>
  <c r="F62" i="1" s="1"/>
  <c r="G62" i="1" s="1"/>
  <c r="C62" i="1"/>
  <c r="B62" i="1"/>
  <c r="E61" i="1"/>
  <c r="D61" i="1"/>
  <c r="F61" i="1" s="1"/>
  <c r="G61" i="1" s="1"/>
  <c r="C61" i="1"/>
  <c r="B61" i="1"/>
  <c r="E60" i="1"/>
  <c r="D60" i="1"/>
  <c r="F60" i="1" s="1"/>
  <c r="G60" i="1" s="1"/>
  <c r="C60" i="1"/>
  <c r="B60" i="1"/>
  <c r="E59" i="1"/>
  <c r="D59" i="1"/>
  <c r="F59" i="1" s="1"/>
  <c r="G59" i="1" s="1"/>
  <c r="C59" i="1"/>
  <c r="B59" i="1"/>
  <c r="E58" i="1"/>
  <c r="D58" i="1"/>
  <c r="F58" i="1" s="1"/>
  <c r="G58" i="1" s="1"/>
  <c r="C58" i="1"/>
  <c r="B58" i="1"/>
  <c r="E57" i="1"/>
  <c r="D57" i="1"/>
  <c r="F57" i="1" s="1"/>
  <c r="G57" i="1" s="1"/>
  <c r="C57" i="1"/>
  <c r="B57" i="1"/>
  <c r="E56" i="1"/>
  <c r="D56" i="1"/>
  <c r="F56" i="1" s="1"/>
  <c r="G56" i="1" s="1"/>
  <c r="C56" i="1"/>
  <c r="B56" i="1"/>
  <c r="E55" i="1"/>
  <c r="D55" i="1"/>
  <c r="F55" i="1" s="1"/>
  <c r="G55" i="1" s="1"/>
  <c r="C55" i="1"/>
  <c r="B55" i="1"/>
  <c r="E54" i="1"/>
  <c r="D54" i="1"/>
  <c r="F54" i="1" s="1"/>
  <c r="G54" i="1" s="1"/>
  <c r="C54" i="1"/>
  <c r="B54" i="1"/>
  <c r="E53" i="1"/>
  <c r="D53" i="1"/>
  <c r="F53" i="1" s="1"/>
  <c r="G53" i="1" s="1"/>
  <c r="C53" i="1"/>
  <c r="B53" i="1"/>
  <c r="E52" i="1"/>
  <c r="D52" i="1"/>
  <c r="F52" i="1" s="1"/>
  <c r="G52" i="1" s="1"/>
  <c r="C52" i="1"/>
  <c r="B52" i="1"/>
  <c r="E51" i="1"/>
  <c r="D51" i="1"/>
  <c r="F51" i="1" s="1"/>
  <c r="G51" i="1" s="1"/>
  <c r="C51" i="1"/>
  <c r="B51" i="1"/>
  <c r="E50" i="1"/>
  <c r="D50" i="1"/>
  <c r="F50" i="1" s="1"/>
  <c r="G50" i="1" s="1"/>
  <c r="C50" i="1"/>
  <c r="B50" i="1"/>
  <c r="E49" i="1"/>
  <c r="D49" i="1"/>
  <c r="F49" i="1" s="1"/>
  <c r="G49" i="1" s="1"/>
  <c r="C49" i="1"/>
  <c r="B49" i="1"/>
  <c r="P91" i="1"/>
  <c r="O91" i="1"/>
  <c r="N91" i="1"/>
  <c r="Q91" i="1" s="1"/>
  <c r="Q90" i="1"/>
  <c r="P90" i="1"/>
  <c r="O90" i="1"/>
  <c r="N90" i="1"/>
  <c r="Q88" i="1"/>
  <c r="P88" i="1"/>
  <c r="O88" i="1"/>
  <c r="N88" i="1"/>
  <c r="P89" i="1"/>
  <c r="O89" i="1"/>
  <c r="N89" i="1"/>
  <c r="Q89" i="1" s="1"/>
  <c r="P87" i="1"/>
  <c r="O87" i="1"/>
  <c r="N87" i="1"/>
  <c r="Q87" i="1" s="1"/>
  <c r="K87" i="1"/>
  <c r="P86" i="1"/>
  <c r="Q86" i="1" s="1"/>
  <c r="O86" i="1"/>
  <c r="N86" i="1"/>
  <c r="Q85" i="1"/>
  <c r="P85" i="1"/>
  <c r="O85" i="1"/>
  <c r="N85" i="1"/>
  <c r="Q83" i="1"/>
  <c r="P83" i="1"/>
  <c r="O83" i="1"/>
  <c r="N83" i="1"/>
  <c r="Q84" i="1"/>
  <c r="Q82" i="1"/>
  <c r="P84" i="1"/>
  <c r="O84" i="1"/>
  <c r="N84" i="1"/>
  <c r="P82" i="1"/>
  <c r="O82" i="1"/>
  <c r="N82" i="1"/>
  <c r="K82" i="1"/>
  <c r="P81" i="1"/>
  <c r="O81" i="1"/>
  <c r="N81" i="1"/>
  <c r="Q81" i="1" s="1"/>
  <c r="Q80" i="1"/>
  <c r="P80" i="1"/>
  <c r="O80" i="1"/>
  <c r="N80" i="1"/>
  <c r="Q78" i="1"/>
  <c r="P78" i="1"/>
  <c r="O78" i="1"/>
  <c r="N78" i="1"/>
  <c r="P79" i="1"/>
  <c r="O79" i="1"/>
  <c r="N79" i="1"/>
  <c r="Q79" i="1" s="1"/>
  <c r="P77" i="1"/>
  <c r="O77" i="1"/>
  <c r="N77" i="1"/>
  <c r="Q77" i="1" s="1"/>
  <c r="K77" i="1"/>
  <c r="P76" i="1"/>
  <c r="Q76" i="1" s="1"/>
  <c r="O76" i="1"/>
  <c r="N76" i="1"/>
  <c r="Q75" i="1"/>
  <c r="P75" i="1"/>
  <c r="O75" i="1"/>
  <c r="N75" i="1"/>
  <c r="Q73" i="1"/>
  <c r="P73" i="1"/>
  <c r="O73" i="1"/>
  <c r="N73" i="1"/>
  <c r="Q74" i="1"/>
  <c r="P74" i="1"/>
  <c r="O74" i="1"/>
  <c r="N74" i="1"/>
  <c r="P72" i="1"/>
  <c r="O72" i="1"/>
  <c r="N72" i="1"/>
  <c r="Q72" i="1" s="1"/>
  <c r="K72" i="1"/>
  <c r="P71" i="1"/>
  <c r="O71" i="1"/>
  <c r="N71" i="1"/>
  <c r="Q71" i="1" s="1"/>
  <c r="Q70" i="1"/>
  <c r="P70" i="1"/>
  <c r="O70" i="1"/>
  <c r="N70" i="1"/>
  <c r="Q68" i="1"/>
  <c r="P68" i="1"/>
  <c r="O68" i="1"/>
  <c r="N68" i="1"/>
  <c r="P69" i="1"/>
  <c r="O69" i="1"/>
  <c r="N69" i="1"/>
  <c r="Q69" i="1" s="1"/>
  <c r="P67" i="1"/>
  <c r="O67" i="1"/>
  <c r="N67" i="1"/>
  <c r="Q67" i="1" s="1"/>
  <c r="K67" i="1"/>
  <c r="P66" i="1"/>
  <c r="Q66" i="1" s="1"/>
  <c r="O66" i="1"/>
  <c r="N66" i="1"/>
  <c r="Q65" i="1"/>
  <c r="P65" i="1"/>
  <c r="O65" i="1"/>
  <c r="N65" i="1"/>
  <c r="Q63" i="1"/>
  <c r="P63" i="1"/>
  <c r="O63" i="1"/>
  <c r="N63" i="1"/>
  <c r="Q64" i="1"/>
  <c r="P64" i="1"/>
  <c r="O64" i="1"/>
  <c r="N64" i="1"/>
  <c r="P62" i="1"/>
  <c r="O62" i="1"/>
  <c r="N62" i="1"/>
  <c r="Q62" i="1" s="1"/>
  <c r="K62" i="1"/>
  <c r="P61" i="1"/>
  <c r="O61" i="1"/>
  <c r="N61" i="1"/>
  <c r="Q61" i="1" s="1"/>
  <c r="Q60" i="1"/>
  <c r="P60" i="1"/>
  <c r="O60" i="1"/>
  <c r="N60" i="1"/>
  <c r="Q58" i="1"/>
  <c r="P58" i="1"/>
  <c r="O58" i="1"/>
  <c r="N58" i="1"/>
  <c r="P59" i="1"/>
  <c r="O59" i="1"/>
  <c r="N59" i="1"/>
  <c r="Q59" i="1" s="1"/>
  <c r="P57" i="1"/>
  <c r="O57" i="1"/>
  <c r="N57" i="1"/>
  <c r="Q57" i="1" s="1"/>
  <c r="K57" i="1"/>
  <c r="P56" i="1"/>
  <c r="Q56" i="1" s="1"/>
  <c r="O56" i="1"/>
  <c r="N56" i="1"/>
  <c r="Q55" i="1"/>
  <c r="P55" i="1"/>
  <c r="O55" i="1"/>
  <c r="N55" i="1"/>
  <c r="Q53" i="1"/>
  <c r="P53" i="1"/>
  <c r="O53" i="1"/>
  <c r="N53" i="1"/>
  <c r="Q54" i="1"/>
  <c r="P54" i="1"/>
  <c r="O54" i="1"/>
  <c r="N54" i="1"/>
  <c r="P52" i="1"/>
  <c r="O52" i="1"/>
  <c r="N52" i="1"/>
  <c r="Q52" i="1" s="1"/>
  <c r="K52" i="1"/>
  <c r="P51" i="1"/>
  <c r="O51" i="1"/>
  <c r="N51" i="1"/>
  <c r="Q51" i="1" s="1"/>
  <c r="Q50" i="1"/>
  <c r="P50" i="1"/>
  <c r="O50" i="1"/>
  <c r="N50" i="1"/>
  <c r="Q48" i="1"/>
  <c r="P48" i="1"/>
  <c r="O48" i="1"/>
  <c r="N48" i="1"/>
  <c r="P49" i="1"/>
  <c r="O49" i="1"/>
  <c r="N49" i="1"/>
  <c r="Q49" i="1" s="1"/>
  <c r="P47" i="1"/>
  <c r="O47" i="1"/>
  <c r="N47" i="1"/>
  <c r="Q47" i="1" s="1"/>
  <c r="K47" i="1"/>
  <c r="P46" i="1"/>
  <c r="Q46" i="1" s="1"/>
  <c r="O46" i="1"/>
  <c r="N46" i="1"/>
  <c r="Q45" i="1"/>
  <c r="P45" i="1"/>
  <c r="O45" i="1"/>
  <c r="N45" i="1"/>
  <c r="Q43" i="1"/>
  <c r="P43" i="1"/>
  <c r="O43" i="1"/>
  <c r="N43" i="1"/>
  <c r="Q44" i="1"/>
  <c r="P44" i="1"/>
  <c r="O44" i="1"/>
  <c r="N44" i="1"/>
  <c r="P42" i="1"/>
  <c r="O42" i="1"/>
  <c r="N42" i="1"/>
  <c r="Q42" i="1" s="1"/>
  <c r="K42" i="1"/>
  <c r="P41" i="1"/>
  <c r="O41" i="1"/>
  <c r="N41" i="1"/>
  <c r="Q41" i="1" s="1"/>
  <c r="Q40" i="1"/>
  <c r="P40" i="1"/>
  <c r="O40" i="1"/>
  <c r="N40" i="1"/>
  <c r="Q38" i="1"/>
  <c r="P38" i="1"/>
  <c r="O38" i="1"/>
  <c r="N38" i="1"/>
  <c r="P39" i="1"/>
  <c r="O39" i="1"/>
  <c r="N39" i="1"/>
  <c r="Q39" i="1" s="1"/>
  <c r="P37" i="1"/>
  <c r="O37" i="1"/>
  <c r="N37" i="1"/>
  <c r="Q37" i="1" s="1"/>
  <c r="K37" i="1"/>
  <c r="P36" i="1"/>
  <c r="Q36" i="1" s="1"/>
  <c r="O36" i="1"/>
  <c r="N36" i="1"/>
  <c r="Q35" i="1"/>
  <c r="P35" i="1"/>
  <c r="O35" i="1"/>
  <c r="N35" i="1"/>
  <c r="Q33" i="1"/>
  <c r="P33" i="1"/>
  <c r="O33" i="1"/>
  <c r="N33" i="1"/>
  <c r="Q34" i="1"/>
  <c r="P34" i="1"/>
  <c r="O34" i="1"/>
  <c r="N34" i="1"/>
  <c r="P32" i="1"/>
  <c r="O32" i="1"/>
  <c r="N32" i="1"/>
  <c r="Q32" i="1" s="1"/>
  <c r="K32" i="1"/>
  <c r="P31" i="1"/>
  <c r="O31" i="1"/>
  <c r="N31" i="1"/>
  <c r="Q31" i="1" s="1"/>
  <c r="Q30" i="1"/>
  <c r="P30" i="1"/>
  <c r="O30" i="1"/>
  <c r="N30" i="1"/>
  <c r="Q28" i="1"/>
  <c r="P28" i="1"/>
  <c r="O28" i="1"/>
  <c r="N28" i="1"/>
  <c r="P29" i="1"/>
  <c r="O29" i="1"/>
  <c r="N29" i="1"/>
  <c r="Q29" i="1" s="1"/>
  <c r="P27" i="1"/>
  <c r="O27" i="1"/>
  <c r="N27" i="1"/>
  <c r="Q27" i="1" s="1"/>
  <c r="K27" i="1"/>
  <c r="P26" i="1"/>
  <c r="Q26" i="1" s="1"/>
  <c r="O26" i="1"/>
  <c r="N26" i="1"/>
  <c r="Q25" i="1"/>
  <c r="P25" i="1"/>
  <c r="O25" i="1"/>
  <c r="N25" i="1"/>
  <c r="Q23" i="1"/>
  <c r="P23" i="1"/>
  <c r="O23" i="1"/>
  <c r="N23" i="1"/>
  <c r="Q24" i="1"/>
  <c r="Q22" i="1"/>
  <c r="P24" i="1"/>
  <c r="O24" i="1"/>
  <c r="N24" i="1"/>
  <c r="P22" i="1"/>
  <c r="O22" i="1"/>
  <c r="N22" i="1"/>
  <c r="K22" i="1"/>
  <c r="P21" i="1"/>
  <c r="O21" i="1"/>
  <c r="N21" i="1"/>
  <c r="Q21" i="1" s="1"/>
  <c r="Q20" i="1"/>
  <c r="P20" i="1"/>
  <c r="O20" i="1"/>
  <c r="N20" i="1"/>
  <c r="Q18" i="1"/>
  <c r="P18" i="1"/>
  <c r="O18" i="1"/>
  <c r="N18" i="1"/>
  <c r="P19" i="1"/>
  <c r="O19" i="1"/>
  <c r="N19" i="1"/>
  <c r="Q19" i="1" s="1"/>
  <c r="P17" i="1"/>
  <c r="O17" i="1"/>
  <c r="N17" i="1"/>
  <c r="Q17" i="1" s="1"/>
  <c r="K17" i="1"/>
  <c r="P16" i="1"/>
  <c r="Q16" i="1" s="1"/>
  <c r="O16" i="1"/>
  <c r="N16" i="1"/>
  <c r="Q15" i="1"/>
  <c r="P15" i="1"/>
  <c r="O15" i="1"/>
  <c r="N15" i="1"/>
  <c r="Q13" i="1"/>
  <c r="P13" i="1"/>
  <c r="O13" i="1"/>
  <c r="N13" i="1"/>
  <c r="Q14" i="1"/>
  <c r="Q12" i="1"/>
  <c r="P14" i="1"/>
  <c r="O14" i="1"/>
  <c r="N14" i="1"/>
  <c r="P12" i="1"/>
  <c r="O12" i="1"/>
  <c r="N12" i="1"/>
  <c r="K12" i="1"/>
  <c r="P11" i="1"/>
  <c r="O11" i="1"/>
  <c r="N11" i="1"/>
  <c r="Q11" i="1" s="1"/>
  <c r="Q10" i="1"/>
  <c r="P10" i="1"/>
  <c r="O10" i="1"/>
  <c r="N10" i="1"/>
  <c r="Q8" i="1"/>
  <c r="P8" i="1"/>
  <c r="O8" i="1"/>
  <c r="N8" i="1"/>
  <c r="P9" i="1"/>
  <c r="O9" i="1"/>
  <c r="N9" i="1"/>
  <c r="Q9" i="1" s="1"/>
  <c r="P7" i="1"/>
  <c r="O7" i="1"/>
  <c r="N7" i="1"/>
  <c r="Q7" i="1" s="1"/>
  <c r="K7" i="1"/>
  <c r="F23" i="1"/>
  <c r="E23" i="1"/>
  <c r="D23" i="1"/>
  <c r="C23" i="1"/>
  <c r="B23" i="1"/>
  <c r="F22" i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F15" i="1"/>
  <c r="E15" i="1"/>
  <c r="D15" i="1"/>
  <c r="C15" i="1"/>
  <c r="B15" i="1"/>
  <c r="F14" i="1"/>
  <c r="E14" i="1"/>
  <c r="D14" i="1"/>
  <c r="C14" i="1"/>
  <c r="B14" i="1"/>
  <c r="F13" i="1"/>
  <c r="E13" i="1"/>
  <c r="D13" i="1"/>
  <c r="C13" i="1"/>
  <c r="B13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V448" i="2"/>
  <c r="V447" i="2"/>
  <c r="U449" i="2"/>
  <c r="U448" i="2"/>
  <c r="U447" i="2"/>
  <c r="T449" i="2"/>
  <c r="T448" i="2"/>
  <c r="T447" i="2"/>
  <c r="S449" i="2"/>
  <c r="S448" i="2"/>
  <c r="S447" i="2"/>
  <c r="Q448" i="2"/>
  <c r="P448" i="2"/>
  <c r="R431" i="2"/>
  <c r="Q431" i="2"/>
  <c r="N450" i="2"/>
  <c r="M450" i="2"/>
  <c r="N449" i="2"/>
  <c r="M449" i="2"/>
  <c r="N448" i="2"/>
  <c r="M448" i="2"/>
  <c r="N447" i="2"/>
  <c r="M447" i="2"/>
  <c r="N446" i="2"/>
  <c r="M446" i="2"/>
  <c r="N445" i="2"/>
  <c r="M445" i="2"/>
  <c r="M443" i="2"/>
  <c r="K448" i="2"/>
  <c r="K447" i="2"/>
  <c r="J448" i="2"/>
  <c r="J447" i="2"/>
  <c r="R430" i="2"/>
  <c r="Q430" i="2"/>
  <c r="N438" i="2"/>
  <c r="M438" i="2"/>
  <c r="N437" i="2"/>
  <c r="M437" i="2"/>
  <c r="N436" i="2"/>
  <c r="M436" i="2"/>
  <c r="N435" i="2"/>
  <c r="M435" i="2"/>
  <c r="N434" i="2"/>
  <c r="M434" i="2"/>
  <c r="L437" i="2"/>
  <c r="K435" i="2"/>
  <c r="K438" i="2" s="1"/>
  <c r="J437" i="2"/>
  <c r="J436" i="2"/>
  <c r="L441" i="2"/>
  <c r="L448" i="2" s="1"/>
  <c r="K441" i="2"/>
  <c r="J441" i="2"/>
  <c r="M441" i="2" s="1"/>
  <c r="L443" i="2"/>
  <c r="L447" i="2" s="1"/>
  <c r="K443" i="2"/>
  <c r="J443" i="2"/>
  <c r="N443" i="2" s="1"/>
  <c r="L442" i="2"/>
  <c r="L446" i="2" s="1"/>
  <c r="L449" i="2" s="1"/>
  <c r="L450" i="2" s="1"/>
  <c r="K442" i="2"/>
  <c r="K446" i="2" s="1"/>
  <c r="K449" i="2" s="1"/>
  <c r="K450" i="2" s="1"/>
  <c r="J442" i="2"/>
  <c r="N442" i="2" s="1"/>
  <c r="L430" i="2"/>
  <c r="K430" i="2"/>
  <c r="K437" i="2" s="1"/>
  <c r="J430" i="2"/>
  <c r="M430" i="2" s="1"/>
  <c r="L432" i="2"/>
  <c r="L436" i="2" s="1"/>
  <c r="K432" i="2"/>
  <c r="N432" i="2" s="1"/>
  <c r="J432" i="2"/>
  <c r="L431" i="2"/>
  <c r="L435" i="2" s="1"/>
  <c r="L438" i="2" s="1"/>
  <c r="K431" i="2"/>
  <c r="M431" i="2" s="1"/>
  <c r="J431" i="2"/>
  <c r="J435" i="2" s="1"/>
  <c r="J438" i="2" s="1"/>
  <c r="K445" i="2"/>
  <c r="J445" i="2"/>
  <c r="K434" i="2"/>
  <c r="J434" i="2"/>
  <c r="Q416" i="2"/>
  <c r="P416" i="2"/>
  <c r="N413" i="2"/>
  <c r="M413" i="2"/>
  <c r="K411" i="2" s="1"/>
  <c r="K415" i="2" s="1"/>
  <c r="N402" i="2"/>
  <c r="M402" i="2"/>
  <c r="K400" i="2" s="1"/>
  <c r="K404" i="2" s="1"/>
  <c r="L411" i="2"/>
  <c r="L415" i="2" s="1"/>
  <c r="J399" i="2"/>
  <c r="J403" i="2" s="1"/>
  <c r="K413" i="2"/>
  <c r="J413" i="2"/>
  <c r="K402" i="2"/>
  <c r="J402" i="2"/>
  <c r="Q384" i="2"/>
  <c r="P384" i="2"/>
  <c r="N381" i="2"/>
  <c r="M381" i="2"/>
  <c r="J377" i="2" s="1"/>
  <c r="N370" i="2"/>
  <c r="M370" i="2"/>
  <c r="J368" i="2" s="1"/>
  <c r="J366" i="2"/>
  <c r="J367" i="2"/>
  <c r="J371" i="2" s="1"/>
  <c r="K381" i="2"/>
  <c r="J381" i="2"/>
  <c r="K370" i="2"/>
  <c r="J370" i="2"/>
  <c r="U359" i="2"/>
  <c r="U358" i="2"/>
  <c r="U357" i="2"/>
  <c r="Q358" i="2"/>
  <c r="P358" i="2"/>
  <c r="N355" i="2"/>
  <c r="M355" i="2"/>
  <c r="J351" i="2" s="1"/>
  <c r="L360" i="2"/>
  <c r="L359" i="2"/>
  <c r="L358" i="2"/>
  <c r="N344" i="2"/>
  <c r="M344" i="2"/>
  <c r="K340" i="2" s="1"/>
  <c r="L348" i="2"/>
  <c r="L347" i="2"/>
  <c r="K355" i="2"/>
  <c r="J355" i="2"/>
  <c r="K344" i="2"/>
  <c r="J344" i="2"/>
  <c r="U333" i="2"/>
  <c r="U332" i="2"/>
  <c r="U331" i="2"/>
  <c r="Q332" i="2"/>
  <c r="P332" i="2"/>
  <c r="N329" i="2"/>
  <c r="M329" i="2"/>
  <c r="K327" i="2" s="1"/>
  <c r="K331" i="2" s="1"/>
  <c r="L334" i="2"/>
  <c r="L333" i="2"/>
  <c r="L332" i="2"/>
  <c r="N318" i="2"/>
  <c r="M318" i="2"/>
  <c r="K316" i="2" s="1"/>
  <c r="K320" i="2" s="1"/>
  <c r="L322" i="2"/>
  <c r="L321" i="2"/>
  <c r="K326" i="2"/>
  <c r="K330" i="2" s="1"/>
  <c r="K329" i="2"/>
  <c r="J329" i="2"/>
  <c r="K318" i="2"/>
  <c r="J318" i="2"/>
  <c r="U307" i="2"/>
  <c r="U306" i="2"/>
  <c r="U305" i="2"/>
  <c r="Q306" i="2"/>
  <c r="P306" i="2"/>
  <c r="N303" i="2"/>
  <c r="M303" i="2"/>
  <c r="J301" i="2" s="1"/>
  <c r="J305" i="2" s="1"/>
  <c r="L308" i="2"/>
  <c r="L307" i="2"/>
  <c r="L306" i="2"/>
  <c r="N292" i="2"/>
  <c r="M292" i="2"/>
  <c r="K290" i="2" s="1"/>
  <c r="K294" i="2" s="1"/>
  <c r="L296" i="2"/>
  <c r="L295" i="2"/>
  <c r="K303" i="2"/>
  <c r="J303" i="2"/>
  <c r="K292" i="2"/>
  <c r="J292" i="2"/>
  <c r="U281" i="2"/>
  <c r="U280" i="2"/>
  <c r="U279" i="2"/>
  <c r="Q280" i="2"/>
  <c r="P280" i="2"/>
  <c r="N277" i="2"/>
  <c r="M277" i="2"/>
  <c r="J275" i="2" s="1"/>
  <c r="J279" i="2" s="1"/>
  <c r="L282" i="2"/>
  <c r="L281" i="2"/>
  <c r="L280" i="2"/>
  <c r="N266" i="2"/>
  <c r="M266" i="2"/>
  <c r="J264" i="2" s="1"/>
  <c r="L270" i="2"/>
  <c r="L269" i="2"/>
  <c r="K277" i="2"/>
  <c r="J277" i="2"/>
  <c r="K266" i="2"/>
  <c r="J266" i="2"/>
  <c r="U255" i="2"/>
  <c r="U254" i="2"/>
  <c r="U253" i="2"/>
  <c r="Q254" i="2"/>
  <c r="P254" i="2"/>
  <c r="N251" i="2"/>
  <c r="M251" i="2"/>
  <c r="J248" i="2" s="1"/>
  <c r="L256" i="2"/>
  <c r="L255" i="2"/>
  <c r="L254" i="2"/>
  <c r="N240" i="2"/>
  <c r="M240" i="2"/>
  <c r="J237" i="2" s="1"/>
  <c r="L244" i="2"/>
  <c r="L243" i="2"/>
  <c r="K251" i="2"/>
  <c r="J251" i="2"/>
  <c r="K240" i="2"/>
  <c r="J240" i="2"/>
  <c r="U229" i="2"/>
  <c r="U228" i="2"/>
  <c r="U227" i="2"/>
  <c r="Q228" i="2"/>
  <c r="P228" i="2"/>
  <c r="N225" i="2"/>
  <c r="M225" i="2"/>
  <c r="K223" i="2" s="1"/>
  <c r="K227" i="2" s="1"/>
  <c r="L230" i="2"/>
  <c r="L229" i="2"/>
  <c r="L228" i="2"/>
  <c r="N214" i="2"/>
  <c r="M214" i="2"/>
  <c r="K212" i="2" s="1"/>
  <c r="K216" i="2" s="1"/>
  <c r="L218" i="2"/>
  <c r="L217" i="2"/>
  <c r="J223" i="2"/>
  <c r="J227" i="2" s="1"/>
  <c r="K225" i="2"/>
  <c r="J225" i="2"/>
  <c r="K214" i="2"/>
  <c r="J214" i="2"/>
  <c r="U203" i="2"/>
  <c r="U202" i="2"/>
  <c r="U201" i="2"/>
  <c r="Q202" i="2"/>
  <c r="P202" i="2"/>
  <c r="N199" i="2"/>
  <c r="M199" i="2"/>
  <c r="J196" i="2" s="1"/>
  <c r="J200" i="2" s="1"/>
  <c r="L204" i="2"/>
  <c r="L203" i="2"/>
  <c r="L202" i="2"/>
  <c r="N188" i="2"/>
  <c r="M188" i="2"/>
  <c r="K184" i="2" s="1"/>
  <c r="L192" i="2"/>
  <c r="L191" i="2"/>
  <c r="K199" i="2"/>
  <c r="J199" i="2"/>
  <c r="K188" i="2"/>
  <c r="J188" i="2"/>
  <c r="U177" i="2"/>
  <c r="U176" i="2"/>
  <c r="U175" i="2"/>
  <c r="Q176" i="2"/>
  <c r="P176" i="2"/>
  <c r="N173" i="2"/>
  <c r="M173" i="2"/>
  <c r="K169" i="2" s="1"/>
  <c r="L178" i="2"/>
  <c r="L177" i="2"/>
  <c r="L176" i="2"/>
  <c r="N162" i="2"/>
  <c r="M162" i="2"/>
  <c r="K158" i="2" s="1"/>
  <c r="L166" i="2"/>
  <c r="L165" i="2"/>
  <c r="K173" i="2"/>
  <c r="J173" i="2"/>
  <c r="K162" i="2"/>
  <c r="J162" i="2"/>
  <c r="U151" i="2"/>
  <c r="U150" i="2"/>
  <c r="U149" i="2"/>
  <c r="Q150" i="2"/>
  <c r="P150" i="2"/>
  <c r="N147" i="2"/>
  <c r="M147" i="2"/>
  <c r="K145" i="2" s="1"/>
  <c r="K149" i="2" s="1"/>
  <c r="L152" i="2"/>
  <c r="L151" i="2"/>
  <c r="L150" i="2"/>
  <c r="N136" i="2"/>
  <c r="M136" i="2"/>
  <c r="K134" i="2" s="1"/>
  <c r="L140" i="2"/>
  <c r="L139" i="2"/>
  <c r="K147" i="2"/>
  <c r="J147" i="2"/>
  <c r="K136" i="2"/>
  <c r="J136" i="2"/>
  <c r="U125" i="2"/>
  <c r="U124" i="2"/>
  <c r="U123" i="2"/>
  <c r="Q124" i="2"/>
  <c r="P124" i="2"/>
  <c r="N121" i="2"/>
  <c r="M121" i="2"/>
  <c r="J117" i="2" s="1"/>
  <c r="L126" i="2"/>
  <c r="L125" i="2"/>
  <c r="L124" i="2"/>
  <c r="N110" i="2"/>
  <c r="M110" i="2"/>
  <c r="K107" i="2" s="1"/>
  <c r="K111" i="2" s="1"/>
  <c r="L114" i="2"/>
  <c r="L113" i="2"/>
  <c r="K121" i="2"/>
  <c r="J121" i="2"/>
  <c r="K110" i="2"/>
  <c r="J110" i="2"/>
  <c r="U99" i="2"/>
  <c r="U98" i="2"/>
  <c r="U97" i="2"/>
  <c r="Q98" i="2"/>
  <c r="P98" i="2"/>
  <c r="N95" i="2"/>
  <c r="M95" i="2"/>
  <c r="J91" i="2" s="1"/>
  <c r="L100" i="2"/>
  <c r="L99" i="2"/>
  <c r="L98" i="2"/>
  <c r="N84" i="2"/>
  <c r="M84" i="2"/>
  <c r="K82" i="2" s="1"/>
  <c r="K86" i="2" s="1"/>
  <c r="L88" i="2"/>
  <c r="L87" i="2"/>
  <c r="K95" i="2"/>
  <c r="J95" i="2"/>
  <c r="K84" i="2"/>
  <c r="J84" i="2"/>
  <c r="U73" i="2"/>
  <c r="U72" i="2"/>
  <c r="U71" i="2"/>
  <c r="Q72" i="2"/>
  <c r="P72" i="2"/>
  <c r="N69" i="2"/>
  <c r="M69" i="2"/>
  <c r="K66" i="2" s="1"/>
  <c r="K70" i="2" s="1"/>
  <c r="L74" i="2"/>
  <c r="L73" i="2"/>
  <c r="L72" i="2"/>
  <c r="N58" i="2"/>
  <c r="M58" i="2"/>
  <c r="K54" i="2" s="1"/>
  <c r="L62" i="2"/>
  <c r="L61" i="2"/>
  <c r="K69" i="2"/>
  <c r="J69" i="2"/>
  <c r="K58" i="2"/>
  <c r="J58" i="2"/>
  <c r="U47" i="2"/>
  <c r="U46" i="2"/>
  <c r="U45" i="2"/>
  <c r="Q46" i="2"/>
  <c r="P46" i="2"/>
  <c r="N43" i="2"/>
  <c r="M43" i="2"/>
  <c r="J41" i="2" s="1"/>
  <c r="J45" i="2" s="1"/>
  <c r="L48" i="2"/>
  <c r="L47" i="2"/>
  <c r="L46" i="2"/>
  <c r="N32" i="2"/>
  <c r="M32" i="2"/>
  <c r="J30" i="2" s="1"/>
  <c r="L36" i="2"/>
  <c r="L35" i="2"/>
  <c r="K43" i="2"/>
  <c r="J43" i="2"/>
  <c r="K32" i="2"/>
  <c r="J32" i="2"/>
  <c r="U21" i="2"/>
  <c r="U20" i="2"/>
  <c r="U19" i="2"/>
  <c r="Q20" i="2"/>
  <c r="P20" i="2"/>
  <c r="N17" i="2"/>
  <c r="M17" i="2"/>
  <c r="K13" i="2" s="1"/>
  <c r="L22" i="2"/>
  <c r="L21" i="2"/>
  <c r="L20" i="2"/>
  <c r="N6" i="2"/>
  <c r="M6" i="2"/>
  <c r="K2" i="2" s="1"/>
  <c r="L10" i="2"/>
  <c r="L9" i="2"/>
  <c r="K17" i="2"/>
  <c r="J17" i="2"/>
  <c r="K6" i="2"/>
  <c r="J6" i="2"/>
  <c r="N441" i="2" l="1"/>
  <c r="M442" i="2"/>
  <c r="J446" i="2"/>
  <c r="J449" i="2" s="1"/>
  <c r="J450" i="2" s="1"/>
  <c r="N430" i="2"/>
  <c r="M432" i="2"/>
  <c r="N431" i="2"/>
  <c r="K436" i="2"/>
  <c r="N403" i="2"/>
  <c r="J341" i="2"/>
  <c r="M403" i="2"/>
  <c r="J352" i="2"/>
  <c r="J356" i="2" s="1"/>
  <c r="N356" i="2" s="1"/>
  <c r="J410" i="2"/>
  <c r="J409" i="2"/>
  <c r="K377" i="2"/>
  <c r="N377" i="2" s="1"/>
  <c r="L377" i="2"/>
  <c r="L400" i="2"/>
  <c r="L404" i="2" s="1"/>
  <c r="J398" i="2"/>
  <c r="J405" i="2" s="1"/>
  <c r="K410" i="2"/>
  <c r="K414" i="2" s="1"/>
  <c r="K417" i="2" s="1"/>
  <c r="K409" i="2"/>
  <c r="L410" i="2"/>
  <c r="L414" i="2" s="1"/>
  <c r="L417" i="2" s="1"/>
  <c r="L409" i="2"/>
  <c r="L416" i="2" s="1"/>
  <c r="J411" i="2"/>
  <c r="J414" i="2"/>
  <c r="J406" i="2"/>
  <c r="K399" i="2"/>
  <c r="K403" i="2" s="1"/>
  <c r="K406" i="2" s="1"/>
  <c r="T415" i="2" s="1"/>
  <c r="K398" i="2"/>
  <c r="K405" i="2" s="1"/>
  <c r="L398" i="2"/>
  <c r="L405" i="2" s="1"/>
  <c r="M399" i="2"/>
  <c r="J400" i="2"/>
  <c r="L399" i="2"/>
  <c r="L403" i="2" s="1"/>
  <c r="J314" i="2"/>
  <c r="K342" i="2"/>
  <c r="K346" i="2" s="1"/>
  <c r="K368" i="2"/>
  <c r="K372" i="2" s="1"/>
  <c r="L378" i="2"/>
  <c r="L382" i="2" s="1"/>
  <c r="J326" i="2"/>
  <c r="J330" i="2" s="1"/>
  <c r="J340" i="2"/>
  <c r="N340" i="2" s="1"/>
  <c r="L368" i="2"/>
  <c r="L372" i="2" s="1"/>
  <c r="J379" i="2"/>
  <c r="J383" i="2" s="1"/>
  <c r="K352" i="2"/>
  <c r="K356" i="2" s="1"/>
  <c r="M356" i="2" s="1"/>
  <c r="K367" i="2"/>
  <c r="K371" i="2" s="1"/>
  <c r="K374" i="2" s="1"/>
  <c r="T383" i="2" s="1"/>
  <c r="K366" i="2"/>
  <c r="J374" i="2"/>
  <c r="J262" i="2"/>
  <c r="K341" i="2"/>
  <c r="K345" i="2" s="1"/>
  <c r="K348" i="2" s="1"/>
  <c r="T357" i="2" s="1"/>
  <c r="J353" i="2"/>
  <c r="J357" i="2" s="1"/>
  <c r="L367" i="2"/>
  <c r="L371" i="2" s="1"/>
  <c r="L374" i="2" s="1"/>
  <c r="U383" i="2" s="1"/>
  <c r="L366" i="2"/>
  <c r="K274" i="2"/>
  <c r="K278" i="2" s="1"/>
  <c r="J342" i="2"/>
  <c r="K353" i="2"/>
  <c r="K357" i="2" s="1"/>
  <c r="K378" i="2"/>
  <c r="K382" i="2" s="1"/>
  <c r="M377" i="2"/>
  <c r="L379" i="2"/>
  <c r="K379" i="2"/>
  <c r="N379" i="2" s="1"/>
  <c r="J378" i="2"/>
  <c r="J384" i="2" s="1"/>
  <c r="J372" i="2"/>
  <c r="N366" i="2"/>
  <c r="J373" i="2"/>
  <c r="K264" i="2"/>
  <c r="K268" i="2" s="1"/>
  <c r="J315" i="2"/>
  <c r="J319" i="2" s="1"/>
  <c r="N319" i="2" s="1"/>
  <c r="K325" i="2"/>
  <c r="K351" i="2"/>
  <c r="J300" i="2"/>
  <c r="J304" i="2" s="1"/>
  <c r="K300" i="2"/>
  <c r="K304" i="2" s="1"/>
  <c r="M304" i="2" s="1"/>
  <c r="J327" i="2"/>
  <c r="J331" i="2" s="1"/>
  <c r="N331" i="2" s="1"/>
  <c r="J238" i="2"/>
  <c r="J242" i="2" s="1"/>
  <c r="J299" i="2"/>
  <c r="J306" i="2" s="1"/>
  <c r="J325" i="2"/>
  <c r="M340" i="2"/>
  <c r="J358" i="2"/>
  <c r="M352" i="2"/>
  <c r="J345" i="2"/>
  <c r="M341" i="2"/>
  <c r="J347" i="2"/>
  <c r="M342" i="2"/>
  <c r="K222" i="2"/>
  <c r="K226" i="2" s="1"/>
  <c r="K262" i="2"/>
  <c r="K299" i="2"/>
  <c r="K306" i="2" s="1"/>
  <c r="N330" i="2"/>
  <c r="K221" i="2"/>
  <c r="K273" i="2"/>
  <c r="K333" i="2"/>
  <c r="M299" i="2"/>
  <c r="M330" i="2"/>
  <c r="J332" i="2"/>
  <c r="N326" i="2"/>
  <c r="K314" i="2"/>
  <c r="N314" i="2"/>
  <c r="K315" i="2"/>
  <c r="K319" i="2" s="1"/>
  <c r="K322" i="2" s="1"/>
  <c r="T331" i="2" s="1"/>
  <c r="J316" i="2"/>
  <c r="M305" i="2"/>
  <c r="J222" i="2"/>
  <c r="J226" i="2" s="1"/>
  <c r="J229" i="2" s="1"/>
  <c r="K263" i="2"/>
  <c r="K267" i="2" s="1"/>
  <c r="J273" i="2"/>
  <c r="K301" i="2"/>
  <c r="K305" i="2" s="1"/>
  <c r="N305" i="2" s="1"/>
  <c r="M262" i="2"/>
  <c r="J133" i="2"/>
  <c r="J307" i="2"/>
  <c r="K133" i="2"/>
  <c r="K137" i="2" s="1"/>
  <c r="K140" i="2" s="1"/>
  <c r="T149" i="2" s="1"/>
  <c r="J132" i="2"/>
  <c r="J236" i="2"/>
  <c r="K275" i="2"/>
  <c r="K279" i="2" s="1"/>
  <c r="N279" i="2" s="1"/>
  <c r="N299" i="2"/>
  <c r="N300" i="2"/>
  <c r="M301" i="2"/>
  <c r="N301" i="2"/>
  <c r="J288" i="2"/>
  <c r="K288" i="2"/>
  <c r="J289" i="2"/>
  <c r="K289" i="2"/>
  <c r="K293" i="2" s="1"/>
  <c r="K296" i="2" s="1"/>
  <c r="T305" i="2" s="1"/>
  <c r="J290" i="2"/>
  <c r="J268" i="2"/>
  <c r="J134" i="2"/>
  <c r="J138" i="2" s="1"/>
  <c r="J221" i="2"/>
  <c r="J263" i="2"/>
  <c r="J269" i="2" s="1"/>
  <c r="J274" i="2"/>
  <c r="J278" i="2" s="1"/>
  <c r="K132" i="2"/>
  <c r="J249" i="2"/>
  <c r="J253" i="2" s="1"/>
  <c r="J247" i="2"/>
  <c r="J252" i="2"/>
  <c r="K237" i="2"/>
  <c r="K241" i="2" s="1"/>
  <c r="K248" i="2"/>
  <c r="K252" i="2" s="1"/>
  <c r="K238" i="2"/>
  <c r="K242" i="2" s="1"/>
  <c r="K249" i="2"/>
  <c r="K253" i="2" s="1"/>
  <c r="J158" i="2"/>
  <c r="N158" i="2" s="1"/>
  <c r="K236" i="2"/>
  <c r="K247" i="2"/>
  <c r="N247" i="2" s="1"/>
  <c r="J185" i="2"/>
  <c r="J189" i="2" s="1"/>
  <c r="J241" i="2"/>
  <c r="N227" i="2"/>
  <c r="J108" i="2"/>
  <c r="K185" i="2"/>
  <c r="K189" i="2" s="1"/>
  <c r="M227" i="2"/>
  <c r="J106" i="2"/>
  <c r="J144" i="2"/>
  <c r="J148" i="2" s="1"/>
  <c r="J186" i="2"/>
  <c r="J190" i="2" s="1"/>
  <c r="J143" i="2"/>
  <c r="K196" i="2"/>
  <c r="K200" i="2" s="1"/>
  <c r="N200" i="2" s="1"/>
  <c r="K143" i="2"/>
  <c r="M223" i="2"/>
  <c r="N223" i="2"/>
  <c r="J210" i="2"/>
  <c r="K210" i="2"/>
  <c r="J211" i="2"/>
  <c r="K211" i="2"/>
  <c r="K215" i="2" s="1"/>
  <c r="K218" i="2" s="1"/>
  <c r="T227" i="2" s="1"/>
  <c r="J212" i="2"/>
  <c r="K170" i="2"/>
  <c r="K174" i="2" s="1"/>
  <c r="J197" i="2"/>
  <c r="J201" i="2" s="1"/>
  <c r="K197" i="2"/>
  <c r="K201" i="2" s="1"/>
  <c r="K144" i="2"/>
  <c r="K148" i="2" s="1"/>
  <c r="K171" i="2"/>
  <c r="K175" i="2" s="1"/>
  <c r="K186" i="2"/>
  <c r="K190" i="2" s="1"/>
  <c r="J195" i="2"/>
  <c r="J145" i="2"/>
  <c r="J149" i="2" s="1"/>
  <c r="N149" i="2" s="1"/>
  <c r="J160" i="2"/>
  <c r="J164" i="2" s="1"/>
  <c r="J184" i="2"/>
  <c r="N184" i="2" s="1"/>
  <c r="K195" i="2"/>
  <c r="J171" i="2"/>
  <c r="J175" i="2" s="1"/>
  <c r="K159" i="2"/>
  <c r="K163" i="2" s="1"/>
  <c r="J55" i="2"/>
  <c r="J59" i="2" s="1"/>
  <c r="K160" i="2"/>
  <c r="K164" i="2" s="1"/>
  <c r="J39" i="2"/>
  <c r="J159" i="2"/>
  <c r="J170" i="2"/>
  <c r="J174" i="2" s="1"/>
  <c r="J169" i="2"/>
  <c r="J3" i="2"/>
  <c r="J7" i="2" s="1"/>
  <c r="J54" i="2"/>
  <c r="N54" i="2" s="1"/>
  <c r="J119" i="2"/>
  <c r="J123" i="2" s="1"/>
  <c r="J67" i="2"/>
  <c r="J71" i="2" s="1"/>
  <c r="J107" i="2"/>
  <c r="J111" i="2" s="1"/>
  <c r="M111" i="2" s="1"/>
  <c r="K108" i="2"/>
  <c r="K112" i="2" s="1"/>
  <c r="K138" i="2"/>
  <c r="K119" i="2"/>
  <c r="K123" i="2" s="1"/>
  <c r="K4" i="2"/>
  <c r="K8" i="2" s="1"/>
  <c r="K80" i="2"/>
  <c r="K106" i="2"/>
  <c r="K117" i="2"/>
  <c r="N117" i="2" s="1"/>
  <c r="J118" i="2"/>
  <c r="K55" i="2"/>
  <c r="K59" i="2" s="1"/>
  <c r="K118" i="2"/>
  <c r="K122" i="2" s="1"/>
  <c r="J80" i="2"/>
  <c r="J4" i="2"/>
  <c r="J2" i="2"/>
  <c r="N2" i="2" s="1"/>
  <c r="J81" i="2"/>
  <c r="K81" i="2"/>
  <c r="K85" i="2" s="1"/>
  <c r="K88" i="2" s="1"/>
  <c r="T97" i="2" s="1"/>
  <c r="J82" i="2"/>
  <c r="N82" i="2" s="1"/>
  <c r="K92" i="2"/>
  <c r="K96" i="2" s="1"/>
  <c r="K91" i="2"/>
  <c r="J92" i="2"/>
  <c r="J93" i="2"/>
  <c r="K93" i="2"/>
  <c r="K97" i="2" s="1"/>
  <c r="J14" i="2"/>
  <c r="J18" i="2" s="1"/>
  <c r="J15" i="2"/>
  <c r="J19" i="2" s="1"/>
  <c r="J56" i="2"/>
  <c r="J65" i="2"/>
  <c r="K67" i="2"/>
  <c r="K71" i="2" s="1"/>
  <c r="K3" i="2"/>
  <c r="K7" i="2" s="1"/>
  <c r="K41" i="2"/>
  <c r="K45" i="2" s="1"/>
  <c r="M45" i="2" s="1"/>
  <c r="K56" i="2"/>
  <c r="K60" i="2" s="1"/>
  <c r="K39" i="2"/>
  <c r="J66" i="2"/>
  <c r="K65" i="2"/>
  <c r="K72" i="2" s="1"/>
  <c r="J40" i="2"/>
  <c r="K40" i="2"/>
  <c r="K44" i="2" s="1"/>
  <c r="K14" i="2"/>
  <c r="K18" i="2" s="1"/>
  <c r="J34" i="2"/>
  <c r="K30" i="2"/>
  <c r="K34" i="2" s="1"/>
  <c r="K28" i="2"/>
  <c r="J28" i="2"/>
  <c r="J29" i="2"/>
  <c r="K29" i="2"/>
  <c r="K33" i="2" s="1"/>
  <c r="K15" i="2"/>
  <c r="K19" i="2" s="1"/>
  <c r="J13" i="2"/>
  <c r="N405" i="2" l="1"/>
  <c r="M405" i="2"/>
  <c r="V415" i="2" s="1"/>
  <c r="K418" i="2"/>
  <c r="T417" i="2" s="1"/>
  <c r="T416" i="2"/>
  <c r="N410" i="2"/>
  <c r="M406" i="2"/>
  <c r="Q398" i="2" s="1"/>
  <c r="S415" i="2"/>
  <c r="M367" i="2"/>
  <c r="N236" i="2"/>
  <c r="M221" i="2"/>
  <c r="N262" i="2"/>
  <c r="M353" i="2"/>
  <c r="L406" i="2"/>
  <c r="U415" i="2" s="1"/>
  <c r="U416" i="2"/>
  <c r="N371" i="2"/>
  <c r="J417" i="2"/>
  <c r="M414" i="2"/>
  <c r="N414" i="2"/>
  <c r="N398" i="2"/>
  <c r="N327" i="2"/>
  <c r="M327" i="2"/>
  <c r="N352" i="2"/>
  <c r="K358" i="2"/>
  <c r="L373" i="2"/>
  <c r="K373" i="2"/>
  <c r="J333" i="2"/>
  <c r="S332" i="2" s="1"/>
  <c r="K416" i="2"/>
  <c r="M409" i="2"/>
  <c r="M411" i="2"/>
  <c r="J415" i="2"/>
  <c r="N411" i="2"/>
  <c r="J416" i="2"/>
  <c r="M410" i="2"/>
  <c r="N409" i="2"/>
  <c r="M398" i="2"/>
  <c r="N399" i="2"/>
  <c r="M400" i="2"/>
  <c r="N400" i="2"/>
  <c r="J404" i="2"/>
  <c r="N372" i="2"/>
  <c r="M372" i="2"/>
  <c r="N341" i="2"/>
  <c r="M368" i="2"/>
  <c r="N148" i="2"/>
  <c r="K255" i="2"/>
  <c r="T254" i="2" s="1"/>
  <c r="K139" i="2"/>
  <c r="N139" i="2" s="1"/>
  <c r="M132" i="2"/>
  <c r="J321" i="2"/>
  <c r="M326" i="2"/>
  <c r="N353" i="2"/>
  <c r="N368" i="2"/>
  <c r="M371" i="2"/>
  <c r="N374" i="2"/>
  <c r="R366" i="2" s="1"/>
  <c r="M374" i="2"/>
  <c r="Q366" i="2" s="1"/>
  <c r="S383" i="2"/>
  <c r="J359" i="2"/>
  <c r="N367" i="2"/>
  <c r="N274" i="2"/>
  <c r="M133" i="2"/>
  <c r="N373" i="2"/>
  <c r="M373" i="2"/>
  <c r="V383" i="2" s="1"/>
  <c r="N357" i="2"/>
  <c r="M357" i="2"/>
  <c r="K347" i="2"/>
  <c r="M347" i="2" s="1"/>
  <c r="V357" i="2" s="1"/>
  <c r="N325" i="2"/>
  <c r="N342" i="2"/>
  <c r="J346" i="2"/>
  <c r="K359" i="2"/>
  <c r="M366" i="2"/>
  <c r="M226" i="2"/>
  <c r="K385" i="2"/>
  <c r="M378" i="2"/>
  <c r="N378" i="2"/>
  <c r="J382" i="2"/>
  <c r="M379" i="2"/>
  <c r="K383" i="2"/>
  <c r="M383" i="2" s="1"/>
  <c r="L383" i="2"/>
  <c r="L384" i="2"/>
  <c r="L385" i="2"/>
  <c r="K384" i="2"/>
  <c r="M384" i="2" s="1"/>
  <c r="V384" i="2" s="1"/>
  <c r="N264" i="2"/>
  <c r="K270" i="2"/>
  <c r="T279" i="2" s="1"/>
  <c r="N221" i="2"/>
  <c r="J243" i="2"/>
  <c r="M300" i="2"/>
  <c r="M333" i="2"/>
  <c r="Q315" i="2" s="1"/>
  <c r="K332" i="2"/>
  <c r="N332" i="2" s="1"/>
  <c r="N226" i="2"/>
  <c r="M331" i="2"/>
  <c r="M158" i="2"/>
  <c r="N333" i="2"/>
  <c r="R315" i="2" s="1"/>
  <c r="M325" i="2"/>
  <c r="N304" i="2"/>
  <c r="N351" i="2"/>
  <c r="M275" i="2"/>
  <c r="K307" i="2"/>
  <c r="N307" i="2" s="1"/>
  <c r="R289" i="2" s="1"/>
  <c r="M253" i="2"/>
  <c r="M273" i="2"/>
  <c r="J348" i="2"/>
  <c r="M345" i="2"/>
  <c r="N345" i="2"/>
  <c r="N358" i="2"/>
  <c r="M358" i="2"/>
  <c r="V358" i="2" s="1"/>
  <c r="M351" i="2"/>
  <c r="M264" i="2"/>
  <c r="K228" i="2"/>
  <c r="M222" i="2"/>
  <c r="M315" i="2"/>
  <c r="N111" i="2"/>
  <c r="K229" i="2"/>
  <c r="N229" i="2" s="1"/>
  <c r="R211" i="2" s="1"/>
  <c r="N253" i="2"/>
  <c r="K334" i="2"/>
  <c r="T333" i="2" s="1"/>
  <c r="T332" i="2"/>
  <c r="M319" i="2"/>
  <c r="K321" i="2"/>
  <c r="N316" i="2"/>
  <c r="M316" i="2"/>
  <c r="J320" i="2"/>
  <c r="J322" i="2"/>
  <c r="N315" i="2"/>
  <c r="M314" i="2"/>
  <c r="M279" i="2"/>
  <c r="M307" i="2"/>
  <c r="Q289" i="2" s="1"/>
  <c r="S306" i="2"/>
  <c r="M249" i="2"/>
  <c r="J137" i="2"/>
  <c r="J140" i="2" s="1"/>
  <c r="J152" i="2" s="1"/>
  <c r="N275" i="2"/>
  <c r="J254" i="2"/>
  <c r="K281" i="2"/>
  <c r="N132" i="2"/>
  <c r="N133" i="2"/>
  <c r="N222" i="2"/>
  <c r="M148" i="2"/>
  <c r="N237" i="2"/>
  <c r="J280" i="2"/>
  <c r="M144" i="2"/>
  <c r="J228" i="2"/>
  <c r="N249" i="2"/>
  <c r="M263" i="2"/>
  <c r="K280" i="2"/>
  <c r="N273" i="2"/>
  <c r="K269" i="2"/>
  <c r="N269" i="2" s="1"/>
  <c r="K308" i="2"/>
  <c r="T307" i="2" s="1"/>
  <c r="T306" i="2"/>
  <c r="N263" i="2"/>
  <c r="J151" i="2"/>
  <c r="S150" i="2" s="1"/>
  <c r="N306" i="2"/>
  <c r="M306" i="2"/>
  <c r="V306" i="2" s="1"/>
  <c r="N290" i="2"/>
  <c r="M290" i="2"/>
  <c r="J294" i="2"/>
  <c r="N289" i="2"/>
  <c r="M289" i="2"/>
  <c r="J293" i="2"/>
  <c r="K295" i="2"/>
  <c r="J295" i="2"/>
  <c r="M288" i="2"/>
  <c r="N288" i="2"/>
  <c r="J114" i="2"/>
  <c r="S123" i="2" s="1"/>
  <c r="M236" i="2"/>
  <c r="N4" i="2"/>
  <c r="J139" i="2"/>
  <c r="J165" i="2"/>
  <c r="M274" i="2"/>
  <c r="N134" i="2"/>
  <c r="M134" i="2"/>
  <c r="M247" i="2"/>
  <c r="J267" i="2"/>
  <c r="N268" i="2"/>
  <c r="M268" i="2"/>
  <c r="J281" i="2"/>
  <c r="M278" i="2"/>
  <c r="N278" i="2"/>
  <c r="M200" i="2"/>
  <c r="N196" i="2"/>
  <c r="N238" i="2"/>
  <c r="J244" i="2"/>
  <c r="M241" i="2"/>
  <c r="N241" i="2"/>
  <c r="N185" i="2"/>
  <c r="M185" i="2"/>
  <c r="J112" i="2"/>
  <c r="N112" i="2" s="1"/>
  <c r="K151" i="2"/>
  <c r="T150" i="2" s="1"/>
  <c r="N197" i="2"/>
  <c r="M238" i="2"/>
  <c r="M248" i="2"/>
  <c r="K243" i="2"/>
  <c r="N143" i="2"/>
  <c r="J113" i="2"/>
  <c r="J255" i="2"/>
  <c r="M252" i="2"/>
  <c r="N252" i="2"/>
  <c r="N145" i="2"/>
  <c r="M197" i="2"/>
  <c r="M237" i="2"/>
  <c r="N248" i="2"/>
  <c r="N242" i="2"/>
  <c r="M242" i="2"/>
  <c r="M196" i="2"/>
  <c r="N171" i="2"/>
  <c r="K254" i="2"/>
  <c r="K244" i="2"/>
  <c r="T253" i="2" s="1"/>
  <c r="N55" i="2"/>
  <c r="J124" i="2"/>
  <c r="N123" i="2"/>
  <c r="J150" i="2"/>
  <c r="M184" i="2"/>
  <c r="K165" i="2"/>
  <c r="M229" i="2"/>
  <c r="Q211" i="2" s="1"/>
  <c r="S228" i="2"/>
  <c r="M149" i="2"/>
  <c r="K203" i="2"/>
  <c r="T202" i="2" s="1"/>
  <c r="K202" i="2"/>
  <c r="N228" i="2"/>
  <c r="M228" i="2"/>
  <c r="V228" i="2" s="1"/>
  <c r="J203" i="2"/>
  <c r="M143" i="2"/>
  <c r="K230" i="2"/>
  <c r="T229" i="2" s="1"/>
  <c r="T228" i="2"/>
  <c r="N212" i="2"/>
  <c r="M212" i="2"/>
  <c r="J216" i="2"/>
  <c r="J215" i="2"/>
  <c r="N211" i="2"/>
  <c r="M211" i="2"/>
  <c r="K217" i="2"/>
  <c r="M210" i="2"/>
  <c r="J217" i="2"/>
  <c r="N210" i="2"/>
  <c r="J192" i="2"/>
  <c r="N189" i="2"/>
  <c r="M189" i="2"/>
  <c r="K192" i="2"/>
  <c r="T201" i="2" s="1"/>
  <c r="M190" i="2"/>
  <c r="N190" i="2"/>
  <c r="K177" i="2"/>
  <c r="M145" i="2"/>
  <c r="M160" i="2"/>
  <c r="M186" i="2"/>
  <c r="N160" i="2"/>
  <c r="J191" i="2"/>
  <c r="N175" i="2"/>
  <c r="M175" i="2"/>
  <c r="N119" i="2"/>
  <c r="N144" i="2"/>
  <c r="K166" i="2"/>
  <c r="T175" i="2" s="1"/>
  <c r="N186" i="2"/>
  <c r="K176" i="2"/>
  <c r="J122" i="2"/>
  <c r="N122" i="2" s="1"/>
  <c r="K150" i="2"/>
  <c r="M171" i="2"/>
  <c r="N195" i="2"/>
  <c r="K191" i="2"/>
  <c r="M195" i="2"/>
  <c r="J202" i="2"/>
  <c r="N201" i="2"/>
  <c r="M201" i="2"/>
  <c r="M108" i="2"/>
  <c r="M170" i="2"/>
  <c r="M67" i="2"/>
  <c r="M71" i="2"/>
  <c r="M107" i="2"/>
  <c r="M164" i="2"/>
  <c r="N164" i="2"/>
  <c r="K114" i="2"/>
  <c r="T123" i="2" s="1"/>
  <c r="N159" i="2"/>
  <c r="N170" i="2"/>
  <c r="M169" i="2"/>
  <c r="J176" i="2"/>
  <c r="N169" i="2"/>
  <c r="J177" i="2"/>
  <c r="M174" i="2"/>
  <c r="N174" i="2"/>
  <c r="M159" i="2"/>
  <c r="N107" i="2"/>
  <c r="J163" i="2"/>
  <c r="N67" i="2"/>
  <c r="M80" i="2"/>
  <c r="N108" i="2"/>
  <c r="M54" i="2"/>
  <c r="J20" i="2"/>
  <c r="M2" i="2"/>
  <c r="K113" i="2"/>
  <c r="M113" i="2" s="1"/>
  <c r="V123" i="2" s="1"/>
  <c r="N138" i="2"/>
  <c r="M138" i="2"/>
  <c r="J61" i="2"/>
  <c r="N80" i="2"/>
  <c r="N45" i="2"/>
  <c r="K10" i="2"/>
  <c r="T19" i="2" s="1"/>
  <c r="M119" i="2"/>
  <c r="K125" i="2"/>
  <c r="M4" i="2"/>
  <c r="K21" i="2"/>
  <c r="T20" i="2" s="1"/>
  <c r="J87" i="2"/>
  <c r="N118" i="2"/>
  <c r="K124" i="2"/>
  <c r="M117" i="2"/>
  <c r="N3" i="2"/>
  <c r="J9" i="2"/>
  <c r="M55" i="2"/>
  <c r="N71" i="2"/>
  <c r="M118" i="2"/>
  <c r="M123" i="2"/>
  <c r="J85" i="2"/>
  <c r="J88" i="2" s="1"/>
  <c r="N106" i="2"/>
  <c r="M106" i="2"/>
  <c r="M112" i="2"/>
  <c r="J8" i="2"/>
  <c r="N8" i="2" s="1"/>
  <c r="N18" i="2"/>
  <c r="M41" i="2"/>
  <c r="K47" i="2"/>
  <c r="T46" i="2" s="1"/>
  <c r="N81" i="2"/>
  <c r="K98" i="2"/>
  <c r="K87" i="2"/>
  <c r="M3" i="2"/>
  <c r="M30" i="2"/>
  <c r="K46" i="2"/>
  <c r="K62" i="2"/>
  <c r="T71" i="2" s="1"/>
  <c r="M81" i="2"/>
  <c r="K99" i="2"/>
  <c r="N41" i="2"/>
  <c r="K73" i="2"/>
  <c r="T72" i="2" s="1"/>
  <c r="J21" i="2"/>
  <c r="S20" i="2" s="1"/>
  <c r="M82" i="2"/>
  <c r="J86" i="2"/>
  <c r="J96" i="2"/>
  <c r="N92" i="2"/>
  <c r="M92" i="2"/>
  <c r="N91" i="2"/>
  <c r="M91" i="2"/>
  <c r="N93" i="2"/>
  <c r="J97" i="2"/>
  <c r="M93" i="2"/>
  <c r="J98" i="2"/>
  <c r="J62" i="2"/>
  <c r="M59" i="2"/>
  <c r="N59" i="2"/>
  <c r="M18" i="2"/>
  <c r="M39" i="2"/>
  <c r="M56" i="2"/>
  <c r="N39" i="2"/>
  <c r="N40" i="2"/>
  <c r="N56" i="2"/>
  <c r="J60" i="2"/>
  <c r="K61" i="2"/>
  <c r="K9" i="2"/>
  <c r="M66" i="2"/>
  <c r="J70" i="2"/>
  <c r="N66" i="2"/>
  <c r="M65" i="2"/>
  <c r="N65" i="2"/>
  <c r="J72" i="2"/>
  <c r="N15" i="2"/>
  <c r="J44" i="2"/>
  <c r="M15" i="2"/>
  <c r="K35" i="2"/>
  <c r="N14" i="2"/>
  <c r="K20" i="2"/>
  <c r="J46" i="2"/>
  <c r="M14" i="2"/>
  <c r="N34" i="2"/>
  <c r="M34" i="2"/>
  <c r="M40" i="2"/>
  <c r="M29" i="2"/>
  <c r="J33" i="2"/>
  <c r="N29" i="2"/>
  <c r="J35" i="2"/>
  <c r="N28" i="2"/>
  <c r="M28" i="2"/>
  <c r="N30" i="2"/>
  <c r="K36" i="2"/>
  <c r="T45" i="2" s="1"/>
  <c r="M13" i="2"/>
  <c r="N13" i="2"/>
  <c r="J10" i="2"/>
  <c r="N7" i="2"/>
  <c r="M7" i="2"/>
  <c r="N19" i="2"/>
  <c r="M19" i="2"/>
  <c r="M332" i="2" l="1"/>
  <c r="V332" i="2" s="1"/>
  <c r="N416" i="2"/>
  <c r="M416" i="2"/>
  <c r="V416" i="2" s="1"/>
  <c r="N347" i="2"/>
  <c r="L418" i="2"/>
  <c r="U417" i="2" s="1"/>
  <c r="N415" i="2"/>
  <c r="M415" i="2"/>
  <c r="N406" i="2"/>
  <c r="R398" i="2" s="1"/>
  <c r="J418" i="2"/>
  <c r="M417" i="2"/>
  <c r="Q399" i="2" s="1"/>
  <c r="S416" i="2"/>
  <c r="N417" i="2"/>
  <c r="R399" i="2" s="1"/>
  <c r="M139" i="2"/>
  <c r="V149" i="2" s="1"/>
  <c r="N404" i="2"/>
  <c r="M404" i="2"/>
  <c r="S358" i="2"/>
  <c r="N359" i="2"/>
  <c r="R341" i="2" s="1"/>
  <c r="M359" i="2"/>
  <c r="Q341" i="2" s="1"/>
  <c r="N384" i="2"/>
  <c r="M85" i="2"/>
  <c r="N137" i="2"/>
  <c r="M321" i="2"/>
  <c r="V331" i="2" s="1"/>
  <c r="K386" i="2"/>
  <c r="T385" i="2" s="1"/>
  <c r="T384" i="2"/>
  <c r="N383" i="2"/>
  <c r="J385" i="2"/>
  <c r="M382" i="2"/>
  <c r="N382" i="2"/>
  <c r="K360" i="2"/>
  <c r="T359" i="2" s="1"/>
  <c r="T358" i="2"/>
  <c r="L386" i="2"/>
  <c r="U385" i="2" s="1"/>
  <c r="U384" i="2"/>
  <c r="M346" i="2"/>
  <c r="N346" i="2"/>
  <c r="M137" i="2"/>
  <c r="N85" i="2"/>
  <c r="N203" i="2"/>
  <c r="R185" i="2" s="1"/>
  <c r="M269" i="2"/>
  <c r="V279" i="2" s="1"/>
  <c r="N280" i="2"/>
  <c r="M348" i="2"/>
  <c r="Q340" i="2" s="1"/>
  <c r="S357" i="2"/>
  <c r="N348" i="2"/>
  <c r="R340" i="2" s="1"/>
  <c r="J360" i="2"/>
  <c r="N320" i="2"/>
  <c r="M320" i="2"/>
  <c r="S331" i="2"/>
  <c r="M322" i="2"/>
  <c r="Q314" i="2" s="1"/>
  <c r="N322" i="2"/>
  <c r="R314" i="2" s="1"/>
  <c r="J334" i="2"/>
  <c r="M165" i="2"/>
  <c r="V175" i="2" s="1"/>
  <c r="N321" i="2"/>
  <c r="N254" i="2"/>
  <c r="K256" i="2"/>
  <c r="T255" i="2" s="1"/>
  <c r="M280" i="2"/>
  <c r="V280" i="2" s="1"/>
  <c r="M295" i="2"/>
  <c r="V305" i="2" s="1"/>
  <c r="N295" i="2"/>
  <c r="K282" i="2"/>
  <c r="T281" i="2" s="1"/>
  <c r="T280" i="2"/>
  <c r="J296" i="2"/>
  <c r="M293" i="2"/>
  <c r="N293" i="2"/>
  <c r="N165" i="2"/>
  <c r="N294" i="2"/>
  <c r="M294" i="2"/>
  <c r="K152" i="2"/>
  <c r="T151" i="2" s="1"/>
  <c r="N150" i="2"/>
  <c r="J270" i="2"/>
  <c r="N267" i="2"/>
  <c r="M267" i="2"/>
  <c r="M281" i="2"/>
  <c r="Q263" i="2" s="1"/>
  <c r="S280" i="2"/>
  <c r="N281" i="2"/>
  <c r="R263" i="2" s="1"/>
  <c r="N243" i="2"/>
  <c r="M243" i="2"/>
  <c r="V253" i="2" s="1"/>
  <c r="M151" i="2"/>
  <c r="Q133" i="2" s="1"/>
  <c r="M203" i="2"/>
  <c r="Q185" i="2" s="1"/>
  <c r="M254" i="2"/>
  <c r="V254" i="2" s="1"/>
  <c r="N151" i="2"/>
  <c r="R133" i="2" s="1"/>
  <c r="J256" i="2"/>
  <c r="M255" i="2"/>
  <c r="Q237" i="2" s="1"/>
  <c r="S254" i="2"/>
  <c r="N255" i="2"/>
  <c r="R237" i="2" s="1"/>
  <c r="M244" i="2"/>
  <c r="Q236" i="2" s="1"/>
  <c r="S253" i="2"/>
  <c r="N244" i="2"/>
  <c r="R236" i="2" s="1"/>
  <c r="M122" i="2"/>
  <c r="J125" i="2"/>
  <c r="J126" i="2" s="1"/>
  <c r="M150" i="2"/>
  <c r="V150" i="2" s="1"/>
  <c r="S202" i="2"/>
  <c r="J204" i="2"/>
  <c r="S203" i="2" s="1"/>
  <c r="N21" i="2"/>
  <c r="R3" i="2" s="1"/>
  <c r="M114" i="2"/>
  <c r="Q106" i="2" s="1"/>
  <c r="N124" i="2"/>
  <c r="N217" i="2"/>
  <c r="M217" i="2"/>
  <c r="V227" i="2" s="1"/>
  <c r="N216" i="2"/>
  <c r="M216" i="2"/>
  <c r="J218" i="2"/>
  <c r="N215" i="2"/>
  <c r="M215" i="2"/>
  <c r="M124" i="2"/>
  <c r="V124" i="2" s="1"/>
  <c r="K178" i="2"/>
  <c r="T177" i="2" s="1"/>
  <c r="T176" i="2"/>
  <c r="N192" i="2"/>
  <c r="R184" i="2" s="1"/>
  <c r="S201" i="2"/>
  <c r="M192" i="2"/>
  <c r="Q184" i="2" s="1"/>
  <c r="M202" i="2"/>
  <c r="V202" i="2" s="1"/>
  <c r="N202" i="2"/>
  <c r="M8" i="2"/>
  <c r="K204" i="2"/>
  <c r="T203" i="2" s="1"/>
  <c r="N61" i="2"/>
  <c r="M20" i="2"/>
  <c r="V20" i="2" s="1"/>
  <c r="N191" i="2"/>
  <c r="M191" i="2"/>
  <c r="V201" i="2" s="1"/>
  <c r="J166" i="2"/>
  <c r="J178" i="2" s="1"/>
  <c r="M163" i="2"/>
  <c r="N163" i="2"/>
  <c r="M177" i="2"/>
  <c r="Q159" i="2" s="1"/>
  <c r="S176" i="2"/>
  <c r="N177" i="2"/>
  <c r="R159" i="2" s="1"/>
  <c r="N113" i="2"/>
  <c r="N176" i="2"/>
  <c r="M176" i="2"/>
  <c r="V176" i="2" s="1"/>
  <c r="N114" i="2"/>
  <c r="R106" i="2" s="1"/>
  <c r="M9" i="2"/>
  <c r="V19" i="2" s="1"/>
  <c r="S151" i="2"/>
  <c r="M21" i="2"/>
  <c r="Q3" i="2" s="1"/>
  <c r="N140" i="2"/>
  <c r="R132" i="2" s="1"/>
  <c r="S149" i="2"/>
  <c r="M140" i="2"/>
  <c r="Q132" i="2" s="1"/>
  <c r="K22" i="2"/>
  <c r="T21" i="2" s="1"/>
  <c r="K126" i="2"/>
  <c r="T125" i="2" s="1"/>
  <c r="T124" i="2"/>
  <c r="M61" i="2"/>
  <c r="V71" i="2" s="1"/>
  <c r="N87" i="2"/>
  <c r="N86" i="2"/>
  <c r="M86" i="2"/>
  <c r="M97" i="2"/>
  <c r="N97" i="2"/>
  <c r="J99" i="2"/>
  <c r="M96" i="2"/>
  <c r="N96" i="2"/>
  <c r="N88" i="2"/>
  <c r="R80" i="2" s="1"/>
  <c r="M88" i="2"/>
  <c r="Q80" i="2" s="1"/>
  <c r="S97" i="2"/>
  <c r="K74" i="2"/>
  <c r="T73" i="2" s="1"/>
  <c r="K100" i="2"/>
  <c r="T99" i="2" s="1"/>
  <c r="T98" i="2"/>
  <c r="M87" i="2"/>
  <c r="V97" i="2" s="1"/>
  <c r="N9" i="2"/>
  <c r="N98" i="2"/>
  <c r="M98" i="2"/>
  <c r="V98" i="2" s="1"/>
  <c r="N60" i="2"/>
  <c r="M60" i="2"/>
  <c r="J73" i="2"/>
  <c r="N70" i="2"/>
  <c r="M70" i="2"/>
  <c r="M62" i="2"/>
  <c r="Q54" i="2" s="1"/>
  <c r="S71" i="2"/>
  <c r="N62" i="2"/>
  <c r="R54" i="2" s="1"/>
  <c r="N72" i="2"/>
  <c r="M72" i="2"/>
  <c r="V72" i="2" s="1"/>
  <c r="N20" i="2"/>
  <c r="J36" i="2"/>
  <c r="N33" i="2"/>
  <c r="M33" i="2"/>
  <c r="M35" i="2"/>
  <c r="V45" i="2" s="1"/>
  <c r="N35" i="2"/>
  <c r="K48" i="2"/>
  <c r="T47" i="2" s="1"/>
  <c r="J47" i="2"/>
  <c r="N44" i="2"/>
  <c r="M44" i="2"/>
  <c r="N46" i="2"/>
  <c r="M46" i="2"/>
  <c r="V46" i="2" s="1"/>
  <c r="N10" i="2"/>
  <c r="R2" i="2" s="1"/>
  <c r="S19" i="2"/>
  <c r="M10" i="2"/>
  <c r="Q2" i="2" s="1"/>
  <c r="J22" i="2"/>
  <c r="S417" i="2" l="1"/>
  <c r="N418" i="2"/>
  <c r="M418" i="2"/>
  <c r="J386" i="2"/>
  <c r="M385" i="2"/>
  <c r="Q367" i="2" s="1"/>
  <c r="S384" i="2"/>
  <c r="N385" i="2"/>
  <c r="R367" i="2" s="1"/>
  <c r="M360" i="2"/>
  <c r="S359" i="2"/>
  <c r="N360" i="2"/>
  <c r="M152" i="2"/>
  <c r="N152" i="2"/>
  <c r="M334" i="2"/>
  <c r="S333" i="2"/>
  <c r="N334" i="2"/>
  <c r="S305" i="2"/>
  <c r="N296" i="2"/>
  <c r="R288" i="2" s="1"/>
  <c r="M296" i="2"/>
  <c r="Q288" i="2" s="1"/>
  <c r="J308" i="2"/>
  <c r="S279" i="2"/>
  <c r="N270" i="2"/>
  <c r="R262" i="2" s="1"/>
  <c r="M270" i="2"/>
  <c r="Q262" i="2" s="1"/>
  <c r="J282" i="2"/>
  <c r="N125" i="2"/>
  <c r="R107" i="2" s="1"/>
  <c r="S124" i="2"/>
  <c r="M256" i="2"/>
  <c r="S255" i="2"/>
  <c r="N256" i="2"/>
  <c r="M125" i="2"/>
  <c r="Q107" i="2" s="1"/>
  <c r="N204" i="2"/>
  <c r="N218" i="2"/>
  <c r="R210" i="2" s="1"/>
  <c r="M218" i="2"/>
  <c r="Q210" i="2" s="1"/>
  <c r="S227" i="2"/>
  <c r="J230" i="2"/>
  <c r="M204" i="2"/>
  <c r="M178" i="2"/>
  <c r="S177" i="2"/>
  <c r="N178" i="2"/>
  <c r="S175" i="2"/>
  <c r="N166" i="2"/>
  <c r="R158" i="2" s="1"/>
  <c r="M166" i="2"/>
  <c r="Q158" i="2" s="1"/>
  <c r="S125" i="2"/>
  <c r="N126" i="2"/>
  <c r="M126" i="2"/>
  <c r="J100" i="2"/>
  <c r="M99" i="2"/>
  <c r="Q81" i="2" s="1"/>
  <c r="S98" i="2"/>
  <c r="N99" i="2"/>
  <c r="R81" i="2" s="1"/>
  <c r="J74" i="2"/>
  <c r="S72" i="2"/>
  <c r="M73" i="2"/>
  <c r="Q55" i="2" s="1"/>
  <c r="N73" i="2"/>
  <c r="R55" i="2" s="1"/>
  <c r="J48" i="2"/>
  <c r="N47" i="2"/>
  <c r="R29" i="2" s="1"/>
  <c r="M47" i="2"/>
  <c r="Q29" i="2" s="1"/>
  <c r="S46" i="2"/>
  <c r="N36" i="2"/>
  <c r="R28" i="2" s="1"/>
  <c r="M36" i="2"/>
  <c r="Q28" i="2" s="1"/>
  <c r="S45" i="2"/>
  <c r="S21" i="2"/>
  <c r="N22" i="2"/>
  <c r="M22" i="2"/>
  <c r="S385" i="2" l="1"/>
  <c r="N386" i="2"/>
  <c r="M386" i="2"/>
  <c r="S307" i="2"/>
  <c r="N308" i="2"/>
  <c r="M308" i="2"/>
  <c r="S281" i="2"/>
  <c r="N282" i="2"/>
  <c r="M282" i="2"/>
  <c r="S229" i="2"/>
  <c r="N230" i="2"/>
  <c r="M230" i="2"/>
  <c r="S99" i="2"/>
  <c r="M100" i="2"/>
  <c r="N100" i="2"/>
  <c r="S73" i="2"/>
  <c r="N74" i="2"/>
  <c r="M74" i="2"/>
  <c r="S47" i="2"/>
  <c r="N48" i="2"/>
  <c r="M48" i="2"/>
</calcChain>
</file>

<file path=xl/sharedStrings.xml><?xml version="1.0" encoding="utf-8"?>
<sst xmlns="http://schemas.openxmlformats.org/spreadsheetml/2006/main" count="1769" uniqueCount="324">
  <si>
    <t>SampleName</t>
  </si>
  <si>
    <t>CompoundName</t>
  </si>
  <si>
    <t>Transition</t>
  </si>
  <si>
    <t>Area</t>
  </si>
  <si>
    <t>Dilution</t>
  </si>
  <si>
    <t>ISTD Area</t>
  </si>
  <si>
    <t>ISTDResponseRatio</t>
  </si>
  <si>
    <t>Blank 1_A_B__1______Inj CYP2178-R1_Caco2_2020Jun18_P60_AP_Inj003_Set1_reinject</t>
  </si>
  <si>
    <t>266.036 &gt; 151.918</t>
  </si>
  <si>
    <t>Blank 1_A_B__2______Inj CYP2178-R1_Caco2_2020Jun18_P60_AP_Inj004_Set1_reinject</t>
  </si>
  <si>
    <t>Blank 1_B_A__3______Inj CYP2178-R1_Caco2_2020Jun18_P60_AP_Inj005_Set1_reinject</t>
  </si>
  <si>
    <t>Blank 1_B_A__4______Inj CYP2178-R1_Caco2_2020Jun18_P60_AP_Inj006_Set1_reinject</t>
  </si>
  <si>
    <t>257.246 &gt; 59.921</t>
  </si>
  <si>
    <t>355.017 &gt; 87.895</t>
  </si>
  <si>
    <t>373.069 &gt; 299.013</t>
  </si>
  <si>
    <t>333.906 &gt; 197.841</t>
  </si>
  <si>
    <t>368.03 &gt; 144.95</t>
  </si>
  <si>
    <t>300.039 &gt; 126.905</t>
  </si>
  <si>
    <t>255.947 &gt; 139.855</t>
  </si>
  <si>
    <t>285.281 &gt; 59.897</t>
  </si>
  <si>
    <t>363.036 &gt; 347.986</t>
  </si>
  <si>
    <t>Blank 1_A_B__1______Inj CYP2178-R1_Caco2_2020Jun18_P60_AP_Inj007</t>
  </si>
  <si>
    <t>292.999 &gt; 124.9</t>
  </si>
  <si>
    <t>Blank 1_A_B__2______Inj CYP2178-R1_Caco2_2020Jun18_P60_AP_Inj008</t>
  </si>
  <si>
    <t>Blank 1_B_A__3______Inj CYP2178-R1_Caco2_2020Jun18_P60_AP_Inj009</t>
  </si>
  <si>
    <t>Blank 1_B_A__4______Inj CYP2178-R1_Caco2_2020Jun18_P60_AP_Inj010</t>
  </si>
  <si>
    <t>Ranitidine</t>
  </si>
  <si>
    <t>315.216 &gt; 175.737</t>
  </si>
  <si>
    <t>Ranitidine_A_B_don_1______Inj CYP2178-R1_Caco2_2020Jun18_P60_AP_Inj133</t>
  </si>
  <si>
    <t>Ranitidine_A_B_don_2______Inj CYP2178-R1_Caco2_2020Jun18_P60_AP_Inj134</t>
  </si>
  <si>
    <t>Ranitidine_A_B_don_3______Inj CYP2178-R1_Caco2_2020Jun18_P60_AP_Inj135</t>
  </si>
  <si>
    <t>Ranitidine_A_B_dos_1______Inj CYP2178-R1_Caco2_2020Jun18_P60_AP_Inj227</t>
  </si>
  <si>
    <t>Ranitidine_A_B_dos_2______Inj CYP2178-R1_Caco2_2020Jun18_P60_AP_Inj228</t>
  </si>
  <si>
    <t>Ranitidine_A_B_dos_3______Inj CYP2178-R1_Caco2_2020Jun18_P60_AP_Inj229</t>
  </si>
  <si>
    <t>Ranitidine_A_B_rec_1______Inj CYP2178-R1_Caco2_2020Jun18_P60_AP_Inj039</t>
  </si>
  <si>
    <t>Ranitidine_A_B_rec_2______Inj CYP2178-R1_Caco2_2020Jun18_P60_AP_Inj040</t>
  </si>
  <si>
    <t>Ranitidine_A_B_rec_3______Inj CYP2178-R1_Caco2_2020Jun18_P60_AP_Inj041</t>
  </si>
  <si>
    <t>Ranitidine_B_A_don_1______Inj CYP2178-R1_Caco2_2020Jun18_P60_AP_Inj180</t>
  </si>
  <si>
    <t>Ranitidine_B_A_don_2______Inj CYP2178-R1_Caco2_2020Jun18_P60_AP_Inj181</t>
  </si>
  <si>
    <t>Ranitidine_B_A_don_3______Inj CYP2178-R1_Caco2_2020Jun18_P60_AP_Inj182</t>
  </si>
  <si>
    <t>Ranitidine_B_A_dos_1______Inj CYP2178-R1_Caco2_2020Jun18_P60_AP_Inj274</t>
  </si>
  <si>
    <t>Ranitidine_B_A_dos_2______Inj CYP2178-R1_Caco2_2020Jun18_P60_AP_Inj275</t>
  </si>
  <si>
    <t>Ranitidine_B_A_dos_3______Inj CYP2178-R1_Caco2_2020Jun18_P60_AP_Inj276</t>
  </si>
  <si>
    <t>Ranitidine_B_A_rec_1______Inj CYP2178-R1_Caco2_2020Jun18_P60_AP_Inj086</t>
  </si>
  <si>
    <t>Ranitidine_B_A_rec_2______Inj CYP2178-R1_Caco2_2020Jun18_P60_AP_Inj087</t>
  </si>
  <si>
    <t>Ranitidine_B_A_rec_3______Inj CYP2178-R1_Caco2_2020Jun18_P60_AP_Inj088</t>
  </si>
  <si>
    <t>Talinolol</t>
  </si>
  <si>
    <t>364.365 &gt; 209.165</t>
  </si>
  <si>
    <t>Talinolol_A_B_don_1______Inj CYP2178-R1_Caco2_2020Jun18_P60_AP_Inj136</t>
  </si>
  <si>
    <t>Talinolol_A_B_don_2______Inj CYP2178-R1_Caco2_2020Jun18_P60_AP_Inj137</t>
  </si>
  <si>
    <t>Talinolol_A_B_don_3______Inj CYP2178-R1_Caco2_2020Jun18_P60_AP_Inj138</t>
  </si>
  <si>
    <t>Talinolol_A_B_dos_1______Inj CYP2178-R1_Caco2_2020Jun18_P60_AP_Inj230</t>
  </si>
  <si>
    <t>Talinolol_A_B_dos_2______Inj CYP2178-R1_Caco2_2020Jun18_P60_AP_Inj231</t>
  </si>
  <si>
    <t>Talinolol_A_B_dos_3______Inj CYP2178-R1_Caco2_2020Jun18_P60_AP_Inj232</t>
  </si>
  <si>
    <t>Talinolol_A_B_rec_1______Inj CYP2178-R1_Caco2_2020Jun18_P60_AP_Inj042</t>
  </si>
  <si>
    <t>Talinolol_A_B_rec_2______Inj CYP2178-R1_Caco2_2020Jun18_P60_AP_Inj043</t>
  </si>
  <si>
    <t>Talinolol_A_B_rec_3______Inj CYP2178-R1_Caco2_2020Jun18_P60_AP_Inj044</t>
  </si>
  <si>
    <t>Talinolol_B_A_don_1______Inj CYP2178-R1_Caco2_2020Jun18_P60_AP_Inj183</t>
  </si>
  <si>
    <t>Talinolol_B_A_don_2______Inj CYP2178-R1_Caco2_2020Jun18_P60_AP_Inj184</t>
  </si>
  <si>
    <t>Talinolol_B_A_don_3______Inj CYP2178-R1_Caco2_2020Jun18_P60_AP_Inj185</t>
  </si>
  <si>
    <t>Talinolol_B_A_dos_1______Inj CYP2178-R1_Caco2_2020Jun18_P60_AP_Inj277</t>
  </si>
  <si>
    <t>Talinolol_B_A_dos_2______Inj CYP2178-R1_Caco2_2020Jun18_P60_AP_Inj278</t>
  </si>
  <si>
    <t>Talinolol_B_A_dos_3______Inj CYP2178-R1_Caco2_2020Jun18_P60_AP_Inj279</t>
  </si>
  <si>
    <t>Talinolol_B_A_rec_1______Inj CYP2178-R1_Caco2_2020Jun18_P60_AP_Inj089</t>
  </si>
  <si>
    <t>Talinolol_B_A_rec_2______Inj CYP2178-R1_Caco2_2020Jun18_P60_AP_Inj090</t>
  </si>
  <si>
    <t>Talinolol_B_A_rec_3______Inj CYP2178-R1_Caco2_2020Jun18_P60_AP_Inj091</t>
  </si>
  <si>
    <t>Warfarin</t>
  </si>
  <si>
    <t>309.225 &gt; 251.114</t>
  </si>
  <si>
    <t>Warfarin_A_B_don_1______Inj CYP2178-R1_Caco2_2020Jun18_P60_AP_Inj139</t>
  </si>
  <si>
    <t>Warfarin_A_B_don_2______Inj CYP2178-R1_Caco2_2020Jun18_P60_AP_Inj140</t>
  </si>
  <si>
    <t>Warfarin_A_B_don_3______Inj CYP2178-R1_Caco2_2020Jun18_P60_AP_Inj141</t>
  </si>
  <si>
    <t>Warfarin_A_B_dos_1______Inj CYP2178-R1_Caco2_2020Jun18_P60_AP_Inj233</t>
  </si>
  <si>
    <t>Warfarin_A_B_dos_2______Inj CYP2178-R1_Caco2_2020Jun18_P60_AP_Inj234</t>
  </si>
  <si>
    <t>Warfarin_A_B_dos_3______Inj CYP2178-R1_Caco2_2020Jun18_P60_AP_Inj235</t>
  </si>
  <si>
    <t>Warfarin_A_B_rec_1______Inj CYP2178-R1_Caco2_2020Jun18_P60_AP_Inj045</t>
  </si>
  <si>
    <t>Warfarin_A_B_rec_2______Inj CYP2178-R1_Caco2_2020Jun18_P60_AP_Inj046</t>
  </si>
  <si>
    <t>Warfarin_A_B_rec_3______Inj CYP2178-R1_Caco2_2020Jun18_P60_AP_Inj047</t>
  </si>
  <si>
    <t>Warfarin_B_A_don_1______Inj CYP2178-R1_Caco2_2020Jun18_P60_AP_Inj186</t>
  </si>
  <si>
    <t>Warfarin_B_A_don_2______Inj CYP2178-R1_Caco2_2020Jun18_P60_AP_Inj187</t>
  </si>
  <si>
    <t>Warfarin_B_A_don_3______Inj CYP2178-R1_Caco2_2020Jun18_P60_AP_Inj188</t>
  </si>
  <si>
    <t>Warfarin_B_A_dos_1______Inj CYP2178-R1_Caco2_2020Jun18_P60_AP_Inj280</t>
  </si>
  <si>
    <t>Warfarin_B_A_dos_2______Inj CYP2178-R1_Caco2_2020Jun18_P60_AP_Inj281</t>
  </si>
  <si>
    <t>Warfarin_B_A_dos_3______Inj CYP2178-R1_Caco2_2020Jun18_P60_AP_Inj282</t>
  </si>
  <si>
    <t>Warfarin_B_A_rec_1______Inj CYP2178-R1_Caco2_2020Jun18_P60_AP_Inj092</t>
  </si>
  <si>
    <t>Warfarin_B_A_rec_2______Inj CYP2178-R1_Caco2_2020Jun18_P60_AP_Inj093</t>
  </si>
  <si>
    <t>Warfarin_B_A_rec_3______Inj CYP2178-R1_Caco2_2020Jun18_P60_AP_Inj094</t>
  </si>
  <si>
    <t>299.023 &gt; 96.815</t>
  </si>
  <si>
    <t>373.21 &gt; 305.165</t>
  </si>
  <si>
    <t>481.273 &gt; 264.063</t>
  </si>
  <si>
    <t>CYP2178-R1</t>
  </si>
  <si>
    <t>Client ID</t>
  </si>
  <si>
    <t>Test Conc_x000D_
(µM)</t>
  </si>
  <si>
    <t>Assay_x000D_
Duration_x000D_
(hr)</t>
  </si>
  <si>
    <r>
      <t>Mean_x000D_
A → B_x000D_
Papp_x000D_
10</t>
    </r>
    <r>
      <rPr>
        <b/>
        <vertAlign val="superscript"/>
        <sz val="11"/>
        <color theme="1"/>
        <rFont val="Times New Roman"/>
        <family val="1"/>
      </rPr>
      <t>-6</t>
    </r>
    <r>
      <rPr>
        <b/>
        <sz val="11"/>
        <color theme="1"/>
        <rFont val="Times New Roman"/>
        <family val="1"/>
      </rPr>
      <t xml:space="preserve"> cm/s</t>
    </r>
  </si>
  <si>
    <r>
      <t>Mean_x000D_
B → A_x000D_
Papp_x000D_
10</t>
    </r>
    <r>
      <rPr>
        <b/>
        <vertAlign val="superscript"/>
        <sz val="11"/>
        <color theme="1"/>
        <rFont val="Times New Roman"/>
        <family val="1"/>
      </rPr>
      <t>-6</t>
    </r>
    <r>
      <rPr>
        <b/>
        <sz val="11"/>
        <color theme="1"/>
        <rFont val="Times New Roman"/>
        <family val="1"/>
      </rPr>
      <t xml:space="preserve"> cm/s</t>
    </r>
  </si>
  <si>
    <t>Efflux Ratio</t>
  </si>
  <si>
    <t>Comments</t>
  </si>
  <si>
    <t>Test_x000D_
Concentration_x000D_
_x000D_
(µM)</t>
  </si>
  <si>
    <t>Direction</t>
  </si>
  <si>
    <t>Parameter</t>
  </si>
  <si>
    <t>First</t>
  </si>
  <si>
    <t>Second</t>
  </si>
  <si>
    <t>Third</t>
  </si>
  <si>
    <t>Mean</t>
  </si>
  <si>
    <t>Volume</t>
  </si>
  <si>
    <t>RR1</t>
  </si>
  <si>
    <t>RR2</t>
  </si>
  <si>
    <t>RR3</t>
  </si>
  <si>
    <t>RR Mean</t>
  </si>
  <si>
    <t>RR SD</t>
  </si>
  <si>
    <t>Chamber Surface Area</t>
  </si>
  <si>
    <t>Sampling Period (hrs)</t>
  </si>
  <si>
    <t>Test Concentration (µM)</t>
  </si>
  <si>
    <t>A → B</t>
  </si>
  <si>
    <t>Donor</t>
  </si>
  <si>
    <t>Receiver</t>
  </si>
  <si>
    <t>Dosing</t>
  </si>
  <si>
    <t>Standard</t>
  </si>
  <si>
    <t>Blank</t>
  </si>
  <si>
    <t>dq/dt</t>
  </si>
  <si>
    <r>
      <t>C</t>
    </r>
    <r>
      <rPr>
        <b/>
        <vertAlign val="subscript"/>
        <sz val="11"/>
        <color theme="1"/>
        <rFont val="Calibri"/>
        <family val="2"/>
        <scheme val="minor"/>
      </rPr>
      <t>o</t>
    </r>
  </si>
  <si>
    <t>Recovery</t>
  </si>
  <si>
    <t>Papp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</si>
  <si>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app</t>
    </r>
  </si>
  <si>
    <t>B → A</t>
  </si>
  <si>
    <t>Test Article</t>
  </si>
  <si>
    <t>Test Conc (µM)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</si>
  <si>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app</t>
    </r>
    <r>
      <rPr>
        <b/>
        <sz val="11"/>
        <color theme="1"/>
        <rFont val="Calibri"/>
        <family val="2"/>
        <scheme val="minor"/>
      </rPr>
      <t>_x000D_
(10</t>
    </r>
    <r>
      <rPr>
        <b/>
        <vertAlign val="superscript"/>
        <sz val="11"/>
        <color theme="1"/>
        <rFont val="Calibri"/>
        <family val="2"/>
        <scheme val="minor"/>
      </rPr>
      <t>-6</t>
    </r>
    <r>
      <rPr>
        <b/>
        <sz val="11"/>
        <color theme="1"/>
        <rFont val="Calibri"/>
        <family val="2"/>
        <scheme val="minor"/>
      </rPr>
      <t xml:space="preserve"> cm/s)_x000D_
Rep-1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</si>
  <si>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app</t>
    </r>
    <r>
      <rPr>
        <b/>
        <sz val="11"/>
        <color theme="1"/>
        <rFont val="Calibri"/>
        <family val="2"/>
        <scheme val="minor"/>
      </rPr>
      <t>_x000D_
(10</t>
    </r>
    <r>
      <rPr>
        <b/>
        <vertAlign val="superscript"/>
        <sz val="11"/>
        <color theme="1"/>
        <rFont val="Calibri"/>
        <family val="2"/>
        <scheme val="minor"/>
      </rPr>
      <t>-6</t>
    </r>
    <r>
      <rPr>
        <b/>
        <sz val="11"/>
        <color theme="1"/>
        <rFont val="Calibri"/>
        <family val="2"/>
        <scheme val="minor"/>
      </rPr>
      <t xml:space="preserve"> cm/s)_x000D_
Rep-2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</si>
  <si>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app</t>
    </r>
    <r>
      <rPr>
        <b/>
        <sz val="11"/>
        <color theme="1"/>
        <rFont val="Calibri"/>
        <family val="2"/>
        <scheme val="minor"/>
      </rPr>
      <t>_x000D_
(10</t>
    </r>
    <r>
      <rPr>
        <b/>
        <vertAlign val="superscript"/>
        <sz val="11"/>
        <color theme="1"/>
        <rFont val="Calibri"/>
        <family val="2"/>
        <scheme val="minor"/>
      </rPr>
      <t>-6</t>
    </r>
    <r>
      <rPr>
        <b/>
        <sz val="11"/>
        <color theme="1"/>
        <rFont val="Calibri"/>
        <family val="2"/>
        <scheme val="minor"/>
      </rPr>
      <t xml:space="preserve"> cm/s)_x000D_
Rep-3</t>
    </r>
  </si>
  <si>
    <t>Low Recovery A → B</t>
  </si>
  <si>
    <t>Low Recovery A → B and B → A</t>
  </si>
  <si>
    <t>Low Permeability Control</t>
  </si>
  <si>
    <t>P-gp Efflux Control</t>
  </si>
  <si>
    <t>High Permeability Control</t>
  </si>
  <si>
    <t>Low recovery may be due to poor aqueous solubility, poor stability, and/or non-specific binding (high lipophilicity) of the_x000D_
Compound. Permeability rates for compounds with low/poor post assay recovery may be underestimated.</t>
  </si>
  <si>
    <t>(B → A)/(A → B)</t>
  </si>
  <si>
    <t>Compounds</t>
  </si>
  <si>
    <t>Stdev</t>
  </si>
  <si>
    <t>Ratio</t>
  </si>
  <si>
    <t>EPA</t>
  </si>
  <si>
    <t>Caco-2 Permeability Data Summary:</t>
  </si>
  <si>
    <t>DTXSID3047261</t>
  </si>
  <si>
    <t>DTXSID3047261_A_B_rec_1______Inj CYP2178-R1_Caco2_2020Jun18_P60_AP_Inj011_Set1_reinject</t>
  </si>
  <si>
    <t>DTXSID3047261_A_B_rec_2______Inj CYP2178-R1_Caco2_2020Jun18_P60_AP_Inj012_Set1_reinject</t>
  </si>
  <si>
    <t>DTXSID3047261_A_B_dos_1______Inj CYP2178-R1_Caco2_2020Jun18_P60_AP_Inj199_Set1_reinject</t>
  </si>
  <si>
    <t>DTXSID3047261_A_B_dos_2______Inj CYP2178-R1_Caco2_2020Jun18_P60_AP_Inj200_Set1_reinject</t>
  </si>
  <si>
    <t>DTXSID3047261_A_B_don_1______Inj CYP2178-R1_Caco2_2020Jun18_P60_AP_Inj105_Set1_reinject</t>
  </si>
  <si>
    <t>DTXSID3047261_A_B_don_2______Inj CYP2178-R1_Caco2_2020Jun18_P60_AP_Inj106_Set1_reinject</t>
  </si>
  <si>
    <t>DTXSID3047261_B_A_rec_1______Inj CYP2178-R1_Caco2_2020Jun18_P60_AP_Inj058_Set1_reinject</t>
  </si>
  <si>
    <t>DTXSID3047261_B_A_rec_2______Inj CYP2178-R1_Caco2_2020Jun18_P60_AP_Inj059_Set1_reinject</t>
  </si>
  <si>
    <t>DTXSID3047261_B_A_dos_1______Inj CYP2178-R1_Caco2_2020Jun18_P60_AP_Inj246_Set1_reinject</t>
  </si>
  <si>
    <t>DTXSID3047261_B_A_dos_2______Inj CYP2178-R1_Caco2_2020Jun18_P60_AP_Inj247_Set1_reinject</t>
  </si>
  <si>
    <t>DTXSID3047261_B_A_don_1______Inj CYP2178-R1_Caco2_2020Jun18_P60_AP_Inj152_Set1_reinject</t>
  </si>
  <si>
    <t>DTXSID3047261_B_A_don_2______Inj CYP2178-R1_Caco2_2020Jun18_P60_AP_Inj153_Set1_reinject</t>
  </si>
  <si>
    <t>DTXSID9041289</t>
  </si>
  <si>
    <t>DTXSID9041289_A_B_rec_1______Inj CYP2178-R1_Caco2_2020Jun18_P60_AP_Inj013_Set1_reinject</t>
  </si>
  <si>
    <t>DTXSID9041289_A_B_rec_2______Inj CYP2178-R1_Caco2_2020Jun18_P60_AP_Inj014_Set1_reinject</t>
  </si>
  <si>
    <t>DTXSID9041289_A_B_dos_1______Inj CYP2178-R1_Caco2_2020Jun18_P60_AP_Inj201_Set1_reinject</t>
  </si>
  <si>
    <t>DTXSID9041289_A_B_dos_2______Inj CYP2178-R1_Caco2_2020Jun18_P60_AP_Inj202_Set1_reinject</t>
  </si>
  <si>
    <t>DTXSID9041289_A_B_don_1______Inj CYP2178-R1_Caco2_2020Jun18_P60_AP_Inj107_Set1_reinject</t>
  </si>
  <si>
    <t>DTXSID9041289_A_B_don_2______Inj CYP2178-R1_Caco2_2020Jun18_P60_AP_Inj108_Set1_reinject</t>
  </si>
  <si>
    <t>DTXSID9041289_B_A_rec_1______Inj CYP2178-R1_Caco2_2020Jun18_P60_AP_Inj060_Set1_reinject</t>
  </si>
  <si>
    <t>DTXSID9041289_B_A_rec_2______Inj CYP2178-R1_Caco2_2020Jun18_P60_AP_Inj061_Set1_reinject</t>
  </si>
  <si>
    <t>DTXSID9041289_B_A_dos_1______Inj CYP2178-R1_Caco2_2020Jun18_P60_AP_Inj248_Set1_reinject</t>
  </si>
  <si>
    <t>DTXSID9041289_B_A_dos_2______Inj CYP2178-R1_Caco2_2020Jun18_P60_AP_Inj249_Set1_reinject</t>
  </si>
  <si>
    <t>DTXSID9041289_B_A_don_1______Inj CYP2178-R1_Caco2_2020Jun18_P60_AP_Inj154_Set1_reinject</t>
  </si>
  <si>
    <t>DTXSID9041289_B_A_don_2______Inj CYP2178-R1_Caco2_2020Jun18_P60_AP_Inj155_Set1_reinject</t>
  </si>
  <si>
    <t>DTXSID0032578</t>
  </si>
  <si>
    <t>DTXSID0032578_A_B_rec_1______Inj CYP2178-R1_Caco2_2020Jun18_P60_AP_Inj017_Set1_reinject</t>
  </si>
  <si>
    <t>DTXSID0032578_A_B_rec_2______Inj CYP2178-R1_Caco2_2020Jun18_P60_AP_Inj018_Set1_reinject</t>
  </si>
  <si>
    <t>DTXSID0032578_A_B_dos_1______Inj CYP2178-R1_Caco2_2020Jun18_P60_AP_Inj205_Set1_reinject</t>
  </si>
  <si>
    <t>DTXSID0032578_A_B_dos_2______Inj CYP2178-R1_Caco2_2020Jun18_P60_AP_Inj206_Set1_reinject</t>
  </si>
  <si>
    <t>DTXSID0032578_A_B_don_1______Inj CYP2178-R1_Caco2_2020Jun18_P60_AP_Inj111_Set1_reinject</t>
  </si>
  <si>
    <t>DTXSID0032578_A_B_don_2______Inj CYP2178-R1_Caco2_2020Jun18_P60_AP_Inj112_Set1_reinject</t>
  </si>
  <si>
    <t>DTXSID0032578_B_A_rec_1______Inj CYP2178-R1_Caco2_2020Jun18_P60_AP_Inj064_Set1_reinject</t>
  </si>
  <si>
    <t>DTXSID0032578_B_A_rec_2______Inj CYP2178-R1_Caco2_2020Jun18_P60_AP_Inj065_Set1_reinject</t>
  </si>
  <si>
    <t>DTXSID0032578_B_A_dos_1______Inj CYP2178-R1_Caco2_2020Jun18_P60_AP_Inj252_Set1_reinject</t>
  </si>
  <si>
    <t>DTXSID0032578_B_A_dos_2______Inj CYP2178-R1_Caco2_2020Jun18_P60_AP_Inj253_Set1_reinject</t>
  </si>
  <si>
    <t>DTXSID0032578_B_A_don_1______Inj CYP2178-R1_Caco2_2020Jun18_P60_AP_Inj158_Set1_reinject</t>
  </si>
  <si>
    <t>DTXSID0032578_B_A_don_2______Inj CYP2178-R1_Caco2_2020Jun18_P60_AP_Inj159_Set1_reinject</t>
  </si>
  <si>
    <t>DTXSID9023889</t>
  </si>
  <si>
    <t>DTXSID9023889_A_B_rec_1______Inj CYP2178-R1_Caco2_2020Jun18_P60_AP_Inj019_Set1_reinject</t>
  </si>
  <si>
    <t>DTXSID9023889_A_B_rec_2______Inj CYP2178-R1_Caco2_2020Jun18_P60_AP_Inj020_Set1_reinject</t>
  </si>
  <si>
    <t>DTXSID9023889_A_B_dos_1______Inj CYP2178-R1_Caco2_2020Jun18_P60_AP_Inj207_Set1_reinject</t>
  </si>
  <si>
    <t>DTXSID9023889_A_B_dos_2______Inj CYP2178-R1_Caco2_2020Jun18_P60_AP_Inj208_Set1_reinject</t>
  </si>
  <si>
    <t>DTXSID9023889_A_B_don_1______Inj CYP2178-R1_Caco2_2020Jun18_P60_AP_Inj113_Set1_reinject</t>
  </si>
  <si>
    <t>DTXSID9023889_A_B_don_2______Inj CYP2178-R1_Caco2_2020Jun18_P60_AP_Inj114_Set1_reinject</t>
  </si>
  <si>
    <t>DTXSID9023889_B_A_rec_1______Inj CYP2178-R1_Caco2_2020Jun18_P60_AP_Inj066_Set1_reinject</t>
  </si>
  <si>
    <t>DTXSID9023889_B_A_rec_2______Inj CYP2178-R1_Caco2_2020Jun18_P60_AP_Inj067_Set1_reinject</t>
  </si>
  <si>
    <t>DTXSID9023889_B_A_dos_1______Inj CYP2178-R1_Caco2_2020Jun18_P60_AP_Inj254_Set1_reinject</t>
  </si>
  <si>
    <t>DTXSID9023889_B_A_dos_2______Inj CYP2178-R1_Caco2_2020Jun18_P60_AP_Inj255_Set1_reinject</t>
  </si>
  <si>
    <t>DTXSID9023889_B_A_don_1______Inj CYP2178-R1_Caco2_2020Jun18_P60_AP_Inj160_Set1_reinject</t>
  </si>
  <si>
    <t>DTXSID9023889_B_A_don_2______Inj CYP2178-R1_Caco2_2020Jun18_P60_AP_Inj161_Set1_reinject</t>
  </si>
  <si>
    <t>DTXSID1038666</t>
  </si>
  <si>
    <t>DTXSID1038666_A_B_rec_1______Inj CYP2178-R1_Caco2_2020Jun18_P60_AP_Inj023_Set1_reinject</t>
  </si>
  <si>
    <t>DTXSID1038666_A_B_rec_2______Inj CYP2178-R1_Caco2_2020Jun18_P60_AP_Inj024_Set1_reinject</t>
  </si>
  <si>
    <t>DTXSID1038666_A_B_dos_1______Inj CYP2178-R1_Caco2_2020Jun18_P60_AP_Inj211_Set1_reinject</t>
  </si>
  <si>
    <t>DTXSID1038666_A_B_dos_2______Inj CYP2178-R1_Caco2_2020Jun18_P60_AP_Inj212_Set1_reinject</t>
  </si>
  <si>
    <t>DTXSID1038666_A_B_don_1______Inj CYP2178-R1_Caco2_2020Jun18_P60_AP_Inj117_Set1_reinject</t>
  </si>
  <si>
    <t>DTXSID1038666_A_B_don_2______Inj CYP2178-R1_Caco2_2020Jun18_P60_AP_Inj118_Set1_reinject</t>
  </si>
  <si>
    <t>DTXSID1038666_B_A_rec_1______Inj CYP2178-R1_Caco2_2020Jun18_P60_AP_Inj070_Set1_reinject</t>
  </si>
  <si>
    <t>DTXSID1038666_B_A_rec_2______Inj CYP2178-R1_Caco2_2020Jun18_P60_AP_Inj071_Set1_reinject</t>
  </si>
  <si>
    <t>DTXSID1038666_B_A_dos_1______Inj CYP2178-R1_Caco2_2020Jun18_P60_AP_Inj258_Set1_reinject</t>
  </si>
  <si>
    <t>DTXSID1038666_B_A_dos_2______Inj CYP2178-R1_Caco2_2020Jun18_P60_AP_Inj259_Set1_reinject</t>
  </si>
  <si>
    <t>DTXSID1038666_B_A_don_1______Inj CYP2178-R1_Caco2_2020Jun18_P60_AP_Inj164_Set1_reinject</t>
  </si>
  <si>
    <t>DTXSID1038666_B_A_don_2______Inj CYP2178-R1_Caco2_2020Jun18_P60_AP_Inj165_Set1_reinject</t>
  </si>
  <si>
    <t>DTXSID9047542</t>
  </si>
  <si>
    <t>DTXSID9047542_A_B_rec_1______Inj CYP2178-R1_Caco2_2020Jun18_P60_AP_Inj025_Set1_reinject</t>
  </si>
  <si>
    <t>DTXSID9047542_A_B_rec_2______Inj CYP2178-R1_Caco2_2020Jun18_P60_AP_Inj026_Set1_reinject</t>
  </si>
  <si>
    <t>DTXSID9047542_A_B_dos_1______Inj CYP2178-R1_Caco2_2020Jun18_P60_AP_Inj213_Set1_reinject</t>
  </si>
  <si>
    <t>DTXSID9047542_A_B_dos_2______Inj CYP2178-R1_Caco2_2020Jun18_P60_AP_Inj214_Set1_reinject</t>
  </si>
  <si>
    <t>DTXSID9047542_A_B_don_1______Inj CYP2178-R1_Caco2_2020Jun18_P60_AP_Inj119_Set1_reinject</t>
  </si>
  <si>
    <t>DTXSID9047542_A_B_don_2______Inj CYP2178-R1_Caco2_2020Jun18_P60_AP_Inj120_Set1_reinject</t>
  </si>
  <si>
    <t>DTXSID9047542_B_A_rec_1______Inj CYP2178-R1_Caco2_2020Jun18_P60_AP_Inj072_Set1_reinject</t>
  </si>
  <si>
    <t>DTXSID9047542_B_A_rec_2______Inj CYP2178-R1_Caco2_2020Jun18_P60_AP_Inj073_Set1_reinject</t>
  </si>
  <si>
    <t>DTXSID9047542_B_A_dos_1______Inj CYP2178-R1_Caco2_2020Jun18_P60_AP_Inj260_Set1_reinject</t>
  </si>
  <si>
    <t>DTXSID9047542_B_A_dos_2______Inj CYP2178-R1_Caco2_2020Jun18_P60_AP_Inj261_Set1_reinject</t>
  </si>
  <si>
    <t>DTXSID9047542_B_A_don_1______Inj CYP2178-R1_Caco2_2020Jun18_P60_AP_Inj166_Set1_reinject</t>
  </si>
  <si>
    <t>DTXSID9047542_B_A_don_2______Inj CYP2178-R1_Caco2_2020Jun18_P60_AP_Inj167_Set1_reinject</t>
  </si>
  <si>
    <t>DTXSID7021156</t>
  </si>
  <si>
    <t>DTXSID7021156_A_B_rec_1______Inj CYP2178-R1_Caco2_2020Jun18_P60_AP_Inj027_Set1_reinject</t>
  </si>
  <si>
    <t>DTXSID7021156_A_B_rec_2______Inj CYP2178-R1_Caco2_2020Jun18_P60_AP_Inj028_Set1_reinject</t>
  </si>
  <si>
    <t>DTXSID7021156_A_B_dos_1______Inj CYP2178-R1_Caco2_2020Jun18_P60_AP_Inj215_Set1_reinject</t>
  </si>
  <si>
    <t>DTXSID7021156_A_B_dos_2______Inj CYP2178-R1_Caco2_2020Jun18_P60_AP_Inj216_Set1_reinject</t>
  </si>
  <si>
    <t>DTXSID7021156_A_B_don_1______Inj CYP2178-R1_Caco2_2020Jun18_P60_AP_Inj121_Set1_reinject</t>
  </si>
  <si>
    <t>DTXSID7021156_A_B_don_2______Inj CYP2178-R1_Caco2_2020Jun18_P60_AP_Inj122_Set1_reinject</t>
  </si>
  <si>
    <t>DTXSID7021156_B_A_rec_1______Inj CYP2178-R1_Caco2_2020Jun18_P60_AP_Inj074_Set1_reinject</t>
  </si>
  <si>
    <t>DTXSID7021156_B_A_rec_2______Inj CYP2178-R1_Caco2_2020Jun18_P60_AP_Inj075_Set1_reinject</t>
  </si>
  <si>
    <t>DTXSID7021156_B_A_dos_1______Inj CYP2178-R1_Caco2_2020Jun18_P60_AP_Inj262_Set1_reinject</t>
  </si>
  <si>
    <t>DTXSID7021156_B_A_dos_2______Inj CYP2178-R1_Caco2_2020Jun18_P60_AP_Inj263_Set1_reinject</t>
  </si>
  <si>
    <t>DTXSID7021156_B_A_don_1______Inj CYP2178-R1_Caco2_2020Jun18_P60_AP_Inj168_Set1_reinject</t>
  </si>
  <si>
    <t>DTXSID7021156_B_A_don_2______Inj CYP2178-R1_Caco2_2020Jun18_P60_AP_Inj169_Set1_reinject</t>
  </si>
  <si>
    <t>DTXSID1042285</t>
  </si>
  <si>
    <t>DTXSID1042285_A_B_rec_1______Inj CYP2178-R1_Caco2_2020Jun18_P60_AP_Inj029_Set1_reinject</t>
  </si>
  <si>
    <t>DTXSID1042285_A_B_rec_2______Inj CYP2178-R1_Caco2_2020Jun18_P60_AP_Inj030_Set1_reinject</t>
  </si>
  <si>
    <t>DTXSID1042285_A_B_dos_1______Inj CYP2178-R1_Caco2_2020Jun18_P60_AP_Inj217_Set1_reinject</t>
  </si>
  <si>
    <t>DTXSID1042285_A_B_dos_2______Inj CYP2178-R1_Caco2_2020Jun18_P60_AP_Inj218_Set1_reinject</t>
  </si>
  <si>
    <t>DTXSID1042285_A_B_don_1______Inj CYP2178-R1_Caco2_2020Jun18_P60_AP_Inj123_Set1_reinject</t>
  </si>
  <si>
    <t>DTXSID1042285_A_B_don_2______Inj CYP2178-R1_Caco2_2020Jun18_P60_AP_Inj124_Set1_reinject</t>
  </si>
  <si>
    <t>DTXSID1042285_B_A_rec_1______Inj CYP2178-R1_Caco2_2020Jun18_P60_AP_Inj076_Set1_reinject</t>
  </si>
  <si>
    <t>DTXSID1042285_B_A_rec_2______Inj CYP2178-R1_Caco2_2020Jun18_P60_AP_Inj077_Set1_reinject</t>
  </si>
  <si>
    <t>DTXSID1042285_B_A_dos_1______Inj CYP2178-R1_Caco2_2020Jun18_P60_AP_Inj264_Set1_reinject</t>
  </si>
  <si>
    <t>DTXSID1042285_B_A_dos_2______Inj CYP2178-R1_Caco2_2020Jun18_P60_AP_Inj265_Set1_reinject</t>
  </si>
  <si>
    <t>DTXSID1042285_B_A_don_1______Inj CYP2178-R1_Caco2_2020Jun18_P60_AP_Inj170_Set1_reinject</t>
  </si>
  <si>
    <t>DTXSID1042285_B_A_don_2______Inj CYP2178-R1_Caco2_2020Jun18_P60_AP_Inj171_Set1_reinject</t>
  </si>
  <si>
    <t>DTXSID5037028</t>
  </si>
  <si>
    <t>DTXSID5037028_A_B_rec_1______Inj CYP2178-R1_Caco2_2020Jun18_P60_AP_Inj031_Set1_reinject</t>
  </si>
  <si>
    <t>DTXSID5037028_A_B_rec_2______Inj CYP2178-R1_Caco2_2020Jun18_P60_AP_Inj032_Set1_reinject</t>
  </si>
  <si>
    <t>DTXSID5037028_A_B_dos_1______Inj CYP2178-R1_Caco2_2020Jun18_P60_AP_Inj219_Set1_reinject</t>
  </si>
  <si>
    <t>DTXSID5037028_A_B_dos_2______Inj CYP2178-R1_Caco2_2020Jun18_P60_AP_Inj220_Set1_reinject</t>
  </si>
  <si>
    <t>DTXSID5037028_A_B_don_1______Inj CYP2178-R1_Caco2_2020Jun18_P60_AP_Inj125_Set1_reinject</t>
  </si>
  <si>
    <t>DTXSID5037028_A_B_don_2______Inj CYP2178-R1_Caco2_2020Jun18_P60_AP_Inj126_Set1_reinject</t>
  </si>
  <si>
    <t>DTXSID5037028_B_A_rec_1______Inj CYP2178-R1_Caco2_2020Jun18_P60_AP_Inj078_Set1_reinject</t>
  </si>
  <si>
    <t>DTXSID5037028_B_A_rec_2______Inj CYP2178-R1_Caco2_2020Jun18_P60_AP_Inj079_Set1_reinject</t>
  </si>
  <si>
    <t>DTXSID5037028_B_A_dos_1______Inj CYP2178-R1_Caco2_2020Jun18_P60_AP_Inj266_Set1_reinject</t>
  </si>
  <si>
    <t>DTXSID5037028_B_A_dos_2______Inj CYP2178-R1_Caco2_2020Jun18_P60_AP_Inj267_Set1_reinject</t>
  </si>
  <si>
    <t>DTXSID5037028_B_A_don_1______Inj CYP2178-R1_Caco2_2020Jun18_P60_AP_Inj172_Set1_reinject</t>
  </si>
  <si>
    <t>DTXSID5037028_B_A_don_2______Inj CYP2178-R1_Caco2_2020Jun18_P60_AP_Inj173_Set1_reinject</t>
  </si>
  <si>
    <t>DTXSID6048175</t>
  </si>
  <si>
    <t>DTXSID6048175_A_B_rec_1______Inj CYP2178-R1_Caco2_2020Jun18_P60_AP_Inj033_Set1_reinject</t>
  </si>
  <si>
    <t>DTXSID6048175_A_B_rec_2______Inj CYP2178-R1_Caco2_2020Jun18_P60_AP_Inj034_Set1_reinject</t>
  </si>
  <si>
    <t>DTXSID6048175_A_B_dos_1______Inj CYP2178-R1_Caco2_2020Jun18_P60_AP_Inj221_Set1_reinject</t>
  </si>
  <si>
    <t>DTXSID6048175_A_B_dos_2______Inj CYP2178-R1_Caco2_2020Jun18_P60_AP_Inj222_Set1_reinject</t>
  </si>
  <si>
    <t>DTXSID6048175_A_B_don_1______Inj CYP2178-R1_Caco2_2020Jun18_P60_AP_Inj127_Set1_reinject</t>
  </si>
  <si>
    <t>DTXSID6048175_A_B_don_2______Inj CYP2178-R1_Caco2_2020Jun18_P60_AP_Inj128_Set1_reinject</t>
  </si>
  <si>
    <t>DTXSID6048175_B_A_rec_1______Inj CYP2178-R1_Caco2_2020Jun18_P60_AP_Inj080_Set1_reinject</t>
  </si>
  <si>
    <t>DTXSID6048175_B_A_rec_2______Inj CYP2178-R1_Caco2_2020Jun18_P60_AP_Inj081_Set1_reinject</t>
  </si>
  <si>
    <t>DTXSID6048175_B_A_dos_1______Inj CYP2178-R1_Caco2_2020Jun18_P60_AP_Inj268_Set1_reinject</t>
  </si>
  <si>
    <t>DTXSID6048175_B_A_dos_2______Inj CYP2178-R1_Caco2_2020Jun18_P60_AP_Inj269_Set1_reinject</t>
  </si>
  <si>
    <t>DTXSID6048175_B_A_don_1______Inj CYP2178-R1_Caco2_2020Jun18_P60_AP_Inj174_Set1_reinject</t>
  </si>
  <si>
    <t>DTXSID6048175_B_A_don_2______Inj CYP2178-R1_Caco2_2020Jun18_P60_AP_Inj175_Set1_reinject</t>
  </si>
  <si>
    <t>DTXSID7041964</t>
  </si>
  <si>
    <t>DTXSID7041964_A_B_rec_1______Inj CYP2178-R1_Caco2_2020Jun18_P60_AP_Inj037</t>
  </si>
  <si>
    <t>DTXSID7041964_A_B_rec_2______Inj CYP2178-R1_Caco2_2020Jun18_P60_AP_Inj038</t>
  </si>
  <si>
    <t>DTXSID7041964_A_B_dos_1______Inj CYP2178-R1_Caco2_2020Jun18_P60_AP_Inj225</t>
  </si>
  <si>
    <t>DTXSID7041964_A_B_dos_2______Inj CYP2178-R1_Caco2_2020Jun18_P60_AP_Inj226</t>
  </si>
  <si>
    <t>DTXSID7041964_A_B_don_1______Inj CYP2178-R1_Caco2_2020Jun18_P60_AP_Inj131</t>
  </si>
  <si>
    <t>DTXSID7041964_A_B_don_2______Inj CYP2178-R1_Caco2_2020Jun18_P60_AP_Inj132</t>
  </si>
  <si>
    <t>DTXSID7041964_B_A_rec_1______Inj CYP2178-R1_Caco2_2020Jun18_P60_AP_Inj084</t>
  </si>
  <si>
    <t>DTXSID7041964_B_A_rec_2______Inj CYP2178-R1_Caco2_2020Jun18_P60_AP_Inj085</t>
  </si>
  <si>
    <t>DTXSID7041964_B_A_dos_1______Inj CYP2178-R1_Caco2_2020Jun18_P60_AP_Inj272</t>
  </si>
  <si>
    <t>DTXSID7041964_B_A_dos_2______Inj CYP2178-R1_Caco2_2020Jun18_P60_AP_Inj273</t>
  </si>
  <si>
    <t>DTXSID7041964_B_A_don_1______Inj CYP2178-R1_Caco2_2020Jun18_P60_AP_Inj178</t>
  </si>
  <si>
    <t>DTXSID7041964_B_A_don_2______Inj CYP2178-R1_Caco2_2020Jun18_P60_AP_Inj179</t>
  </si>
  <si>
    <t>DTXSID7024291</t>
  </si>
  <si>
    <t>DTXSID7024291_A_B_rec_1______Inj CYP2178-R1_Caco2_2020Jun18_P60_AP_Inj048</t>
  </si>
  <si>
    <t>DTXSID7024291_A_B_rec_2______Inj CYP2178-R1_Caco2_2020Jun18_P60_AP_Inj049</t>
  </si>
  <si>
    <t>DTXSID7024291_A_B_dos_1______Inj CYP2178-R1_Caco2_2020Jun18_P60_AP_Inj236</t>
  </si>
  <si>
    <t>DTXSID7024291_A_B_dos_2______Inj CYP2178-R1_Caco2_2020Jun18_P60_AP_Inj237</t>
  </si>
  <si>
    <t>DTXSID7024291_A_B_don_1______Inj CYP2178-R1_Caco2_2020Jun18_P60_AP_Inj142</t>
  </si>
  <si>
    <t>DTXSID7024291_A_B_don_2______Inj CYP2178-R1_Caco2_2020Jun18_P60_AP_Inj143</t>
  </si>
  <si>
    <t>DTXSID7024291_B_A_rec_1______Inj CYP2178-R1_Caco2_2020Jun18_P60_AP_Inj095</t>
  </si>
  <si>
    <t>DTXSID7024291_B_A_rec_2______Inj CYP2178-R1_Caco2_2020Jun18_P60_AP_Inj096</t>
  </si>
  <si>
    <t>DTXSID7024291_B_A_dos_1______Inj CYP2178-R1_Caco2_2020Jun18_P60_AP_Inj283</t>
  </si>
  <si>
    <t>DTXSID7024291_B_A_dos_2______Inj CYP2178-R1_Caco2_2020Jun18_P60_AP_Inj284</t>
  </si>
  <si>
    <t>DTXSID7024291_B_A_don_1______Inj CYP2178-R1_Caco2_2020Jun18_P60_AP_Inj189</t>
  </si>
  <si>
    <t>DTXSID7024291_B_A_don_2______Inj CYP2178-R1_Caco2_2020Jun18_P60_AP_Inj190</t>
  </si>
  <si>
    <t>DTXSID3020625</t>
  </si>
  <si>
    <t>DTXSID3020625_A_B_rec_1______Inj CYP2178-R1_Caco2_2020Jun18_P60_AP_Inj052</t>
  </si>
  <si>
    <t>DTXSID3020625_A_B_rec_2______Inj CYP2178-R1_Caco2_2020Jun18_P60_AP_Inj053</t>
  </si>
  <si>
    <t>DTXSID3020625_A_B_dos_1______Inj CYP2178-R1_Caco2_2020Jun18_P60_AP_Inj240</t>
  </si>
  <si>
    <t>DTXSID3020625_A_B_dos_2______Inj CYP2178-R1_Caco2_2020Jun18_P60_AP_Inj241</t>
  </si>
  <si>
    <t>DTXSID3020625_A_B_don_1______Inj CYP2178-R1_Caco2_2020Jun18_P60_AP_Inj146</t>
  </si>
  <si>
    <t>DTXSID3020625_A_B_don_2______Inj CYP2178-R1_Caco2_2020Jun18_P60_AP_Inj147</t>
  </si>
  <si>
    <t>DTXSID3020625_B_A_rec_1______Inj CYP2178-R1_Caco2_2020Jun18_P60_AP_Inj099</t>
  </si>
  <si>
    <t>DTXSID3020625_B_A_rec_2______Inj CYP2178-R1_Caco2_2020Jun18_P60_AP_Inj100</t>
  </si>
  <si>
    <t>DTXSID3020625_B_A_dos_1______Inj CYP2178-R1_Caco2_2020Jun18_P60_AP_Inj287</t>
  </si>
  <si>
    <t>DTXSID3020625_B_A_dos_2______Inj CYP2178-R1_Caco2_2020Jun18_P60_AP_Inj288</t>
  </si>
  <si>
    <t>DTXSID3020625_B_A_don_1______Inj CYP2178-R1_Caco2_2020Jun18_P60_AP_Inj193</t>
  </si>
  <si>
    <t>DTXSID3020625_B_A_don_2______Inj CYP2178-R1_Caco2_2020Jun18_P60_AP_Inj194</t>
  </si>
  <si>
    <t>DTXSID9048512</t>
  </si>
  <si>
    <t>DTXSID9048512_A_B_rec_1______Inj CYP2178-R1_Caco2_2020Jun18_P60_AP_Inj054</t>
  </si>
  <si>
    <t>DTXSID9048512_A_B_rec_2______Inj CYP2178-R1_Caco2_2020Jun18_P60_AP_Inj055</t>
  </si>
  <si>
    <t>DTXSID9048512_A_B_dos_1______Inj CYP2178-R1_Caco2_2020Jun18_P60_AP_Inj242</t>
  </si>
  <si>
    <t>DTXSID9048512_A_B_dos_2______Inj CYP2178-R1_Caco2_2020Jun18_P60_AP_Inj243</t>
  </si>
  <si>
    <t>DTXSID9048512_A_B_don_1______Inj CYP2178-R1_Caco2_2020Jun18_P60_AP_Inj148</t>
  </si>
  <si>
    <t>DTXSID9048512_A_B_don_2______Inj CYP2178-R1_Caco2_2020Jun18_P60_AP_Inj149</t>
  </si>
  <si>
    <t>DTXSID9048512_B_A_rec_1______Inj CYP2178-R1_Caco2_2020Jun18_P60_AP_Inj101</t>
  </si>
  <si>
    <t>DTXSID9048512_B_A_rec_2______Inj CYP2178-R1_Caco2_2020Jun18_P60_AP_Inj102</t>
  </si>
  <si>
    <t>DTXSID9048512_B_A_dos_1______Inj CYP2178-R1_Caco2_2020Jun18_P60_AP_Inj289</t>
  </si>
  <si>
    <t>DTXSID9048512_B_A_dos_2______Inj CYP2178-R1_Caco2_2020Jun18_P60_AP_Inj290</t>
  </si>
  <si>
    <t>DTXSID9048512_B_A_don_1______Inj CYP2178-R1_Caco2_2020Jun18_P60_AP_Inj195</t>
  </si>
  <si>
    <t>DTXSID9048512_B_A_don_2______Inj CYP2178-R1_Caco2_2020Jun18_P60_AP_Inj196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</si>
</sst>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dd\ mmm\ yyyy"/>
    <numFmt numFmtId="165" formatCode="0.000"/>
    <numFmt numFmtId="166" formatCode="0.0"/>
    <numFmt numFmtId="167" formatCode="0.0000"/>
    <numFmt numFmtId="168" formatCode="0.000000"/>
    <numFmt numFmtId="169" formatCode="0.00000"/>
    <numFmt numFmtId="170" formatCode="0.0%"/>
    <numFmt numFmtId="171" formatCode="0.0000%"/>
    <numFmt numFmtId="172" formatCode="0.000%"/>
    <numFmt numFmtId="173" formatCode="0.000000%"/>
    <numFmt numFmtId="174" formatCode="0.00000%"/>
  </numFmts>
  <fonts count="11" x14ac:knownFonts="1"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Dashed">
        <color rgb="FF5B9BD5"/>
      </top>
      <bottom/>
      <diagonal/>
    </border>
    <border>
      <left/>
      <right/>
      <top/>
      <bottom style="mediumDashed">
        <color rgb="FF5B9BD5"/>
      </bottom>
      <diagonal/>
    </border>
    <border>
      <left style="thick">
        <color rgb="FF5B9BD5"/>
      </left>
      <right/>
      <top style="thick">
        <color rgb="FF5B9BD5"/>
      </top>
      <bottom/>
      <diagonal/>
    </border>
    <border>
      <left/>
      <right/>
      <top style="thick">
        <color rgb="FF5B9BD5"/>
      </top>
      <bottom/>
      <diagonal/>
    </border>
    <border>
      <left/>
      <right style="thick">
        <color rgb="FF5B9BD5"/>
      </right>
      <top style="thick">
        <color rgb="FF5B9BD5"/>
      </top>
      <bottom/>
      <diagonal/>
    </border>
    <border>
      <left style="thick">
        <color rgb="FF5B9BD5"/>
      </left>
      <right/>
      <top/>
      <bottom/>
      <diagonal/>
    </border>
    <border>
      <left/>
      <right style="thick">
        <color rgb="FF5B9BD5"/>
      </right>
      <top/>
      <bottom/>
      <diagonal/>
    </border>
    <border>
      <left style="thick">
        <color rgb="FF5B9BD5"/>
      </left>
      <right/>
      <top/>
      <bottom style="mediumDashed">
        <color rgb="FF5B9BD5"/>
      </bottom>
      <diagonal/>
    </border>
    <border>
      <left/>
      <right style="thick">
        <color rgb="FF5B9BD5"/>
      </right>
      <top/>
      <bottom style="mediumDashed">
        <color rgb="FF5B9BD5"/>
      </bottom>
      <diagonal/>
    </border>
    <border>
      <left style="thick">
        <color rgb="FF5B9BD5"/>
      </left>
      <right/>
      <top style="mediumDashed">
        <color rgb="FF5B9BD5"/>
      </top>
      <bottom/>
      <diagonal/>
    </border>
    <border>
      <left/>
      <right style="thick">
        <color rgb="FF5B9BD5"/>
      </right>
      <top style="mediumDashed">
        <color rgb="FF5B9BD5"/>
      </top>
      <bottom/>
      <diagonal/>
    </border>
    <border>
      <left style="thick">
        <color rgb="FF5B9BD5"/>
      </left>
      <right/>
      <top/>
      <bottom style="thick">
        <color rgb="FF5B9BD5"/>
      </bottom>
      <diagonal/>
    </border>
    <border>
      <left/>
      <right/>
      <top/>
      <bottom style="thick">
        <color rgb="FF5B9BD5"/>
      </bottom>
      <diagonal/>
    </border>
    <border>
      <left/>
      <right style="thick">
        <color rgb="FF5B9BD5"/>
      </right>
      <top/>
      <bottom style="thick">
        <color rgb="FF5B9BD5"/>
      </bottom>
      <diagonal/>
    </border>
    <border>
      <left/>
      <right/>
      <top style="mediumDashed">
        <color rgb="FFED7D31"/>
      </top>
      <bottom/>
      <diagonal/>
    </border>
    <border>
      <left/>
      <right/>
      <top/>
      <bottom style="mediumDashed">
        <color rgb="FFED7D31"/>
      </bottom>
      <diagonal/>
    </border>
    <border>
      <left style="thick">
        <color rgb="FFED7D31"/>
      </left>
      <right/>
      <top style="thick">
        <color rgb="FFED7D31"/>
      </top>
      <bottom/>
      <diagonal/>
    </border>
    <border>
      <left/>
      <right/>
      <top style="thick">
        <color rgb="FFED7D31"/>
      </top>
      <bottom/>
      <diagonal/>
    </border>
    <border>
      <left/>
      <right style="thick">
        <color rgb="FFED7D31"/>
      </right>
      <top style="thick">
        <color rgb="FFED7D31"/>
      </top>
      <bottom/>
      <diagonal/>
    </border>
    <border>
      <left style="thick">
        <color rgb="FFED7D31"/>
      </left>
      <right/>
      <top/>
      <bottom/>
      <diagonal/>
    </border>
    <border>
      <left/>
      <right style="thick">
        <color rgb="FFED7D31"/>
      </right>
      <top/>
      <bottom/>
      <diagonal/>
    </border>
    <border>
      <left style="thick">
        <color rgb="FFED7D31"/>
      </left>
      <right/>
      <top/>
      <bottom style="mediumDashed">
        <color rgb="FFED7D31"/>
      </bottom>
      <diagonal/>
    </border>
    <border>
      <left/>
      <right style="thick">
        <color rgb="FFED7D31"/>
      </right>
      <top/>
      <bottom style="mediumDashed">
        <color rgb="FFED7D31"/>
      </bottom>
      <diagonal/>
    </border>
    <border>
      <left style="thick">
        <color rgb="FFED7D31"/>
      </left>
      <right/>
      <top style="mediumDashed">
        <color rgb="FFED7D31"/>
      </top>
      <bottom/>
      <diagonal/>
    </border>
    <border>
      <left/>
      <right style="thick">
        <color rgb="FFED7D31"/>
      </right>
      <top style="mediumDashed">
        <color rgb="FFED7D31"/>
      </top>
      <bottom/>
      <diagonal/>
    </border>
    <border>
      <left style="thick">
        <color rgb="FFED7D31"/>
      </left>
      <right/>
      <top/>
      <bottom style="thick">
        <color rgb="FFED7D31"/>
      </bottom>
      <diagonal/>
    </border>
    <border>
      <left/>
      <right/>
      <top/>
      <bottom style="thick">
        <color rgb="FFED7D31"/>
      </bottom>
      <diagonal/>
    </border>
    <border>
      <left/>
      <right style="thick">
        <color rgb="FFED7D31"/>
      </right>
      <top/>
      <bottom style="thick">
        <color rgb="FFED7D31"/>
      </bottom>
      <diagonal/>
    </border>
    <border>
      <left/>
      <right/>
      <top style="double">
        <color rgb="FF000000"/>
      </top>
      <bottom/>
      <diagonal/>
    </border>
    <border>
      <left/>
      <right/>
      <top/>
      <bottom style="dashed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 style="mediumDashed">
        <color rgb="FF000000"/>
      </left>
      <right/>
      <top style="double">
        <color rgb="FF000000"/>
      </top>
      <bottom/>
      <diagonal/>
    </border>
    <border>
      <left style="mediumDashed">
        <color rgb="FF000000"/>
      </left>
      <right/>
      <top/>
      <bottom/>
      <diagonal/>
    </border>
    <border>
      <left style="mediumDashed">
        <color rgb="FF000000"/>
      </left>
      <right/>
      <top/>
      <bottom style="double">
        <color rgb="FF000000"/>
      </bottom>
      <diagonal/>
    </border>
  </borders>
  <cellStyleXfs count="3">
    <xf numFmtId="0" fontId="0" fillId="0" borderId="0"/>
    <xf numFmtId="0" fontId="1" fillId="0" borderId="0"/>
    <xf numFmtId="43" fontId="9" fillId="0" borderId="0" applyFont="0" applyFill="0" applyBorder="0" applyAlignment="0" applyProtection="0"/>
  </cellStyleXfs>
  <cellXfs count="271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2" fontId="1" fillId="0" borderId="0" xfId="1" applyNumberFormat="1"/>
    <xf numFmtId="165" fontId="1" fillId="0" borderId="0" xfId="1" applyNumberFormat="1"/>
    <xf numFmtId="166" fontId="1" fillId="0" borderId="0" xfId="1" applyNumberFormat="1"/>
    <xf numFmtId="167" fontId="1" fillId="0" borderId="0" xfId="1" applyNumberFormat="1"/>
    <xf numFmtId="11" fontId="1" fillId="0" borderId="0" xfId="1" applyNumberFormat="1"/>
    <xf numFmtId="0" fontId="1" fillId="0" borderId="9" xfId="1" applyBorder="1"/>
    <xf numFmtId="0" fontId="1" fillId="0" borderId="0" xfId="1" applyBorder="1"/>
    <xf numFmtId="0" fontId="1" fillId="0" borderId="10" xfId="1" applyBorder="1"/>
    <xf numFmtId="165" fontId="1" fillId="0" borderId="0" xfId="1" applyNumberFormat="1" applyBorder="1"/>
    <xf numFmtId="168" fontId="2" fillId="0" borderId="0" xfId="1" applyNumberFormat="1" applyFont="1" applyBorder="1"/>
    <xf numFmtId="167" fontId="1" fillId="0" borderId="0" xfId="1" applyNumberFormat="1" applyBorder="1"/>
    <xf numFmtId="166" fontId="2" fillId="0" borderId="0" xfId="1" applyNumberFormat="1" applyFont="1" applyBorder="1"/>
    <xf numFmtId="11" fontId="1" fillId="0" borderId="10" xfId="1" applyNumberFormat="1" applyBorder="1"/>
    <xf numFmtId="167" fontId="1" fillId="0" borderId="12" xfId="1" applyNumberFormat="1" applyBorder="1"/>
    <xf numFmtId="2" fontId="2" fillId="0" borderId="12" xfId="1" applyNumberFormat="1" applyFont="1" applyBorder="1"/>
    <xf numFmtId="0" fontId="1" fillId="0" borderId="12" xfId="1" applyBorder="1"/>
    <xf numFmtId="0" fontId="1" fillId="0" borderId="15" xfId="1" applyBorder="1"/>
    <xf numFmtId="0" fontId="1" fillId="0" borderId="21" xfId="1" applyBorder="1"/>
    <xf numFmtId="11" fontId="1" fillId="0" borderId="9" xfId="1" applyNumberFormat="1" applyBorder="1"/>
    <xf numFmtId="166" fontId="1" fillId="0" borderId="0" xfId="1" applyNumberFormat="1" applyBorder="1"/>
    <xf numFmtId="170" fontId="1" fillId="0" borderId="0" xfId="1" applyNumberFormat="1" applyBorder="1"/>
    <xf numFmtId="169" fontId="1" fillId="0" borderId="21" xfId="1" applyNumberFormat="1" applyBorder="1"/>
    <xf numFmtId="167" fontId="1" fillId="0" borderId="21" xfId="1" applyNumberFormat="1" applyBorder="1"/>
    <xf numFmtId="2" fontId="1" fillId="0" borderId="12" xfId="1" applyNumberFormat="1" applyBorder="1"/>
    <xf numFmtId="165" fontId="1" fillId="0" borderId="13" xfId="1" applyNumberFormat="1" applyBorder="1"/>
    <xf numFmtId="168" fontId="1" fillId="0" borderId="0" xfId="1" applyNumberFormat="1" applyBorder="1"/>
    <xf numFmtId="168" fontId="1" fillId="0" borderId="15" xfId="1" applyNumberFormat="1" applyBorder="1"/>
    <xf numFmtId="165" fontId="1" fillId="0" borderId="15" xfId="1" applyNumberFormat="1" applyBorder="1"/>
    <xf numFmtId="11" fontId="1" fillId="0" borderId="17" xfId="1" applyNumberFormat="1" applyBorder="1"/>
    <xf numFmtId="11" fontId="1" fillId="0" borderId="19" xfId="1" applyNumberFormat="1" applyBorder="1"/>
    <xf numFmtId="10" fontId="1" fillId="0" borderId="15" xfId="1" applyNumberFormat="1" applyBorder="1"/>
    <xf numFmtId="169" fontId="1" fillId="0" borderId="22" xfId="1" applyNumberFormat="1" applyBorder="1"/>
    <xf numFmtId="169" fontId="1" fillId="0" borderId="0" xfId="1" applyNumberFormat="1"/>
    <xf numFmtId="11" fontId="1" fillId="0" borderId="9" xfId="1" applyNumberFormat="1" applyBorder="1" applyAlignment="1">
      <alignment horizontal="left"/>
    </xf>
    <xf numFmtId="166" fontId="1" fillId="0" borderId="0" xfId="1" applyNumberFormat="1" applyBorder="1" applyAlignment="1">
      <alignment horizontal="left"/>
    </xf>
    <xf numFmtId="170" fontId="1" fillId="0" borderId="0" xfId="1" applyNumberFormat="1" applyBorder="1" applyAlignment="1">
      <alignment horizontal="left"/>
    </xf>
    <xf numFmtId="169" fontId="1" fillId="0" borderId="21" xfId="1" applyNumberFormat="1" applyBorder="1" applyAlignment="1">
      <alignment horizontal="left"/>
    </xf>
    <xf numFmtId="0" fontId="1" fillId="0" borderId="23" xfId="1" applyBorder="1"/>
    <xf numFmtId="0" fontId="1" fillId="0" borderId="24" xfId="1" applyBorder="1"/>
    <xf numFmtId="169" fontId="2" fillId="0" borderId="0" xfId="1" applyNumberFormat="1" applyFont="1" applyBorder="1"/>
    <xf numFmtId="11" fontId="1" fillId="0" borderId="24" xfId="1" applyNumberFormat="1" applyBorder="1"/>
    <xf numFmtId="165" fontId="1" fillId="0" borderId="26" xfId="1" applyNumberFormat="1" applyBorder="1"/>
    <xf numFmtId="166" fontId="2" fillId="0" borderId="26" xfId="1" applyNumberFormat="1" applyFont="1" applyBorder="1"/>
    <xf numFmtId="0" fontId="1" fillId="0" borderId="26" xfId="1" applyBorder="1"/>
    <xf numFmtId="0" fontId="1" fillId="0" borderId="29" xfId="1" applyBorder="1"/>
    <xf numFmtId="0" fontId="2" fillId="0" borderId="34" xfId="1" applyFont="1" applyBorder="1"/>
    <xf numFmtId="0" fontId="1" fillId="0" borderId="35" xfId="1" applyBorder="1"/>
    <xf numFmtId="11" fontId="1" fillId="0" borderId="23" xfId="1" applyNumberFormat="1" applyBorder="1"/>
    <xf numFmtId="167" fontId="1" fillId="0" borderId="24" xfId="1" applyNumberFormat="1" applyBorder="1"/>
    <xf numFmtId="2" fontId="1" fillId="0" borderId="35" xfId="1" applyNumberFormat="1" applyBorder="1"/>
    <xf numFmtId="166" fontId="1" fillId="0" borderId="26" xfId="1" applyNumberFormat="1" applyBorder="1"/>
    <xf numFmtId="165" fontId="1" fillId="0" borderId="27" xfId="1" applyNumberFormat="1" applyBorder="1"/>
    <xf numFmtId="169" fontId="1" fillId="0" borderId="0" xfId="1" applyNumberFormat="1" applyBorder="1"/>
    <xf numFmtId="168" fontId="1" fillId="0" borderId="29" xfId="1" applyNumberFormat="1" applyBorder="1"/>
    <xf numFmtId="165" fontId="1" fillId="0" borderId="29" xfId="1" applyNumberFormat="1" applyBorder="1"/>
    <xf numFmtId="11" fontId="1" fillId="0" borderId="31" xfId="1" applyNumberFormat="1" applyBorder="1"/>
    <xf numFmtId="11" fontId="1" fillId="0" borderId="33" xfId="1" applyNumberFormat="1" applyBorder="1"/>
    <xf numFmtId="171" fontId="1" fillId="0" borderId="29" xfId="1" applyNumberFormat="1" applyBorder="1"/>
    <xf numFmtId="169" fontId="1" fillId="0" borderId="31" xfId="1" applyNumberFormat="1" applyBorder="1"/>
    <xf numFmtId="2" fontId="1" fillId="0" borderId="36" xfId="1" applyNumberFormat="1" applyBorder="1"/>
    <xf numFmtId="11" fontId="1" fillId="0" borderId="23" xfId="1" applyNumberFormat="1" applyBorder="1" applyAlignment="1">
      <alignment horizontal="left"/>
    </xf>
    <xf numFmtId="167" fontId="1" fillId="0" borderId="24" xfId="1" applyNumberFormat="1" applyBorder="1" applyAlignment="1">
      <alignment horizontal="left"/>
    </xf>
    <xf numFmtId="0" fontId="1" fillId="0" borderId="0" xfId="1" applyAlignment="1">
      <alignment horizontal="right"/>
    </xf>
    <xf numFmtId="0" fontId="2" fillId="0" borderId="0" xfId="1" applyFont="1" applyAlignment="1">
      <alignment horizontal="right"/>
    </xf>
    <xf numFmtId="0" fontId="2" fillId="0" borderId="11" xfId="1" applyFont="1" applyBorder="1" applyAlignment="1">
      <alignment horizontal="right"/>
    </xf>
    <xf numFmtId="0" fontId="2" fillId="0" borderId="14" xfId="1" applyFont="1" applyBorder="1" applyAlignment="1">
      <alignment horizontal="right"/>
    </xf>
    <xf numFmtId="0" fontId="2" fillId="0" borderId="16" xfId="1" applyFont="1" applyBorder="1" applyAlignment="1">
      <alignment horizontal="right"/>
    </xf>
    <xf numFmtId="0" fontId="2" fillId="0" borderId="18" xfId="1" applyFont="1" applyBorder="1" applyAlignment="1">
      <alignment horizontal="right"/>
    </xf>
    <xf numFmtId="0" fontId="2" fillId="0" borderId="20" xfId="1" applyFont="1" applyBorder="1" applyAlignment="1">
      <alignment horizontal="right"/>
    </xf>
    <xf numFmtId="0" fontId="2" fillId="0" borderId="25" xfId="1" applyFont="1" applyBorder="1" applyAlignment="1">
      <alignment horizontal="right"/>
    </xf>
    <xf numFmtId="0" fontId="2" fillId="0" borderId="28" xfId="1" applyFont="1" applyBorder="1" applyAlignment="1">
      <alignment horizontal="right"/>
    </xf>
    <xf numFmtId="0" fontId="2" fillId="0" borderId="30" xfId="1" applyFont="1" applyBorder="1" applyAlignment="1">
      <alignment horizontal="right"/>
    </xf>
    <xf numFmtId="0" fontId="2" fillId="0" borderId="32" xfId="1" applyFont="1" applyBorder="1" applyAlignment="1">
      <alignment horizontal="right"/>
    </xf>
    <xf numFmtId="0" fontId="2" fillId="0" borderId="2" xfId="1" applyFont="1" applyBorder="1"/>
    <xf numFmtId="0" fontId="2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 wrapText="1"/>
    </xf>
    <xf numFmtId="0" fontId="1" fillId="0" borderId="0" xfId="1" applyAlignment="1">
      <alignment horizontal="center"/>
    </xf>
    <xf numFmtId="0" fontId="1" fillId="0" borderId="0" xfId="1" applyAlignment="1">
      <alignment vertical="center" wrapText="1"/>
    </xf>
    <xf numFmtId="0" fontId="1" fillId="0" borderId="1" xfId="1" applyBorder="1" applyAlignment="1">
      <alignment vertical="center"/>
    </xf>
    <xf numFmtId="0" fontId="1" fillId="0" borderId="0" xfId="1" applyAlignment="1">
      <alignment vertical="center"/>
    </xf>
    <xf numFmtId="169" fontId="1" fillId="0" borderId="0" xfId="1" applyNumberFormat="1" applyAlignment="1">
      <alignment horizontal="center"/>
    </xf>
    <xf numFmtId="167" fontId="1" fillId="0" borderId="0" xfId="1" applyNumberFormat="1" applyAlignment="1">
      <alignment horizontal="center"/>
    </xf>
    <xf numFmtId="170" fontId="1" fillId="0" borderId="0" xfId="1" applyNumberFormat="1" applyAlignment="1">
      <alignment horizontal="center"/>
    </xf>
    <xf numFmtId="166" fontId="1" fillId="0" borderId="0" xfId="1" applyNumberFormat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1" xfId="1" applyBorder="1" applyAlignment="1">
      <alignment horizontal="center"/>
    </xf>
    <xf numFmtId="2" fontId="1" fillId="0" borderId="1" xfId="1" applyNumberFormat="1" applyBorder="1" applyAlignment="1">
      <alignment horizontal="center"/>
    </xf>
    <xf numFmtId="0" fontId="1" fillId="0" borderId="0" xfId="1" applyAlignment="1">
      <alignment horizontal="center" vertical="center"/>
    </xf>
    <xf numFmtId="11" fontId="2" fillId="0" borderId="0" xfId="1" applyNumberFormat="1" applyFont="1" applyBorder="1"/>
    <xf numFmtId="165" fontId="2" fillId="0" borderId="0" xfId="1" applyNumberFormat="1" applyFont="1" applyBorder="1"/>
    <xf numFmtId="165" fontId="2" fillId="0" borderId="12" xfId="1" applyNumberFormat="1" applyFont="1" applyBorder="1"/>
    <xf numFmtId="165" fontId="1" fillId="0" borderId="12" xfId="1" applyNumberFormat="1" applyBorder="1"/>
    <xf numFmtId="167" fontId="1" fillId="0" borderId="13" xfId="1" applyNumberFormat="1" applyBorder="1"/>
    <xf numFmtId="11" fontId="1" fillId="0" borderId="0" xfId="1" applyNumberFormat="1" applyBorder="1"/>
    <xf numFmtId="11" fontId="1" fillId="0" borderId="15" xfId="1" applyNumberFormat="1" applyBorder="1"/>
    <xf numFmtId="167" fontId="1" fillId="0" borderId="15" xfId="1" applyNumberFormat="1" applyBorder="1"/>
    <xf numFmtId="165" fontId="1" fillId="0" borderId="0" xfId="1" applyNumberFormat="1" applyBorder="1" applyAlignment="1">
      <alignment horizontal="left"/>
    </xf>
    <xf numFmtId="167" fontId="1" fillId="0" borderId="21" xfId="1" applyNumberFormat="1" applyBorder="1" applyAlignment="1">
      <alignment horizontal="left"/>
    </xf>
    <xf numFmtId="167" fontId="2" fillId="0" borderId="0" xfId="1" applyNumberFormat="1" applyFont="1" applyBorder="1"/>
    <xf numFmtId="165" fontId="2" fillId="0" borderId="26" xfId="1" applyNumberFormat="1" applyFont="1" applyBorder="1"/>
    <xf numFmtId="2" fontId="1" fillId="0" borderId="24" xfId="1" applyNumberFormat="1" applyBorder="1"/>
    <xf numFmtId="1" fontId="1" fillId="0" borderId="35" xfId="1" applyNumberFormat="1" applyBorder="1"/>
    <xf numFmtId="166" fontId="1" fillId="0" borderId="35" xfId="1" applyNumberFormat="1" applyBorder="1"/>
    <xf numFmtId="167" fontId="1" fillId="0" borderId="27" xfId="1" applyNumberFormat="1" applyBorder="1"/>
    <xf numFmtId="167" fontId="1" fillId="0" borderId="29" xfId="1" applyNumberFormat="1" applyBorder="1"/>
    <xf numFmtId="169" fontId="1" fillId="0" borderId="29" xfId="1" applyNumberFormat="1" applyBorder="1"/>
    <xf numFmtId="172" fontId="1" fillId="0" borderId="29" xfId="1" applyNumberFormat="1" applyBorder="1"/>
    <xf numFmtId="2" fontId="1" fillId="0" borderId="31" xfId="1" applyNumberFormat="1" applyBorder="1"/>
    <xf numFmtId="1" fontId="1" fillId="0" borderId="36" xfId="1" applyNumberFormat="1" applyBorder="1"/>
    <xf numFmtId="2" fontId="1" fillId="0" borderId="24" xfId="1" applyNumberFormat="1" applyBorder="1" applyAlignment="1">
      <alignment horizontal="left"/>
    </xf>
    <xf numFmtId="2" fontId="1" fillId="0" borderId="0" xfId="1" applyNumberFormat="1" applyAlignment="1">
      <alignment horizontal="center"/>
    </xf>
    <xf numFmtId="1" fontId="1" fillId="0" borderId="1" xfId="1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169" fontId="2" fillId="0" borderId="12" xfId="1" applyNumberFormat="1" applyFont="1" applyBorder="1"/>
    <xf numFmtId="11" fontId="2" fillId="0" borderId="12" xfId="1" applyNumberFormat="1" applyFont="1" applyBorder="1"/>
    <xf numFmtId="171" fontId="1" fillId="0" borderId="0" xfId="1" applyNumberFormat="1" applyBorder="1"/>
    <xf numFmtId="173" fontId="1" fillId="0" borderId="0" xfId="1" applyNumberFormat="1" applyBorder="1"/>
    <xf numFmtId="11" fontId="1" fillId="0" borderId="21" xfId="1" applyNumberFormat="1" applyBorder="1"/>
    <xf numFmtId="168" fontId="1" fillId="0" borderId="12" xfId="1" applyNumberFormat="1" applyBorder="1"/>
    <xf numFmtId="168" fontId="1" fillId="0" borderId="13" xfId="1" applyNumberFormat="1" applyBorder="1"/>
    <xf numFmtId="174" fontId="1" fillId="0" borderId="0" xfId="1" applyNumberFormat="1" applyBorder="1"/>
    <xf numFmtId="174" fontId="1" fillId="0" borderId="15" xfId="1" applyNumberFormat="1" applyBorder="1"/>
    <xf numFmtId="168" fontId="1" fillId="0" borderId="21" xfId="1" applyNumberFormat="1" applyBorder="1"/>
    <xf numFmtId="168" fontId="1" fillId="0" borderId="0" xfId="1" applyNumberFormat="1"/>
    <xf numFmtId="171" fontId="1" fillId="0" borderId="0" xfId="1" applyNumberFormat="1" applyBorder="1" applyAlignment="1">
      <alignment horizontal="left"/>
    </xf>
    <xf numFmtId="2" fontId="2" fillId="0" borderId="26" xfId="1" applyNumberFormat="1" applyFont="1" applyBorder="1"/>
    <xf numFmtId="168" fontId="1" fillId="0" borderId="24" xfId="1" applyNumberFormat="1" applyBorder="1"/>
    <xf numFmtId="165" fontId="1" fillId="0" borderId="35" xfId="1" applyNumberFormat="1" applyBorder="1"/>
    <xf numFmtId="169" fontId="1" fillId="0" borderId="24" xfId="1" applyNumberFormat="1" applyBorder="1"/>
    <xf numFmtId="2" fontId="1" fillId="0" borderId="26" xfId="1" applyNumberFormat="1" applyBorder="1"/>
    <xf numFmtId="11" fontId="1" fillId="0" borderId="29" xfId="1" applyNumberFormat="1" applyBorder="1"/>
    <xf numFmtId="168" fontId="1" fillId="0" borderId="31" xfId="1" applyNumberFormat="1" applyBorder="1"/>
    <xf numFmtId="168" fontId="1" fillId="0" borderId="24" xfId="1" applyNumberFormat="1" applyBorder="1" applyAlignment="1">
      <alignment horizontal="left"/>
    </xf>
    <xf numFmtId="11" fontId="1" fillId="0" borderId="0" xfId="1" applyNumberFormat="1" applyAlignment="1">
      <alignment horizontal="center"/>
    </xf>
    <xf numFmtId="174" fontId="1" fillId="0" borderId="0" xfId="1" applyNumberFormat="1" applyAlignment="1">
      <alignment horizontal="center"/>
    </xf>
    <xf numFmtId="168" fontId="1" fillId="0" borderId="0" xfId="1" applyNumberFormat="1" applyAlignment="1">
      <alignment horizontal="center"/>
    </xf>
    <xf numFmtId="165" fontId="1" fillId="0" borderId="1" xfId="1" applyNumberFormat="1" applyBorder="1" applyAlignment="1">
      <alignment horizontal="center"/>
    </xf>
    <xf numFmtId="168" fontId="2" fillId="0" borderId="12" xfId="1" applyNumberFormat="1" applyFont="1" applyBorder="1"/>
    <xf numFmtId="171" fontId="1" fillId="0" borderId="15" xfId="1" applyNumberFormat="1" applyBorder="1"/>
    <xf numFmtId="167" fontId="1" fillId="0" borderId="22" xfId="1" applyNumberFormat="1" applyBorder="1"/>
    <xf numFmtId="10" fontId="1" fillId="0" borderId="29" xfId="1" applyNumberFormat="1" applyBorder="1"/>
    <xf numFmtId="167" fontId="1" fillId="0" borderId="31" xfId="1" applyNumberFormat="1" applyBorder="1"/>
    <xf numFmtId="169" fontId="1" fillId="0" borderId="24" xfId="1" applyNumberFormat="1" applyBorder="1" applyAlignment="1">
      <alignment horizontal="left"/>
    </xf>
    <xf numFmtId="171" fontId="1" fillId="0" borderId="0" xfId="1" applyNumberFormat="1" applyAlignment="1">
      <alignment horizontal="center"/>
    </xf>
    <xf numFmtId="2" fontId="2" fillId="0" borderId="0" xfId="1" applyNumberFormat="1" applyFont="1" applyBorder="1"/>
    <xf numFmtId="168" fontId="1" fillId="0" borderId="10" xfId="1" applyNumberFormat="1" applyBorder="1"/>
    <xf numFmtId="166" fontId="1" fillId="0" borderId="21" xfId="1" applyNumberFormat="1" applyBorder="1"/>
    <xf numFmtId="2" fontId="1" fillId="0" borderId="0" xfId="1" applyNumberFormat="1" applyBorder="1"/>
    <xf numFmtId="166" fontId="1" fillId="0" borderId="21" xfId="1" applyNumberFormat="1" applyBorder="1" applyAlignment="1">
      <alignment horizontal="left"/>
    </xf>
    <xf numFmtId="167" fontId="1" fillId="0" borderId="36" xfId="1" applyNumberFormat="1" applyBorder="1"/>
    <xf numFmtId="166" fontId="1" fillId="0" borderId="0" xfId="1" applyNumberFormat="1" applyAlignment="1">
      <alignment horizontal="center"/>
    </xf>
    <xf numFmtId="2" fontId="1" fillId="0" borderId="21" xfId="1" applyNumberFormat="1" applyBorder="1"/>
    <xf numFmtId="170" fontId="1" fillId="0" borderId="15" xfId="1" applyNumberFormat="1" applyBorder="1"/>
    <xf numFmtId="2" fontId="1" fillId="0" borderId="22" xfId="1" applyNumberFormat="1" applyBorder="1"/>
    <xf numFmtId="2" fontId="1" fillId="0" borderId="0" xfId="1" applyNumberFormat="1" applyBorder="1" applyAlignment="1">
      <alignment horizontal="left"/>
    </xf>
    <xf numFmtId="2" fontId="1" fillId="0" borderId="21" xfId="1" applyNumberFormat="1" applyBorder="1" applyAlignment="1">
      <alignment horizontal="left"/>
    </xf>
    <xf numFmtId="166" fontId="1" fillId="0" borderId="24" xfId="1" applyNumberFormat="1" applyBorder="1"/>
    <xf numFmtId="169" fontId="1" fillId="0" borderId="13" xfId="1" applyNumberFormat="1" applyBorder="1"/>
    <xf numFmtId="169" fontId="1" fillId="0" borderId="27" xfId="1" applyNumberFormat="1" applyBorder="1"/>
    <xf numFmtId="165" fontId="1" fillId="0" borderId="31" xfId="1" applyNumberFormat="1" applyBorder="1"/>
    <xf numFmtId="166" fontId="1" fillId="0" borderId="24" xfId="1" applyNumberFormat="1" applyBorder="1" applyAlignment="1">
      <alignment horizontal="left"/>
    </xf>
    <xf numFmtId="165" fontId="1" fillId="0" borderId="36" xfId="1" applyNumberFormat="1" applyBorder="1"/>
    <xf numFmtId="167" fontId="2" fillId="0" borderId="12" xfId="1" applyNumberFormat="1" applyFont="1" applyBorder="1"/>
    <xf numFmtId="169" fontId="1" fillId="0" borderId="15" xfId="1" applyNumberFormat="1" applyBorder="1"/>
    <xf numFmtId="168" fontId="1" fillId="0" borderId="17" xfId="1" applyNumberFormat="1" applyBorder="1"/>
    <xf numFmtId="168" fontId="1" fillId="0" borderId="27" xfId="1" applyNumberFormat="1" applyBorder="1"/>
    <xf numFmtId="165" fontId="1" fillId="0" borderId="22" xfId="1" applyNumberFormat="1" applyBorder="1"/>
    <xf numFmtId="2" fontId="1" fillId="0" borderId="13" xfId="1" applyNumberFormat="1" applyBorder="1"/>
    <xf numFmtId="9" fontId="1" fillId="0" borderId="0" xfId="1" applyNumberFormat="1" applyBorder="1"/>
    <xf numFmtId="170" fontId="1" fillId="0" borderId="29" xfId="1" applyNumberFormat="1" applyBorder="1"/>
    <xf numFmtId="9" fontId="1" fillId="0" borderId="0" xfId="1" applyNumberFormat="1" applyAlignment="1">
      <alignment horizontal="center"/>
    </xf>
    <xf numFmtId="11" fontId="1" fillId="0" borderId="22" xfId="1" applyNumberFormat="1" applyBorder="1"/>
    <xf numFmtId="168" fontId="1" fillId="0" borderId="21" xfId="1" applyNumberFormat="1" applyBorder="1" applyAlignment="1">
      <alignment horizontal="left"/>
    </xf>
    <xf numFmtId="165" fontId="1" fillId="0" borderId="24" xfId="1" applyNumberFormat="1" applyBorder="1" applyAlignment="1">
      <alignment horizontal="left"/>
    </xf>
    <xf numFmtId="165" fontId="1" fillId="0" borderId="0" xfId="1" applyNumberFormat="1" applyAlignment="1">
      <alignment horizontal="center"/>
    </xf>
    <xf numFmtId="165" fontId="1" fillId="0" borderId="21" xfId="1" applyNumberFormat="1" applyBorder="1"/>
    <xf numFmtId="165" fontId="1" fillId="0" borderId="21" xfId="1" applyNumberFormat="1" applyBorder="1" applyAlignment="1">
      <alignment horizontal="left"/>
    </xf>
    <xf numFmtId="0" fontId="2" fillId="0" borderId="34" xfId="1" applyFont="1" applyBorder="1" applyAlignment="1">
      <alignment horizontal="right"/>
    </xf>
    <xf numFmtId="9" fontId="1" fillId="0" borderId="0" xfId="1" applyNumberFormat="1" applyBorder="1" applyAlignment="1">
      <alignment horizontal="left"/>
    </xf>
    <xf numFmtId="2" fontId="1" fillId="0" borderId="15" xfId="1" applyNumberFormat="1" applyBorder="1"/>
    <xf numFmtId="166" fontId="0" fillId="0" borderId="0" xfId="0" applyNumberFormat="1" applyAlignment="1">
      <alignment horizontal="center"/>
    </xf>
    <xf numFmtId="2" fontId="0" fillId="0" borderId="0" xfId="0" applyNumberFormat="1"/>
    <xf numFmtId="167" fontId="0" fillId="0" borderId="0" xfId="0" applyNumberFormat="1"/>
    <xf numFmtId="1" fontId="0" fillId="0" borderId="0" xfId="0" applyNumberFormat="1"/>
    <xf numFmtId="166" fontId="0" fillId="0" borderId="0" xfId="0" applyNumberFormat="1"/>
    <xf numFmtId="165" fontId="0" fillId="0" borderId="0" xfId="0" applyNumberFormat="1"/>
    <xf numFmtId="166" fontId="0" fillId="0" borderId="1" xfId="0" applyNumberFormat="1" applyBorder="1" applyAlignment="1">
      <alignment horizontal="center"/>
    </xf>
    <xf numFmtId="2" fontId="0" fillId="0" borderId="1" xfId="0" applyNumberFormat="1" applyBorder="1"/>
    <xf numFmtId="165" fontId="0" fillId="0" borderId="1" xfId="0" applyNumberFormat="1" applyBorder="1"/>
    <xf numFmtId="0" fontId="0" fillId="0" borderId="1" xfId="0" applyBorder="1"/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38" xfId="0" applyBorder="1"/>
    <xf numFmtId="0" fontId="5" fillId="0" borderId="38" xfId="0" applyFont="1" applyBorder="1"/>
    <xf numFmtId="170" fontId="0" fillId="0" borderId="38" xfId="0" applyNumberFormat="1" applyBorder="1"/>
    <xf numFmtId="0" fontId="0" fillId="0" borderId="39" xfId="0" applyBorder="1"/>
    <xf numFmtId="0" fontId="5" fillId="0" borderId="39" xfId="0" applyFont="1" applyBorder="1"/>
    <xf numFmtId="2" fontId="0" fillId="0" borderId="39" xfId="0" applyNumberFormat="1" applyBorder="1"/>
    <xf numFmtId="1" fontId="0" fillId="0" borderId="39" xfId="0" applyNumberFormat="1" applyBorder="1"/>
    <xf numFmtId="166" fontId="0" fillId="0" borderId="39" xfId="0" applyNumberFormat="1" applyBorder="1"/>
    <xf numFmtId="171" fontId="0" fillId="0" borderId="38" xfId="0" applyNumberFormat="1" applyBorder="1"/>
    <xf numFmtId="173" fontId="0" fillId="0" borderId="38" xfId="0" applyNumberFormat="1" applyBorder="1"/>
    <xf numFmtId="174" fontId="0" fillId="0" borderId="38" xfId="0" applyNumberFormat="1" applyBorder="1"/>
    <xf numFmtId="165" fontId="0" fillId="0" borderId="39" xfId="0" applyNumberFormat="1" applyBorder="1"/>
    <xf numFmtId="9" fontId="0" fillId="0" borderId="38" xfId="0" applyNumberFormat="1" applyBorder="1"/>
    <xf numFmtId="0" fontId="0" fillId="0" borderId="0" xfId="0" applyBorder="1"/>
    <xf numFmtId="0" fontId="5" fillId="0" borderId="0" xfId="0" applyFont="1" applyBorder="1"/>
    <xf numFmtId="166" fontId="0" fillId="0" borderId="0" xfId="0" applyNumberFormat="1" applyBorder="1"/>
    <xf numFmtId="169" fontId="0" fillId="0" borderId="0" xfId="0" applyNumberFormat="1" applyBorder="1"/>
    <xf numFmtId="167" fontId="0" fillId="0" borderId="0" xfId="0" applyNumberFormat="1" applyBorder="1"/>
    <xf numFmtId="2" fontId="0" fillId="0" borderId="0" xfId="0" applyNumberFormat="1" applyBorder="1"/>
    <xf numFmtId="168" fontId="0" fillId="0" borderId="0" xfId="0" applyNumberFormat="1" applyBorder="1"/>
    <xf numFmtId="165" fontId="0" fillId="0" borderId="0" xfId="0" applyNumberFormat="1" applyBorder="1"/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37" xfId="0" applyFont="1" applyBorder="1" applyAlignment="1">
      <alignment horizontal="center"/>
    </xf>
    <xf numFmtId="11" fontId="0" fillId="0" borderId="0" xfId="0" applyNumberFormat="1" applyAlignment="1">
      <alignment horizontal="center"/>
    </xf>
    <xf numFmtId="167" fontId="0" fillId="0" borderId="40" xfId="0" applyNumberFormat="1" applyBorder="1" applyAlignment="1">
      <alignment horizontal="center"/>
    </xf>
    <xf numFmtId="169" fontId="0" fillId="0" borderId="41" xfId="0" applyNumberFormat="1" applyBorder="1" applyAlignment="1">
      <alignment horizontal="center"/>
    </xf>
    <xf numFmtId="168" fontId="0" fillId="0" borderId="41" xfId="0" applyNumberFormat="1" applyBorder="1" applyAlignment="1">
      <alignment horizontal="center"/>
    </xf>
    <xf numFmtId="167" fontId="0" fillId="0" borderId="41" xfId="0" applyNumberFormat="1" applyBorder="1" applyAlignment="1">
      <alignment horizontal="center"/>
    </xf>
    <xf numFmtId="166" fontId="0" fillId="0" borderId="41" xfId="0" applyNumberFormat="1" applyBorder="1" applyAlignment="1">
      <alignment horizontal="center"/>
    </xf>
    <xf numFmtId="2" fontId="0" fillId="0" borderId="41" xfId="0" applyNumberFormat="1" applyBorder="1" applyAlignment="1">
      <alignment horizontal="center"/>
    </xf>
    <xf numFmtId="165" fontId="0" fillId="0" borderId="41" xfId="0" applyNumberFormat="1" applyBorder="1" applyAlignment="1">
      <alignment horizontal="center"/>
    </xf>
    <xf numFmtId="166" fontId="0" fillId="0" borderId="42" xfId="0" applyNumberFormat="1" applyBorder="1" applyAlignment="1">
      <alignment horizontal="center"/>
    </xf>
    <xf numFmtId="167" fontId="0" fillId="0" borderId="43" xfId="0" applyNumberFormat="1" applyBorder="1" applyAlignment="1">
      <alignment horizontal="center"/>
    </xf>
    <xf numFmtId="2" fontId="0" fillId="0" borderId="44" xfId="0" applyNumberFormat="1" applyBorder="1" applyAlignment="1">
      <alignment horizontal="center"/>
    </xf>
    <xf numFmtId="168" fontId="0" fillId="0" borderId="44" xfId="0" applyNumberFormat="1" applyBorder="1" applyAlignment="1">
      <alignment horizontal="center"/>
    </xf>
    <xf numFmtId="167" fontId="0" fillId="0" borderId="44" xfId="0" applyNumberFormat="1" applyBorder="1" applyAlignment="1">
      <alignment horizontal="center"/>
    </xf>
    <xf numFmtId="166" fontId="0" fillId="0" borderId="44" xfId="0" applyNumberFormat="1" applyBorder="1" applyAlignment="1">
      <alignment horizontal="center"/>
    </xf>
    <xf numFmtId="166" fontId="0" fillId="0" borderId="45" xfId="0" applyNumberFormat="1" applyBorder="1" applyAlignment="1">
      <alignment horizontal="center"/>
    </xf>
    <xf numFmtId="2" fontId="0" fillId="0" borderId="43" xfId="0" applyNumberFormat="1" applyBorder="1" applyAlignment="1">
      <alignment horizontal="center"/>
    </xf>
    <xf numFmtId="1" fontId="0" fillId="0" borderId="44" xfId="0" applyNumberFormat="1" applyBorder="1" applyAlignment="1">
      <alignment horizontal="center"/>
    </xf>
    <xf numFmtId="165" fontId="0" fillId="0" borderId="44" xfId="0" applyNumberFormat="1" applyBorder="1" applyAlignment="1">
      <alignment horizontal="center"/>
    </xf>
    <xf numFmtId="165" fontId="0" fillId="0" borderId="45" xfId="0" applyNumberFormat="1" applyBorder="1" applyAlignment="1">
      <alignment horizontal="center"/>
    </xf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0" xfId="0" applyAlignment="1"/>
    <xf numFmtId="164" fontId="10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43" fontId="2" fillId="0" borderId="0" xfId="2" applyFont="1"/>
    <xf numFmtId="43" fontId="1" fillId="0" borderId="0" xfId="2" applyFont="1"/>
    <xf numFmtId="43" fontId="2" fillId="0" borderId="3" xfId="2" applyFont="1" applyBorder="1"/>
    <xf numFmtId="43" fontId="1" fillId="0" borderId="4" xfId="2" applyFont="1" applyBorder="1"/>
    <xf numFmtId="43" fontId="2" fillId="0" borderId="5" xfId="2" applyFont="1" applyBorder="1"/>
    <xf numFmtId="43" fontId="1" fillId="0" borderId="6" xfId="2" applyFont="1" applyBorder="1"/>
    <xf numFmtId="43" fontId="2" fillId="0" borderId="7" xfId="2" applyFont="1" applyBorder="1"/>
    <xf numFmtId="43" fontId="1" fillId="0" borderId="8" xfId="2" applyFont="1" applyBorder="1"/>
    <xf numFmtId="0" fontId="0" fillId="0" borderId="37" xfId="0" applyBorder="1" applyAlignment="1">
      <alignment horizontal="center" wrapText="1"/>
    </xf>
  </cellXfs>
  <cellStyles count="3">
    <cellStyle name="Comma" xfId="2" builtinId="3"/>
    <cellStyle name="Normal" xfId="0" builtinId="0" customBuiltin="1"/>
    <cellStyle name="Normal 2" xfId="1"/>
  </cellStyles>
  <dxfs count="290"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 → B</c:v>
          </c:tx>
          <c:invertIfNegative val="0"/>
          <c:errBars>
            <c:errBarType val="both"/>
            <c:errValType val="cust"/>
            <c:noEndCap val="0"/>
            <c:plus>
              <c:numRef>
                <c:f>Summary!$C$49:$C$65</c:f>
                <c:numCache>
                  <c:formatCode>General</c:formatCode>
                  <c:ptCount val="17"/>
                  <c:pt idx="0">
                    <c:v>5.1887745400365001E-3</c:v>
                  </c:pt>
                  <c:pt idx="1">
                    <c:v>4.8084908776524953E-3</c:v>
                  </c:pt>
                  <c:pt idx="2">
                    <c:v>1.7461430563605125E-3</c:v>
                  </c:pt>
                  <c:pt idx="3">
                    <c:v>1.0017473445338052E-2</c:v>
                  </c:pt>
                  <c:pt idx="4">
                    <c:v>6.2921256091583132E-3</c:v>
                  </c:pt>
                  <c:pt idx="5">
                    <c:v>3.3413523086988466</c:v>
                  </c:pt>
                  <c:pt idx="6">
                    <c:v>3.9137902976887786</c:v>
                  </c:pt>
                  <c:pt idx="7">
                    <c:v>1.2194591617943327</c:v>
                  </c:pt>
                  <c:pt idx="8">
                    <c:v>1.7916595343278654</c:v>
                  </c:pt>
                  <c:pt idx="9">
                    <c:v>0.547816237625536</c:v>
                  </c:pt>
                  <c:pt idx="10">
                    <c:v>2.7342067470200986</c:v>
                  </c:pt>
                  <c:pt idx="11">
                    <c:v>4.5468399157595636</c:v>
                  </c:pt>
                  <c:pt idx="12">
                    <c:v>3.3093359426111375</c:v>
                  </c:pt>
                  <c:pt idx="13">
                    <c:v>2.4499306536861809E-5</c:v>
                  </c:pt>
                  <c:pt idx="14">
                    <c:v>0.12495057300582679</c:v>
                  </c:pt>
                  <c:pt idx="15">
                    <c:v>1.5251655257075402E-2</c:v>
                  </c:pt>
                  <c:pt idx="16">
                    <c:v>4.090612419024688</c:v>
                  </c:pt>
                </c:numCache>
              </c:numRef>
            </c:plus>
            <c:minus>
              <c:numRef>
                <c:f>Summary!$C$49:$C$65</c:f>
                <c:numCache>
                  <c:formatCode>General</c:formatCode>
                  <c:ptCount val="17"/>
                  <c:pt idx="0">
                    <c:v>5.1887745400365001E-3</c:v>
                  </c:pt>
                  <c:pt idx="1">
                    <c:v>4.8084908776524953E-3</c:v>
                  </c:pt>
                  <c:pt idx="2">
                    <c:v>1.7461430563605125E-3</c:v>
                  </c:pt>
                  <c:pt idx="3">
                    <c:v>1.0017473445338052E-2</c:v>
                  </c:pt>
                  <c:pt idx="4">
                    <c:v>6.2921256091583132E-3</c:v>
                  </c:pt>
                  <c:pt idx="5">
                    <c:v>3.3413523086988466</c:v>
                  </c:pt>
                  <c:pt idx="6">
                    <c:v>3.9137902976887786</c:v>
                  </c:pt>
                  <c:pt idx="7">
                    <c:v>1.2194591617943327</c:v>
                  </c:pt>
                  <c:pt idx="8">
                    <c:v>1.7916595343278654</c:v>
                  </c:pt>
                  <c:pt idx="9">
                    <c:v>0.547816237625536</c:v>
                  </c:pt>
                  <c:pt idx="10">
                    <c:v>2.7342067470200986</c:v>
                  </c:pt>
                  <c:pt idx="11">
                    <c:v>4.5468399157595636</c:v>
                  </c:pt>
                  <c:pt idx="12">
                    <c:v>3.3093359426111375</c:v>
                  </c:pt>
                  <c:pt idx="13">
                    <c:v>2.4499306536861809E-5</c:v>
                  </c:pt>
                  <c:pt idx="14">
                    <c:v>0.12495057300582679</c:v>
                  </c:pt>
                  <c:pt idx="15">
                    <c:v>1.5251655257075402E-2</c:v>
                  </c:pt>
                  <c:pt idx="16">
                    <c:v>4.090612419024688</c:v>
                  </c:pt>
                </c:numCache>
              </c:numRef>
            </c:minus>
          </c:errBars>
          <c:val>
            <c:numRef>
              <c:f>Summary!$B$49:$B$65</c:f>
              <c:numCache>
                <c:formatCode>0.00000</c:formatCode>
                <c:ptCount val="17"/>
                <c:pt idx="0" formatCode="0.0000">
                  <c:v>1.2660048635755877E-2</c:v>
                </c:pt>
                <c:pt idx="1">
                  <c:v>8.1391081930105511E-3</c:v>
                </c:pt>
                <c:pt idx="2" formatCode="0.000000">
                  <c:v>9.9458010688005679E-4</c:v>
                </c:pt>
                <c:pt idx="3" formatCode="0.0000">
                  <c:v>1.0759635607386759E-2</c:v>
                </c:pt>
                <c:pt idx="4" formatCode="0.0">
                  <c:v>20.440664352595963</c:v>
                </c:pt>
                <c:pt idx="5" formatCode="0.0">
                  <c:v>10.540804864285501</c:v>
                </c:pt>
                <c:pt idx="6" formatCode="0.0">
                  <c:v>31.215145537052713</c:v>
                </c:pt>
                <c:pt idx="7" formatCode="0.0">
                  <c:v>33.442924325040245</c:v>
                </c:pt>
                <c:pt idx="8" formatCode="0.00">
                  <c:v>5.8819292348196406</c:v>
                </c:pt>
                <c:pt idx="9" formatCode="0.0">
                  <c:v>24.610876862314143</c:v>
                </c:pt>
                <c:pt idx="10" formatCode="0.0">
                  <c:v>15.173568520901018</c:v>
                </c:pt>
                <c:pt idx="11" formatCode="0.0">
                  <c:v>21.437127964680506</c:v>
                </c:pt>
                <c:pt idx="12" formatCode="0.0">
                  <c:v>28.749873696636975</c:v>
                </c:pt>
                <c:pt idx="13" formatCode="0.000000">
                  <c:v>3.6394086316588804E-4</c:v>
                </c:pt>
                <c:pt idx="14" formatCode="0.000">
                  <c:v>0.34387085358782893</c:v>
                </c:pt>
                <c:pt idx="15" formatCode="0.0000">
                  <c:v>3.441113737637045E-2</c:v>
                </c:pt>
                <c:pt idx="16" formatCode="0.0">
                  <c:v>31.131709609785734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69-4CC5-B522-FD9B5C99CFA1}"/>
            </c:ext>
          </c:extLst>
        </c:ser>
        <c:ser>
          <c:idx val="1"/>
          <c:order val="1"/>
          <c:tx>
            <c:v>B → A</c:v>
          </c:tx>
          <c:invertIfNegative val="0"/>
          <c:errBars>
            <c:errBarType val="both"/>
            <c:errValType val="cust"/>
            <c:noEndCap val="0"/>
            <c:plus>
              <c:numRef>
                <c:f>Summary!$E$49:$E$65</c:f>
                <c:numCache>
                  <c:formatCode>General</c:formatCode>
                  <c:ptCount val="17"/>
                  <c:pt idx="0">
                    <c:v>4.2115431943189272E-3</c:v>
                  </c:pt>
                  <c:pt idx="1">
                    <c:v>4.8474593825407917</c:v>
                  </c:pt>
                  <c:pt idx="2">
                    <c:v>5.3692719710752212E-4</c:v>
                  </c:pt>
                  <c:pt idx="3">
                    <c:v>3.3230584877130112E-2</c:v>
                  </c:pt>
                  <c:pt idx="4">
                    <c:v>1.9788552866032594</c:v>
                  </c:pt>
                  <c:pt idx="5">
                    <c:v>2.0416634025557947</c:v>
                  </c:pt>
                  <c:pt idx="6">
                    <c:v>0.59206579884662558</c:v>
                  </c:pt>
                  <c:pt idx="7">
                    <c:v>3.863216686897458</c:v>
                  </c:pt>
                  <c:pt idx="8">
                    <c:v>2.5711188006652375</c:v>
                  </c:pt>
                  <c:pt idx="9">
                    <c:v>4.78256266733018</c:v>
                  </c:pt>
                  <c:pt idx="10">
                    <c:v>2.0045565345733678</c:v>
                  </c:pt>
                  <c:pt idx="11">
                    <c:v>3.6818803031263405</c:v>
                  </c:pt>
                  <c:pt idx="12">
                    <c:v>1.9929368073557523</c:v>
                  </c:pt>
                  <c:pt idx="13">
                    <c:v>4.8960021705088549E-2</c:v>
                  </c:pt>
                  <c:pt idx="14">
                    <c:v>0.12308121292299638</c:v>
                  </c:pt>
                  <c:pt idx="15">
                    <c:v>0.71717846086892723</c:v>
                  </c:pt>
                  <c:pt idx="16">
                    <c:v>3.1320839673411021</c:v>
                  </c:pt>
                </c:numCache>
              </c:numRef>
            </c:plus>
            <c:minus>
              <c:numRef>
                <c:f>Summary!$E$49:$E$65</c:f>
                <c:numCache>
                  <c:formatCode>General</c:formatCode>
                  <c:ptCount val="17"/>
                  <c:pt idx="0">
                    <c:v>4.2115431943189272E-3</c:v>
                  </c:pt>
                  <c:pt idx="1">
                    <c:v>4.8474593825407917</c:v>
                  </c:pt>
                  <c:pt idx="2">
                    <c:v>5.3692719710752212E-4</c:v>
                  </c:pt>
                  <c:pt idx="3">
                    <c:v>3.3230584877130112E-2</c:v>
                  </c:pt>
                  <c:pt idx="4">
                    <c:v>1.9788552866032594</c:v>
                  </c:pt>
                  <c:pt idx="5">
                    <c:v>2.0416634025557947</c:v>
                  </c:pt>
                  <c:pt idx="6">
                    <c:v>0.59206579884662558</c:v>
                  </c:pt>
                  <c:pt idx="7">
                    <c:v>3.863216686897458</c:v>
                  </c:pt>
                  <c:pt idx="8">
                    <c:v>2.5711188006652375</c:v>
                  </c:pt>
                  <c:pt idx="9">
                    <c:v>4.78256266733018</c:v>
                  </c:pt>
                  <c:pt idx="10">
                    <c:v>2.0045565345733678</c:v>
                  </c:pt>
                  <c:pt idx="11">
                    <c:v>3.6818803031263405</c:v>
                  </c:pt>
                  <c:pt idx="12">
                    <c:v>1.9929368073557523</c:v>
                  </c:pt>
                  <c:pt idx="13">
                    <c:v>4.8960021705088549E-2</c:v>
                  </c:pt>
                  <c:pt idx="14">
                    <c:v>0.12308121292299638</c:v>
                  </c:pt>
                  <c:pt idx="15">
                    <c:v>0.71717846086892723</c:v>
                  </c:pt>
                  <c:pt idx="16">
                    <c:v>3.1320839673411021</c:v>
                  </c:pt>
                </c:numCache>
              </c:numRef>
            </c:minus>
          </c:errBars>
          <c:cat>
            <c:strRef>
              <c:f>Summary!$A$49:$A$65</c:f>
              <c:strCache>
                <c:ptCount val="17"/>
                <c:pt idx="0">
                  <c:v>DTXSID3047261</c:v>
                </c:pt>
                <c:pt idx="1">
                  <c:v>DTXSID9041289</c:v>
                </c:pt>
                <c:pt idx="2">
                  <c:v>DTXSID0032578</c:v>
                </c:pt>
                <c:pt idx="3">
                  <c:v>DTXSID9023889</c:v>
                </c:pt>
                <c:pt idx="4">
                  <c:v>DTXSID1038666</c:v>
                </c:pt>
                <c:pt idx="5">
                  <c:v>DTXSID9047542</c:v>
                </c:pt>
                <c:pt idx="6">
                  <c:v>DTXSID7021156</c:v>
                </c:pt>
                <c:pt idx="7">
                  <c:v>DTXSID1042285</c:v>
                </c:pt>
                <c:pt idx="8">
                  <c:v>DTXSID5037028</c:v>
                </c:pt>
                <c:pt idx="9">
                  <c:v>DTXSID6048175</c:v>
                </c:pt>
                <c:pt idx="10">
                  <c:v>DTXSID7041964</c:v>
                </c:pt>
                <c:pt idx="11">
                  <c:v>DTXSID7024291</c:v>
                </c:pt>
                <c:pt idx="12">
                  <c:v>DTXSID3020625</c:v>
                </c:pt>
                <c:pt idx="13">
                  <c:v>DTXSID9048512</c:v>
                </c:pt>
                <c:pt idx="14">
                  <c:v>Ranitidine</c:v>
                </c:pt>
                <c:pt idx="15">
                  <c:v>Talinolol</c:v>
                </c:pt>
                <c:pt idx="16">
                  <c:v>Warfarin</c:v>
                </c:pt>
              </c:strCache>
            </c:strRef>
          </c:cat>
          <c:val>
            <c:numRef>
              <c:f>Summary!$D$49:$D$65</c:f>
              <c:numCache>
                <c:formatCode>0.00</c:formatCode>
                <c:ptCount val="17"/>
                <c:pt idx="0" formatCode="0.0000">
                  <c:v>4.2001037417493531E-2</c:v>
                </c:pt>
                <c:pt idx="1">
                  <c:v>4.5707477011636977</c:v>
                </c:pt>
                <c:pt idx="2" formatCode="0.000000">
                  <c:v>7.0014660942909282E-4</c:v>
                </c:pt>
                <c:pt idx="3" formatCode="0.0000">
                  <c:v>2.9079750971562363E-2</c:v>
                </c:pt>
                <c:pt idx="4">
                  <c:v>7.1751246306136913</c:v>
                </c:pt>
                <c:pt idx="5">
                  <c:v>9.1650072983006154</c:v>
                </c:pt>
                <c:pt idx="6" formatCode="0.0">
                  <c:v>22.232288122232447</c:v>
                </c:pt>
                <c:pt idx="7" formatCode="0.0">
                  <c:v>31.844505818522965</c:v>
                </c:pt>
                <c:pt idx="8">
                  <c:v>3.4494153845237752</c:v>
                </c:pt>
                <c:pt idx="9" formatCode="0.0">
                  <c:v>26.348306830504335</c:v>
                </c:pt>
                <c:pt idx="10" formatCode="0.0">
                  <c:v>19.570754082061882</c:v>
                </c:pt>
                <c:pt idx="11" formatCode="0.0">
                  <c:v>18.351897042073048</c:v>
                </c:pt>
                <c:pt idx="12" formatCode="0.0">
                  <c:v>36.049663915997698</c:v>
                </c:pt>
                <c:pt idx="13" formatCode="0.0000">
                  <c:v>8.7057537498445275E-2</c:v>
                </c:pt>
                <c:pt idx="14">
                  <c:v>2.2718549394715928</c:v>
                </c:pt>
                <c:pt idx="15">
                  <c:v>6.7648618117485251</c:v>
                </c:pt>
                <c:pt idx="16" formatCode="0.0">
                  <c:v>28.729269403338758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69-4CC5-B522-FD9B5C99C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1337816"/>
        <c:axId val="601335848"/>
      </c:barChart>
      <c:catAx>
        <c:axId val="601337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Compound</a:t>
                </a:r>
              </a:p>
            </c:rich>
          </c:tx>
          <c:overlay val="0"/>
        </c:title>
        <c:majorTickMark val="out"/>
        <c:minorTickMark val="none"/>
        <c:tickLblPos val="nextTo"/>
        <c:crossAx val="601335848"/>
        <c:crosses val="autoZero"/>
        <c:auto val="1"/>
        <c:lblAlgn val="ctr"/>
        <c:lblOffset val="100"/>
        <c:noMultiLvlLbl val="0"/>
      </c:catAx>
      <c:valAx>
        <c:axId val="601335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601337816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legend>
      <c:legendPos val="t"/>
      <c:overlay val="0"/>
      <c:spPr>
        <a:solidFill>
          <a:srgbClr val="FFF2CC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DTXSID5037028 Efflux Ratio = 0.685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Data!$R$210:$R$211</c:f>
                <c:numCache>
                  <c:formatCode>General</c:formatCode>
                  <c:ptCount val="2"/>
                  <c:pt idx="0">
                    <c:v>1.7916595343278654</c:v>
                  </c:pt>
                  <c:pt idx="1">
                    <c:v>2.5711188006652375</c:v>
                  </c:pt>
                </c:numCache>
              </c:numRef>
            </c:plus>
            <c:minus>
              <c:numRef>
                <c:f>Data!$R$210:$R$211</c:f>
                <c:numCache>
                  <c:formatCode>General</c:formatCode>
                  <c:ptCount val="2"/>
                  <c:pt idx="0">
                    <c:v>1.7916595343278654</c:v>
                  </c:pt>
                  <c:pt idx="1">
                    <c:v>2.5711188006652375</c:v>
                  </c:pt>
                </c:numCache>
              </c:numRef>
            </c:minus>
          </c:errBars>
          <c:cat>
            <c:strRef>
              <c:f>Data!$P$210:$P$211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Data!$Q$210:$Q$211</c:f>
              <c:numCache>
                <c:formatCode>0.00</c:formatCode>
                <c:ptCount val="2"/>
                <c:pt idx="0">
                  <c:v>5.8819292348196406</c:v>
                </c:pt>
                <c:pt idx="1">
                  <c:v>3.4494153845237752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4C-4C0B-8CD0-BC943C934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8969616"/>
        <c:axId val="598971584"/>
      </c:barChart>
      <c:catAx>
        <c:axId val="59896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8971584"/>
        <c:crosses val="autoZero"/>
        <c:auto val="1"/>
        <c:lblAlgn val="ctr"/>
        <c:lblOffset val="100"/>
        <c:noMultiLvlLbl val="0"/>
      </c:catAx>
      <c:valAx>
        <c:axId val="59897158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98969616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DTXSID6048175 Efflux Ratio = 1.07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Data!$R$236:$R$237</c:f>
                <c:numCache>
                  <c:formatCode>General</c:formatCode>
                  <c:ptCount val="2"/>
                  <c:pt idx="0">
                    <c:v>0.547816237625536</c:v>
                  </c:pt>
                  <c:pt idx="1">
                    <c:v>4.78256266733018</c:v>
                  </c:pt>
                </c:numCache>
              </c:numRef>
            </c:plus>
            <c:minus>
              <c:numRef>
                <c:f>Data!$R$236:$R$237</c:f>
                <c:numCache>
                  <c:formatCode>General</c:formatCode>
                  <c:ptCount val="2"/>
                  <c:pt idx="0">
                    <c:v>0.547816237625536</c:v>
                  </c:pt>
                  <c:pt idx="1">
                    <c:v>4.78256266733018</c:v>
                  </c:pt>
                </c:numCache>
              </c:numRef>
            </c:minus>
          </c:errBars>
          <c:cat>
            <c:strRef>
              <c:f>Data!$P$236:$P$237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Data!$Q$236:$Q$237</c:f>
              <c:numCache>
                <c:formatCode>0.0</c:formatCode>
                <c:ptCount val="2"/>
                <c:pt idx="0">
                  <c:v>24.610876862314143</c:v>
                </c:pt>
                <c:pt idx="1">
                  <c:v>26.348306830504335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D4-4F6F-A895-D3CCB523B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1341096"/>
        <c:axId val="601346672"/>
      </c:barChart>
      <c:catAx>
        <c:axId val="601341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1346672"/>
        <c:crosses val="autoZero"/>
        <c:auto val="1"/>
        <c:lblAlgn val="ctr"/>
        <c:lblOffset val="100"/>
        <c:noMultiLvlLbl val="0"/>
      </c:catAx>
      <c:valAx>
        <c:axId val="60134667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601341096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DTXSID7041964 Efflux Ratio = 1.30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Data!$R$262:$R$263</c:f>
                <c:numCache>
                  <c:formatCode>General</c:formatCode>
                  <c:ptCount val="2"/>
                  <c:pt idx="0">
                    <c:v>2.7342067470200986</c:v>
                  </c:pt>
                  <c:pt idx="1">
                    <c:v>2.0045565345733678</c:v>
                  </c:pt>
                </c:numCache>
              </c:numRef>
            </c:plus>
            <c:minus>
              <c:numRef>
                <c:f>Data!$R$262:$R$263</c:f>
                <c:numCache>
                  <c:formatCode>General</c:formatCode>
                  <c:ptCount val="2"/>
                  <c:pt idx="0">
                    <c:v>2.7342067470200986</c:v>
                  </c:pt>
                  <c:pt idx="1">
                    <c:v>2.0045565345733678</c:v>
                  </c:pt>
                </c:numCache>
              </c:numRef>
            </c:minus>
          </c:errBars>
          <c:cat>
            <c:strRef>
              <c:f>Data!$P$262:$P$263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Data!$Q$262:$Q$263</c:f>
              <c:numCache>
                <c:formatCode>0.0</c:formatCode>
                <c:ptCount val="2"/>
                <c:pt idx="0">
                  <c:v>15.173568520901018</c:v>
                </c:pt>
                <c:pt idx="1">
                  <c:v>19.570754082061882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E4-4723-AF00-7A6756C32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059712"/>
        <c:axId val="597061352"/>
      </c:barChart>
      <c:catAx>
        <c:axId val="59705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7061352"/>
        <c:crosses val="autoZero"/>
        <c:auto val="1"/>
        <c:lblAlgn val="ctr"/>
        <c:lblOffset val="100"/>
        <c:noMultiLvlLbl val="0"/>
      </c:catAx>
      <c:valAx>
        <c:axId val="59706135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97059712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DTXSID7024291 Efflux Ratio = 0.894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Data!$R$288:$R$289</c:f>
                <c:numCache>
                  <c:formatCode>General</c:formatCode>
                  <c:ptCount val="2"/>
                  <c:pt idx="0">
                    <c:v>4.5468399157595636</c:v>
                  </c:pt>
                  <c:pt idx="1">
                    <c:v>3.6818803031263405</c:v>
                  </c:pt>
                </c:numCache>
              </c:numRef>
            </c:plus>
            <c:minus>
              <c:numRef>
                <c:f>Data!$R$288:$R$289</c:f>
                <c:numCache>
                  <c:formatCode>General</c:formatCode>
                  <c:ptCount val="2"/>
                  <c:pt idx="0">
                    <c:v>4.5468399157595636</c:v>
                  </c:pt>
                  <c:pt idx="1">
                    <c:v>3.6818803031263405</c:v>
                  </c:pt>
                </c:numCache>
              </c:numRef>
            </c:minus>
          </c:errBars>
          <c:cat>
            <c:strRef>
              <c:f>Data!$P$288:$P$289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Data!$Q$288:$Q$289</c:f>
              <c:numCache>
                <c:formatCode>0.0</c:formatCode>
                <c:ptCount val="2"/>
                <c:pt idx="0">
                  <c:v>21.437127964680506</c:v>
                </c:pt>
                <c:pt idx="1">
                  <c:v>18.351897042073048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57-461D-8000-B233319DB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1338800"/>
        <c:axId val="601340768"/>
      </c:barChart>
      <c:catAx>
        <c:axId val="60133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1340768"/>
        <c:crosses val="autoZero"/>
        <c:auto val="1"/>
        <c:lblAlgn val="ctr"/>
        <c:lblOffset val="100"/>
        <c:noMultiLvlLbl val="0"/>
      </c:catAx>
      <c:valAx>
        <c:axId val="60134076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601338800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DTXSID3020625 Efflux Ratio = 1.27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Data!$R$314:$R$315</c:f>
                <c:numCache>
                  <c:formatCode>General</c:formatCode>
                  <c:ptCount val="2"/>
                  <c:pt idx="0">
                    <c:v>3.3093359426111375</c:v>
                  </c:pt>
                  <c:pt idx="1">
                    <c:v>1.9929368073557523</c:v>
                  </c:pt>
                </c:numCache>
              </c:numRef>
            </c:plus>
            <c:minus>
              <c:numRef>
                <c:f>Data!$R$314:$R$315</c:f>
                <c:numCache>
                  <c:formatCode>General</c:formatCode>
                  <c:ptCount val="2"/>
                  <c:pt idx="0">
                    <c:v>3.3093359426111375</c:v>
                  </c:pt>
                  <c:pt idx="1">
                    <c:v>1.9929368073557523</c:v>
                  </c:pt>
                </c:numCache>
              </c:numRef>
            </c:minus>
          </c:errBars>
          <c:cat>
            <c:strRef>
              <c:f>Data!$P$314:$P$315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Data!$Q$314:$Q$315</c:f>
              <c:numCache>
                <c:formatCode>0.0</c:formatCode>
                <c:ptCount val="2"/>
                <c:pt idx="0">
                  <c:v>28.749873696636975</c:v>
                </c:pt>
                <c:pt idx="1">
                  <c:v>36.049663915997698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68-4B4E-B13B-BFC80E57E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8977160"/>
        <c:axId val="598977488"/>
      </c:barChart>
      <c:catAx>
        <c:axId val="598977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8977488"/>
        <c:crosses val="autoZero"/>
        <c:auto val="1"/>
        <c:lblAlgn val="ctr"/>
        <c:lblOffset val="100"/>
        <c:noMultiLvlLbl val="0"/>
      </c:catAx>
      <c:valAx>
        <c:axId val="59897748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98977160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DTXSID9048512 Efflux Ratio = 244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Data!$R$340:$R$341</c:f>
                <c:numCache>
                  <c:formatCode>General</c:formatCode>
                  <c:ptCount val="2"/>
                  <c:pt idx="0">
                    <c:v>2.4499306536861809E-5</c:v>
                  </c:pt>
                  <c:pt idx="1">
                    <c:v>4.8960021705088549E-2</c:v>
                  </c:pt>
                </c:numCache>
              </c:numRef>
            </c:plus>
            <c:minus>
              <c:numRef>
                <c:f>Data!$R$340:$R$341</c:f>
                <c:numCache>
                  <c:formatCode>General</c:formatCode>
                  <c:ptCount val="2"/>
                  <c:pt idx="0">
                    <c:v>2.4499306536861809E-5</c:v>
                  </c:pt>
                  <c:pt idx="1">
                    <c:v>4.8960021705088549E-2</c:v>
                  </c:pt>
                </c:numCache>
              </c:numRef>
            </c:minus>
          </c:errBars>
          <c:cat>
            <c:strRef>
              <c:f>Data!$P$340:$P$341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Data!$Q$340:$Q$341</c:f>
              <c:numCache>
                <c:formatCode>0.0000</c:formatCode>
                <c:ptCount val="2"/>
                <c:pt idx="0" formatCode="0.000000">
                  <c:v>3.6394086316588804E-4</c:v>
                </c:pt>
                <c:pt idx="1">
                  <c:v>8.7057537498445275E-2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0-4E1F-9424-508925C09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1345032"/>
        <c:axId val="601345360"/>
      </c:barChart>
      <c:catAx>
        <c:axId val="601345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1345360"/>
        <c:crosses val="autoZero"/>
        <c:auto val="1"/>
        <c:lblAlgn val="ctr"/>
        <c:lblOffset val="100"/>
        <c:noMultiLvlLbl val="0"/>
      </c:catAx>
      <c:valAx>
        <c:axId val="60134536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601345032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Ranitidine</a:t>
            </a:r>
          </a:p>
          <a:p>
            <a:pPr>
              <a:defRPr/>
            </a:pPr>
            <a:r>
              <a:rPr lang="en-US"/>
              <a:t>Efflux Ratio = 7.27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Data!$R$366:$R$367</c:f>
                <c:numCache>
                  <c:formatCode>General</c:formatCode>
                  <c:ptCount val="2"/>
                  <c:pt idx="0">
                    <c:v>0.12495057300582679</c:v>
                  </c:pt>
                  <c:pt idx="1">
                    <c:v>0.12308121292299638</c:v>
                  </c:pt>
                </c:numCache>
              </c:numRef>
            </c:plus>
            <c:minus>
              <c:numRef>
                <c:f>Data!$R$366:$R$367</c:f>
                <c:numCache>
                  <c:formatCode>General</c:formatCode>
                  <c:ptCount val="2"/>
                  <c:pt idx="0">
                    <c:v>0.12495057300582679</c:v>
                  </c:pt>
                  <c:pt idx="1">
                    <c:v>0.12308121292299638</c:v>
                  </c:pt>
                </c:numCache>
              </c:numRef>
            </c:minus>
          </c:errBars>
          <c:cat>
            <c:strRef>
              <c:f>Data!$P$366:$P$367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Data!$Q$366:$Q$367</c:f>
              <c:numCache>
                <c:formatCode>0.00</c:formatCode>
                <c:ptCount val="2"/>
                <c:pt idx="0" formatCode="0.000">
                  <c:v>0.34387085358782893</c:v>
                </c:pt>
                <c:pt idx="1">
                  <c:v>2.2718549394715928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AF-495F-9664-4E8DCB740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6405072"/>
        <c:axId val="596412616"/>
      </c:barChart>
      <c:catAx>
        <c:axId val="59640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6412616"/>
        <c:crosses val="autoZero"/>
        <c:auto val="1"/>
        <c:lblAlgn val="ctr"/>
        <c:lblOffset val="100"/>
        <c:noMultiLvlLbl val="0"/>
      </c:catAx>
      <c:valAx>
        <c:axId val="59641261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96405072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Talinolol</a:t>
            </a:r>
          </a:p>
          <a:p>
            <a:pPr>
              <a:defRPr/>
            </a:pPr>
            <a:r>
              <a:rPr lang="en-US"/>
              <a:t>Efflux Ratio = 234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Data!$R$398:$R$399</c:f>
                <c:numCache>
                  <c:formatCode>General</c:formatCode>
                  <c:ptCount val="2"/>
                  <c:pt idx="0">
                    <c:v>1.5251655257075402E-2</c:v>
                  </c:pt>
                  <c:pt idx="1">
                    <c:v>0.71717846086892723</c:v>
                  </c:pt>
                </c:numCache>
              </c:numRef>
            </c:plus>
            <c:minus>
              <c:numRef>
                <c:f>Data!$R$398:$R$399</c:f>
                <c:numCache>
                  <c:formatCode>General</c:formatCode>
                  <c:ptCount val="2"/>
                  <c:pt idx="0">
                    <c:v>1.5251655257075402E-2</c:v>
                  </c:pt>
                  <c:pt idx="1">
                    <c:v>0.71717846086892723</c:v>
                  </c:pt>
                </c:numCache>
              </c:numRef>
            </c:minus>
          </c:errBars>
          <c:cat>
            <c:strRef>
              <c:f>Data!$P$398:$P$399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Data!$Q$398:$Q$399</c:f>
              <c:numCache>
                <c:formatCode>0.00</c:formatCode>
                <c:ptCount val="2"/>
                <c:pt idx="0" formatCode="0.0000">
                  <c:v>3.441113737637045E-2</c:v>
                </c:pt>
                <c:pt idx="1">
                  <c:v>6.7648618117485251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5F-4706-90F4-B9E0A0D43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2337824"/>
        <c:axId val="592331264"/>
      </c:barChart>
      <c:catAx>
        <c:axId val="59233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2331264"/>
        <c:crosses val="autoZero"/>
        <c:auto val="1"/>
        <c:lblAlgn val="ctr"/>
        <c:lblOffset val="100"/>
        <c:noMultiLvlLbl val="0"/>
      </c:catAx>
      <c:valAx>
        <c:axId val="59233126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92337824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Warfarin</a:t>
            </a:r>
          </a:p>
          <a:p>
            <a:pPr>
              <a:defRPr/>
            </a:pPr>
            <a:r>
              <a:rPr lang="en-US"/>
              <a:t>Efflux Ratio = 0.934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Data!$R$430:$R$431</c:f>
                <c:numCache>
                  <c:formatCode>General</c:formatCode>
                  <c:ptCount val="2"/>
                  <c:pt idx="0">
                    <c:v>4.090612419024688</c:v>
                  </c:pt>
                  <c:pt idx="1">
                    <c:v>3.1320839673411021</c:v>
                  </c:pt>
                </c:numCache>
              </c:numRef>
            </c:plus>
            <c:minus>
              <c:numRef>
                <c:f>Data!$R$430:$R$431</c:f>
                <c:numCache>
                  <c:formatCode>General</c:formatCode>
                  <c:ptCount val="2"/>
                  <c:pt idx="0">
                    <c:v>4.090612419024688</c:v>
                  </c:pt>
                  <c:pt idx="1">
                    <c:v>3.1320839673411021</c:v>
                  </c:pt>
                </c:numCache>
              </c:numRef>
            </c:minus>
          </c:errBars>
          <c:cat>
            <c:strRef>
              <c:f>Data!$P$430:$P$431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Data!$Q$430:$Q$431</c:f>
              <c:numCache>
                <c:formatCode>0.0</c:formatCode>
                <c:ptCount val="2"/>
                <c:pt idx="0">
                  <c:v>31.131709609785734</c:v>
                </c:pt>
                <c:pt idx="1">
                  <c:v>28.729269403338758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9C-4CDE-80E0-C4D4D695A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4870904"/>
        <c:axId val="604868608"/>
      </c:barChart>
      <c:catAx>
        <c:axId val="604870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4868608"/>
        <c:crosses val="autoZero"/>
        <c:auto val="1"/>
        <c:lblAlgn val="ctr"/>
        <c:lblOffset val="100"/>
        <c:noMultiLvlLbl val="0"/>
      </c:catAx>
      <c:valAx>
        <c:axId val="60486860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604870904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DTXSID3047261 Efflux Ratio = 3.70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Data!$R$2:$R$3</c:f>
                <c:numCache>
                  <c:formatCode>General</c:formatCode>
                  <c:ptCount val="2"/>
                  <c:pt idx="0">
                    <c:v>5.1887745400365001E-3</c:v>
                  </c:pt>
                  <c:pt idx="1">
                    <c:v>4.2115431943189272E-3</c:v>
                  </c:pt>
                </c:numCache>
              </c:numRef>
            </c:plus>
            <c:minus>
              <c:numRef>
                <c:f>Data!$R$2:$R$3</c:f>
                <c:numCache>
                  <c:formatCode>General</c:formatCode>
                  <c:ptCount val="2"/>
                  <c:pt idx="0">
                    <c:v>5.1887745400365001E-3</c:v>
                  </c:pt>
                  <c:pt idx="1">
                    <c:v>4.2115431943189272E-3</c:v>
                  </c:pt>
                </c:numCache>
              </c:numRef>
            </c:minus>
          </c:errBars>
          <c:cat>
            <c:strRef>
              <c:f>Data!$P$2:$P$3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Data!$Q$2:$Q$3</c:f>
              <c:numCache>
                <c:formatCode>0.0000</c:formatCode>
                <c:ptCount val="2"/>
                <c:pt idx="0">
                  <c:v>1.2660048635755877E-2</c:v>
                </c:pt>
                <c:pt idx="1">
                  <c:v>4.2001037417493531E-2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EE-47F6-B925-1E0EE65AD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6279504"/>
        <c:axId val="426274256"/>
      </c:barChart>
      <c:catAx>
        <c:axId val="42627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6274256"/>
        <c:crosses val="autoZero"/>
        <c:auto val="1"/>
        <c:lblAlgn val="ctr"/>
        <c:lblOffset val="100"/>
        <c:noMultiLvlLbl val="0"/>
      </c:catAx>
      <c:valAx>
        <c:axId val="42627425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426279504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DTXSID9041289 Efflux Ratio = 893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Data!$R$28:$R$29</c:f>
                <c:numCache>
                  <c:formatCode>General</c:formatCode>
                  <c:ptCount val="2"/>
                  <c:pt idx="0">
                    <c:v>4.8084908776524953E-3</c:v>
                  </c:pt>
                  <c:pt idx="1">
                    <c:v>4.8474593825407917</c:v>
                  </c:pt>
                </c:numCache>
              </c:numRef>
            </c:plus>
            <c:minus>
              <c:numRef>
                <c:f>Data!$R$28:$R$29</c:f>
                <c:numCache>
                  <c:formatCode>General</c:formatCode>
                  <c:ptCount val="2"/>
                  <c:pt idx="0">
                    <c:v>4.8084908776524953E-3</c:v>
                  </c:pt>
                  <c:pt idx="1">
                    <c:v>4.8474593825407917</c:v>
                  </c:pt>
                </c:numCache>
              </c:numRef>
            </c:minus>
          </c:errBars>
          <c:cat>
            <c:strRef>
              <c:f>Data!$P$28:$P$29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Data!$Q$28:$Q$29</c:f>
              <c:numCache>
                <c:formatCode>0.00</c:formatCode>
                <c:ptCount val="2"/>
                <c:pt idx="0" formatCode="0.00000">
                  <c:v>8.1391081930105511E-3</c:v>
                </c:pt>
                <c:pt idx="1">
                  <c:v>4.5707477011636977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56-44C3-A844-8C652BC18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6281144"/>
        <c:axId val="426281472"/>
      </c:barChart>
      <c:catAx>
        <c:axId val="426281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6281472"/>
        <c:crosses val="autoZero"/>
        <c:auto val="1"/>
        <c:lblAlgn val="ctr"/>
        <c:lblOffset val="100"/>
        <c:noMultiLvlLbl val="0"/>
      </c:catAx>
      <c:valAx>
        <c:axId val="42628147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426281144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DTXSID0032578 Efflux Ratio = -2.18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Data!$R$54:$R$55</c:f>
                <c:numCache>
                  <c:formatCode>General</c:formatCode>
                  <c:ptCount val="2"/>
                  <c:pt idx="0">
                    <c:v>1.7461430563605125E-3</c:v>
                  </c:pt>
                  <c:pt idx="1">
                    <c:v>5.3692719710752212E-4</c:v>
                  </c:pt>
                </c:numCache>
              </c:numRef>
            </c:plus>
            <c:minus>
              <c:numRef>
                <c:f>Data!$R$54:$R$55</c:f>
                <c:numCache>
                  <c:formatCode>General</c:formatCode>
                  <c:ptCount val="2"/>
                  <c:pt idx="0">
                    <c:v>1.7461430563605125E-3</c:v>
                  </c:pt>
                  <c:pt idx="1">
                    <c:v>5.3692719710752212E-4</c:v>
                  </c:pt>
                </c:numCache>
              </c:numRef>
            </c:minus>
          </c:errBars>
          <c:cat>
            <c:strRef>
              <c:f>Data!$P$54:$P$55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Data!$Q$54:$Q$55</c:f>
              <c:numCache>
                <c:formatCode>0.000000</c:formatCode>
                <c:ptCount val="2"/>
                <c:pt idx="0">
                  <c:v>9.9458010688005679E-4</c:v>
                </c:pt>
                <c:pt idx="1">
                  <c:v>7.0014660942909282E-4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1A-49B5-8900-1034B1EBC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6418520"/>
        <c:axId val="596418192"/>
      </c:barChart>
      <c:catAx>
        <c:axId val="596418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6418192"/>
        <c:crosses val="autoZero"/>
        <c:auto val="1"/>
        <c:lblAlgn val="ctr"/>
        <c:lblOffset val="100"/>
        <c:noMultiLvlLbl val="0"/>
      </c:catAx>
      <c:valAx>
        <c:axId val="59641819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96418520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DTXSID9023889 Efflux Ratio = 7.31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Data!$R$80:$R$81</c:f>
                <c:numCache>
                  <c:formatCode>General</c:formatCode>
                  <c:ptCount val="2"/>
                  <c:pt idx="0">
                    <c:v>1.0017473445338052E-2</c:v>
                  </c:pt>
                  <c:pt idx="1">
                    <c:v>3.3230584877130112E-2</c:v>
                  </c:pt>
                </c:numCache>
              </c:numRef>
            </c:plus>
            <c:minus>
              <c:numRef>
                <c:f>Data!$R$80:$R$81</c:f>
                <c:numCache>
                  <c:formatCode>General</c:formatCode>
                  <c:ptCount val="2"/>
                  <c:pt idx="0">
                    <c:v>1.0017473445338052E-2</c:v>
                  </c:pt>
                  <c:pt idx="1">
                    <c:v>3.3230584877130112E-2</c:v>
                  </c:pt>
                </c:numCache>
              </c:numRef>
            </c:minus>
          </c:errBars>
          <c:cat>
            <c:strRef>
              <c:f>Data!$P$80:$P$81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Data!$Q$80:$Q$81</c:f>
              <c:numCache>
                <c:formatCode>0.0000</c:formatCode>
                <c:ptCount val="2"/>
                <c:pt idx="0">
                  <c:v>1.0759635607386759E-2</c:v>
                </c:pt>
                <c:pt idx="1">
                  <c:v>2.9079750971562363E-2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72-4F7F-8D7E-6ED40817E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2336840"/>
        <c:axId val="592335856"/>
      </c:barChart>
      <c:catAx>
        <c:axId val="592336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2335856"/>
        <c:crosses val="autoZero"/>
        <c:auto val="1"/>
        <c:lblAlgn val="ctr"/>
        <c:lblOffset val="100"/>
        <c:noMultiLvlLbl val="0"/>
      </c:catAx>
      <c:valAx>
        <c:axId val="59233585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92336840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DTXSID1038666 Efflux Ratio = 0.351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Data!$R$106:$R$107</c:f>
                <c:numCache>
                  <c:formatCode>General</c:formatCode>
                  <c:ptCount val="2"/>
                  <c:pt idx="0">
                    <c:v>6.2921256091583132E-3</c:v>
                  </c:pt>
                  <c:pt idx="1">
                    <c:v>1.9788552866032594</c:v>
                  </c:pt>
                </c:numCache>
              </c:numRef>
            </c:plus>
            <c:minus>
              <c:numRef>
                <c:f>Data!$R$106:$R$107</c:f>
                <c:numCache>
                  <c:formatCode>General</c:formatCode>
                  <c:ptCount val="2"/>
                  <c:pt idx="0">
                    <c:v>6.2921256091583132E-3</c:v>
                  </c:pt>
                  <c:pt idx="1">
                    <c:v>1.9788552866032594</c:v>
                  </c:pt>
                </c:numCache>
              </c:numRef>
            </c:minus>
          </c:errBars>
          <c:cat>
            <c:strRef>
              <c:f>Data!$P$106:$P$107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Data!$Q$106:$Q$107</c:f>
              <c:numCache>
                <c:formatCode>0.00</c:formatCode>
                <c:ptCount val="2"/>
                <c:pt idx="0" formatCode="0.0">
                  <c:v>20.440664352595963</c:v>
                </c:pt>
                <c:pt idx="1">
                  <c:v>7.1751246306136913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DD-46B5-972C-BBDD49958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5624240"/>
        <c:axId val="595625552"/>
      </c:barChart>
      <c:catAx>
        <c:axId val="59562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5625552"/>
        <c:crosses val="autoZero"/>
        <c:auto val="1"/>
        <c:lblAlgn val="ctr"/>
        <c:lblOffset val="100"/>
        <c:noMultiLvlLbl val="0"/>
      </c:catAx>
      <c:valAx>
        <c:axId val="59562555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95624240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DTXSID9047542 Efflux Ratio = 0.883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Data!$R$132:$R$133</c:f>
                <c:numCache>
                  <c:formatCode>General</c:formatCode>
                  <c:ptCount val="2"/>
                  <c:pt idx="0">
                    <c:v>3.3413523086988466</c:v>
                  </c:pt>
                  <c:pt idx="1">
                    <c:v>2.0416634025557947</c:v>
                  </c:pt>
                </c:numCache>
              </c:numRef>
            </c:plus>
            <c:minus>
              <c:numRef>
                <c:f>Data!$R$132:$R$133</c:f>
                <c:numCache>
                  <c:formatCode>General</c:formatCode>
                  <c:ptCount val="2"/>
                  <c:pt idx="0">
                    <c:v>3.3413523086988466</c:v>
                  </c:pt>
                  <c:pt idx="1">
                    <c:v>2.0416634025557947</c:v>
                  </c:pt>
                </c:numCache>
              </c:numRef>
            </c:minus>
          </c:errBars>
          <c:cat>
            <c:strRef>
              <c:f>Data!$P$132:$P$133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Data!$Q$132:$Q$133</c:f>
              <c:numCache>
                <c:formatCode>0.00</c:formatCode>
                <c:ptCount val="2"/>
                <c:pt idx="0" formatCode="0.0">
                  <c:v>10.540804864285501</c:v>
                </c:pt>
                <c:pt idx="1">
                  <c:v>9.1650072983006154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F8-4845-9F20-55F78EDB9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061024"/>
        <c:axId val="597063976"/>
      </c:barChart>
      <c:catAx>
        <c:axId val="59706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7063976"/>
        <c:crosses val="autoZero"/>
        <c:auto val="1"/>
        <c:lblAlgn val="ctr"/>
        <c:lblOffset val="100"/>
        <c:noMultiLvlLbl val="0"/>
      </c:catAx>
      <c:valAx>
        <c:axId val="59706397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97061024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DTXSID7021156 Efflux Ratio = 0.717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Data!$R$158:$R$159</c:f>
                <c:numCache>
                  <c:formatCode>General</c:formatCode>
                  <c:ptCount val="2"/>
                  <c:pt idx="0">
                    <c:v>3.9137902976887786</c:v>
                  </c:pt>
                  <c:pt idx="1">
                    <c:v>0.59206579884662558</c:v>
                  </c:pt>
                </c:numCache>
              </c:numRef>
            </c:plus>
            <c:minus>
              <c:numRef>
                <c:f>Data!$R$158:$R$159</c:f>
                <c:numCache>
                  <c:formatCode>General</c:formatCode>
                  <c:ptCount val="2"/>
                  <c:pt idx="0">
                    <c:v>3.9137902976887786</c:v>
                  </c:pt>
                  <c:pt idx="1">
                    <c:v>0.59206579884662558</c:v>
                  </c:pt>
                </c:numCache>
              </c:numRef>
            </c:minus>
          </c:errBars>
          <c:cat>
            <c:strRef>
              <c:f>Data!$P$158:$P$159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Data!$Q$158:$Q$159</c:f>
              <c:numCache>
                <c:formatCode>0.0</c:formatCode>
                <c:ptCount val="2"/>
                <c:pt idx="0">
                  <c:v>31.215145537052713</c:v>
                </c:pt>
                <c:pt idx="1">
                  <c:v>22.232288122232447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58-4524-87ED-3CBCD3DB6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8963384"/>
        <c:axId val="598964368"/>
      </c:barChart>
      <c:catAx>
        <c:axId val="598963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8964368"/>
        <c:crosses val="autoZero"/>
        <c:auto val="1"/>
        <c:lblAlgn val="ctr"/>
        <c:lblOffset val="100"/>
        <c:noMultiLvlLbl val="0"/>
      </c:catAx>
      <c:valAx>
        <c:axId val="59896436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98963384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DTXSID1042285 Efflux Ratio = 0.955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Data!$R$184:$R$185</c:f>
                <c:numCache>
                  <c:formatCode>General</c:formatCode>
                  <c:ptCount val="2"/>
                  <c:pt idx="0">
                    <c:v>1.2194591617943327</c:v>
                  </c:pt>
                  <c:pt idx="1">
                    <c:v>3.863216686897458</c:v>
                  </c:pt>
                </c:numCache>
              </c:numRef>
            </c:plus>
            <c:minus>
              <c:numRef>
                <c:f>Data!$R$184:$R$185</c:f>
                <c:numCache>
                  <c:formatCode>General</c:formatCode>
                  <c:ptCount val="2"/>
                  <c:pt idx="0">
                    <c:v>1.2194591617943327</c:v>
                  </c:pt>
                  <c:pt idx="1">
                    <c:v>3.863216686897458</c:v>
                  </c:pt>
                </c:numCache>
              </c:numRef>
            </c:minus>
          </c:errBars>
          <c:cat>
            <c:strRef>
              <c:f>Data!$P$184:$P$185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Data!$Q$184:$Q$185</c:f>
              <c:numCache>
                <c:formatCode>0.0</c:formatCode>
                <c:ptCount val="2"/>
                <c:pt idx="0">
                  <c:v>33.442924325040245</c:v>
                </c:pt>
                <c:pt idx="1">
                  <c:v>31.844505818522965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4-48FC-AD76-1BC080D4A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057744"/>
        <c:axId val="597058072"/>
      </c:barChart>
      <c:catAx>
        <c:axId val="59705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7058072"/>
        <c:crosses val="autoZero"/>
        <c:auto val="1"/>
        <c:lblAlgn val="ctr"/>
        <c:lblOffset val="100"/>
        <c:noMultiLvlLbl val="0"/>
      </c:catAx>
      <c:valAx>
        <c:axId val="59705807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97057744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8</xdr:col>
      <xdr:colOff>0</xdr:colOff>
      <xdr:row>45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114299</xdr:colOff>
      <xdr:row>2</xdr:row>
      <xdr:rowOff>134537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238374" cy="5250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</xdr:colOff>
      <xdr:row>1</xdr:row>
      <xdr:rowOff>0</xdr:rowOff>
    </xdr:from>
    <xdr:to>
      <xdr:col>22</xdr:col>
      <xdr:colOff>1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27</xdr:row>
      <xdr:rowOff>0</xdr:rowOff>
    </xdr:from>
    <xdr:to>
      <xdr:col>22</xdr:col>
      <xdr:colOff>0</xdr:colOff>
      <xdr:row>43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</xdr:colOff>
      <xdr:row>53</xdr:row>
      <xdr:rowOff>0</xdr:rowOff>
    </xdr:from>
    <xdr:to>
      <xdr:col>22</xdr:col>
      <xdr:colOff>1</xdr:colOff>
      <xdr:row>69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</xdr:colOff>
      <xdr:row>79</xdr:row>
      <xdr:rowOff>0</xdr:rowOff>
    </xdr:from>
    <xdr:to>
      <xdr:col>22</xdr:col>
      <xdr:colOff>1</xdr:colOff>
      <xdr:row>95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105</xdr:row>
      <xdr:rowOff>0</xdr:rowOff>
    </xdr:from>
    <xdr:to>
      <xdr:col>22</xdr:col>
      <xdr:colOff>0</xdr:colOff>
      <xdr:row>121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131</xdr:row>
      <xdr:rowOff>0</xdr:rowOff>
    </xdr:from>
    <xdr:to>
      <xdr:col>22</xdr:col>
      <xdr:colOff>0</xdr:colOff>
      <xdr:row>147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157</xdr:row>
      <xdr:rowOff>0</xdr:rowOff>
    </xdr:from>
    <xdr:to>
      <xdr:col>22</xdr:col>
      <xdr:colOff>0</xdr:colOff>
      <xdr:row>173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183</xdr:row>
      <xdr:rowOff>0</xdr:rowOff>
    </xdr:from>
    <xdr:to>
      <xdr:col>22</xdr:col>
      <xdr:colOff>0</xdr:colOff>
      <xdr:row>199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209</xdr:row>
      <xdr:rowOff>0</xdr:rowOff>
    </xdr:from>
    <xdr:to>
      <xdr:col>22</xdr:col>
      <xdr:colOff>0</xdr:colOff>
      <xdr:row>225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235</xdr:row>
      <xdr:rowOff>0</xdr:rowOff>
    </xdr:from>
    <xdr:to>
      <xdr:col>22</xdr:col>
      <xdr:colOff>0</xdr:colOff>
      <xdr:row>251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261</xdr:row>
      <xdr:rowOff>0</xdr:rowOff>
    </xdr:from>
    <xdr:to>
      <xdr:col>22</xdr:col>
      <xdr:colOff>0</xdr:colOff>
      <xdr:row>277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287</xdr:row>
      <xdr:rowOff>0</xdr:rowOff>
    </xdr:from>
    <xdr:to>
      <xdr:col>22</xdr:col>
      <xdr:colOff>0</xdr:colOff>
      <xdr:row>303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313</xdr:row>
      <xdr:rowOff>0</xdr:rowOff>
    </xdr:from>
    <xdr:to>
      <xdr:col>22</xdr:col>
      <xdr:colOff>0</xdr:colOff>
      <xdr:row>329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339</xdr:row>
      <xdr:rowOff>0</xdr:rowOff>
    </xdr:from>
    <xdr:to>
      <xdr:col>22</xdr:col>
      <xdr:colOff>0</xdr:colOff>
      <xdr:row>355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365</xdr:row>
      <xdr:rowOff>0</xdr:rowOff>
    </xdr:from>
    <xdr:to>
      <xdr:col>22</xdr:col>
      <xdr:colOff>0</xdr:colOff>
      <xdr:row>381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397</xdr:row>
      <xdr:rowOff>0</xdr:rowOff>
    </xdr:from>
    <xdr:to>
      <xdr:col>22</xdr:col>
      <xdr:colOff>0</xdr:colOff>
      <xdr:row>413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429</xdr:row>
      <xdr:rowOff>0</xdr:rowOff>
    </xdr:from>
    <xdr:to>
      <xdr:col>22</xdr:col>
      <xdr:colOff>0</xdr:colOff>
      <xdr:row>445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92"/>
  <sheetViews>
    <sheetView showGridLines="0" workbookViewId="0">
      <selection activeCell="E1" sqref="E1"/>
    </sheetView>
  </sheetViews>
  <sheetFormatPr defaultRowHeight="15" x14ac:dyDescent="0.25"/>
  <cols>
    <col min="1" max="1" width="16.85546875" style="5" customWidth="1"/>
    <col min="2" max="2" width="15" style="5" bestFit="1" customWidth="1"/>
    <col min="3" max="3" width="9.140625" style="5"/>
    <col min="4" max="5" width="13.5703125" style="5" customWidth="1"/>
    <col min="6" max="6" width="11.42578125" style="5" customWidth="1"/>
    <col min="7" max="8" width="50.7109375" customWidth="1"/>
    <col min="10" max="10" width="17.28515625" bestFit="1" customWidth="1"/>
    <col min="11" max="11" width="14.85546875" style="5" customWidth="1"/>
    <col min="12" max="12" width="17" bestFit="1" customWidth="1"/>
    <col min="13" max="13" width="12" bestFit="1" customWidth="1"/>
    <col min="14" max="14" width="8.5703125" bestFit="1" customWidth="1"/>
    <col min="15" max="15" width="11.140625" bestFit="1" customWidth="1"/>
    <col min="16" max="16" width="6.5703125" bestFit="1" customWidth="1"/>
    <col min="17" max="17" width="9.42578125" bestFit="1" customWidth="1"/>
  </cols>
  <sheetData>
    <row r="1" spans="1:17" ht="15.75" x14ac:dyDescent="0.25">
      <c r="A1" s="259"/>
      <c r="E1" s="3" t="s">
        <v>89</v>
      </c>
      <c r="J1" s="224"/>
      <c r="K1" s="232"/>
      <c r="L1" s="224"/>
      <c r="M1" s="224"/>
      <c r="N1" s="224"/>
      <c r="O1" s="224"/>
      <c r="P1" s="224"/>
      <c r="Q1" s="224"/>
    </row>
    <row r="2" spans="1:17" x14ac:dyDescent="0.25">
      <c r="A2" s="259"/>
      <c r="E2" s="4">
        <v>44007.315740740742</v>
      </c>
      <c r="J2" s="224"/>
      <c r="K2" s="232"/>
      <c r="L2" s="224"/>
      <c r="M2" s="224"/>
      <c r="N2" s="224"/>
      <c r="O2" s="224"/>
      <c r="P2" s="224"/>
      <c r="Q2" s="224"/>
    </row>
    <row r="3" spans="1:17" x14ac:dyDescent="0.25">
      <c r="E3" s="260" t="s">
        <v>140</v>
      </c>
      <c r="J3" s="224"/>
      <c r="K3" s="232"/>
      <c r="L3" s="224"/>
      <c r="M3" s="224"/>
      <c r="N3" s="224"/>
      <c r="O3" s="224"/>
      <c r="P3" s="224"/>
      <c r="Q3" s="224"/>
    </row>
    <row r="4" spans="1:17" x14ac:dyDescent="0.25">
      <c r="J4" s="224"/>
      <c r="K4" s="232"/>
      <c r="L4" s="224"/>
      <c r="M4" s="224"/>
      <c r="N4" s="224"/>
      <c r="O4" s="224"/>
      <c r="P4" s="224"/>
      <c r="Q4" s="224"/>
    </row>
    <row r="5" spans="1:17" ht="15.75" thickBot="1" x14ac:dyDescent="0.3">
      <c r="A5" s="261" t="s">
        <v>141</v>
      </c>
      <c r="J5" s="224"/>
      <c r="K5" s="232"/>
      <c r="L5" s="224"/>
      <c r="M5" s="224"/>
      <c r="N5" s="224"/>
      <c r="O5" s="224"/>
      <c r="P5" s="224"/>
      <c r="Q5" s="224"/>
    </row>
    <row r="6" spans="1:17" s="8" customFormat="1" ht="73.5" thickTop="1" thickBot="1" x14ac:dyDescent="0.3">
      <c r="A6" s="12" t="s">
        <v>90</v>
      </c>
      <c r="B6" s="12" t="s">
        <v>91</v>
      </c>
      <c r="C6" s="12" t="s">
        <v>92</v>
      </c>
      <c r="D6" s="12" t="s">
        <v>93</v>
      </c>
      <c r="E6" s="12" t="s">
        <v>94</v>
      </c>
      <c r="F6" s="12" t="s">
        <v>95</v>
      </c>
      <c r="G6" s="12" t="s">
        <v>96</v>
      </c>
      <c r="H6" s="7"/>
      <c r="I6" s="7"/>
      <c r="J6" s="12" t="s">
        <v>90</v>
      </c>
      <c r="K6" s="12" t="s">
        <v>97</v>
      </c>
      <c r="L6" s="12" t="s">
        <v>98</v>
      </c>
      <c r="M6" s="12" t="s">
        <v>99</v>
      </c>
      <c r="N6" s="12" t="s">
        <v>100</v>
      </c>
      <c r="O6" s="12" t="s">
        <v>101</v>
      </c>
      <c r="P6" s="12" t="s">
        <v>102</v>
      </c>
      <c r="Q6" s="12" t="s">
        <v>103</v>
      </c>
    </row>
    <row r="7" spans="1:17" ht="15.75" thickTop="1" x14ac:dyDescent="0.25">
      <c r="A7" s="6" t="s">
        <v>142</v>
      </c>
      <c r="B7" s="193">
        <f>Data!$F$21</f>
        <v>10</v>
      </c>
      <c r="C7" s="203">
        <f>Data!$F$20</f>
        <v>2</v>
      </c>
      <c r="D7" s="204">
        <f>Data!$M$10</f>
        <v>1.2660048635755877E-2</v>
      </c>
      <c r="E7" s="204">
        <f>Data!$M$21</f>
        <v>4.2001037417493531E-2</v>
      </c>
      <c r="F7" s="203">
        <f>Data!$M$22</f>
        <v>3.6962233416866646</v>
      </c>
      <c r="G7" t="s">
        <v>130</v>
      </c>
      <c r="J7" s="225" t="s">
        <v>142</v>
      </c>
      <c r="K7" s="233">
        <f>Data!$F$21</f>
        <v>10</v>
      </c>
      <c r="L7" s="224" t="s">
        <v>113</v>
      </c>
      <c r="M7" s="225" t="s">
        <v>122</v>
      </c>
      <c r="N7" s="227">
        <f>Data!$J$10</f>
        <v>8.991030972447956E-3</v>
      </c>
      <c r="O7" s="228">
        <f>Data!$K$10</f>
        <v>1.6329066299063798E-2</v>
      </c>
      <c r="P7" s="224" t="str">
        <f>Data!$L$10</f>
        <v/>
      </c>
      <c r="Q7" s="228">
        <f>AVERAGE($N7:$P7)</f>
        <v>1.2660048635755877E-2</v>
      </c>
    </row>
    <row r="8" spans="1:17" x14ac:dyDescent="0.25">
      <c r="A8" s="6" t="s">
        <v>155</v>
      </c>
      <c r="B8" s="193">
        <f>Data!$F$47</f>
        <v>10</v>
      </c>
      <c r="C8" s="203">
        <f>Data!$F$46</f>
        <v>2</v>
      </c>
      <c r="D8" s="205">
        <f>Data!$M$36</f>
        <v>8.1391081930105511E-3</v>
      </c>
      <c r="E8" s="203">
        <f>Data!$M$47</f>
        <v>4.5707477011636977</v>
      </c>
      <c r="F8" s="206">
        <f>Data!$M$48</f>
        <v>893.42464256156381</v>
      </c>
      <c r="G8" t="s">
        <v>130</v>
      </c>
      <c r="J8" s="224"/>
      <c r="K8" s="232"/>
      <c r="L8" s="211" t="s">
        <v>113</v>
      </c>
      <c r="M8" s="212" t="s">
        <v>121</v>
      </c>
      <c r="N8" s="213">
        <f>Data!$J9</f>
        <v>0.32356212357527092</v>
      </c>
      <c r="O8" s="213">
        <f>Data!$K9</f>
        <v>0.41834348272737854</v>
      </c>
      <c r="P8" s="211" t="str">
        <f>Data!$L9</f>
        <v/>
      </c>
      <c r="Q8" s="213">
        <f>Data!$M9</f>
        <v>0.37095280315132473</v>
      </c>
    </row>
    <row r="9" spans="1:17" x14ac:dyDescent="0.25">
      <c r="A9" s="6" t="s">
        <v>168</v>
      </c>
      <c r="B9" s="193">
        <f>Data!$F$73</f>
        <v>10</v>
      </c>
      <c r="C9" s="203">
        <f>Data!$F$72</f>
        <v>2</v>
      </c>
      <c r="D9" s="207">
        <f>Data!$M$62</f>
        <v>9.9458010688005679E-4</v>
      </c>
      <c r="E9" s="207">
        <f>Data!$M$73</f>
        <v>7.0014660942909282E-4</v>
      </c>
      <c r="F9" s="203">
        <f>Data!$M$74</f>
        <v>-2.176514348442026</v>
      </c>
      <c r="G9" t="s">
        <v>130</v>
      </c>
      <c r="J9" s="224"/>
      <c r="K9" s="232"/>
      <c r="L9" s="224" t="s">
        <v>124</v>
      </c>
      <c r="M9" s="225" t="s">
        <v>122</v>
      </c>
      <c r="N9" s="228">
        <f>Data!$J$21</f>
        <v>4.4979048169456498E-2</v>
      </c>
      <c r="O9" s="228">
        <f>Data!$K$21</f>
        <v>3.9023026665530564E-2</v>
      </c>
      <c r="P9" s="224" t="str">
        <f>Data!$L$21</f>
        <v/>
      </c>
      <c r="Q9" s="228">
        <f>AVERAGE($N9:$P9)</f>
        <v>4.2001037417493531E-2</v>
      </c>
    </row>
    <row r="10" spans="1:17" x14ac:dyDescent="0.25">
      <c r="A10" s="6" t="s">
        <v>181</v>
      </c>
      <c r="B10" s="193">
        <f>Data!$F$99</f>
        <v>10</v>
      </c>
      <c r="C10" s="203">
        <f>Data!$F$98</f>
        <v>2</v>
      </c>
      <c r="D10" s="204">
        <f>Data!$M$88</f>
        <v>1.0759635607386759E-2</v>
      </c>
      <c r="E10" s="204">
        <f>Data!$M$99</f>
        <v>2.9079750971562363E-2</v>
      </c>
      <c r="F10" s="203">
        <f>Data!$M$100</f>
        <v>7.3074428743112003</v>
      </c>
      <c r="G10" t="s">
        <v>131</v>
      </c>
      <c r="J10" s="224"/>
      <c r="K10" s="232"/>
      <c r="L10" s="211" t="s">
        <v>124</v>
      </c>
      <c r="M10" s="212" t="s">
        <v>121</v>
      </c>
      <c r="N10" s="213">
        <f>Data!$J20</f>
        <v>0.85379889280439381</v>
      </c>
      <c r="O10" s="213">
        <f>Data!$K20</f>
        <v>0.85435932375151802</v>
      </c>
      <c r="P10" s="211" t="str">
        <f>Data!$L20</f>
        <v/>
      </c>
      <c r="Q10" s="213">
        <f>Data!$M20</f>
        <v>0.85407910827795597</v>
      </c>
    </row>
    <row r="11" spans="1:17" ht="15.75" thickBot="1" x14ac:dyDescent="0.3">
      <c r="A11" s="6" t="s">
        <v>194</v>
      </c>
      <c r="B11" s="193">
        <f>Data!$F$125</f>
        <v>10</v>
      </c>
      <c r="C11" s="203">
        <f>Data!$F$124</f>
        <v>2</v>
      </c>
      <c r="D11" s="193">
        <f>Data!$M$114</f>
        <v>20.440664352595963</v>
      </c>
      <c r="E11" s="203">
        <f>Data!$M$125</f>
        <v>7.1751246306136913</v>
      </c>
      <c r="F11" s="208">
        <f>Data!$M$126</f>
        <v>0.35100720198094371</v>
      </c>
      <c r="G11" t="s">
        <v>130</v>
      </c>
      <c r="J11" s="214"/>
      <c r="K11" s="234"/>
      <c r="L11" s="214" t="s">
        <v>136</v>
      </c>
      <c r="M11" s="215" t="s">
        <v>95</v>
      </c>
      <c r="N11" s="216">
        <f>IFERROR(Data!$J21/ Data!$J10,"")</f>
        <v>5.0026574602278577</v>
      </c>
      <c r="O11" s="216">
        <f>IFERROR(Data!$K21/ Data!$K10,"")</f>
        <v>2.3897892231454709</v>
      </c>
      <c r="P11" s="214" t="str">
        <f>IFERROR(Data!$L21/ Data!$L10,"")</f>
        <v/>
      </c>
      <c r="Q11" s="216">
        <f>IFERROR(AVERAGE($N11:$P11),"")</f>
        <v>3.6962233416866646</v>
      </c>
    </row>
    <row r="12" spans="1:17" x14ac:dyDescent="0.25">
      <c r="A12" s="6" t="s">
        <v>207</v>
      </c>
      <c r="B12" s="193">
        <f>Data!$F$151</f>
        <v>10</v>
      </c>
      <c r="C12" s="203">
        <f>Data!$F$150</f>
        <v>2</v>
      </c>
      <c r="D12" s="193">
        <f>Data!$M$140</f>
        <v>10.540804864285501</v>
      </c>
      <c r="E12" s="203">
        <f>Data!$M$151</f>
        <v>9.1650072983006154</v>
      </c>
      <c r="F12" s="208">
        <f>Data!$M$152</f>
        <v>0.88315083248503723</v>
      </c>
      <c r="G12" t="s">
        <v>131</v>
      </c>
      <c r="J12" s="225" t="s">
        <v>155</v>
      </c>
      <c r="K12" s="233">
        <f>Data!$F$47</f>
        <v>10</v>
      </c>
      <c r="L12" s="224" t="s">
        <v>113</v>
      </c>
      <c r="M12" s="225" t="s">
        <v>122</v>
      </c>
      <c r="N12" s="227">
        <f>Data!$J$36</f>
        <v>4.7389916861488215E-3</v>
      </c>
      <c r="O12" s="228">
        <f>Data!$K$36</f>
        <v>1.1539224699872282E-2</v>
      </c>
      <c r="P12" s="224" t="str">
        <f>Data!$L$36</f>
        <v/>
      </c>
      <c r="Q12" s="227">
        <f>AVERAGE($N12:$P12)</f>
        <v>8.1391081930105511E-3</v>
      </c>
    </row>
    <row r="13" spans="1:17" x14ac:dyDescent="0.25">
      <c r="A13" s="6" t="s">
        <v>220</v>
      </c>
      <c r="B13" s="193">
        <f>Data!$F$177</f>
        <v>10</v>
      </c>
      <c r="C13" s="203">
        <f>Data!$F$176</f>
        <v>2</v>
      </c>
      <c r="D13" s="193">
        <f>Data!$M$166</f>
        <v>31.215145537052713</v>
      </c>
      <c r="E13" s="193">
        <f>Data!$M$177</f>
        <v>22.232288122232447</v>
      </c>
      <c r="F13" s="208">
        <f>Data!$M$178</f>
        <v>0.71667172278527347</v>
      </c>
      <c r="J13" s="224"/>
      <c r="K13" s="232"/>
      <c r="L13" s="211" t="s">
        <v>113</v>
      </c>
      <c r="M13" s="212" t="s">
        <v>121</v>
      </c>
      <c r="N13" s="213">
        <f>Data!$J35</f>
        <v>0.22385943616209697</v>
      </c>
      <c r="O13" s="213">
        <f>Data!$K35</f>
        <v>0.20094328007666604</v>
      </c>
      <c r="P13" s="211" t="str">
        <f>Data!$L35</f>
        <v/>
      </c>
      <c r="Q13" s="213">
        <f>Data!$M35</f>
        <v>0.21240135811938149</v>
      </c>
    </row>
    <row r="14" spans="1:17" x14ac:dyDescent="0.25">
      <c r="A14" s="6" t="s">
        <v>233</v>
      </c>
      <c r="B14" s="193">
        <f>Data!$F$203</f>
        <v>10</v>
      </c>
      <c r="C14" s="203">
        <f>Data!$F$202</f>
        <v>2</v>
      </c>
      <c r="D14" s="193">
        <f>Data!$M$192</f>
        <v>33.442924325040245</v>
      </c>
      <c r="E14" s="193">
        <f>Data!$M$203</f>
        <v>31.844505818522965</v>
      </c>
      <c r="F14" s="208">
        <f>Data!$M$204</f>
        <v>0.95494553278965488</v>
      </c>
      <c r="J14" s="224"/>
      <c r="K14" s="232"/>
      <c r="L14" s="224" t="s">
        <v>124</v>
      </c>
      <c r="M14" s="225" t="s">
        <v>122</v>
      </c>
      <c r="N14" s="229">
        <f>Data!$J$47</f>
        <v>7.9984191020846458</v>
      </c>
      <c r="O14" s="229">
        <f>Data!$K$47</f>
        <v>1.1430763002427498</v>
      </c>
      <c r="P14" s="224" t="str">
        <f>Data!$L$47</f>
        <v/>
      </c>
      <c r="Q14" s="229">
        <f>AVERAGE($N14:$P14)</f>
        <v>4.5707477011636977</v>
      </c>
    </row>
    <row r="15" spans="1:17" x14ac:dyDescent="0.25">
      <c r="A15" s="6" t="s">
        <v>246</v>
      </c>
      <c r="B15" s="193">
        <f>Data!$F$229</f>
        <v>10</v>
      </c>
      <c r="C15" s="203">
        <f>Data!$F$228</f>
        <v>2</v>
      </c>
      <c r="D15" s="203">
        <f>Data!$M$218</f>
        <v>5.8819292348196406</v>
      </c>
      <c r="E15" s="203">
        <f>Data!$M$229</f>
        <v>3.4494153845237752</v>
      </c>
      <c r="F15" s="208">
        <f>Data!$M$230</f>
        <v>0.68478583603455956</v>
      </c>
      <c r="G15" t="s">
        <v>130</v>
      </c>
      <c r="J15" s="224"/>
      <c r="K15" s="232"/>
      <c r="L15" s="211" t="s">
        <v>124</v>
      </c>
      <c r="M15" s="212" t="s">
        <v>121</v>
      </c>
      <c r="N15" s="213">
        <f>Data!$J46</f>
        <v>0.62914179441234541</v>
      </c>
      <c r="O15" s="213">
        <f>Data!$K46</f>
        <v>0.63291415009979346</v>
      </c>
      <c r="P15" s="211" t="str">
        <f>Data!$L46</f>
        <v/>
      </c>
      <c r="Q15" s="213">
        <f>Data!$M46</f>
        <v>0.63102797225606944</v>
      </c>
    </row>
    <row r="16" spans="1:17" ht="15.75" thickBot="1" x14ac:dyDescent="0.3">
      <c r="A16" s="6" t="s">
        <v>259</v>
      </c>
      <c r="B16" s="193">
        <f>Data!$F$255</f>
        <v>10</v>
      </c>
      <c r="C16" s="203">
        <f>Data!$F$254</f>
        <v>2</v>
      </c>
      <c r="D16" s="193">
        <f>Data!$M$244</f>
        <v>24.610876862314143</v>
      </c>
      <c r="E16" s="193">
        <f>Data!$M$255</f>
        <v>26.348306830504335</v>
      </c>
      <c r="F16" s="203">
        <f>Data!$M$256</f>
        <v>1.0730246205125464</v>
      </c>
      <c r="J16" s="214"/>
      <c r="K16" s="234"/>
      <c r="L16" s="214" t="s">
        <v>136</v>
      </c>
      <c r="M16" s="215" t="s">
        <v>95</v>
      </c>
      <c r="N16" s="217">
        <f>IFERROR(Data!$J47/ Data!$J36,"")</f>
        <v>1687.7892243327869</v>
      </c>
      <c r="O16" s="218">
        <f>IFERROR(Data!$K47/ Data!$K36,"")</f>
        <v>99.060060790340742</v>
      </c>
      <c r="P16" s="214" t="str">
        <f>IFERROR(Data!$L47/ Data!$L36,"")</f>
        <v/>
      </c>
      <c r="Q16" s="217">
        <f>IFERROR(AVERAGE($N16:$P16),"")</f>
        <v>893.42464256156381</v>
      </c>
    </row>
    <row r="17" spans="1:17" x14ac:dyDescent="0.25">
      <c r="A17" s="6" t="s">
        <v>272</v>
      </c>
      <c r="B17" s="193">
        <f>Data!$F$281</f>
        <v>10</v>
      </c>
      <c r="C17" s="203">
        <f>Data!$F$280</f>
        <v>2</v>
      </c>
      <c r="D17" s="193">
        <f>Data!$M$270</f>
        <v>15.173568520901018</v>
      </c>
      <c r="E17" s="193">
        <f>Data!$M$281</f>
        <v>19.570754082061882</v>
      </c>
      <c r="F17" s="203">
        <f>Data!$M$282</f>
        <v>1.2989789465052515</v>
      </c>
      <c r="J17" s="225" t="s">
        <v>168</v>
      </c>
      <c r="K17" s="233">
        <f>Data!$F$73</f>
        <v>10</v>
      </c>
      <c r="L17" s="224" t="s">
        <v>113</v>
      </c>
      <c r="M17" s="225" t="s">
        <v>122</v>
      </c>
      <c r="N17" s="227">
        <f>Data!$J$62</f>
        <v>2.2292897029543789E-3</v>
      </c>
      <c r="O17" s="230">
        <f>Data!$K$62</f>
        <v>-2.4012948919426537E-4</v>
      </c>
      <c r="P17" s="224" t="str">
        <f>Data!$L$62</f>
        <v/>
      </c>
      <c r="Q17" s="230">
        <f>AVERAGE($N17:$P17)</f>
        <v>9.9458010688005679E-4</v>
      </c>
    </row>
    <row r="18" spans="1:17" x14ac:dyDescent="0.25">
      <c r="A18" s="6" t="s">
        <v>285</v>
      </c>
      <c r="B18" s="193">
        <f>Data!$F$307</f>
        <v>10</v>
      </c>
      <c r="C18" s="203">
        <f>Data!$F$306</f>
        <v>2</v>
      </c>
      <c r="D18" s="193">
        <f>Data!$M$296</f>
        <v>21.437127964680506</v>
      </c>
      <c r="E18" s="193">
        <f>Data!$M$307</f>
        <v>18.351897042073048</v>
      </c>
      <c r="F18" s="208">
        <f>Data!$M$308</f>
        <v>0.89441291279401303</v>
      </c>
      <c r="J18" s="224"/>
      <c r="K18" s="232"/>
      <c r="L18" s="211" t="s">
        <v>113</v>
      </c>
      <c r="M18" s="212" t="s">
        <v>121</v>
      </c>
      <c r="N18" s="219">
        <f>Data!$J61</f>
        <v>1.2555574241383059E-4</v>
      </c>
      <c r="O18" s="220">
        <f>Data!$K61</f>
        <v>-2.1666397340774769E-6</v>
      </c>
      <c r="P18" s="211" t="str">
        <f>Data!$L61</f>
        <v/>
      </c>
      <c r="Q18" s="221">
        <f>Data!$M61</f>
        <v>6.1694551339876554E-5</v>
      </c>
    </row>
    <row r="19" spans="1:17" x14ac:dyDescent="0.25">
      <c r="A19" s="6" t="s">
        <v>298</v>
      </c>
      <c r="B19" s="193">
        <f>Data!$F$333</f>
        <v>10</v>
      </c>
      <c r="C19" s="203">
        <f>Data!$F$332</f>
        <v>2</v>
      </c>
      <c r="D19" s="193">
        <f>Data!$M$322</f>
        <v>28.749873696636975</v>
      </c>
      <c r="E19" s="193">
        <f>Data!$M$333</f>
        <v>36.049663915997698</v>
      </c>
      <c r="F19" s="203">
        <f>Data!$M$334</f>
        <v>1.2662855158777724</v>
      </c>
      <c r="J19" s="224"/>
      <c r="K19" s="232"/>
      <c r="L19" s="224" t="s">
        <v>124</v>
      </c>
      <c r="M19" s="225" t="s">
        <v>122</v>
      </c>
      <c r="N19" s="230">
        <f>Data!$J$73</f>
        <v>3.2048174735087792E-4</v>
      </c>
      <c r="O19" s="227">
        <f>Data!$K$73</f>
        <v>1.0798114715073078E-3</v>
      </c>
      <c r="P19" s="224" t="str">
        <f>Data!$L$73</f>
        <v/>
      </c>
      <c r="Q19" s="230">
        <f>AVERAGE($N19:$P19)</f>
        <v>7.0014660942909282E-4</v>
      </c>
    </row>
    <row r="20" spans="1:17" x14ac:dyDescent="0.25">
      <c r="A20" s="6" t="s">
        <v>311</v>
      </c>
      <c r="B20" s="193">
        <f>Data!$F$359</f>
        <v>10</v>
      </c>
      <c r="C20" s="203">
        <f>Data!$F$358</f>
        <v>2</v>
      </c>
      <c r="D20" s="207">
        <f>Data!$M$348</f>
        <v>3.6394086316588804E-4</v>
      </c>
      <c r="E20" s="204">
        <f>Data!$M$359</f>
        <v>8.7057537498445275E-2</v>
      </c>
      <c r="F20" s="206">
        <f>Data!$M$360</f>
        <v>244.28939768836841</v>
      </c>
      <c r="J20" s="224"/>
      <c r="K20" s="232"/>
      <c r="L20" s="211" t="s">
        <v>124</v>
      </c>
      <c r="M20" s="212" t="s">
        <v>121</v>
      </c>
      <c r="N20" s="213">
        <f>Data!$J72</f>
        <v>0.57944739098143694</v>
      </c>
      <c r="O20" s="213">
        <f>Data!$K72</f>
        <v>0.57176785869141789</v>
      </c>
      <c r="P20" s="211" t="str">
        <f>Data!$L72</f>
        <v/>
      </c>
      <c r="Q20" s="213">
        <f>Data!$M72</f>
        <v>0.57560762483642747</v>
      </c>
    </row>
    <row r="21" spans="1:17" ht="15.75" thickBot="1" x14ac:dyDescent="0.3">
      <c r="A21" s="6" t="s">
        <v>26</v>
      </c>
      <c r="B21" s="193">
        <f>Data!$F$391</f>
        <v>10</v>
      </c>
      <c r="C21" s="203">
        <f>Data!$F$390</f>
        <v>2</v>
      </c>
      <c r="D21" s="208">
        <f>Data!$M$374</f>
        <v>0.34387085358782893</v>
      </c>
      <c r="E21" s="203">
        <f>Data!$M$385</f>
        <v>2.2718549394715928</v>
      </c>
      <c r="F21" s="203">
        <f>Data!$M$386</f>
        <v>7.2697338194327337</v>
      </c>
      <c r="G21" t="s">
        <v>132</v>
      </c>
      <c r="J21" s="214"/>
      <c r="K21" s="234"/>
      <c r="L21" s="214" t="s">
        <v>136</v>
      </c>
      <c r="M21" s="215" t="s">
        <v>95</v>
      </c>
      <c r="N21" s="222">
        <f>IFERROR(Data!$J73/ Data!$J62,"")</f>
        <v>0.14375957818589377</v>
      </c>
      <c r="O21" s="216">
        <f>IFERROR(Data!$K73/ Data!$K62,"")</f>
        <v>-4.4967882750699459</v>
      </c>
      <c r="P21" s="214" t="str">
        <f>IFERROR(Data!$L73/ Data!$L62,"")</f>
        <v/>
      </c>
      <c r="Q21" s="216">
        <f>IFERROR(AVERAGE($N21:$P21),"")</f>
        <v>-2.176514348442026</v>
      </c>
    </row>
    <row r="22" spans="1:17" x14ac:dyDescent="0.25">
      <c r="A22" s="6" t="s">
        <v>46</v>
      </c>
      <c r="B22" s="193">
        <f>Data!$F$423</f>
        <v>10</v>
      </c>
      <c r="C22" s="203">
        <f>Data!$F$422</f>
        <v>2</v>
      </c>
      <c r="D22" s="204">
        <f>Data!$M$406</f>
        <v>3.441113737637045E-2</v>
      </c>
      <c r="E22" s="203">
        <f>Data!$M$417</f>
        <v>6.7648618117485251</v>
      </c>
      <c r="F22" s="206">
        <f>Data!$M$418</f>
        <v>234.4371424922073</v>
      </c>
      <c r="G22" t="s">
        <v>133</v>
      </c>
      <c r="J22" s="225" t="s">
        <v>181</v>
      </c>
      <c r="K22" s="233">
        <f>Data!$F$99</f>
        <v>10</v>
      </c>
      <c r="L22" s="224" t="s">
        <v>113</v>
      </c>
      <c r="M22" s="225" t="s">
        <v>122</v>
      </c>
      <c r="N22" s="228">
        <f>Data!$J$88</f>
        <v>1.7843059010941464E-2</v>
      </c>
      <c r="O22" s="227">
        <f>Data!$K$88</f>
        <v>3.6762122038320527E-3</v>
      </c>
      <c r="P22" s="224" t="str">
        <f>Data!$L$88</f>
        <v/>
      </c>
      <c r="Q22" s="228">
        <f>AVERAGE($N22:$P22)</f>
        <v>1.0759635607386759E-2</v>
      </c>
    </row>
    <row r="23" spans="1:17" ht="15.75" thickBot="1" x14ac:dyDescent="0.3">
      <c r="A23" s="9" t="s">
        <v>66</v>
      </c>
      <c r="B23" s="199">
        <f>Data!$F$455</f>
        <v>10</v>
      </c>
      <c r="C23" s="209">
        <f>Data!$F$454</f>
        <v>2</v>
      </c>
      <c r="D23" s="199">
        <f>Data!$M$438</f>
        <v>31.131709609785734</v>
      </c>
      <c r="E23" s="199">
        <f>Data!$M$449</f>
        <v>28.729269403338758</v>
      </c>
      <c r="F23" s="210">
        <f>Data!$M$450</f>
        <v>0.93430876580740208</v>
      </c>
      <c r="G23" s="202" t="s">
        <v>134</v>
      </c>
      <c r="J23" s="224"/>
      <c r="K23" s="232"/>
      <c r="L23" s="211" t="s">
        <v>113</v>
      </c>
      <c r="M23" s="212" t="s">
        <v>121</v>
      </c>
      <c r="N23" s="219">
        <f>Data!$J87</f>
        <v>2.1160298034699173E-4</v>
      </c>
      <c r="O23" s="219">
        <f>Data!$K87</f>
        <v>7.3263621160713334E-4</v>
      </c>
      <c r="P23" s="211" t="str">
        <f>Data!$L87</f>
        <v/>
      </c>
      <c r="Q23" s="219">
        <f>Data!$M87</f>
        <v>4.7211959597706253E-4</v>
      </c>
    </row>
    <row r="24" spans="1:17" ht="31.5" customHeight="1" thickTop="1" x14ac:dyDescent="0.25">
      <c r="A24" s="270" t="s">
        <v>135</v>
      </c>
      <c r="B24" s="270"/>
      <c r="C24" s="270"/>
      <c r="D24" s="270"/>
      <c r="E24" s="270"/>
      <c r="F24" s="270"/>
      <c r="G24" s="270"/>
      <c r="J24" s="224"/>
      <c r="K24" s="232"/>
      <c r="L24" s="224" t="s">
        <v>124</v>
      </c>
      <c r="M24" s="225" t="s">
        <v>122</v>
      </c>
      <c r="N24" s="227">
        <f>Data!$J$99</f>
        <v>5.5821790621485299E-3</v>
      </c>
      <c r="O24" s="228">
        <f>Data!$K$99</f>
        <v>5.2577322880976197E-2</v>
      </c>
      <c r="P24" s="224" t="str">
        <f>Data!$L$99</f>
        <v/>
      </c>
      <c r="Q24" s="228">
        <f>AVERAGE($N24:$P24)</f>
        <v>2.9079750971562363E-2</v>
      </c>
    </row>
    <row r="25" spans="1:17" x14ac:dyDescent="0.25">
      <c r="J25" s="224"/>
      <c r="K25" s="232"/>
      <c r="L25" s="211" t="s">
        <v>124</v>
      </c>
      <c r="M25" s="212" t="s">
        <v>121</v>
      </c>
      <c r="N25" s="213">
        <f>Data!$J98</f>
        <v>0.18558968112929267</v>
      </c>
      <c r="O25" s="213">
        <f>Data!$K98</f>
        <v>0.24564709934770451</v>
      </c>
      <c r="P25" s="211" t="str">
        <f>Data!$L98</f>
        <v/>
      </c>
      <c r="Q25" s="213">
        <f>Data!$M98</f>
        <v>0.2156183902384986</v>
      </c>
    </row>
    <row r="26" spans="1:17" ht="15.75" thickBot="1" x14ac:dyDescent="0.3">
      <c r="J26" s="214"/>
      <c r="K26" s="234"/>
      <c r="L26" s="214" t="s">
        <v>136</v>
      </c>
      <c r="M26" s="215" t="s">
        <v>95</v>
      </c>
      <c r="N26" s="222">
        <f>IFERROR(Data!$J99/ Data!$J88,"")</f>
        <v>0.31284876986202342</v>
      </c>
      <c r="O26" s="218">
        <f>IFERROR(Data!$K99/ Data!$K88,"")</f>
        <v>14.302036978760377</v>
      </c>
      <c r="P26" s="214" t="str">
        <f>IFERROR(Data!$L99/ Data!$L88,"")</f>
        <v/>
      </c>
      <c r="Q26" s="216">
        <f>IFERROR(AVERAGE($N26:$P26),"")</f>
        <v>7.3074428743112003</v>
      </c>
    </row>
    <row r="27" spans="1:17" x14ac:dyDescent="0.25">
      <c r="J27" s="225" t="s">
        <v>194</v>
      </c>
      <c r="K27" s="233">
        <f>Data!$F$125</f>
        <v>10</v>
      </c>
      <c r="L27" s="224" t="s">
        <v>113</v>
      </c>
      <c r="M27" s="225" t="s">
        <v>122</v>
      </c>
      <c r="N27" s="226">
        <f>Data!$J$114</f>
        <v>20.43621514790965</v>
      </c>
      <c r="O27" s="226">
        <f>Data!$K$114</f>
        <v>20.445113557282276</v>
      </c>
      <c r="P27" s="224" t="str">
        <f>Data!$L$114</f>
        <v/>
      </c>
      <c r="Q27" s="226">
        <f>AVERAGE($N27:$P27)</f>
        <v>20.440664352595963</v>
      </c>
    </row>
    <row r="28" spans="1:17" x14ac:dyDescent="0.25">
      <c r="J28" s="224"/>
      <c r="K28" s="232"/>
      <c r="L28" s="211" t="s">
        <v>113</v>
      </c>
      <c r="M28" s="212" t="s">
        <v>121</v>
      </c>
      <c r="N28" s="213">
        <f>Data!$J113</f>
        <v>0.37671265928175651</v>
      </c>
      <c r="O28" s="213">
        <f>Data!$K113</f>
        <v>0.42199963955706504</v>
      </c>
      <c r="P28" s="211" t="str">
        <f>Data!$L113</f>
        <v/>
      </c>
      <c r="Q28" s="213">
        <f>Data!$M113</f>
        <v>0.39935614941941078</v>
      </c>
    </row>
    <row r="29" spans="1:17" x14ac:dyDescent="0.25">
      <c r="J29" s="224"/>
      <c r="K29" s="232"/>
      <c r="L29" s="224" t="s">
        <v>124</v>
      </c>
      <c r="M29" s="225" t="s">
        <v>122</v>
      </c>
      <c r="N29" s="229">
        <f>Data!$J$125</f>
        <v>5.775862638469679</v>
      </c>
      <c r="O29" s="229">
        <f>Data!$K$125</f>
        <v>8.5743866227577037</v>
      </c>
      <c r="P29" s="224" t="str">
        <f>Data!$L$125</f>
        <v/>
      </c>
      <c r="Q29" s="229">
        <f>AVERAGE($N29:$P29)</f>
        <v>7.1751246306136913</v>
      </c>
    </row>
    <row r="30" spans="1:17" x14ac:dyDescent="0.25">
      <c r="J30" s="224"/>
      <c r="K30" s="232"/>
      <c r="L30" s="211" t="s">
        <v>124</v>
      </c>
      <c r="M30" s="212" t="s">
        <v>121</v>
      </c>
      <c r="N30" s="213">
        <f>Data!$J124</f>
        <v>0.74315516196885556</v>
      </c>
      <c r="O30" s="213">
        <f>Data!$K124</f>
        <v>0.7876197726188584</v>
      </c>
      <c r="P30" s="211" t="str">
        <f>Data!$L124</f>
        <v/>
      </c>
      <c r="Q30" s="213">
        <f>Data!$M124</f>
        <v>0.76538746729385698</v>
      </c>
    </row>
    <row r="31" spans="1:17" ht="15.75" thickBot="1" x14ac:dyDescent="0.3">
      <c r="J31" s="214"/>
      <c r="K31" s="234"/>
      <c r="L31" s="214" t="s">
        <v>136</v>
      </c>
      <c r="M31" s="215" t="s">
        <v>95</v>
      </c>
      <c r="N31" s="222">
        <f>IFERROR(Data!$J125/ Data!$J114,"")</f>
        <v>0.28262878408091491</v>
      </c>
      <c r="O31" s="222">
        <f>IFERROR(Data!$K125/ Data!$K114,"")</f>
        <v>0.41938561988097256</v>
      </c>
      <c r="P31" s="214" t="str">
        <f>IFERROR(Data!$L125/ Data!$L114,"")</f>
        <v/>
      </c>
      <c r="Q31" s="222">
        <f>IFERROR(AVERAGE($N31:$P31),"")</f>
        <v>0.35100720198094371</v>
      </c>
    </row>
    <row r="32" spans="1:17" x14ac:dyDescent="0.25">
      <c r="J32" s="225" t="s">
        <v>207</v>
      </c>
      <c r="K32" s="233">
        <f>Data!$F$151</f>
        <v>10</v>
      </c>
      <c r="L32" s="224" t="s">
        <v>113</v>
      </c>
      <c r="M32" s="225" t="s">
        <v>122</v>
      </c>
      <c r="N32" s="229">
        <f>Data!$J$140</f>
        <v>8.1781119884712208</v>
      </c>
      <c r="O32" s="226">
        <f>Data!$K$140</f>
        <v>12.903497740099782</v>
      </c>
      <c r="P32" s="224" t="str">
        <f>Data!$L$140</f>
        <v/>
      </c>
      <c r="Q32" s="226">
        <f>AVERAGE($N32:$P32)</f>
        <v>10.540804864285501</v>
      </c>
    </row>
    <row r="33" spans="1:17" x14ac:dyDescent="0.25">
      <c r="J33" s="224"/>
      <c r="K33" s="232"/>
      <c r="L33" s="211" t="s">
        <v>113</v>
      </c>
      <c r="M33" s="212" t="s">
        <v>121</v>
      </c>
      <c r="N33" s="213">
        <f>Data!$J139</f>
        <v>0.25488567091223585</v>
      </c>
      <c r="O33" s="213">
        <f>Data!$K139</f>
        <v>0.39926397316325007</v>
      </c>
      <c r="P33" s="211" t="str">
        <f>Data!$L139</f>
        <v/>
      </c>
      <c r="Q33" s="213">
        <f>Data!$M139</f>
        <v>0.32707482203774296</v>
      </c>
    </row>
    <row r="34" spans="1:17" x14ac:dyDescent="0.25">
      <c r="J34" s="224"/>
      <c r="K34" s="232"/>
      <c r="L34" s="224" t="s">
        <v>124</v>
      </c>
      <c r="M34" s="225" t="s">
        <v>122</v>
      </c>
      <c r="N34" s="229">
        <f>Data!$J$151</f>
        <v>7.7213332614530081</v>
      </c>
      <c r="O34" s="226">
        <f>Data!$K$151</f>
        <v>10.608681335148221</v>
      </c>
      <c r="P34" s="224" t="str">
        <f>Data!$L$151</f>
        <v/>
      </c>
      <c r="Q34" s="229">
        <f>AVERAGE($N34:$P34)</f>
        <v>9.1650072983006154</v>
      </c>
    </row>
    <row r="35" spans="1:17" x14ac:dyDescent="0.25">
      <c r="J35" s="224"/>
      <c r="K35" s="232"/>
      <c r="L35" s="211" t="s">
        <v>124</v>
      </c>
      <c r="M35" s="212" t="s">
        <v>121</v>
      </c>
      <c r="N35" s="213">
        <f>Data!$J150</f>
        <v>0.32843196145654246</v>
      </c>
      <c r="O35" s="213">
        <f>Data!$K150</f>
        <v>0.38346184034021974</v>
      </c>
      <c r="P35" s="211" t="str">
        <f>Data!$L150</f>
        <v/>
      </c>
      <c r="Q35" s="213">
        <f>Data!$M150</f>
        <v>0.3559469008983811</v>
      </c>
    </row>
    <row r="36" spans="1:17" ht="15.75" thickBot="1" x14ac:dyDescent="0.3">
      <c r="J36" s="214"/>
      <c r="K36" s="234"/>
      <c r="L36" s="214" t="s">
        <v>136</v>
      </c>
      <c r="M36" s="215" t="s">
        <v>95</v>
      </c>
      <c r="N36" s="222">
        <f>IFERROR(Data!$J151/ Data!$J140,"")</f>
        <v>0.94414618830579244</v>
      </c>
      <c r="O36" s="222">
        <f>IFERROR(Data!$K151/ Data!$K140,"")</f>
        <v>0.8221554766642819</v>
      </c>
      <c r="P36" s="214" t="str">
        <f>IFERROR(Data!$L151/ Data!$L140,"")</f>
        <v/>
      </c>
      <c r="Q36" s="222">
        <f>IFERROR(AVERAGE($N36:$P36),"")</f>
        <v>0.88315083248503723</v>
      </c>
    </row>
    <row r="37" spans="1:17" x14ac:dyDescent="0.25">
      <c r="J37" s="225" t="s">
        <v>220</v>
      </c>
      <c r="K37" s="233">
        <f>Data!$F$177</f>
        <v>10</v>
      </c>
      <c r="L37" s="224" t="s">
        <v>113</v>
      </c>
      <c r="M37" s="225" t="s">
        <v>122</v>
      </c>
      <c r="N37" s="226">
        <f>Data!$J$166</f>
        <v>33.982613196690565</v>
      </c>
      <c r="O37" s="226">
        <f>Data!$K$166</f>
        <v>28.447677877414861</v>
      </c>
      <c r="P37" s="224" t="str">
        <f>Data!$L$166</f>
        <v/>
      </c>
      <c r="Q37" s="226">
        <f>AVERAGE($N37:$P37)</f>
        <v>31.215145537052713</v>
      </c>
    </row>
    <row r="38" spans="1:17" x14ac:dyDescent="0.25">
      <c r="J38" s="224"/>
      <c r="K38" s="232"/>
      <c r="L38" s="211" t="s">
        <v>113</v>
      </c>
      <c r="M38" s="212" t="s">
        <v>121</v>
      </c>
      <c r="N38" s="213">
        <f>Data!$J165</f>
        <v>0.82293026369318889</v>
      </c>
      <c r="O38" s="213">
        <f>Data!$K165</f>
        <v>0.78043971579004989</v>
      </c>
      <c r="P38" s="211" t="str">
        <f>Data!$L165</f>
        <v/>
      </c>
      <c r="Q38" s="213">
        <f>Data!$M165</f>
        <v>0.80168498974161939</v>
      </c>
    </row>
    <row r="39" spans="1:17" x14ac:dyDescent="0.25">
      <c r="J39" s="224"/>
      <c r="K39" s="232"/>
      <c r="L39" s="224" t="s">
        <v>124</v>
      </c>
      <c r="M39" s="225" t="s">
        <v>122</v>
      </c>
      <c r="N39" s="226">
        <f>Data!$J$177</f>
        <v>22.650941863505526</v>
      </c>
      <c r="O39" s="226">
        <f>Data!$K$177</f>
        <v>21.813634380959368</v>
      </c>
      <c r="P39" s="224" t="str">
        <f>Data!$L$177</f>
        <v/>
      </c>
      <c r="Q39" s="226">
        <f>AVERAGE($N39:$P39)</f>
        <v>22.232288122232447</v>
      </c>
    </row>
    <row r="40" spans="1:17" x14ac:dyDescent="0.25">
      <c r="J40" s="224"/>
      <c r="K40" s="232"/>
      <c r="L40" s="211" t="s">
        <v>124</v>
      </c>
      <c r="M40" s="212" t="s">
        <v>121</v>
      </c>
      <c r="N40" s="213">
        <f>Data!$J176</f>
        <v>0.95479861919918152</v>
      </c>
      <c r="O40" s="213">
        <f>Data!$K176</f>
        <v>0.95618746624648632</v>
      </c>
      <c r="P40" s="211" t="str">
        <f>Data!$L176</f>
        <v/>
      </c>
      <c r="Q40" s="213">
        <f>Data!$M176</f>
        <v>0.95549304272283386</v>
      </c>
    </row>
    <row r="41" spans="1:17" ht="15.75" thickBot="1" x14ac:dyDescent="0.3">
      <c r="J41" s="214"/>
      <c r="K41" s="234"/>
      <c r="L41" s="214" t="s">
        <v>136</v>
      </c>
      <c r="M41" s="215" t="s">
        <v>95</v>
      </c>
      <c r="N41" s="222">
        <f>IFERROR(Data!$J177/ Data!$J166,"")</f>
        <v>0.66654502796481274</v>
      </c>
      <c r="O41" s="222">
        <f>IFERROR(Data!$K177/ Data!$K166,"")</f>
        <v>0.76679841760573419</v>
      </c>
      <c r="P41" s="214" t="str">
        <f>IFERROR(Data!$L177/ Data!$L166,"")</f>
        <v/>
      </c>
      <c r="Q41" s="222">
        <f>IFERROR(AVERAGE($N41:$P41),"")</f>
        <v>0.71667172278527347</v>
      </c>
    </row>
    <row r="42" spans="1:17" x14ac:dyDescent="0.25">
      <c r="J42" s="225" t="s">
        <v>233</v>
      </c>
      <c r="K42" s="233">
        <f>Data!$F$203</f>
        <v>10</v>
      </c>
      <c r="L42" s="224" t="s">
        <v>113</v>
      </c>
      <c r="M42" s="225" t="s">
        <v>122</v>
      </c>
      <c r="N42" s="226">
        <f>Data!$J$192</f>
        <v>34.305212167725081</v>
      </c>
      <c r="O42" s="226">
        <f>Data!$K$192</f>
        <v>32.580636482355409</v>
      </c>
      <c r="P42" s="224" t="str">
        <f>Data!$L$192</f>
        <v/>
      </c>
      <c r="Q42" s="226">
        <f>AVERAGE($N42:$P42)</f>
        <v>33.442924325040245</v>
      </c>
    </row>
    <row r="43" spans="1:17" x14ac:dyDescent="0.25">
      <c r="J43" s="224"/>
      <c r="K43" s="232"/>
      <c r="L43" s="211" t="s">
        <v>113</v>
      </c>
      <c r="M43" s="212" t="s">
        <v>121</v>
      </c>
      <c r="N43" s="213">
        <f>Data!$J191</f>
        <v>0.91874380733331173</v>
      </c>
      <c r="O43" s="213">
        <f>Data!$K191</f>
        <v>0.95938433626685193</v>
      </c>
      <c r="P43" s="211" t="str">
        <f>Data!$L191</f>
        <v/>
      </c>
      <c r="Q43" s="213">
        <f>Data!$M191</f>
        <v>0.93906407180008178</v>
      </c>
    </row>
    <row r="44" spans="1:17" x14ac:dyDescent="0.25">
      <c r="J44" s="224"/>
      <c r="K44" s="232"/>
      <c r="L44" s="224" t="s">
        <v>124</v>
      </c>
      <c r="M44" s="225" t="s">
        <v>122</v>
      </c>
      <c r="N44" s="226">
        <f>Data!$J$203</f>
        <v>29.112799102024745</v>
      </c>
      <c r="O44" s="226">
        <f>Data!$K$203</f>
        <v>34.576212535021185</v>
      </c>
      <c r="P44" s="224" t="str">
        <f>Data!$L$203</f>
        <v/>
      </c>
      <c r="Q44" s="226">
        <f>AVERAGE($N44:$P44)</f>
        <v>31.844505818522965</v>
      </c>
    </row>
    <row r="45" spans="1:17" x14ac:dyDescent="0.25">
      <c r="J45" s="224"/>
      <c r="K45" s="232"/>
      <c r="L45" s="211" t="s">
        <v>124</v>
      </c>
      <c r="M45" s="212" t="s">
        <v>121</v>
      </c>
      <c r="N45" s="213">
        <f>Data!$J202</f>
        <v>0.9845975912907754</v>
      </c>
      <c r="O45" s="213">
        <f>Data!$K202</f>
        <v>0.91973562437622747</v>
      </c>
      <c r="P45" s="211" t="str">
        <f>Data!$L202</f>
        <v/>
      </c>
      <c r="Q45" s="213">
        <f>Data!$M202</f>
        <v>0.95216660783350138</v>
      </c>
    </row>
    <row r="46" spans="1:17" ht="15.75" thickBot="1" x14ac:dyDescent="0.3">
      <c r="J46" s="214"/>
      <c r="K46" s="234"/>
      <c r="L46" s="214" t="s">
        <v>136</v>
      </c>
      <c r="M46" s="215" t="s">
        <v>95</v>
      </c>
      <c r="N46" s="222">
        <f>IFERROR(Data!$J203/ Data!$J192,"")</f>
        <v>0.8486406951715213</v>
      </c>
      <c r="O46" s="216">
        <f>IFERROR(Data!$K203/ Data!$K192,"")</f>
        <v>1.0612503704077885</v>
      </c>
      <c r="P46" s="214" t="str">
        <f>IFERROR(Data!$L203/ Data!$L192,"")</f>
        <v/>
      </c>
      <c r="Q46" s="222">
        <f>IFERROR(AVERAGE($N46:$P46),"")</f>
        <v>0.95494553278965488</v>
      </c>
    </row>
    <row r="47" spans="1:17" ht="15.75" thickBot="1" x14ac:dyDescent="0.3">
      <c r="J47" s="225" t="s">
        <v>246</v>
      </c>
      <c r="K47" s="233">
        <f>Data!$F$229</f>
        <v>10</v>
      </c>
      <c r="L47" s="224" t="s">
        <v>113</v>
      </c>
      <c r="M47" s="225" t="s">
        <v>122</v>
      </c>
      <c r="N47" s="229">
        <f>Data!$J$218</f>
        <v>7.1488238411204073</v>
      </c>
      <c r="O47" s="229">
        <f>Data!$K$218</f>
        <v>4.615034628518873</v>
      </c>
      <c r="P47" s="224" t="str">
        <f>Data!$L$218</f>
        <v/>
      </c>
      <c r="Q47" s="229">
        <f>AVERAGE($N47:$P47)</f>
        <v>5.8819292348196406</v>
      </c>
    </row>
    <row r="48" spans="1:17" ht="16.5" thickTop="1" thickBot="1" x14ac:dyDescent="0.3">
      <c r="A48" s="11" t="s">
        <v>137</v>
      </c>
      <c r="B48" s="236" t="s">
        <v>113</v>
      </c>
      <c r="C48" s="11" t="s">
        <v>138</v>
      </c>
      <c r="D48" s="236" t="s">
        <v>124</v>
      </c>
      <c r="E48" s="11" t="s">
        <v>138</v>
      </c>
      <c r="F48" s="236" t="s">
        <v>139</v>
      </c>
      <c r="G48" s="11" t="s">
        <v>138</v>
      </c>
      <c r="H48" s="236" t="s">
        <v>96</v>
      </c>
      <c r="J48" s="224"/>
      <c r="K48" s="232"/>
      <c r="L48" s="211" t="s">
        <v>113</v>
      </c>
      <c r="M48" s="212" t="s">
        <v>121</v>
      </c>
      <c r="N48" s="213">
        <f>Data!$J217</f>
        <v>0.2162969883325519</v>
      </c>
      <c r="O48" s="213">
        <f>Data!$K217</f>
        <v>0.18084875962581881</v>
      </c>
      <c r="P48" s="211" t="str">
        <f>Data!$L217</f>
        <v/>
      </c>
      <c r="Q48" s="213">
        <f>Data!$M217</f>
        <v>0.19857287397918535</v>
      </c>
    </row>
    <row r="49" spans="1:17" ht="15.75" thickTop="1" x14ac:dyDescent="0.25">
      <c r="A49" s="6" t="s">
        <v>142</v>
      </c>
      <c r="B49" s="238">
        <f>Data!M10</f>
        <v>1.2660048635755877E-2</v>
      </c>
      <c r="C49" s="205">
        <f>Data!N10</f>
        <v>5.1887745400365001E-3</v>
      </c>
      <c r="D49" s="246">
        <f>Data!M21</f>
        <v>4.2001037417493531E-2</v>
      </c>
      <c r="E49" s="205">
        <f>Data!N21</f>
        <v>4.2115431943189272E-3</v>
      </c>
      <c r="F49" s="252">
        <f t="shared" ref="F49:F65" si="0">IFERROR($D49 / $B49,"")</f>
        <v>3.3176047443348411</v>
      </c>
      <c r="G49" s="194">
        <f t="shared" ref="G49:G65" si="1">IFERROR($F49 * SQRT( ($C49^2 / $B49^2) + ($E49^2 /$D49^2) ),"")</f>
        <v>1.3998367356002812</v>
      </c>
      <c r="H49" s="256"/>
      <c r="J49" s="224"/>
      <c r="K49" s="232"/>
      <c r="L49" s="224" t="s">
        <v>124</v>
      </c>
      <c r="M49" s="225" t="s">
        <v>122</v>
      </c>
      <c r="N49" s="229">
        <f>Data!$J$229</f>
        <v>1.6313598453371627</v>
      </c>
      <c r="O49" s="229">
        <f>Data!$K$229</f>
        <v>5.2674709237103876</v>
      </c>
      <c r="P49" s="224" t="str">
        <f>Data!$L$229</f>
        <v/>
      </c>
      <c r="Q49" s="229">
        <f>AVERAGE($N49:$P49)</f>
        <v>3.4494153845237752</v>
      </c>
    </row>
    <row r="50" spans="1:17" x14ac:dyDescent="0.25">
      <c r="A50" s="6" t="s">
        <v>155</v>
      </c>
      <c r="B50" s="239">
        <f>Data!M36</f>
        <v>8.1391081930105511E-3</v>
      </c>
      <c r="C50" s="205">
        <f>Data!N36</f>
        <v>4.8084908776524953E-3</v>
      </c>
      <c r="D50" s="247">
        <f>Data!M47</f>
        <v>4.5707477011636977</v>
      </c>
      <c r="E50" s="203">
        <f>Data!N47</f>
        <v>4.8474593825407917</v>
      </c>
      <c r="F50" s="253">
        <f t="shared" si="0"/>
        <v>561.57844235180721</v>
      </c>
      <c r="G50" s="196">
        <f t="shared" si="1"/>
        <v>681.75146610996057</v>
      </c>
      <c r="H50" s="257"/>
      <c r="J50" s="224"/>
      <c r="K50" s="232"/>
      <c r="L50" s="211" t="s">
        <v>124</v>
      </c>
      <c r="M50" s="212" t="s">
        <v>121</v>
      </c>
      <c r="N50" s="213">
        <f>Data!$J228</f>
        <v>0.46517993488329257</v>
      </c>
      <c r="O50" s="213">
        <f>Data!$K228</f>
        <v>0.48913137925912054</v>
      </c>
      <c r="P50" s="211" t="str">
        <f>Data!$L228</f>
        <v/>
      </c>
      <c r="Q50" s="213">
        <f>Data!$M228</f>
        <v>0.47715565707120655</v>
      </c>
    </row>
    <row r="51" spans="1:17" ht="15.75" thickBot="1" x14ac:dyDescent="0.3">
      <c r="A51" s="6" t="s">
        <v>168</v>
      </c>
      <c r="B51" s="240">
        <f>Data!M62</f>
        <v>9.9458010688005679E-4</v>
      </c>
      <c r="C51" s="205">
        <f>Data!N62</f>
        <v>1.7461430563605125E-3</v>
      </c>
      <c r="D51" s="248">
        <f>Data!M73</f>
        <v>7.0014660942909282E-4</v>
      </c>
      <c r="E51" s="207">
        <f>Data!N73</f>
        <v>5.3692719710752212E-4</v>
      </c>
      <c r="F51" s="254">
        <f t="shared" si="0"/>
        <v>0.70396200827444089</v>
      </c>
      <c r="G51" s="194">
        <f t="shared" si="1"/>
        <v>1.3486778805654918</v>
      </c>
      <c r="H51" s="257"/>
      <c r="J51" s="214"/>
      <c r="K51" s="234"/>
      <c r="L51" s="214" t="s">
        <v>136</v>
      </c>
      <c r="M51" s="215" t="s">
        <v>95</v>
      </c>
      <c r="N51" s="222">
        <f>IFERROR(Data!$J229/ Data!$J218,"")</f>
        <v>0.22819975447618332</v>
      </c>
      <c r="O51" s="216">
        <f>IFERROR(Data!$K229/ Data!$K218,"")</f>
        <v>1.1413719175929358</v>
      </c>
      <c r="P51" s="214" t="str">
        <f>IFERROR(Data!$L229/ Data!$L218,"")</f>
        <v/>
      </c>
      <c r="Q51" s="222">
        <f>IFERROR(AVERAGE($N51:$P51),"")</f>
        <v>0.68478583603455956</v>
      </c>
    </row>
    <row r="52" spans="1:17" x14ac:dyDescent="0.25">
      <c r="A52" s="6" t="s">
        <v>181</v>
      </c>
      <c r="B52" s="241">
        <f>Data!M88</f>
        <v>1.0759635607386759E-2</v>
      </c>
      <c r="C52" s="204">
        <f>Data!N88</f>
        <v>1.0017473445338052E-2</v>
      </c>
      <c r="D52" s="249">
        <f>Data!M99</f>
        <v>2.9079750971562363E-2</v>
      </c>
      <c r="E52" s="204">
        <f>Data!N99</f>
        <v>3.3230584877130112E-2</v>
      </c>
      <c r="F52" s="247">
        <f t="shared" si="0"/>
        <v>2.7026706138262142</v>
      </c>
      <c r="G52" s="194">
        <f t="shared" si="1"/>
        <v>3.9837205986896311</v>
      </c>
      <c r="H52" s="257"/>
      <c r="J52" s="225" t="s">
        <v>259</v>
      </c>
      <c r="K52" s="233">
        <f>Data!$F$255</f>
        <v>10</v>
      </c>
      <c r="L52" s="224" t="s">
        <v>113</v>
      </c>
      <c r="M52" s="225" t="s">
        <v>122</v>
      </c>
      <c r="N52" s="226">
        <f>Data!$J$244</f>
        <v>24.998241438783261</v>
      </c>
      <c r="O52" s="226">
        <f>Data!$K$244</f>
        <v>24.223512285845025</v>
      </c>
      <c r="P52" s="224" t="str">
        <f>Data!$L$244</f>
        <v/>
      </c>
      <c r="Q52" s="226">
        <f>AVERAGE($N52:$P52)</f>
        <v>24.610876862314143</v>
      </c>
    </row>
    <row r="53" spans="1:17" x14ac:dyDescent="0.25">
      <c r="A53" s="6" t="s">
        <v>194</v>
      </c>
      <c r="B53" s="242">
        <f>Data!M114</f>
        <v>20.440664352595963</v>
      </c>
      <c r="C53" s="205">
        <f>Data!N114</f>
        <v>6.2921256091583132E-3</v>
      </c>
      <c r="D53" s="247">
        <f>Data!M125</f>
        <v>7.1751246306136913</v>
      </c>
      <c r="E53" s="203">
        <f>Data!N125</f>
        <v>1.9788552866032594</v>
      </c>
      <c r="F53" s="254">
        <f t="shared" si="0"/>
        <v>0.35102208552739389</v>
      </c>
      <c r="G53" s="195">
        <f t="shared" si="1"/>
        <v>9.6809794684796752E-2</v>
      </c>
      <c r="H53" s="257"/>
      <c r="J53" s="224"/>
      <c r="K53" s="232"/>
      <c r="L53" s="211" t="s">
        <v>113</v>
      </c>
      <c r="M53" s="212" t="s">
        <v>121</v>
      </c>
      <c r="N53" s="213">
        <f>Data!$J243</f>
        <v>0.74313020129400986</v>
      </c>
      <c r="O53" s="213">
        <f>Data!$K243</f>
        <v>0.78045343733807604</v>
      </c>
      <c r="P53" s="211" t="str">
        <f>Data!$L243</f>
        <v/>
      </c>
      <c r="Q53" s="213">
        <f>Data!$M243</f>
        <v>0.7617918193160429</v>
      </c>
    </row>
    <row r="54" spans="1:17" x14ac:dyDescent="0.25">
      <c r="A54" s="6" t="s">
        <v>207</v>
      </c>
      <c r="B54" s="242">
        <f>Data!M140</f>
        <v>10.540804864285501</v>
      </c>
      <c r="C54" s="203">
        <f>Data!N140</f>
        <v>3.3413523086988466</v>
      </c>
      <c r="D54" s="247">
        <f>Data!M151</f>
        <v>9.1650072983006154</v>
      </c>
      <c r="E54" s="203">
        <f>Data!N151</f>
        <v>2.0416634025557947</v>
      </c>
      <c r="F54" s="254">
        <f t="shared" si="0"/>
        <v>0.86947888859546374</v>
      </c>
      <c r="G54" s="198">
        <f t="shared" si="1"/>
        <v>0.33687034916583014</v>
      </c>
      <c r="H54" s="257"/>
      <c r="J54" s="224"/>
      <c r="K54" s="232"/>
      <c r="L54" s="224" t="s">
        <v>124</v>
      </c>
      <c r="M54" s="225" t="s">
        <v>122</v>
      </c>
      <c r="N54" s="226">
        <f>Data!$J$255</f>
        <v>22.966524336985518</v>
      </c>
      <c r="O54" s="226">
        <f>Data!$K$255</f>
        <v>29.730089324023147</v>
      </c>
      <c r="P54" s="224" t="str">
        <f>Data!$L$255</f>
        <v/>
      </c>
      <c r="Q54" s="226">
        <f>AVERAGE($N54:$P54)</f>
        <v>26.348306830504335</v>
      </c>
    </row>
    <row r="55" spans="1:17" x14ac:dyDescent="0.25">
      <c r="A55" s="6" t="s">
        <v>220</v>
      </c>
      <c r="B55" s="242">
        <f>Data!M166</f>
        <v>31.215145537052713</v>
      </c>
      <c r="C55" s="203">
        <f>Data!N166</f>
        <v>3.9137902976887786</v>
      </c>
      <c r="D55" s="250">
        <f>Data!M177</f>
        <v>22.232288122232447</v>
      </c>
      <c r="E55" s="208">
        <f>Data!N177</f>
        <v>0.59206579884662558</v>
      </c>
      <c r="F55" s="254">
        <f t="shared" si="0"/>
        <v>0.71222759784485012</v>
      </c>
      <c r="G55" s="195">
        <f t="shared" si="1"/>
        <v>9.1292001908078749E-2</v>
      </c>
      <c r="H55" s="257"/>
      <c r="J55" s="224"/>
      <c r="K55" s="232"/>
      <c r="L55" s="211" t="s">
        <v>124</v>
      </c>
      <c r="M55" s="212" t="s">
        <v>121</v>
      </c>
      <c r="N55" s="213">
        <f>Data!$J254</f>
        <v>0.90712363697039544</v>
      </c>
      <c r="O55" s="213">
        <f>Data!$K254</f>
        <v>0.91393772413554519</v>
      </c>
      <c r="P55" s="211" t="str">
        <f>Data!$L254</f>
        <v/>
      </c>
      <c r="Q55" s="213">
        <f>Data!$M254</f>
        <v>0.91053068055297026</v>
      </c>
    </row>
    <row r="56" spans="1:17" ht="15.75" thickBot="1" x14ac:dyDescent="0.3">
      <c r="A56" s="6" t="s">
        <v>233</v>
      </c>
      <c r="B56" s="242">
        <f>Data!M192</f>
        <v>33.442924325040245</v>
      </c>
      <c r="C56" s="203">
        <f>Data!N192</f>
        <v>1.2194591617943327</v>
      </c>
      <c r="D56" s="250">
        <f>Data!M203</f>
        <v>31.844505818522965</v>
      </c>
      <c r="E56" s="203">
        <f>Data!N203</f>
        <v>3.863216686897458</v>
      </c>
      <c r="F56" s="254">
        <f t="shared" si="0"/>
        <v>0.95220458321820645</v>
      </c>
      <c r="G56" s="198">
        <f t="shared" si="1"/>
        <v>0.12062199080181456</v>
      </c>
      <c r="H56" s="257"/>
      <c r="J56" s="214"/>
      <c r="K56" s="234"/>
      <c r="L56" s="214" t="s">
        <v>136</v>
      </c>
      <c r="M56" s="215" t="s">
        <v>95</v>
      </c>
      <c r="N56" s="222">
        <f>IFERROR(Data!$J255/ Data!$J244,"")</f>
        <v>0.91872559888770189</v>
      </c>
      <c r="O56" s="216">
        <f>IFERROR(Data!$K255/ Data!$K244,"")</f>
        <v>1.2273236421373908</v>
      </c>
      <c r="P56" s="214" t="str">
        <f>IFERROR(Data!$L255/ Data!$L244,"")</f>
        <v/>
      </c>
      <c r="Q56" s="216">
        <f>IFERROR(AVERAGE($N56:$P56),"")</f>
        <v>1.0730246205125464</v>
      </c>
    </row>
    <row r="57" spans="1:17" x14ac:dyDescent="0.25">
      <c r="A57" s="6" t="s">
        <v>246</v>
      </c>
      <c r="B57" s="243">
        <f>Data!M218</f>
        <v>5.8819292348196406</v>
      </c>
      <c r="C57" s="203">
        <f>Data!N218</f>
        <v>1.7916595343278654</v>
      </c>
      <c r="D57" s="247">
        <f>Data!M229</f>
        <v>3.4494153845237752</v>
      </c>
      <c r="E57" s="203">
        <f>Data!N229</f>
        <v>2.5711188006652375</v>
      </c>
      <c r="F57" s="254">
        <f t="shared" si="0"/>
        <v>0.58644285689532705</v>
      </c>
      <c r="G57" s="198">
        <f t="shared" si="1"/>
        <v>0.47221294910026113</v>
      </c>
      <c r="H57" s="257"/>
      <c r="J57" s="225" t="s">
        <v>272</v>
      </c>
      <c r="K57" s="233">
        <f>Data!$F$281</f>
        <v>10</v>
      </c>
      <c r="L57" s="224" t="s">
        <v>113</v>
      </c>
      <c r="M57" s="225" t="s">
        <v>122</v>
      </c>
      <c r="N57" s="226">
        <f>Data!$J$270</f>
        <v>13.240192388917086</v>
      </c>
      <c r="O57" s="226">
        <f>Data!$K$270</f>
        <v>17.106944652884948</v>
      </c>
      <c r="P57" s="224" t="str">
        <f>Data!$L$270</f>
        <v/>
      </c>
      <c r="Q57" s="226">
        <f>AVERAGE($N57:$P57)</f>
        <v>15.173568520901018</v>
      </c>
    </row>
    <row r="58" spans="1:17" x14ac:dyDescent="0.25">
      <c r="A58" s="6" t="s">
        <v>259</v>
      </c>
      <c r="B58" s="242">
        <f>Data!M244</f>
        <v>24.610876862314143</v>
      </c>
      <c r="C58" s="208">
        <f>Data!N244</f>
        <v>0.547816237625536</v>
      </c>
      <c r="D58" s="250">
        <f>Data!M255</f>
        <v>26.348306830504335</v>
      </c>
      <c r="E58" s="203">
        <f>Data!N255</f>
        <v>4.78256266733018</v>
      </c>
      <c r="F58" s="247">
        <f t="shared" si="0"/>
        <v>1.0705960205282512</v>
      </c>
      <c r="G58" s="198">
        <f t="shared" si="1"/>
        <v>0.19578292109197623</v>
      </c>
      <c r="H58" s="257"/>
      <c r="J58" s="224"/>
      <c r="K58" s="232"/>
      <c r="L58" s="211" t="s">
        <v>113</v>
      </c>
      <c r="M58" s="212" t="s">
        <v>121</v>
      </c>
      <c r="N58" s="213">
        <f>Data!$J269</f>
        <v>0.45849041777539234</v>
      </c>
      <c r="O58" s="213">
        <f>Data!$K269</f>
        <v>0.64025737582331621</v>
      </c>
      <c r="P58" s="211" t="str">
        <f>Data!$L269</f>
        <v/>
      </c>
      <c r="Q58" s="213">
        <f>Data!$M269</f>
        <v>0.54937389679935422</v>
      </c>
    </row>
    <row r="59" spans="1:17" x14ac:dyDescent="0.25">
      <c r="A59" s="6" t="s">
        <v>272</v>
      </c>
      <c r="B59" s="242">
        <f>Data!M270</f>
        <v>15.173568520901018</v>
      </c>
      <c r="C59" s="203">
        <f>Data!N270</f>
        <v>2.7342067470200986</v>
      </c>
      <c r="D59" s="250">
        <f>Data!M281</f>
        <v>19.570754082061882</v>
      </c>
      <c r="E59" s="203">
        <f>Data!N281</f>
        <v>2.0045565345733678</v>
      </c>
      <c r="F59" s="247">
        <f t="shared" si="0"/>
        <v>1.2897924476436711</v>
      </c>
      <c r="G59" s="198">
        <f t="shared" si="1"/>
        <v>0.26733723692975486</v>
      </c>
      <c r="H59" s="257"/>
      <c r="J59" s="224"/>
      <c r="K59" s="232"/>
      <c r="L59" s="224" t="s">
        <v>124</v>
      </c>
      <c r="M59" s="225" t="s">
        <v>122</v>
      </c>
      <c r="N59" s="226">
        <f>Data!$J$281</f>
        <v>18.153318563193245</v>
      </c>
      <c r="O59" s="226">
        <f>Data!$K$281</f>
        <v>20.988189600930514</v>
      </c>
      <c r="P59" s="224" t="str">
        <f>Data!$L$281</f>
        <v/>
      </c>
      <c r="Q59" s="226">
        <f>AVERAGE($N59:$P59)</f>
        <v>19.570754082061882</v>
      </c>
    </row>
    <row r="60" spans="1:17" x14ac:dyDescent="0.25">
      <c r="A60" s="6" t="s">
        <v>285</v>
      </c>
      <c r="B60" s="242">
        <f>Data!M296</f>
        <v>21.437127964680506</v>
      </c>
      <c r="C60" s="203">
        <f>Data!N296</f>
        <v>4.5468399157595636</v>
      </c>
      <c r="D60" s="250">
        <f>Data!M307</f>
        <v>18.351897042073048</v>
      </c>
      <c r="E60" s="203">
        <f>Data!N307</f>
        <v>3.6818803031263405</v>
      </c>
      <c r="F60" s="254">
        <f t="shared" si="0"/>
        <v>0.85608002491328883</v>
      </c>
      <c r="G60" s="198">
        <f t="shared" si="1"/>
        <v>0.24993721265925981</v>
      </c>
      <c r="H60" s="257"/>
      <c r="J60" s="224"/>
      <c r="K60" s="232"/>
      <c r="L60" s="211" t="s">
        <v>124</v>
      </c>
      <c r="M60" s="212" t="s">
        <v>121</v>
      </c>
      <c r="N60" s="213">
        <f>Data!$J280</f>
        <v>0.98827484104586538</v>
      </c>
      <c r="O60" s="223">
        <f>Data!$K280</f>
        <v>1.0066816693147316</v>
      </c>
      <c r="P60" s="211" t="str">
        <f>Data!$L280</f>
        <v/>
      </c>
      <c r="Q60" s="213">
        <f>Data!$M280</f>
        <v>0.99747825518029853</v>
      </c>
    </row>
    <row r="61" spans="1:17" ht="15.75" thickBot="1" x14ac:dyDescent="0.3">
      <c r="A61" s="6" t="s">
        <v>298</v>
      </c>
      <c r="B61" s="242">
        <f>Data!M322</f>
        <v>28.749873696636975</v>
      </c>
      <c r="C61" s="203">
        <f>Data!N322</f>
        <v>3.3093359426111375</v>
      </c>
      <c r="D61" s="250">
        <f>Data!M333</f>
        <v>36.049663915997698</v>
      </c>
      <c r="E61" s="203">
        <f>Data!N333</f>
        <v>1.9929368073557523</v>
      </c>
      <c r="F61" s="247">
        <f t="shared" si="0"/>
        <v>1.2539068622139589</v>
      </c>
      <c r="G61" s="198">
        <f t="shared" si="1"/>
        <v>0.16011774709950369</v>
      </c>
      <c r="H61" s="257"/>
      <c r="J61" s="214"/>
      <c r="K61" s="234"/>
      <c r="L61" s="214" t="s">
        <v>136</v>
      </c>
      <c r="M61" s="215" t="s">
        <v>95</v>
      </c>
      <c r="N61" s="216">
        <f>IFERROR(Data!$J281/ Data!$J270,"")</f>
        <v>1.3710766452599865</v>
      </c>
      <c r="O61" s="216">
        <f>IFERROR(Data!$K281/ Data!$K270,"")</f>
        <v>1.2268812477505167</v>
      </c>
      <c r="P61" s="214" t="str">
        <f>IFERROR(Data!$L281/ Data!$L270,"")</f>
        <v/>
      </c>
      <c r="Q61" s="216">
        <f>IFERROR(AVERAGE($N61:$P61),"")</f>
        <v>1.2989789465052515</v>
      </c>
    </row>
    <row r="62" spans="1:17" x14ac:dyDescent="0.25">
      <c r="A62" s="6" t="s">
        <v>311</v>
      </c>
      <c r="B62" s="240">
        <f>Data!M348</f>
        <v>3.6394086316588804E-4</v>
      </c>
      <c r="C62" s="237">
        <f>Data!N348</f>
        <v>2.4499306536861809E-5</v>
      </c>
      <c r="D62" s="249">
        <f>Data!M359</f>
        <v>8.7057537498445275E-2</v>
      </c>
      <c r="E62" s="204">
        <f>Data!N359</f>
        <v>4.8960021705088549E-2</v>
      </c>
      <c r="F62" s="253">
        <f t="shared" si="0"/>
        <v>239.20792169678276</v>
      </c>
      <c r="G62" s="196">
        <f t="shared" si="1"/>
        <v>135.4877144781378</v>
      </c>
      <c r="H62" s="257"/>
      <c r="J62" s="225" t="s">
        <v>285</v>
      </c>
      <c r="K62" s="233">
        <f>Data!$F$307</f>
        <v>10</v>
      </c>
      <c r="L62" s="224" t="s">
        <v>113</v>
      </c>
      <c r="M62" s="225" t="s">
        <v>122</v>
      </c>
      <c r="N62" s="226">
        <f>Data!$J$296</f>
        <v>24.652229302083768</v>
      </c>
      <c r="O62" s="226">
        <f>Data!$K$296</f>
        <v>18.222026627277241</v>
      </c>
      <c r="P62" s="224" t="str">
        <f>Data!$L$296</f>
        <v/>
      </c>
      <c r="Q62" s="226">
        <f>AVERAGE($N62:$P62)</f>
        <v>21.437127964680506</v>
      </c>
    </row>
    <row r="63" spans="1:17" x14ac:dyDescent="0.25">
      <c r="A63" s="6" t="s">
        <v>26</v>
      </c>
      <c r="B63" s="244">
        <f>Data!M374</f>
        <v>0.34387085358782893</v>
      </c>
      <c r="C63" s="208">
        <f>Data!N374</f>
        <v>0.12495057300582679</v>
      </c>
      <c r="D63" s="247">
        <f>Data!M385</f>
        <v>2.2718549394715928</v>
      </c>
      <c r="E63" s="208">
        <f>Data!N385</f>
        <v>0.12308121292299638</v>
      </c>
      <c r="F63" s="247">
        <f t="shared" si="0"/>
        <v>6.6067098033108893</v>
      </c>
      <c r="G63" s="194">
        <f t="shared" si="1"/>
        <v>2.4271822984442162</v>
      </c>
      <c r="H63" s="257"/>
      <c r="J63" s="224"/>
      <c r="K63" s="232"/>
      <c r="L63" s="211" t="s">
        <v>113</v>
      </c>
      <c r="M63" s="212" t="s">
        <v>121</v>
      </c>
      <c r="N63" s="213">
        <f>Data!$J295</f>
        <v>0.60878455238465579</v>
      </c>
      <c r="O63" s="213">
        <f>Data!$K295</f>
        <v>0.5346999012707937</v>
      </c>
      <c r="P63" s="211" t="str">
        <f>Data!$L295</f>
        <v/>
      </c>
      <c r="Q63" s="213">
        <f>Data!$M295</f>
        <v>0.5717422268277248</v>
      </c>
    </row>
    <row r="64" spans="1:17" x14ac:dyDescent="0.25">
      <c r="A64" s="6" t="s">
        <v>46</v>
      </c>
      <c r="B64" s="241">
        <f>Data!M406</f>
        <v>3.441113737637045E-2</v>
      </c>
      <c r="C64" s="204">
        <f>Data!N406</f>
        <v>1.5251655257075402E-2</v>
      </c>
      <c r="D64" s="247">
        <f>Data!M417</f>
        <v>6.7648618117485251</v>
      </c>
      <c r="E64" s="208">
        <f>Data!N417</f>
        <v>0.71717846086892723</v>
      </c>
      <c r="F64" s="253">
        <f t="shared" si="0"/>
        <v>196.58931170330459</v>
      </c>
      <c r="G64" s="197">
        <f t="shared" si="1"/>
        <v>89.589943826992183</v>
      </c>
      <c r="H64" s="257"/>
      <c r="J64" s="224"/>
      <c r="K64" s="232"/>
      <c r="L64" s="224" t="s">
        <v>124</v>
      </c>
      <c r="M64" s="225" t="s">
        <v>122</v>
      </c>
      <c r="N64" s="226">
        <f>Data!$J$307</f>
        <v>15.748414512215231</v>
      </c>
      <c r="O64" s="226">
        <f>Data!$K$307</f>
        <v>20.955379571930866</v>
      </c>
      <c r="P64" s="224" t="str">
        <f>Data!$L$307</f>
        <v/>
      </c>
      <c r="Q64" s="226">
        <f>AVERAGE($N64:$P64)</f>
        <v>18.351897042073048</v>
      </c>
    </row>
    <row r="65" spans="1:17" ht="15.75" thickBot="1" x14ac:dyDescent="0.3">
      <c r="A65" s="9" t="s">
        <v>66</v>
      </c>
      <c r="B65" s="245">
        <f>Data!M438</f>
        <v>31.131709609785734</v>
      </c>
      <c r="C65" s="209">
        <f>Data!N438</f>
        <v>4.090612419024688</v>
      </c>
      <c r="D65" s="251">
        <f>Data!M449</f>
        <v>28.729269403338758</v>
      </c>
      <c r="E65" s="209">
        <f>Data!N449</f>
        <v>3.1320839673411021</v>
      </c>
      <c r="F65" s="255">
        <f t="shared" si="0"/>
        <v>0.92282980162156569</v>
      </c>
      <c r="G65" s="201">
        <f t="shared" si="1"/>
        <v>0.15755996537772751</v>
      </c>
      <c r="H65" s="258"/>
      <c r="J65" s="224"/>
      <c r="K65" s="232"/>
      <c r="L65" s="211" t="s">
        <v>124</v>
      </c>
      <c r="M65" s="212" t="s">
        <v>121</v>
      </c>
      <c r="N65" s="213">
        <f>Data!$J306</f>
        <v>0.94447037176588555</v>
      </c>
      <c r="O65" s="223">
        <f>Data!$K306</f>
        <v>1.1523197345570255</v>
      </c>
      <c r="P65" s="211" t="str">
        <f>Data!$L306</f>
        <v/>
      </c>
      <c r="Q65" s="223">
        <f>Data!$M306</f>
        <v>1.0483950531614554</v>
      </c>
    </row>
    <row r="66" spans="1:17" ht="16.5" thickTop="1" thickBot="1" x14ac:dyDescent="0.3">
      <c r="J66" s="214"/>
      <c r="K66" s="234"/>
      <c r="L66" s="214" t="s">
        <v>136</v>
      </c>
      <c r="M66" s="215" t="s">
        <v>95</v>
      </c>
      <c r="N66" s="222">
        <f>IFERROR(Data!$J307/ Data!$J296,"")</f>
        <v>0.63882313924785994</v>
      </c>
      <c r="O66" s="216">
        <f>IFERROR(Data!$K307/ Data!$K296,"")</f>
        <v>1.1500026863401662</v>
      </c>
      <c r="P66" s="214" t="str">
        <f>IFERROR(Data!$L307/ Data!$L296,"")</f>
        <v/>
      </c>
      <c r="Q66" s="222">
        <f>IFERROR(AVERAGE($N66:$P66),"")</f>
        <v>0.89441291279401303</v>
      </c>
    </row>
    <row r="67" spans="1:17" x14ac:dyDescent="0.25">
      <c r="J67" s="225" t="s">
        <v>298</v>
      </c>
      <c r="K67" s="233">
        <f>Data!$F$333</f>
        <v>10</v>
      </c>
      <c r="L67" s="224" t="s">
        <v>113</v>
      </c>
      <c r="M67" s="225" t="s">
        <v>122</v>
      </c>
      <c r="N67" s="226">
        <f>Data!$J$322</f>
        <v>31.089927582881685</v>
      </c>
      <c r="O67" s="226">
        <f>Data!$K$322</f>
        <v>26.409819810392264</v>
      </c>
      <c r="P67" s="224" t="str">
        <f>Data!$L$322</f>
        <v/>
      </c>
      <c r="Q67" s="226">
        <f>AVERAGE($N67:$P67)</f>
        <v>28.749873696636975</v>
      </c>
    </row>
    <row r="68" spans="1:17" x14ac:dyDescent="0.25">
      <c r="J68" s="224"/>
      <c r="K68" s="232"/>
      <c r="L68" s="211" t="s">
        <v>113</v>
      </c>
      <c r="M68" s="212" t="s">
        <v>121</v>
      </c>
      <c r="N68" s="213">
        <f>Data!$J321</f>
        <v>0.73145840720186639</v>
      </c>
      <c r="O68" s="213">
        <f>Data!$K321</f>
        <v>0.6745658554188908</v>
      </c>
      <c r="P68" s="211" t="str">
        <f>Data!$L321</f>
        <v/>
      </c>
      <c r="Q68" s="213">
        <f>Data!$M321</f>
        <v>0.70301213131037854</v>
      </c>
    </row>
    <row r="69" spans="1:17" x14ac:dyDescent="0.25">
      <c r="J69" s="224"/>
      <c r="K69" s="232"/>
      <c r="L69" s="224" t="s">
        <v>124</v>
      </c>
      <c r="M69" s="225" t="s">
        <v>122</v>
      </c>
      <c r="N69" s="226">
        <f>Data!$J$333</f>
        <v>34.640444785040181</v>
      </c>
      <c r="O69" s="226">
        <f>Data!$K$333</f>
        <v>37.458883046955222</v>
      </c>
      <c r="P69" s="224" t="str">
        <f>Data!$L$333</f>
        <v/>
      </c>
      <c r="Q69" s="226">
        <f>AVERAGE($N69:$P69)</f>
        <v>36.049663915997698</v>
      </c>
    </row>
    <row r="70" spans="1:17" x14ac:dyDescent="0.25">
      <c r="J70" s="224"/>
      <c r="K70" s="232"/>
      <c r="L70" s="211" t="s">
        <v>124</v>
      </c>
      <c r="M70" s="212" t="s">
        <v>121</v>
      </c>
      <c r="N70" s="213">
        <f>Data!$J332</f>
        <v>0.964411074034349</v>
      </c>
      <c r="O70" s="223">
        <f>Data!$K332</f>
        <v>1.0308757067923329</v>
      </c>
      <c r="P70" s="211" t="str">
        <f>Data!$L332</f>
        <v/>
      </c>
      <c r="Q70" s="213">
        <f>Data!$M332</f>
        <v>0.99764339041334094</v>
      </c>
    </row>
    <row r="71" spans="1:17" ht="15.75" thickBot="1" x14ac:dyDescent="0.3">
      <c r="J71" s="214"/>
      <c r="K71" s="234"/>
      <c r="L71" s="214" t="s">
        <v>136</v>
      </c>
      <c r="M71" s="215" t="s">
        <v>95</v>
      </c>
      <c r="N71" s="216">
        <f>IFERROR(Data!$J333/ Data!$J322,"")</f>
        <v>1.1142015269316172</v>
      </c>
      <c r="O71" s="216">
        <f>IFERROR(Data!$K333/ Data!$K322,"")</f>
        <v>1.4183695048239273</v>
      </c>
      <c r="P71" s="214" t="str">
        <f>IFERROR(Data!$L333/ Data!$L322,"")</f>
        <v/>
      </c>
      <c r="Q71" s="216">
        <f>IFERROR(AVERAGE($N71:$P71),"")</f>
        <v>1.2662855158777724</v>
      </c>
    </row>
    <row r="72" spans="1:17" x14ac:dyDescent="0.25">
      <c r="J72" s="225" t="s">
        <v>311</v>
      </c>
      <c r="K72" s="233">
        <f>Data!$F$359</f>
        <v>10</v>
      </c>
      <c r="L72" s="224" t="s">
        <v>113</v>
      </c>
      <c r="M72" s="225" t="s">
        <v>122</v>
      </c>
      <c r="N72" s="230">
        <f>Data!$J$348</f>
        <v>3.4661723737930514E-4</v>
      </c>
      <c r="O72" s="230">
        <f>Data!$K$348</f>
        <v>3.8126448895247093E-4</v>
      </c>
      <c r="P72" s="224" t="str">
        <f>Data!$L$348</f>
        <v/>
      </c>
      <c r="Q72" s="230">
        <f>AVERAGE($N72:$P72)</f>
        <v>3.6394086316588804E-4</v>
      </c>
    </row>
    <row r="73" spans="1:17" x14ac:dyDescent="0.25">
      <c r="J73" s="224"/>
      <c r="K73" s="232"/>
      <c r="L73" s="211" t="s">
        <v>113</v>
      </c>
      <c r="M73" s="212" t="s">
        <v>121</v>
      </c>
      <c r="N73" s="213">
        <f>Data!$J347</f>
        <v>0.39498015126695452</v>
      </c>
      <c r="O73" s="213">
        <f>Data!$K347</f>
        <v>0.50814293693851353</v>
      </c>
      <c r="P73" s="211" t="str">
        <f>Data!$L347</f>
        <v/>
      </c>
      <c r="Q73" s="213">
        <f>Data!$M347</f>
        <v>0.45156154410273402</v>
      </c>
    </row>
    <row r="74" spans="1:17" x14ac:dyDescent="0.25">
      <c r="J74" s="224"/>
      <c r="K74" s="232"/>
      <c r="L74" s="224" t="s">
        <v>124</v>
      </c>
      <c r="M74" s="225" t="s">
        <v>122</v>
      </c>
      <c r="N74" s="231">
        <f>Data!$J$359</f>
        <v>0.12167750085315393</v>
      </c>
      <c r="O74" s="228">
        <f>Data!$K$359</f>
        <v>5.2437574143736621E-2</v>
      </c>
      <c r="P74" s="224" t="str">
        <f>Data!$L$359</f>
        <v/>
      </c>
      <c r="Q74" s="228">
        <f>AVERAGE($N74:$P74)</f>
        <v>8.7057537498445275E-2</v>
      </c>
    </row>
    <row r="75" spans="1:17" x14ac:dyDescent="0.25">
      <c r="J75" s="224"/>
      <c r="K75" s="232"/>
      <c r="L75" s="211" t="s">
        <v>124</v>
      </c>
      <c r="M75" s="212" t="s">
        <v>121</v>
      </c>
      <c r="N75" s="213">
        <f>Data!$J358</f>
        <v>0.69343207778572302</v>
      </c>
      <c r="O75" s="213">
        <f>Data!$K358</f>
        <v>0.67562408728041778</v>
      </c>
      <c r="P75" s="211" t="str">
        <f>Data!$L358</f>
        <v/>
      </c>
      <c r="Q75" s="213">
        <f>Data!$M358</f>
        <v>0.6845280825330704</v>
      </c>
    </row>
    <row r="76" spans="1:17" ht="15.75" thickBot="1" x14ac:dyDescent="0.3">
      <c r="J76" s="214"/>
      <c r="K76" s="234"/>
      <c r="L76" s="214" t="s">
        <v>136</v>
      </c>
      <c r="M76" s="215" t="s">
        <v>95</v>
      </c>
      <c r="N76" s="217">
        <f>IFERROR(Data!$J359/ Data!$J348,"")</f>
        <v>351.04284418492892</v>
      </c>
      <c r="O76" s="217">
        <f>IFERROR(Data!$K359/ Data!$K348,"")</f>
        <v>137.5359511918079</v>
      </c>
      <c r="P76" s="214" t="str">
        <f>IFERROR(Data!$L359/ Data!$L348,"")</f>
        <v/>
      </c>
      <c r="Q76" s="217">
        <f>IFERROR(AVERAGE($N76:$P76),"")</f>
        <v>244.28939768836841</v>
      </c>
    </row>
    <row r="77" spans="1:17" x14ac:dyDescent="0.25">
      <c r="J77" s="225" t="s">
        <v>26</v>
      </c>
      <c r="K77" s="233">
        <f>Data!$F$391</f>
        <v>10</v>
      </c>
      <c r="L77" s="224" t="s">
        <v>113</v>
      </c>
      <c r="M77" s="225" t="s">
        <v>122</v>
      </c>
      <c r="N77" s="231">
        <f>Data!$J$374</f>
        <v>0.48117108698274319</v>
      </c>
      <c r="O77" s="231">
        <f>Data!$K$374</f>
        <v>0.23682633460617145</v>
      </c>
      <c r="P77" s="231">
        <f>Data!$L$374</f>
        <v>0.31361513917457212</v>
      </c>
      <c r="Q77" s="231">
        <f>AVERAGE($N77:$P77)</f>
        <v>0.34387085358782893</v>
      </c>
    </row>
    <row r="78" spans="1:17" x14ac:dyDescent="0.25">
      <c r="J78" s="224"/>
      <c r="K78" s="232"/>
      <c r="L78" s="211" t="s">
        <v>113</v>
      </c>
      <c r="M78" s="212" t="s">
        <v>121</v>
      </c>
      <c r="N78" s="213">
        <f>Data!$J373</f>
        <v>0.84051422627349126</v>
      </c>
      <c r="O78" s="213">
        <f>Data!$K373</f>
        <v>0.7889408841649711</v>
      </c>
      <c r="P78" s="213">
        <f>Data!$L373</f>
        <v>0.84648553467374343</v>
      </c>
      <c r="Q78" s="213">
        <f>Data!$M373</f>
        <v>0.82531354837073534</v>
      </c>
    </row>
    <row r="79" spans="1:17" x14ac:dyDescent="0.25">
      <c r="J79" s="224"/>
      <c r="K79" s="232"/>
      <c r="L79" s="224" t="s">
        <v>124</v>
      </c>
      <c r="M79" s="225" t="s">
        <v>122</v>
      </c>
      <c r="N79" s="229">
        <f>Data!$J$385</f>
        <v>2.1321432244534861</v>
      </c>
      <c r="O79" s="229">
        <f>Data!$K$385</f>
        <v>2.3642820727447775</v>
      </c>
      <c r="P79" s="229">
        <f>Data!$L$385</f>
        <v>2.3191395212165151</v>
      </c>
      <c r="Q79" s="229">
        <f>AVERAGE($N79:$P79)</f>
        <v>2.2718549394715928</v>
      </c>
    </row>
    <row r="80" spans="1:17" x14ac:dyDescent="0.25">
      <c r="J80" s="224"/>
      <c r="K80" s="232"/>
      <c r="L80" s="211" t="s">
        <v>124</v>
      </c>
      <c r="M80" s="212" t="s">
        <v>121</v>
      </c>
      <c r="N80" s="213">
        <f>Data!$J384</f>
        <v>0.90931889933682519</v>
      </c>
      <c r="O80" s="213">
        <f>Data!$K384</f>
        <v>0.96414232772566588</v>
      </c>
      <c r="P80" s="213">
        <f>Data!$L384</f>
        <v>0.9303532492334633</v>
      </c>
      <c r="Q80" s="213">
        <f>Data!$M384</f>
        <v>0.93460482543198475</v>
      </c>
    </row>
    <row r="81" spans="10:17" ht="15.75" thickBot="1" x14ac:dyDescent="0.3">
      <c r="J81" s="214"/>
      <c r="K81" s="234"/>
      <c r="L81" s="214" t="s">
        <v>136</v>
      </c>
      <c r="M81" s="215" t="s">
        <v>95</v>
      </c>
      <c r="N81" s="216">
        <f>IFERROR(Data!$J385/ Data!$J374,"")</f>
        <v>4.4311540783204908</v>
      </c>
      <c r="O81" s="216">
        <f>IFERROR(Data!$K385/ Data!$K374,"")</f>
        <v>9.9831890599347517</v>
      </c>
      <c r="P81" s="216">
        <f>IFERROR(Data!$L385/ Data!$L374,"")</f>
        <v>7.3948583200429585</v>
      </c>
      <c r="Q81" s="216">
        <f>IFERROR(AVERAGE($N81:$P81),"")</f>
        <v>7.2697338194327337</v>
      </c>
    </row>
    <row r="82" spans="10:17" x14ac:dyDescent="0.25">
      <c r="J82" s="225" t="s">
        <v>46</v>
      </c>
      <c r="K82" s="233">
        <f>Data!$F$423</f>
        <v>10</v>
      </c>
      <c r="L82" s="224" t="s">
        <v>113</v>
      </c>
      <c r="M82" s="225" t="s">
        <v>122</v>
      </c>
      <c r="N82" s="228">
        <f>Data!$J$406</f>
        <v>4.7825897125719177E-2</v>
      </c>
      <c r="O82" s="228">
        <f>Data!$K$406</f>
        <v>1.782215066216257E-2</v>
      </c>
      <c r="P82" s="228">
        <f>Data!$L$406</f>
        <v>3.7585364341229596E-2</v>
      </c>
      <c r="Q82" s="228">
        <f>AVERAGE($N82:$P82)</f>
        <v>3.441113737637045E-2</v>
      </c>
    </row>
    <row r="83" spans="10:17" x14ac:dyDescent="0.25">
      <c r="J83" s="224"/>
      <c r="K83" s="232"/>
      <c r="L83" s="211" t="s">
        <v>113</v>
      </c>
      <c r="M83" s="212" t="s">
        <v>121</v>
      </c>
      <c r="N83" s="213">
        <f>Data!$J405</f>
        <v>0.75778539641508069</v>
      </c>
      <c r="O83" s="213">
        <f>Data!$K405</f>
        <v>0.65751889129415453</v>
      </c>
      <c r="P83" s="213">
        <f>Data!$L405</f>
        <v>0.79445708982095842</v>
      </c>
      <c r="Q83" s="213">
        <f>Data!$M405</f>
        <v>0.73658712584339792</v>
      </c>
    </row>
    <row r="84" spans="10:17" x14ac:dyDescent="0.25">
      <c r="J84" s="224"/>
      <c r="K84" s="232"/>
      <c r="L84" s="224" t="s">
        <v>124</v>
      </c>
      <c r="M84" s="225" t="s">
        <v>122</v>
      </c>
      <c r="N84" s="229">
        <f>Data!$J$417</f>
        <v>6.0767023441476926</v>
      </c>
      <c r="O84" s="229">
        <f>Data!$K$417</f>
        <v>6.7099774430311498</v>
      </c>
      <c r="P84" s="229">
        <f>Data!$L$417</f>
        <v>7.5079056480667337</v>
      </c>
      <c r="Q84" s="229">
        <f>AVERAGE($N84:$P84)</f>
        <v>6.7648618117485251</v>
      </c>
    </row>
    <row r="85" spans="10:17" x14ac:dyDescent="0.25">
      <c r="J85" s="224"/>
      <c r="K85" s="232"/>
      <c r="L85" s="211" t="s">
        <v>124</v>
      </c>
      <c r="M85" s="212" t="s">
        <v>121</v>
      </c>
      <c r="N85" s="223">
        <f>Data!$J416</f>
        <v>1.0577406563975649</v>
      </c>
      <c r="O85" s="223">
        <f>Data!$K416</f>
        <v>1.051905606117552</v>
      </c>
      <c r="P85" s="213">
        <f>Data!$L416</f>
        <v>0.85062825019606458</v>
      </c>
      <c r="Q85" s="213">
        <f>Data!$M416</f>
        <v>0.98675817090372719</v>
      </c>
    </row>
    <row r="86" spans="10:17" ht="15.75" thickBot="1" x14ac:dyDescent="0.3">
      <c r="J86" s="214"/>
      <c r="K86" s="234"/>
      <c r="L86" s="214" t="s">
        <v>136</v>
      </c>
      <c r="M86" s="215" t="s">
        <v>95</v>
      </c>
      <c r="N86" s="217">
        <f>IFERROR(Data!$J417/ Data!$J406,"")</f>
        <v>127.05882606182925</v>
      </c>
      <c r="O86" s="217">
        <f>IFERROR(Data!$K417/ Data!$K406,"")</f>
        <v>376.49650540082183</v>
      </c>
      <c r="P86" s="217">
        <f>IFERROR(Data!$L417/ Data!$L406,"")</f>
        <v>199.75609601397079</v>
      </c>
      <c r="Q86" s="217">
        <f>IFERROR(AVERAGE($N86:$P86),"")</f>
        <v>234.4371424922073</v>
      </c>
    </row>
    <row r="87" spans="10:17" x14ac:dyDescent="0.25">
      <c r="J87" s="225" t="s">
        <v>66</v>
      </c>
      <c r="K87" s="233">
        <f>Data!$F$455</f>
        <v>10</v>
      </c>
      <c r="L87" s="224" t="s">
        <v>113</v>
      </c>
      <c r="M87" s="225" t="s">
        <v>122</v>
      </c>
      <c r="N87" s="226">
        <f>Data!$J$438</f>
        <v>33.98311927984075</v>
      </c>
      <c r="O87" s="226">
        <f>Data!$K$438</f>
        <v>26.444838245306421</v>
      </c>
      <c r="P87" s="226">
        <f>Data!$L$438</f>
        <v>32.967171304210034</v>
      </c>
      <c r="Q87" s="226">
        <f>AVERAGE($N87:$P87)</f>
        <v>31.131709609785734</v>
      </c>
    </row>
    <row r="88" spans="10:17" x14ac:dyDescent="0.25">
      <c r="J88" s="224"/>
      <c r="K88" s="232"/>
      <c r="L88" s="211" t="s">
        <v>113</v>
      </c>
      <c r="M88" s="212" t="s">
        <v>121</v>
      </c>
      <c r="N88" s="213">
        <f>Data!$J437</f>
        <v>0.88102373222376351</v>
      </c>
      <c r="O88" s="213">
        <f>Data!$K437</f>
        <v>0.74051362569784762</v>
      </c>
      <c r="P88" s="213">
        <f>Data!$L437</f>
        <v>0.85115998126704639</v>
      </c>
      <c r="Q88" s="213">
        <f>Data!$M437</f>
        <v>0.82423244639621907</v>
      </c>
    </row>
    <row r="89" spans="10:17" x14ac:dyDescent="0.25">
      <c r="J89" s="224"/>
      <c r="K89" s="232"/>
      <c r="L89" s="224" t="s">
        <v>124</v>
      </c>
      <c r="M89" s="225" t="s">
        <v>122</v>
      </c>
      <c r="N89" s="226">
        <f>Data!$J$449</f>
        <v>25.81317045416786</v>
      </c>
      <c r="O89" s="226">
        <f>Data!$K$449</f>
        <v>28.334692318830744</v>
      </c>
      <c r="P89" s="226">
        <f>Data!$L$449</f>
        <v>32.039945437017664</v>
      </c>
      <c r="Q89" s="226">
        <f>AVERAGE($N89:$P89)</f>
        <v>28.729269403338758</v>
      </c>
    </row>
    <row r="90" spans="10:17" x14ac:dyDescent="0.25">
      <c r="J90" s="224"/>
      <c r="K90" s="232"/>
      <c r="L90" s="211" t="s">
        <v>124</v>
      </c>
      <c r="M90" s="212" t="s">
        <v>121</v>
      </c>
      <c r="N90" s="223">
        <f>Data!$J448</f>
        <v>1.0319925767223783</v>
      </c>
      <c r="O90" s="223">
        <f>Data!$K448</f>
        <v>1.0376539004904757</v>
      </c>
      <c r="P90" s="213">
        <f>Data!$L448</f>
        <v>0.92412026039825812</v>
      </c>
      <c r="Q90" s="213">
        <f>Data!$M448</f>
        <v>0.99792224587037059</v>
      </c>
    </row>
    <row r="91" spans="10:17" ht="15.75" thickBot="1" x14ac:dyDescent="0.3">
      <c r="J91" s="202"/>
      <c r="K91" s="235"/>
      <c r="L91" s="202" t="s">
        <v>136</v>
      </c>
      <c r="M91" s="10" t="s">
        <v>95</v>
      </c>
      <c r="N91" s="201">
        <f>IFERROR(Data!$J449/ Data!$J438,"")</f>
        <v>0.7595880249133159</v>
      </c>
      <c r="O91" s="200">
        <f>IFERROR(Data!$K449/ Data!$K438,"")</f>
        <v>1.0714640057917444</v>
      </c>
      <c r="P91" s="201">
        <f>IFERROR(Data!$L449/ Data!$L438,"")</f>
        <v>0.97187426671714605</v>
      </c>
      <c r="Q91" s="201">
        <f>IFERROR(AVERAGE($N91:$P91),"")</f>
        <v>0.93430876580740208</v>
      </c>
    </row>
    <row r="92" spans="10:17" ht="15.75" thickTop="1" x14ac:dyDescent="0.25"/>
  </sheetData>
  <mergeCells count="1">
    <mergeCell ref="A24:G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455"/>
  <sheetViews>
    <sheetView tabSelected="1" topLeftCell="E1" workbookViewId="0">
      <pane ySplit="1" topLeftCell="A335" activePane="bottomLeft" state="frozenSplit"/>
      <selection pane="bottomLeft" activeCell="AA355" sqref="AA355"/>
    </sheetView>
  </sheetViews>
  <sheetFormatPr defaultRowHeight="15" x14ac:dyDescent="0.25"/>
  <cols>
    <col min="1" max="1" width="85.28515625" style="1" bestFit="1" customWidth="1"/>
    <col min="2" max="3" width="16.140625" style="1" bestFit="1" customWidth="1"/>
    <col min="4" max="4" width="11.5703125" style="263" bestFit="1" customWidth="1"/>
    <col min="5" max="5" width="23.140625" style="263" bestFit="1" customWidth="1"/>
    <col min="6" max="6" width="8.7109375" style="263" customWidth="1"/>
    <col min="7" max="7" width="8.7109375" style="1" customWidth="1"/>
    <col min="8" max="8" width="11.140625" style="1" bestFit="1" customWidth="1"/>
    <col min="9" max="9" width="8" style="1" bestFit="1" customWidth="1"/>
    <col min="10" max="10" width="8.5703125" style="1" bestFit="1" customWidth="1"/>
    <col min="11" max="11" width="10.140625" style="1" bestFit="1" customWidth="1"/>
    <col min="12" max="12" width="8.5703125" style="1" bestFit="1" customWidth="1"/>
    <col min="13" max="14" width="9.140625" style="1" bestFit="1" customWidth="1"/>
    <col min="15" max="15" width="8.7109375" style="1" customWidth="1"/>
    <col min="16" max="16" width="15" style="1" customWidth="1"/>
    <col min="17" max="17" width="14.42578125" style="1" bestFit="1" customWidth="1"/>
    <col min="18" max="18" width="11.140625" style="1" bestFit="1" customWidth="1"/>
    <col min="19" max="19" width="8.5703125" style="1" bestFit="1" customWidth="1"/>
    <col min="20" max="20" width="9" style="1" bestFit="1" customWidth="1"/>
    <col min="21" max="21" width="6.5703125" style="1" bestFit="1" customWidth="1"/>
    <col min="22" max="22" width="9.140625" style="1" bestFit="1" customWidth="1"/>
    <col min="23" max="40" width="8.7109375" style="1" customWidth="1"/>
    <col min="41" max="16384" width="9.140625" style="1"/>
  </cols>
  <sheetData>
    <row r="1" spans="1:18" s="2" customFormat="1" ht="15.75" thickBot="1" x14ac:dyDescent="0.3">
      <c r="A1" s="2" t="s">
        <v>0</v>
      </c>
      <c r="B1" s="2" t="s">
        <v>1</v>
      </c>
      <c r="C1" s="2" t="s">
        <v>2</v>
      </c>
      <c r="D1" s="262" t="s">
        <v>3</v>
      </c>
      <c r="E1" s="262" t="s">
        <v>5</v>
      </c>
      <c r="F1" s="262" t="s">
        <v>6</v>
      </c>
      <c r="H1" s="76" t="s">
        <v>113</v>
      </c>
      <c r="I1" s="2" t="s">
        <v>104</v>
      </c>
      <c r="J1" s="2" t="s">
        <v>105</v>
      </c>
      <c r="K1" s="2" t="s">
        <v>106</v>
      </c>
      <c r="L1" s="2" t="s">
        <v>107</v>
      </c>
      <c r="M1" s="2" t="s">
        <v>108</v>
      </c>
      <c r="N1" s="2" t="s">
        <v>109</v>
      </c>
    </row>
    <row r="2" spans="1:18" ht="15.75" thickTop="1" x14ac:dyDescent="0.25">
      <c r="A2" s="1" t="s">
        <v>7</v>
      </c>
      <c r="B2" s="1" t="s">
        <v>142</v>
      </c>
      <c r="C2" s="1" t="s">
        <v>8</v>
      </c>
      <c r="D2" s="263">
        <v>1.7000000000000001E-2</v>
      </c>
      <c r="E2" s="263">
        <v>89585.335999999996</v>
      </c>
      <c r="F2" s="263">
        <v>1.8979999999999999E-7</v>
      </c>
      <c r="H2" s="77" t="s">
        <v>114</v>
      </c>
      <c r="I2" s="26">
        <v>7.4999999999999997E-2</v>
      </c>
      <c r="J2" s="27">
        <f>($F$10 - $M$6) * $F$18</f>
        <v>4.5047354267999999</v>
      </c>
      <c r="K2" s="27">
        <f>($F$11 - $M$6) * $F$18</f>
        <v>5.3232896603999995</v>
      </c>
      <c r="L2" s="28"/>
      <c r="M2" s="36">
        <f>IFERROR(AVERAGE(J2:L2),"")</f>
        <v>4.9140125436000002</v>
      </c>
      <c r="N2" s="37">
        <f>IFERROR(STDEV(J2:L2),"")</f>
        <v>0.57880524934751698</v>
      </c>
      <c r="P2" s="1" t="s">
        <v>113</v>
      </c>
      <c r="Q2" s="16">
        <f>$M$10</f>
        <v>1.2660048635755877E-2</v>
      </c>
      <c r="R2" s="45">
        <f>$N$10</f>
        <v>5.1887745400365001E-3</v>
      </c>
    </row>
    <row r="3" spans="1:18" x14ac:dyDescent="0.25">
      <c r="A3" s="1" t="s">
        <v>9</v>
      </c>
      <c r="B3" s="1" t="s">
        <v>142</v>
      </c>
      <c r="C3" s="1" t="s">
        <v>8</v>
      </c>
      <c r="D3" s="263">
        <v>0.16700000000000001</v>
      </c>
      <c r="E3" s="263">
        <v>107295.594</v>
      </c>
      <c r="F3" s="263">
        <v>1.5564E-6</v>
      </c>
      <c r="H3" s="78" t="s">
        <v>115</v>
      </c>
      <c r="I3" s="21">
        <v>0.25</v>
      </c>
      <c r="J3" s="22">
        <f>($F$6 - $M$6) * $F$18</f>
        <v>3.9667400000000002E-4</v>
      </c>
      <c r="K3" s="22">
        <f>($F$7 - $M$6) * $F$18</f>
        <v>6.5852559999999996E-4</v>
      </c>
      <c r="L3" s="19"/>
      <c r="M3" s="38">
        <f>IFERROR(AVERAGE(J3:L3),"")</f>
        <v>5.2759979999999996E-4</v>
      </c>
      <c r="N3" s="39">
        <f>IFERROR(STDEV(J3:L3),"")</f>
        <v>1.8515704202454734E-4</v>
      </c>
      <c r="P3" s="1" t="s">
        <v>124</v>
      </c>
      <c r="Q3" s="16">
        <f>$M$21</f>
        <v>4.2001037417493531E-2</v>
      </c>
      <c r="R3" s="45">
        <f>$N$21</f>
        <v>4.2115431943189272E-3</v>
      </c>
    </row>
    <row r="4" spans="1:18" x14ac:dyDescent="0.25">
      <c r="A4" s="1" t="s">
        <v>10</v>
      </c>
      <c r="B4" s="1" t="s">
        <v>142</v>
      </c>
      <c r="C4" s="1" t="s">
        <v>8</v>
      </c>
      <c r="D4" s="263">
        <v>0.91800000000000004</v>
      </c>
      <c r="E4" s="263">
        <v>111868.914</v>
      </c>
      <c r="F4" s="263">
        <v>8.2060000000000007E-6</v>
      </c>
      <c r="H4" s="78" t="s">
        <v>116</v>
      </c>
      <c r="I4" s="23">
        <v>7.4999999999999997E-2</v>
      </c>
      <c r="J4" s="24">
        <f>($F$8 - $M$6) * $F$18</f>
        <v>13.9264065388</v>
      </c>
      <c r="K4" s="24">
        <f>($F$9 - $M$6) * $F$18</f>
        <v>12.7299335728</v>
      </c>
      <c r="L4" s="19"/>
      <c r="M4" s="32">
        <f>IFERROR(AVERAGE(J4:L4),"")</f>
        <v>13.328170055800001</v>
      </c>
      <c r="N4" s="40">
        <f>IFERROR(STDEV(J4:L4),"")</f>
        <v>0.84603414776498154</v>
      </c>
    </row>
    <row r="5" spans="1:18" x14ac:dyDescent="0.25">
      <c r="A5" s="1" t="s">
        <v>11</v>
      </c>
      <c r="B5" s="1" t="s">
        <v>142</v>
      </c>
      <c r="C5" s="1" t="s">
        <v>8</v>
      </c>
      <c r="D5" s="263">
        <v>0.53800000000000003</v>
      </c>
      <c r="E5" s="263">
        <v>116727.93799999999</v>
      </c>
      <c r="F5" s="263">
        <v>4.6090000000000003E-6</v>
      </c>
      <c r="H5" s="78" t="s">
        <v>117</v>
      </c>
      <c r="I5" s="19"/>
      <c r="J5" s="19"/>
      <c r="K5" s="19"/>
      <c r="L5" s="19"/>
      <c r="M5" s="19"/>
      <c r="N5" s="29"/>
    </row>
    <row r="6" spans="1:18" ht="15.75" thickBot="1" x14ac:dyDescent="0.3">
      <c r="A6" s="1" t="s">
        <v>143</v>
      </c>
      <c r="B6" s="1" t="s">
        <v>142</v>
      </c>
      <c r="C6" s="1" t="s">
        <v>8</v>
      </c>
      <c r="D6" s="263">
        <v>11.888999999999999</v>
      </c>
      <c r="E6" s="263">
        <v>118840.602</v>
      </c>
      <c r="F6" s="263">
        <v>1.000416E-4</v>
      </c>
      <c r="H6" s="79" t="s">
        <v>118</v>
      </c>
      <c r="I6" s="20"/>
      <c r="J6" s="25">
        <f>IF($G$2&lt;&gt;"","Point Deleted",$F$2)</f>
        <v>1.8979999999999999E-7</v>
      </c>
      <c r="K6" s="25">
        <f>IF($G$3&lt;&gt;"","Point Deleted",$F$3)</f>
        <v>1.5564E-6</v>
      </c>
      <c r="L6" s="20"/>
      <c r="M6" s="25">
        <f>IFERROR(AVERAGE(J6:L6),"")</f>
        <v>8.7310000000000006E-7</v>
      </c>
      <c r="N6" s="41">
        <f>IFERROR(STDEV(J6:L6),"")</f>
        <v>9.6633212716953591E-7</v>
      </c>
    </row>
    <row r="7" spans="1:18" x14ac:dyDescent="0.25">
      <c r="A7" s="1" t="s">
        <v>144</v>
      </c>
      <c r="B7" s="1" t="s">
        <v>142</v>
      </c>
      <c r="C7" s="1" t="s">
        <v>8</v>
      </c>
      <c r="D7" s="263">
        <v>19.521000000000001</v>
      </c>
      <c r="E7" s="263">
        <v>117948.469</v>
      </c>
      <c r="F7" s="263">
        <v>1.655045E-4</v>
      </c>
      <c r="H7" s="80" t="s">
        <v>119</v>
      </c>
      <c r="I7" s="18"/>
      <c r="J7" s="46">
        <f>IFERROR(IF(ISTEXT($J$3),NA(),($J$3 * $I$3) / ($F$20 * 3600)),"")</f>
        <v>1.3773402777777778E-8</v>
      </c>
      <c r="K7" s="31">
        <f>IFERROR(IF(ISTEXT($K$3),NA(),($K$3 * $I$3) / ($F$20 * 3600)),"")</f>
        <v>2.2865472222222222E-8</v>
      </c>
      <c r="L7" s="18"/>
      <c r="M7" s="31">
        <f>IFERROR(AVERAGE(J7:L7),"")</f>
        <v>1.8319437499999999E-8</v>
      </c>
      <c r="N7" s="42">
        <f>IFERROR(STDEV(J7:L7),"")</f>
        <v>6.4290639591856725E-9</v>
      </c>
    </row>
    <row r="8" spans="1:18" ht="18" x14ac:dyDescent="0.35">
      <c r="A8" s="1" t="s">
        <v>145</v>
      </c>
      <c r="B8" s="1" t="s">
        <v>142</v>
      </c>
      <c r="C8" s="1" t="s">
        <v>8</v>
      </c>
      <c r="D8" s="263">
        <v>313074.78100000002</v>
      </c>
      <c r="E8" s="263">
        <v>89922.608999999997</v>
      </c>
      <c r="F8" s="263">
        <v>3.4816025077999999</v>
      </c>
      <c r="H8" s="78" t="s">
        <v>120</v>
      </c>
      <c r="I8" s="19"/>
      <c r="J8" s="47">
        <f>IFERROR(IF(ISTEXT($J$4),NA(),$J$4),"")</f>
        <v>13.9264065388</v>
      </c>
      <c r="K8" s="32">
        <f>IFERROR(IF(ISTEXT($K$4),NA(),$K$4),"")</f>
        <v>12.7299335728</v>
      </c>
      <c r="L8" s="19"/>
      <c r="M8" s="32">
        <f>IFERROR(AVERAGE(J8:L8),"")</f>
        <v>13.328170055800001</v>
      </c>
      <c r="N8" s="40">
        <f>IFERROR(STDEV(J8:L8),"")</f>
        <v>0.84603414776498154</v>
      </c>
    </row>
    <row r="9" spans="1:18" x14ac:dyDescent="0.25">
      <c r="A9" s="1" t="s">
        <v>146</v>
      </c>
      <c r="B9" s="1" t="s">
        <v>142</v>
      </c>
      <c r="C9" s="1" t="s">
        <v>8</v>
      </c>
      <c r="D9" s="263">
        <v>285227.09399999998</v>
      </c>
      <c r="E9" s="263">
        <v>89624.039000000004</v>
      </c>
      <c r="F9" s="263">
        <v>3.1824842662999999</v>
      </c>
      <c r="H9" s="78" t="s">
        <v>121</v>
      </c>
      <c r="I9" s="19"/>
      <c r="J9" s="48">
        <f>IFERROR(IF(OR(ISTEXT($J$2),ISTEXT($J$3),ISTEXT($J$4)),NA(),(($J$2 * $I$2) + ($J$3 * $I$3)) / $J$4 / $I$4),"")</f>
        <v>0.32356212357527092</v>
      </c>
      <c r="K9" s="33">
        <f>IFERROR(IF(OR(ISTEXT($K$2),ISTEXT($K$3),ISTEXT($K$4)),NA(),(($K$2 * $I$2) + ($K$3 * $I$3)) / $K$4 / $I$4),"")</f>
        <v>0.41834348272737854</v>
      </c>
      <c r="L9" s="19" t="str">
        <f>IFERROR(IF(OR(ISTEXT($L$2),ISTEXT($L$3),ISTEXT($L$4)),NA(),(($L$2 * $I$2) + ($L$3 * $I$3)) / $L$4 / $I$4),"")</f>
        <v/>
      </c>
      <c r="M9" s="33">
        <f>IFERROR(AVERAGE(J9:L9),"")</f>
        <v>0.37095280315132473</v>
      </c>
      <c r="N9" s="43">
        <f>IFERROR(STDEV(J9:L9),"")</f>
        <v>6.7020541786532883E-2</v>
      </c>
    </row>
    <row r="10" spans="1:18" ht="18.75" thickBot="1" x14ac:dyDescent="0.4">
      <c r="A10" s="1" t="s">
        <v>147</v>
      </c>
      <c r="B10" s="1" t="s">
        <v>142</v>
      </c>
      <c r="C10" s="1" t="s">
        <v>8</v>
      </c>
      <c r="D10" s="263">
        <v>104542.80499999999</v>
      </c>
      <c r="E10" s="263">
        <v>92829.18</v>
      </c>
      <c r="F10" s="263">
        <v>1.1261847298000001</v>
      </c>
      <c r="H10" s="81" t="s">
        <v>123</v>
      </c>
      <c r="I10" s="30"/>
      <c r="J10" s="49">
        <f>IFERROR($J$7 / $J$4 / $F$19 * 1000000,"")</f>
        <v>8.991030972447956E-3</v>
      </c>
      <c r="K10" s="35">
        <f>IFERROR($K$7 / $K$4 / $F$19 * 1000000,"")</f>
        <v>1.6329066299063798E-2</v>
      </c>
      <c r="L10" s="30" t="str">
        <f>IFERROR($L$7 / $L$4 / $F$19 * 1000000,"")</f>
        <v/>
      </c>
      <c r="M10" s="35">
        <f>IFERROR(AVERAGE(J10:L10),"")</f>
        <v>1.2660048635755877E-2</v>
      </c>
      <c r="N10" s="44">
        <f>IFERROR(STDEV(J10:L10),"")</f>
        <v>5.1887745400365001E-3</v>
      </c>
    </row>
    <row r="11" spans="1:18" ht="15.75" thickTop="1" x14ac:dyDescent="0.25">
      <c r="A11" s="1" t="s">
        <v>148</v>
      </c>
      <c r="B11" s="1" t="s">
        <v>142</v>
      </c>
      <c r="C11" s="1" t="s">
        <v>8</v>
      </c>
      <c r="D11" s="263">
        <v>123649.641</v>
      </c>
      <c r="E11" s="263">
        <v>92912.141000000003</v>
      </c>
      <c r="F11" s="263">
        <v>1.3308232882</v>
      </c>
      <c r="H11" s="75"/>
    </row>
    <row r="12" spans="1:18" ht="15.75" thickBot="1" x14ac:dyDescent="0.3">
      <c r="A12" s="1" t="s">
        <v>149</v>
      </c>
      <c r="B12" s="1" t="s">
        <v>142</v>
      </c>
      <c r="C12" s="1" t="s">
        <v>8</v>
      </c>
      <c r="D12" s="263">
        <v>166.64699999999999</v>
      </c>
      <c r="E12" s="263">
        <v>103717.32799999999</v>
      </c>
      <c r="F12" s="263">
        <v>1.6067421E-3</v>
      </c>
      <c r="H12" s="76" t="s">
        <v>124</v>
      </c>
    </row>
    <row r="13" spans="1:18" ht="15.75" thickTop="1" x14ac:dyDescent="0.25">
      <c r="A13" s="1" t="s">
        <v>150</v>
      </c>
      <c r="B13" s="1" t="s">
        <v>142</v>
      </c>
      <c r="C13" s="1" t="s">
        <v>8</v>
      </c>
      <c r="D13" s="263">
        <v>141.20699999999999</v>
      </c>
      <c r="E13" s="263">
        <v>104030.109</v>
      </c>
      <c r="F13" s="263">
        <v>1.3573666E-3</v>
      </c>
      <c r="H13" s="82" t="s">
        <v>114</v>
      </c>
      <c r="I13" s="54">
        <v>0.25</v>
      </c>
      <c r="J13" s="55">
        <f>($F$16 - $M$17) * $F$18</f>
        <v>11.504816802400001</v>
      </c>
      <c r="K13" s="55">
        <f>($F$17 - $M$17) * $F$18</f>
        <v>11.201986379600001</v>
      </c>
      <c r="L13" s="56"/>
      <c r="M13" s="63">
        <f>IFERROR(AVERAGE(J13:L13),"")</f>
        <v>11.353401591000001</v>
      </c>
      <c r="N13" s="64">
        <f>IFERROR(STDEV(J13:L13),"")</f>
        <v>0.21413344551146898</v>
      </c>
    </row>
    <row r="14" spans="1:18" x14ac:dyDescent="0.25">
      <c r="A14" s="1" t="s">
        <v>151</v>
      </c>
      <c r="B14" s="1" t="s">
        <v>142</v>
      </c>
      <c r="C14" s="1" t="s">
        <v>8</v>
      </c>
      <c r="D14" s="263">
        <v>301066.75</v>
      </c>
      <c r="E14" s="263">
        <v>89356.335999999996</v>
      </c>
      <c r="F14" s="263">
        <v>3.3692826214</v>
      </c>
      <c r="H14" s="83" t="s">
        <v>115</v>
      </c>
      <c r="I14" s="23">
        <v>7.4999999999999997E-2</v>
      </c>
      <c r="J14" s="52">
        <f>($F$12 - $M$17) * $F$18</f>
        <v>6.4013384000000005E-3</v>
      </c>
      <c r="K14" s="52">
        <f>($F$13 - $M$17) * $F$18</f>
        <v>5.4038364000000005E-3</v>
      </c>
      <c r="L14" s="19"/>
      <c r="M14" s="65">
        <f>IFERROR(AVERAGE(J14:L14),"")</f>
        <v>5.9025874000000009E-3</v>
      </c>
      <c r="N14" s="66">
        <f>IFERROR(STDEV(J14:L14),"")</f>
        <v>7.0534042844714348E-4</v>
      </c>
    </row>
    <row r="15" spans="1:18" x14ac:dyDescent="0.25">
      <c r="A15" s="1" t="s">
        <v>152</v>
      </c>
      <c r="B15" s="1" t="s">
        <v>142</v>
      </c>
      <c r="C15" s="1" t="s">
        <v>8</v>
      </c>
      <c r="D15" s="263">
        <v>299269.96899999998</v>
      </c>
      <c r="E15" s="263">
        <v>91286.164000000004</v>
      </c>
      <c r="F15" s="263">
        <v>3.2783716160999998</v>
      </c>
      <c r="H15" s="83" t="s">
        <v>116</v>
      </c>
      <c r="I15" s="21">
        <v>0.25</v>
      </c>
      <c r="J15" s="24">
        <f>($F$14 - $M$17) * $F$18</f>
        <v>13.4771048556</v>
      </c>
      <c r="K15" s="24">
        <f>($F$15 - $M$17) * $F$18</f>
        <v>13.1134608344</v>
      </c>
      <c r="L15" s="19"/>
      <c r="M15" s="32">
        <f>IFERROR(AVERAGE(J15:L15),"")</f>
        <v>13.295282844999999</v>
      </c>
      <c r="N15" s="67">
        <f>IFERROR(STDEV(J15:L15),"")</f>
        <v>0.25713515332846515</v>
      </c>
    </row>
    <row r="16" spans="1:18" x14ac:dyDescent="0.25">
      <c r="A16" s="1" t="s">
        <v>153</v>
      </c>
      <c r="B16" s="1" t="s">
        <v>142</v>
      </c>
      <c r="C16" s="1" t="s">
        <v>8</v>
      </c>
      <c r="D16" s="263">
        <v>227745.90599999999</v>
      </c>
      <c r="E16" s="263">
        <v>79182.625</v>
      </c>
      <c r="F16" s="263">
        <v>2.8762106081000001</v>
      </c>
      <c r="H16" s="83" t="s">
        <v>117</v>
      </c>
      <c r="I16" s="19"/>
      <c r="J16" s="19"/>
      <c r="K16" s="19"/>
      <c r="L16" s="19"/>
      <c r="M16" s="19"/>
      <c r="N16" s="57"/>
    </row>
    <row r="17" spans="1:22" ht="15.75" thickBot="1" x14ac:dyDescent="0.3">
      <c r="A17" s="1" t="s">
        <v>154</v>
      </c>
      <c r="B17" s="1" t="s">
        <v>142</v>
      </c>
      <c r="C17" s="1" t="s">
        <v>8</v>
      </c>
      <c r="D17" s="263">
        <v>227950.96900000001</v>
      </c>
      <c r="E17" s="263">
        <v>81396.437999999995</v>
      </c>
      <c r="F17" s="263">
        <v>2.8005030024000002</v>
      </c>
      <c r="H17" s="84" t="s">
        <v>118</v>
      </c>
      <c r="I17" s="51"/>
      <c r="J17" s="53">
        <f>IF($G$4&lt;&gt;"","Point Deleted",$F$4)</f>
        <v>8.2060000000000007E-6</v>
      </c>
      <c r="K17" s="53">
        <f>IF($G$5&lt;&gt;"","Point Deleted",$F$5)</f>
        <v>4.6090000000000003E-6</v>
      </c>
      <c r="L17" s="51"/>
      <c r="M17" s="53">
        <f t="shared" ref="M17:M22" si="0">IFERROR(AVERAGE(J17:L17),"")</f>
        <v>6.4075000000000009E-6</v>
      </c>
      <c r="N17" s="68">
        <f t="shared" ref="N17:N22" si="1">IFERROR(STDEV(J17:L17),"")</f>
        <v>2.5434630919280118E-6</v>
      </c>
    </row>
    <row r="18" spans="1:22" ht="66.75" thickTop="1" thickBot="1" x14ac:dyDescent="0.3">
      <c r="C18" s="76"/>
      <c r="E18" s="264" t="s">
        <v>4</v>
      </c>
      <c r="F18" s="265">
        <v>4</v>
      </c>
      <c r="H18" s="85" t="s">
        <v>119</v>
      </c>
      <c r="I18" s="50"/>
      <c r="J18" s="73">
        <f>IFERROR(IF(ISTEXT($J$14),NA(),($J$14 * $I$14) / ($F$20 * 3600)),"")</f>
        <v>6.6680608333333333E-8</v>
      </c>
      <c r="K18" s="60">
        <f>IFERROR(IF(ISTEXT($K$14),NA(),($K$14 * $I$14) / ($F$20 * 3600)),"")</f>
        <v>5.6289962499999999E-8</v>
      </c>
      <c r="L18" s="50"/>
      <c r="M18" s="60">
        <f t="shared" si="0"/>
        <v>6.1485285416666663E-8</v>
      </c>
      <c r="N18" s="69">
        <f t="shared" si="1"/>
        <v>7.3472961296577449E-9</v>
      </c>
      <c r="P18" s="86" t="s">
        <v>125</v>
      </c>
      <c r="Q18" s="87" t="s">
        <v>126</v>
      </c>
      <c r="R18" s="88" t="s">
        <v>99</v>
      </c>
      <c r="S18" s="88" t="s">
        <v>127</v>
      </c>
      <c r="T18" s="88" t="s">
        <v>128</v>
      </c>
      <c r="U18" s="88" t="s">
        <v>129</v>
      </c>
      <c r="V18" s="88" t="s">
        <v>121</v>
      </c>
    </row>
    <row r="19" spans="1:22" ht="18.75" thickTop="1" x14ac:dyDescent="0.35">
      <c r="C19" s="76"/>
      <c r="E19" s="266" t="s">
        <v>110</v>
      </c>
      <c r="F19" s="267">
        <v>0.11</v>
      </c>
      <c r="H19" s="83" t="s">
        <v>120</v>
      </c>
      <c r="I19" s="19"/>
      <c r="J19" s="47">
        <f>IFERROR(IF(ISTEXT($J$15),NA(),$J$15),"")</f>
        <v>13.4771048556</v>
      </c>
      <c r="K19" s="32">
        <f>IFERROR(IF(ISTEXT($K$15),NA(),$K$15),"")</f>
        <v>13.1134608344</v>
      </c>
      <c r="L19" s="19"/>
      <c r="M19" s="32">
        <f t="shared" si="0"/>
        <v>13.295282844999999</v>
      </c>
      <c r="N19" s="67">
        <f t="shared" si="1"/>
        <v>0.25713515332846515</v>
      </c>
      <c r="Q19" s="89"/>
      <c r="R19" s="89" t="s">
        <v>113</v>
      </c>
      <c r="S19" s="93">
        <f>$J$10</f>
        <v>8.991030972447956E-3</v>
      </c>
      <c r="T19" s="94">
        <f>$K$10</f>
        <v>1.6329066299063798E-2</v>
      </c>
      <c r="U19" s="89" t="str">
        <f>$L$10</f>
        <v/>
      </c>
      <c r="V19" s="95">
        <f>$M$9</f>
        <v>0.37095280315132473</v>
      </c>
    </row>
    <row r="20" spans="1:22" ht="30" x14ac:dyDescent="0.25">
      <c r="C20" s="76"/>
      <c r="E20" s="266" t="s">
        <v>111</v>
      </c>
      <c r="F20" s="267">
        <v>2</v>
      </c>
      <c r="H20" s="83" t="s">
        <v>121</v>
      </c>
      <c r="I20" s="19"/>
      <c r="J20" s="48">
        <f>IFERROR(IF(OR(ISTEXT($J$13),ISTEXT($J$14),ISTEXT($J$15)),NA(),(($J$13 * $I$13) + ($J$14 * $I$14)) / $J$15 / $I$15),"")</f>
        <v>0.85379889280439381</v>
      </c>
      <c r="K20" s="33">
        <f>IFERROR(IF(OR(ISTEXT($K$13),ISTEXT($K$14),ISTEXT($K$15)),NA(),(($K$13 * $I$13) + ($K$14 * $I$14)) / $K$15 / $I$15),"")</f>
        <v>0.85435932375151802</v>
      </c>
      <c r="L20" s="19" t="str">
        <f>IFERROR(IF(OR(ISTEXT($L$13),ISTEXT($L$14),ISTEXT($L$15)),NA(),(($L$13 * $I$13) + ($L$14 * $I$14)) / $L$15 / $I$15),"")</f>
        <v/>
      </c>
      <c r="M20" s="33">
        <f t="shared" si="0"/>
        <v>0.85407910827795597</v>
      </c>
      <c r="N20" s="70">
        <f t="shared" si="1"/>
        <v>3.9628452309833044E-4</v>
      </c>
      <c r="P20" s="90" t="str">
        <f>$B$2</f>
        <v>DTXSID3047261</v>
      </c>
      <c r="Q20" s="96">
        <f>$F$21</f>
        <v>10</v>
      </c>
      <c r="R20" s="89" t="s">
        <v>124</v>
      </c>
      <c r="S20" s="94">
        <f>$J$21</f>
        <v>4.4979048169456498E-2</v>
      </c>
      <c r="T20" s="94">
        <f>$K$21</f>
        <v>3.9023026665530564E-2</v>
      </c>
      <c r="U20" s="89" t="str">
        <f>$L$21</f>
        <v/>
      </c>
      <c r="V20" s="95">
        <f>$M$20</f>
        <v>0.85407910827795597</v>
      </c>
    </row>
    <row r="21" spans="1:22" ht="18.75" thickBot="1" x14ac:dyDescent="0.4">
      <c r="C21" s="76"/>
      <c r="E21" s="268" t="s">
        <v>112</v>
      </c>
      <c r="F21" s="269">
        <v>10</v>
      </c>
      <c r="H21" s="84" t="s">
        <v>123</v>
      </c>
      <c r="I21" s="51"/>
      <c r="J21" s="74">
        <f>IFERROR($J$18 / $J$15 / $F$19 * 1000000,"")</f>
        <v>4.4979048169456498E-2</v>
      </c>
      <c r="K21" s="61">
        <f>IFERROR($K$18 / $K$15 / $F$19 * 1000000,"")</f>
        <v>3.9023026665530564E-2</v>
      </c>
      <c r="L21" s="51" t="str">
        <f>IFERROR($L$18 / $L$15 / $F$19 * 1000000,"")</f>
        <v/>
      </c>
      <c r="M21" s="61">
        <f t="shared" si="0"/>
        <v>4.2001037417493531E-2</v>
      </c>
      <c r="N21" s="71">
        <f t="shared" si="1"/>
        <v>4.2115431943189272E-3</v>
      </c>
      <c r="P21" s="91"/>
      <c r="Q21" s="97"/>
      <c r="R21" s="98" t="s">
        <v>95</v>
      </c>
      <c r="S21" s="99">
        <f>$J$22</f>
        <v>5.0026574602278577</v>
      </c>
      <c r="T21" s="99">
        <f>$K$22</f>
        <v>2.3897892231454709</v>
      </c>
      <c r="U21" s="98" t="str">
        <f>$L$22</f>
        <v/>
      </c>
      <c r="V21" s="98"/>
    </row>
    <row r="22" spans="1:22" ht="15.75" thickBot="1" x14ac:dyDescent="0.3">
      <c r="H22" s="58" t="s">
        <v>95</v>
      </c>
      <c r="I22" s="59"/>
      <c r="J22" s="62">
        <f>IFERROR($J$21 / $J$10,"")</f>
        <v>5.0026574602278577</v>
      </c>
      <c r="K22" s="62">
        <f>IFERROR($K$21 / $K$10,"")</f>
        <v>2.3897892231454709</v>
      </c>
      <c r="L22" s="59" t="str">
        <f>IFERROR($L$21 / $L$10,"")</f>
        <v/>
      </c>
      <c r="M22" s="62">
        <f t="shared" si="0"/>
        <v>3.6962233416866646</v>
      </c>
      <c r="N22" s="72">
        <f t="shared" si="1"/>
        <v>1.847576848787895</v>
      </c>
      <c r="P22" s="92"/>
      <c r="Q22" s="100"/>
      <c r="R22" s="89"/>
      <c r="S22" s="89"/>
      <c r="T22" s="89"/>
      <c r="U22" s="89"/>
      <c r="V22" s="89"/>
    </row>
    <row r="23" spans="1:22" ht="15.75" thickTop="1" x14ac:dyDescent="0.25"/>
    <row r="27" spans="1:22" ht="15.75" thickBot="1" x14ac:dyDescent="0.3">
      <c r="H27" s="76" t="s">
        <v>113</v>
      </c>
    </row>
    <row r="28" spans="1:22" ht="15.75" thickTop="1" x14ac:dyDescent="0.25">
      <c r="A28" s="1" t="s">
        <v>7</v>
      </c>
      <c r="B28" s="1" t="s">
        <v>155</v>
      </c>
      <c r="C28" s="1" t="s">
        <v>12</v>
      </c>
      <c r="D28" s="263">
        <v>0.77500000000000002</v>
      </c>
      <c r="E28" s="263">
        <v>89585.335999999996</v>
      </c>
      <c r="F28" s="263">
        <v>8.6510000000000007E-6</v>
      </c>
      <c r="H28" s="77" t="s">
        <v>114</v>
      </c>
      <c r="I28" s="26">
        <v>7.4999999999999997E-2</v>
      </c>
      <c r="J28" s="103">
        <f>($F$36 - $M$32) * $F$44</f>
        <v>0.1891265218</v>
      </c>
      <c r="K28" s="103">
        <f>($F$37 - $M$32) * $F$44</f>
        <v>0.17322178739999999</v>
      </c>
      <c r="L28" s="28"/>
      <c r="M28" s="104">
        <f>IFERROR(AVERAGE(J28:L28),"")</f>
        <v>0.1811741546</v>
      </c>
      <c r="N28" s="105">
        <f>IFERROR(STDEV(J28:L28),"")</f>
        <v>1.1246345547210962E-2</v>
      </c>
      <c r="P28" s="1" t="s">
        <v>113</v>
      </c>
      <c r="Q28" s="45">
        <f>$M$36</f>
        <v>8.1391081930105511E-3</v>
      </c>
      <c r="R28" s="45">
        <f>$N$36</f>
        <v>4.8084908776524953E-3</v>
      </c>
    </row>
    <row r="29" spans="1:22" x14ac:dyDescent="0.25">
      <c r="A29" s="1" t="s">
        <v>9</v>
      </c>
      <c r="B29" s="1" t="s">
        <v>155</v>
      </c>
      <c r="C29" s="1" t="s">
        <v>12</v>
      </c>
      <c r="D29" s="263">
        <v>0.41899999999999998</v>
      </c>
      <c r="E29" s="263">
        <v>107295.594</v>
      </c>
      <c r="F29" s="263">
        <v>3.9051000000000001E-6</v>
      </c>
      <c r="H29" s="78" t="s">
        <v>115</v>
      </c>
      <c r="I29" s="21">
        <v>0.25</v>
      </c>
      <c r="J29" s="101">
        <f>($F$32 - $M$32) * $F$44</f>
        <v>1.2686600000000001E-5</v>
      </c>
      <c r="K29" s="101">
        <f>($F$33 - $M$32) * $F$44</f>
        <v>3.1532200000000003E-5</v>
      </c>
      <c r="L29" s="19"/>
      <c r="M29" s="106">
        <f>IFERROR(AVERAGE(J29:L29),"")</f>
        <v>2.2109400000000002E-5</v>
      </c>
      <c r="N29" s="107">
        <f>IFERROR(STDEV(J29:L29),"")</f>
        <v>1.3325851555529201E-5</v>
      </c>
      <c r="P29" s="1" t="s">
        <v>124</v>
      </c>
      <c r="Q29" s="13">
        <f>$M$47</f>
        <v>4.5707477011636977</v>
      </c>
      <c r="R29" s="13">
        <f>$N$47</f>
        <v>4.8474593825407917</v>
      </c>
    </row>
    <row r="30" spans="1:22" x14ac:dyDescent="0.25">
      <c r="A30" s="1" t="s">
        <v>10</v>
      </c>
      <c r="B30" s="1" t="s">
        <v>155</v>
      </c>
      <c r="C30" s="1" t="s">
        <v>12</v>
      </c>
      <c r="D30" s="263">
        <v>0.45100000000000001</v>
      </c>
      <c r="E30" s="263">
        <v>111868.914</v>
      </c>
      <c r="F30" s="263">
        <v>4.0315000000000003E-6</v>
      </c>
      <c r="H30" s="78" t="s">
        <v>116</v>
      </c>
      <c r="I30" s="23">
        <v>7.4999999999999997E-2</v>
      </c>
      <c r="J30" s="102">
        <f>($F$34 - $M$32) * $F$44</f>
        <v>0.84503389139999996</v>
      </c>
      <c r="K30" s="102">
        <f>($F$35 - $M$32) * $F$44</f>
        <v>0.86256626579999995</v>
      </c>
      <c r="L30" s="19"/>
      <c r="M30" s="21">
        <f>IFERROR(AVERAGE(J30:L30),"")</f>
        <v>0.85380007859999996</v>
      </c>
      <c r="N30" s="108">
        <f>IFERROR(STDEV(J30:L30),"")</f>
        <v>1.2397260828541425E-2</v>
      </c>
    </row>
    <row r="31" spans="1:22" x14ac:dyDescent="0.25">
      <c r="A31" s="1" t="s">
        <v>11</v>
      </c>
      <c r="B31" s="1" t="s">
        <v>155</v>
      </c>
      <c r="C31" s="1" t="s">
        <v>12</v>
      </c>
      <c r="D31" s="263">
        <v>0.35499999999999998</v>
      </c>
      <c r="E31" s="263">
        <v>116727.93799999999</v>
      </c>
      <c r="F31" s="263">
        <v>3.0413E-6</v>
      </c>
      <c r="H31" s="78" t="s">
        <v>117</v>
      </c>
      <c r="I31" s="19"/>
      <c r="J31" s="19"/>
      <c r="K31" s="19"/>
      <c r="L31" s="19"/>
      <c r="M31" s="19"/>
      <c r="N31" s="29"/>
    </row>
    <row r="32" spans="1:22" ht="15.75" thickBot="1" x14ac:dyDescent="0.3">
      <c r="A32" s="1" t="s">
        <v>156</v>
      </c>
      <c r="B32" s="1" t="s">
        <v>155</v>
      </c>
      <c r="C32" s="1" t="s">
        <v>12</v>
      </c>
      <c r="D32" s="263">
        <v>1.0860000000000001</v>
      </c>
      <c r="E32" s="263">
        <v>114924.859</v>
      </c>
      <c r="F32" s="263">
        <v>9.4497000000000003E-6</v>
      </c>
      <c r="H32" s="79" t="s">
        <v>118</v>
      </c>
      <c r="I32" s="20"/>
      <c r="J32" s="25">
        <f>IF($G$28&lt;&gt;"","Point Deleted",$F$28)</f>
        <v>8.6510000000000007E-6</v>
      </c>
      <c r="K32" s="25">
        <f>IF($G$29&lt;&gt;"","Point Deleted",$F$29)</f>
        <v>3.9051000000000001E-6</v>
      </c>
      <c r="L32" s="20"/>
      <c r="M32" s="25">
        <f>IFERROR(AVERAGE(J32:L32),"")</f>
        <v>6.27805E-6</v>
      </c>
      <c r="N32" s="41">
        <f>IFERROR(STDEV(J32:L32),"")</f>
        <v>3.3558580728332363E-6</v>
      </c>
    </row>
    <row r="33" spans="1:22" x14ac:dyDescent="0.25">
      <c r="A33" s="1" t="s">
        <v>157</v>
      </c>
      <c r="B33" s="1" t="s">
        <v>155</v>
      </c>
      <c r="C33" s="1" t="s">
        <v>12</v>
      </c>
      <c r="D33" s="263">
        <v>1.669</v>
      </c>
      <c r="E33" s="263">
        <v>117858.133</v>
      </c>
      <c r="F33" s="263">
        <v>1.4161100000000001E-5</v>
      </c>
      <c r="H33" s="80" t="s">
        <v>119</v>
      </c>
      <c r="I33" s="18"/>
      <c r="J33" s="46">
        <f>IFERROR(IF(ISTEXT($J$29),NA(),($J$29 * $I$29) / ($F$46 * 3600)),"")</f>
        <v>4.4050694444444451E-10</v>
      </c>
      <c r="K33" s="31">
        <f>IFERROR(IF(ISTEXT($K$29),NA(),($K$29 * $I$29) / ($F$46 * 3600)),"")</f>
        <v>1.0948680555555557E-9</v>
      </c>
      <c r="L33" s="18"/>
      <c r="M33" s="31">
        <f>IFERROR(AVERAGE(J33:L33),"")</f>
        <v>7.676875000000001E-10</v>
      </c>
      <c r="N33" s="42">
        <f>IFERROR(STDEV(J33:L33),"")</f>
        <v>4.6270317901143057E-10</v>
      </c>
    </row>
    <row r="34" spans="1:22" ht="18" x14ac:dyDescent="0.35">
      <c r="A34" s="1" t="s">
        <v>158</v>
      </c>
      <c r="B34" s="1" t="s">
        <v>155</v>
      </c>
      <c r="C34" s="1" t="s">
        <v>12</v>
      </c>
      <c r="D34" s="263">
        <v>18740.271000000001</v>
      </c>
      <c r="E34" s="263">
        <v>88705.148000000001</v>
      </c>
      <c r="F34" s="263">
        <v>0.21126475089999999</v>
      </c>
      <c r="H34" s="78" t="s">
        <v>120</v>
      </c>
      <c r="I34" s="19"/>
      <c r="J34" s="109">
        <f>IFERROR(IF(ISTEXT($J$30),NA(),$J$30),"")</f>
        <v>0.84503389139999996</v>
      </c>
      <c r="K34" s="21">
        <f>IFERROR(IF(ISTEXT($K$30),NA(),$K$30),"")</f>
        <v>0.86256626579999995</v>
      </c>
      <c r="L34" s="19"/>
      <c r="M34" s="21">
        <f>IFERROR(AVERAGE(J34:L34),"")</f>
        <v>0.85380007859999996</v>
      </c>
      <c r="N34" s="108">
        <f>IFERROR(STDEV(J34:L34),"")</f>
        <v>1.2397260828541425E-2</v>
      </c>
    </row>
    <row r="35" spans="1:22" x14ac:dyDescent="0.25">
      <c r="A35" s="1" t="s">
        <v>159</v>
      </c>
      <c r="B35" s="1" t="s">
        <v>155</v>
      </c>
      <c r="C35" s="1" t="s">
        <v>12</v>
      </c>
      <c r="D35" s="263">
        <v>19011.145</v>
      </c>
      <c r="E35" s="263">
        <v>88158.289000000004</v>
      </c>
      <c r="F35" s="263">
        <v>0.21564784449999999</v>
      </c>
      <c r="H35" s="78" t="s">
        <v>121</v>
      </c>
      <c r="I35" s="19"/>
      <c r="J35" s="48">
        <f>IFERROR(IF(OR(ISTEXT($J$28),ISTEXT($J$29),ISTEXT($J$30)),NA(),(($J$28 * $I$28) + ($J$29 * $I$29)) / $J$30 / $I$30),"")</f>
        <v>0.22385943616209697</v>
      </c>
      <c r="K35" s="33">
        <f>IFERROR(IF(OR(ISTEXT($K$28),ISTEXT($K$29),ISTEXT($K$30)),NA(),(($K$28 * $I$28) + ($K$29 * $I$29)) / $K$30 / $I$30),"")</f>
        <v>0.20094328007666604</v>
      </c>
      <c r="L35" s="19" t="str">
        <f>IFERROR(IF(OR(ISTEXT($L$28),ISTEXT($L$29),ISTEXT($L$30)),NA(),(($L$28 * $I$28) + ($L$29 * $I$29)) / $L$30 / $I$30),"")</f>
        <v/>
      </c>
      <c r="M35" s="33">
        <f>IFERROR(AVERAGE(J35:L35),"")</f>
        <v>0.21240135811938149</v>
      </c>
      <c r="N35" s="43">
        <f>IFERROR(STDEV(J35:L35),"")</f>
        <v>1.6204169366737579E-2</v>
      </c>
    </row>
    <row r="36" spans="1:22" ht="18.75" thickBot="1" x14ac:dyDescent="0.4">
      <c r="A36" s="1" t="s">
        <v>160</v>
      </c>
      <c r="B36" s="1" t="s">
        <v>155</v>
      </c>
      <c r="C36" s="1" t="s">
        <v>12</v>
      </c>
      <c r="D36" s="263">
        <v>4280.2030000000004</v>
      </c>
      <c r="E36" s="263">
        <v>90513.687999999995</v>
      </c>
      <c r="F36" s="263">
        <v>4.7287908500000003E-2</v>
      </c>
      <c r="H36" s="81" t="s">
        <v>123</v>
      </c>
      <c r="I36" s="30"/>
      <c r="J36" s="110">
        <f>IFERROR($J$33 / $J$30 / $F$45 * 1000000,"")</f>
        <v>4.7389916861488215E-3</v>
      </c>
      <c r="K36" s="35">
        <f>IFERROR($K$33 / $K$30 / $F$45 * 1000000,"")</f>
        <v>1.1539224699872282E-2</v>
      </c>
      <c r="L36" s="30" t="str">
        <f>IFERROR($L$33 / $L$30 / $F$45 * 1000000,"")</f>
        <v/>
      </c>
      <c r="M36" s="34">
        <f>IFERROR(AVERAGE(J36:L36),"")</f>
        <v>8.1391081930105511E-3</v>
      </c>
      <c r="N36" s="44">
        <f>IFERROR(STDEV(J36:L36),"")</f>
        <v>4.8084908776524953E-3</v>
      </c>
    </row>
    <row r="37" spans="1:22" ht="15.75" thickTop="1" x14ac:dyDescent="0.25">
      <c r="A37" s="1" t="s">
        <v>161</v>
      </c>
      <c r="B37" s="1" t="s">
        <v>155</v>
      </c>
      <c r="C37" s="1" t="s">
        <v>12</v>
      </c>
      <c r="D37" s="263">
        <v>3895.7330000000002</v>
      </c>
      <c r="E37" s="263">
        <v>89946.383000000002</v>
      </c>
      <c r="F37" s="263">
        <v>4.3311724900000001E-2</v>
      </c>
      <c r="H37" s="75"/>
    </row>
    <row r="38" spans="1:22" ht="15.75" thickBot="1" x14ac:dyDescent="0.3">
      <c r="A38" s="1" t="s">
        <v>162</v>
      </c>
      <c r="B38" s="1" t="s">
        <v>155</v>
      </c>
      <c r="C38" s="1" t="s">
        <v>12</v>
      </c>
      <c r="D38" s="263">
        <v>1860.377</v>
      </c>
      <c r="E38" s="263">
        <v>100364.781</v>
      </c>
      <c r="F38" s="263">
        <v>1.8536153600000001E-2</v>
      </c>
      <c r="H38" s="76" t="s">
        <v>124</v>
      </c>
    </row>
    <row r="39" spans="1:22" ht="15.75" thickTop="1" x14ac:dyDescent="0.25">
      <c r="A39" s="1" t="s">
        <v>163</v>
      </c>
      <c r="B39" s="1" t="s">
        <v>155</v>
      </c>
      <c r="C39" s="1" t="s">
        <v>12</v>
      </c>
      <c r="D39" s="263">
        <v>259.94200000000001</v>
      </c>
      <c r="E39" s="263">
        <v>99122.68</v>
      </c>
      <c r="F39" s="263">
        <v>2.6224271000000001E-3</v>
      </c>
      <c r="H39" s="82" t="s">
        <v>114</v>
      </c>
      <c r="I39" s="54">
        <v>0.25</v>
      </c>
      <c r="J39" s="112">
        <f>($F$42 - $M$43) * $F$44</f>
        <v>0.52993645519999999</v>
      </c>
      <c r="K39" s="112">
        <f>($F$43 - $M$43) * $F$44</f>
        <v>0.54612372919999996</v>
      </c>
      <c r="L39" s="56"/>
      <c r="M39" s="54">
        <f>IFERROR(AVERAGE(J39:L39),"")</f>
        <v>0.53803009219999998</v>
      </c>
      <c r="N39" s="116">
        <f>IFERROR(STDEV(J39:L39),"")</f>
        <v>1.1446131214324671E-2</v>
      </c>
    </row>
    <row r="40" spans="1:22" x14ac:dyDescent="0.25">
      <c r="A40" s="1" t="s">
        <v>164</v>
      </c>
      <c r="B40" s="1" t="s">
        <v>155</v>
      </c>
      <c r="C40" s="1" t="s">
        <v>12</v>
      </c>
      <c r="D40" s="263">
        <v>19378.032999999999</v>
      </c>
      <c r="E40" s="263">
        <v>88314.906000000003</v>
      </c>
      <c r="F40" s="263">
        <v>0.2194197319</v>
      </c>
      <c r="H40" s="83" t="s">
        <v>115</v>
      </c>
      <c r="I40" s="23">
        <v>7.4999999999999997E-2</v>
      </c>
      <c r="J40" s="111">
        <f>($F$38 - $M$43) * $F$44</f>
        <v>7.4130468800000002E-2</v>
      </c>
      <c r="K40" s="111">
        <f>($F$39 - $M$43) * $F$44</f>
        <v>1.0475562800000001E-2</v>
      </c>
      <c r="L40" s="19"/>
      <c r="M40" s="23">
        <f>IFERROR(AVERAGE(J40:L40),"")</f>
        <v>4.2303015800000003E-2</v>
      </c>
      <c r="N40" s="117">
        <f>IFERROR(STDEV(J40:L40),"")</f>
        <v>4.5010815688392249E-2</v>
      </c>
    </row>
    <row r="41" spans="1:22" x14ac:dyDescent="0.25">
      <c r="A41" s="1" t="s">
        <v>165</v>
      </c>
      <c r="B41" s="1" t="s">
        <v>155</v>
      </c>
      <c r="C41" s="1" t="s">
        <v>12</v>
      </c>
      <c r="D41" s="263">
        <v>19951.276999999998</v>
      </c>
      <c r="E41" s="263">
        <v>91957.125</v>
      </c>
      <c r="F41" s="263">
        <v>0.2169628183</v>
      </c>
      <c r="H41" s="83" t="s">
        <v>116</v>
      </c>
      <c r="I41" s="21">
        <v>0.25</v>
      </c>
      <c r="J41" s="102">
        <f>($F$40 - $M$43) * $F$44</f>
        <v>0.87766478199999998</v>
      </c>
      <c r="K41" s="102">
        <f>($F$41 - $M$43) * $F$44</f>
        <v>0.86783712759999998</v>
      </c>
      <c r="L41" s="19"/>
      <c r="M41" s="21">
        <f>IFERROR(AVERAGE(J41:L41),"")</f>
        <v>0.87275095479999998</v>
      </c>
      <c r="N41" s="118">
        <f>IFERROR(STDEV(J41:L41),"")</f>
        <v>6.949201069397809E-3</v>
      </c>
    </row>
    <row r="42" spans="1:22" x14ac:dyDescent="0.25">
      <c r="A42" s="1" t="s">
        <v>166</v>
      </c>
      <c r="B42" s="1" t="s">
        <v>155</v>
      </c>
      <c r="C42" s="1" t="s">
        <v>12</v>
      </c>
      <c r="D42" s="263">
        <v>10655.486999999999</v>
      </c>
      <c r="E42" s="263">
        <v>80426.266000000003</v>
      </c>
      <c r="F42" s="263">
        <v>0.1324876502</v>
      </c>
      <c r="H42" s="83" t="s">
        <v>117</v>
      </c>
      <c r="I42" s="19"/>
      <c r="J42" s="19"/>
      <c r="K42" s="19"/>
      <c r="L42" s="19"/>
      <c r="M42" s="19"/>
      <c r="N42" s="57"/>
    </row>
    <row r="43" spans="1:22" ht="15.75" thickBot="1" x14ac:dyDescent="0.3">
      <c r="A43" s="1" t="s">
        <v>167</v>
      </c>
      <c r="B43" s="1" t="s">
        <v>155</v>
      </c>
      <c r="C43" s="1" t="s">
        <v>12</v>
      </c>
      <c r="D43" s="263">
        <v>10832.232</v>
      </c>
      <c r="E43" s="263">
        <v>79336.976999999999</v>
      </c>
      <c r="F43" s="263">
        <v>0.13653446869999999</v>
      </c>
      <c r="H43" s="84" t="s">
        <v>118</v>
      </c>
      <c r="I43" s="51"/>
      <c r="J43" s="53">
        <f>IF($G$30&lt;&gt;"","Point Deleted",$F$30)</f>
        <v>4.0315000000000003E-6</v>
      </c>
      <c r="K43" s="53">
        <f>IF($G$31&lt;&gt;"","Point Deleted",$F$31)</f>
        <v>3.0413E-6</v>
      </c>
      <c r="L43" s="51"/>
      <c r="M43" s="53">
        <f t="shared" ref="M43:M48" si="2">IFERROR(AVERAGE(J43:L43),"")</f>
        <v>3.5364000000000001E-6</v>
      </c>
      <c r="N43" s="68">
        <f t="shared" ref="N43:N48" si="3">IFERROR(STDEV(J43:L43),"")</f>
        <v>7.001771347309196E-7</v>
      </c>
    </row>
    <row r="44" spans="1:22" ht="66.75" thickTop="1" thickBot="1" x14ac:dyDescent="0.3">
      <c r="C44" s="76"/>
      <c r="E44" s="264" t="s">
        <v>4</v>
      </c>
      <c r="F44" s="265">
        <v>4</v>
      </c>
      <c r="H44" s="85" t="s">
        <v>119</v>
      </c>
      <c r="I44" s="50"/>
      <c r="J44" s="73">
        <f>IFERROR(IF(ISTEXT($J$40),NA(),($J$40 * $I$40) / ($F$46 * 3600)),"")</f>
        <v>7.721923833333333E-7</v>
      </c>
      <c r="K44" s="60">
        <f>IFERROR(IF(ISTEXT($K$40),NA(),($K$40 * $I$40) / ($F$46 * 3600)),"")</f>
        <v>1.0912044583333334E-7</v>
      </c>
      <c r="L44" s="50"/>
      <c r="M44" s="60">
        <f t="shared" si="2"/>
        <v>4.4065641458333332E-7</v>
      </c>
      <c r="N44" s="69">
        <f t="shared" si="3"/>
        <v>4.6886266342075261E-7</v>
      </c>
      <c r="P44" s="86" t="s">
        <v>125</v>
      </c>
      <c r="Q44" s="87" t="s">
        <v>126</v>
      </c>
      <c r="R44" s="88" t="s">
        <v>99</v>
      </c>
      <c r="S44" s="88" t="s">
        <v>127</v>
      </c>
      <c r="T44" s="88" t="s">
        <v>128</v>
      </c>
      <c r="U44" s="88" t="s">
        <v>129</v>
      </c>
      <c r="V44" s="88" t="s">
        <v>121</v>
      </c>
    </row>
    <row r="45" spans="1:22" ht="18.75" thickTop="1" x14ac:dyDescent="0.35">
      <c r="C45" s="76"/>
      <c r="E45" s="266" t="s">
        <v>110</v>
      </c>
      <c r="F45" s="267">
        <v>0.11</v>
      </c>
      <c r="H45" s="83" t="s">
        <v>120</v>
      </c>
      <c r="I45" s="19"/>
      <c r="J45" s="109">
        <f>IFERROR(IF(ISTEXT($J$41),NA(),$J$41),"")</f>
        <v>0.87766478199999998</v>
      </c>
      <c r="K45" s="21">
        <f>IFERROR(IF(ISTEXT($K$41),NA(),$K$41),"")</f>
        <v>0.86783712759999998</v>
      </c>
      <c r="L45" s="19"/>
      <c r="M45" s="21">
        <f t="shared" si="2"/>
        <v>0.87275095479999998</v>
      </c>
      <c r="N45" s="118">
        <f t="shared" si="3"/>
        <v>6.949201069397809E-3</v>
      </c>
      <c r="Q45" s="89"/>
      <c r="R45" s="89" t="s">
        <v>113</v>
      </c>
      <c r="S45" s="94">
        <f>$J$36</f>
        <v>4.7389916861488215E-3</v>
      </c>
      <c r="T45" s="94">
        <f>$K$36</f>
        <v>1.1539224699872282E-2</v>
      </c>
      <c r="U45" s="89" t="str">
        <f>$L$36</f>
        <v/>
      </c>
      <c r="V45" s="95">
        <f>$M$35</f>
        <v>0.21240135811938149</v>
      </c>
    </row>
    <row r="46" spans="1:22" ht="30" x14ac:dyDescent="0.25">
      <c r="C46" s="76"/>
      <c r="E46" s="266" t="s">
        <v>111</v>
      </c>
      <c r="F46" s="267">
        <v>2</v>
      </c>
      <c r="H46" s="83" t="s">
        <v>121</v>
      </c>
      <c r="I46" s="19"/>
      <c r="J46" s="48">
        <f>IFERROR(IF(OR(ISTEXT($J$39),ISTEXT($J$40),ISTEXT($J$41)),NA(),(($J$39 * $I$39) + ($J$40 * $I$40)) / $J$41 / $I$41),"")</f>
        <v>0.62914179441234541</v>
      </c>
      <c r="K46" s="33">
        <f>IFERROR(IF(OR(ISTEXT($K$39),ISTEXT($K$40),ISTEXT($K$41)),NA(),(($K$39 * $I$39) + ($K$40 * $I$40)) / $K$41 / $I$41),"")</f>
        <v>0.63291415009979346</v>
      </c>
      <c r="L46" s="19" t="str">
        <f>IFERROR(IF(OR(ISTEXT($L$39),ISTEXT($L$40),ISTEXT($L$41)),NA(),(($L$39 * $I$39) + ($L$40 * $I$40)) / $L$41 / $I$41),"")</f>
        <v/>
      </c>
      <c r="M46" s="33">
        <f t="shared" si="2"/>
        <v>0.63102797225606944</v>
      </c>
      <c r="N46" s="119">
        <f t="shared" si="3"/>
        <v>2.667458287642155E-3</v>
      </c>
      <c r="P46" s="90" t="str">
        <f>$B$28</f>
        <v>DTXSID9041289</v>
      </c>
      <c r="Q46" s="96">
        <f>$F$47</f>
        <v>10</v>
      </c>
      <c r="R46" s="89" t="s">
        <v>124</v>
      </c>
      <c r="S46" s="123">
        <f>$J$47</f>
        <v>7.9984191020846458</v>
      </c>
      <c r="T46" s="123">
        <f>$K$47</f>
        <v>1.1430763002427498</v>
      </c>
      <c r="U46" s="89" t="str">
        <f>$L$47</f>
        <v/>
      </c>
      <c r="V46" s="95">
        <f>$M$46</f>
        <v>0.63102797225606944</v>
      </c>
    </row>
    <row r="47" spans="1:22" ht="18.75" thickBot="1" x14ac:dyDescent="0.4">
      <c r="C47" s="76"/>
      <c r="E47" s="268" t="s">
        <v>112</v>
      </c>
      <c r="F47" s="269">
        <v>10</v>
      </c>
      <c r="H47" s="84" t="s">
        <v>123</v>
      </c>
      <c r="I47" s="51"/>
      <c r="J47" s="122">
        <f>IFERROR($J$44 / $J$41 / $F$45 * 1000000,"")</f>
        <v>7.9984191020846458</v>
      </c>
      <c r="K47" s="113">
        <f>IFERROR($K$44 / $K$41 / $F$45 * 1000000,"")</f>
        <v>1.1430763002427498</v>
      </c>
      <c r="L47" s="51" t="str">
        <f>IFERROR($L$44 / $L$41 / $F$45 * 1000000,"")</f>
        <v/>
      </c>
      <c r="M47" s="113">
        <f t="shared" si="2"/>
        <v>4.5707477011636977</v>
      </c>
      <c r="N47" s="120">
        <f t="shared" si="3"/>
        <v>4.8474593825407917</v>
      </c>
      <c r="P47" s="91"/>
      <c r="Q47" s="97"/>
      <c r="R47" s="98" t="s">
        <v>95</v>
      </c>
      <c r="S47" s="124">
        <f>$J$48</f>
        <v>1687.7892243327869</v>
      </c>
      <c r="T47" s="125">
        <f>$K$48</f>
        <v>99.060060790340742</v>
      </c>
      <c r="U47" s="98" t="str">
        <f>$L$48</f>
        <v/>
      </c>
      <c r="V47" s="98"/>
    </row>
    <row r="48" spans="1:22" ht="15.75" thickBot="1" x14ac:dyDescent="0.3">
      <c r="H48" s="58" t="s">
        <v>95</v>
      </c>
      <c r="I48" s="59"/>
      <c r="J48" s="114">
        <f>IFERROR($J$47 / $J$36,"")</f>
        <v>1687.7892243327869</v>
      </c>
      <c r="K48" s="115">
        <f>IFERROR($K$47 / $K$36,"")</f>
        <v>99.060060790340742</v>
      </c>
      <c r="L48" s="59" t="str">
        <f>IFERROR($L$47 / $L$36,"")</f>
        <v/>
      </c>
      <c r="M48" s="114">
        <f t="shared" si="2"/>
        <v>893.42464256156381</v>
      </c>
      <c r="N48" s="121">
        <f t="shared" si="3"/>
        <v>1123.4011650096954</v>
      </c>
      <c r="P48" s="92"/>
      <c r="Q48" s="100"/>
      <c r="R48" s="89"/>
      <c r="S48" s="89"/>
      <c r="T48" s="89"/>
      <c r="U48" s="89"/>
      <c r="V48" s="89"/>
    </row>
    <row r="49" spans="1:18" ht="15.75" thickTop="1" x14ac:dyDescent="0.25"/>
    <row r="53" spans="1:18" ht="15.75" thickBot="1" x14ac:dyDescent="0.3">
      <c r="H53" s="76" t="s">
        <v>113</v>
      </c>
    </row>
    <row r="54" spans="1:18" ht="15.75" thickTop="1" x14ac:dyDescent="0.25">
      <c r="A54" s="1" t="s">
        <v>7</v>
      </c>
      <c r="B54" s="1" t="s">
        <v>168</v>
      </c>
      <c r="C54" s="1" t="s">
        <v>13</v>
      </c>
      <c r="D54" s="263">
        <v>0.16700000000000001</v>
      </c>
      <c r="E54" s="263">
        <v>89585.335999999996</v>
      </c>
      <c r="F54" s="263">
        <v>1.8641000000000001E-6</v>
      </c>
      <c r="H54" s="77" t="s">
        <v>114</v>
      </c>
      <c r="I54" s="26">
        <v>7.4999999999999997E-2</v>
      </c>
      <c r="J54" s="126">
        <f>($F$62 - $M$58) * $F$70</f>
        <v>1.1977411999999998E-3</v>
      </c>
      <c r="K54" s="127">
        <f>($F$63 - $M$58) * $F$70</f>
        <v>4.3227999999999987E-6</v>
      </c>
      <c r="L54" s="28"/>
      <c r="M54" s="131">
        <f>IFERROR(AVERAGE(J54:L54),"")</f>
        <v>6.0103199999999993E-4</v>
      </c>
      <c r="N54" s="132">
        <f>IFERROR(STDEV(J54:L54),"")</f>
        <v>8.4387424343279941E-4</v>
      </c>
      <c r="P54" s="1" t="s">
        <v>113</v>
      </c>
      <c r="Q54" s="136">
        <f>$M$62</f>
        <v>9.9458010688005679E-4</v>
      </c>
      <c r="R54" s="45">
        <f>$N$62</f>
        <v>1.7461430563605125E-3</v>
      </c>
    </row>
    <row r="55" spans="1:18" x14ac:dyDescent="0.25">
      <c r="A55" s="1" t="s">
        <v>9</v>
      </c>
      <c r="B55" s="1" t="s">
        <v>168</v>
      </c>
      <c r="C55" s="1" t="s">
        <v>13</v>
      </c>
      <c r="D55" s="263">
        <v>0.41599999999999998</v>
      </c>
      <c r="E55" s="263">
        <v>107295.594</v>
      </c>
      <c r="F55" s="263">
        <v>3.8770999999999997E-6</v>
      </c>
      <c r="H55" s="78" t="s">
        <v>115</v>
      </c>
      <c r="I55" s="21">
        <v>0.25</v>
      </c>
      <c r="J55" s="101">
        <f>($F$58 - $M$58) * $F$70</f>
        <v>8.2918799999999996E-5</v>
      </c>
      <c r="K55" s="101">
        <f>($F$59 - $M$58) * $F$70</f>
        <v>-8.9088000000000002E-6</v>
      </c>
      <c r="L55" s="19"/>
      <c r="M55" s="106">
        <f>IFERROR(AVERAGE(J55:L55),"")</f>
        <v>3.7004999999999996E-5</v>
      </c>
      <c r="N55" s="107">
        <f>IFERROR(STDEV(J55:L55),"")</f>
        <v>6.4931918660085806E-5</v>
      </c>
      <c r="P55" s="1" t="s">
        <v>124</v>
      </c>
      <c r="Q55" s="136">
        <f>$M$73</f>
        <v>7.0014660942909282E-4</v>
      </c>
      <c r="R55" s="136">
        <f>$N$73</f>
        <v>5.3692719710752212E-4</v>
      </c>
    </row>
    <row r="56" spans="1:18" x14ac:dyDescent="0.25">
      <c r="A56" s="1" t="s">
        <v>10</v>
      </c>
      <c r="B56" s="1" t="s">
        <v>168</v>
      </c>
      <c r="C56" s="1" t="s">
        <v>13</v>
      </c>
      <c r="D56" s="263">
        <v>0.14799999999999999</v>
      </c>
      <c r="E56" s="263">
        <v>111868.914</v>
      </c>
      <c r="F56" s="263">
        <v>1.3230000000000001E-6</v>
      </c>
      <c r="H56" s="78" t="s">
        <v>116</v>
      </c>
      <c r="I56" s="23">
        <v>7.4999999999999997E-2</v>
      </c>
      <c r="J56" s="24">
        <f>($F$60 - $M$58) * $F$70</f>
        <v>11.7408982788</v>
      </c>
      <c r="K56" s="24">
        <f>($F$61 - $M$58) * $F$70</f>
        <v>11.710853263200001</v>
      </c>
      <c r="L56" s="19"/>
      <c r="M56" s="32">
        <f>IFERROR(AVERAGE(J56:L56),"")</f>
        <v>11.725875771</v>
      </c>
      <c r="N56" s="108">
        <f>IFERROR(STDEV(J56:L56),"")</f>
        <v>2.1245034271614862E-2</v>
      </c>
    </row>
    <row r="57" spans="1:18" x14ac:dyDescent="0.25">
      <c r="A57" s="1" t="s">
        <v>11</v>
      </c>
      <c r="B57" s="1" t="s">
        <v>168</v>
      </c>
      <c r="C57" s="1" t="s">
        <v>13</v>
      </c>
      <c r="D57" s="263">
        <v>3.5000000000000003E-2</v>
      </c>
      <c r="E57" s="263">
        <v>116727.93799999999</v>
      </c>
      <c r="F57" s="263">
        <v>2.9980000000000002E-7</v>
      </c>
      <c r="H57" s="78" t="s">
        <v>117</v>
      </c>
      <c r="I57" s="19"/>
      <c r="J57" s="19"/>
      <c r="K57" s="19"/>
      <c r="L57" s="19"/>
      <c r="M57" s="19"/>
      <c r="N57" s="29"/>
    </row>
    <row r="58" spans="1:18" ht="15.75" thickBot="1" x14ac:dyDescent="0.3">
      <c r="A58" s="1" t="s">
        <v>169</v>
      </c>
      <c r="B58" s="1" t="s">
        <v>168</v>
      </c>
      <c r="C58" s="1" t="s">
        <v>13</v>
      </c>
      <c r="D58" s="263">
        <v>2.6339999999999999</v>
      </c>
      <c r="E58" s="263">
        <v>111608.883</v>
      </c>
      <c r="F58" s="263">
        <v>2.3600299999999998E-5</v>
      </c>
      <c r="H58" s="79" t="s">
        <v>118</v>
      </c>
      <c r="I58" s="20"/>
      <c r="J58" s="25">
        <f>IF($G$54&lt;&gt;"","Point Deleted",$F$54)</f>
        <v>1.8641000000000001E-6</v>
      </c>
      <c r="K58" s="25">
        <f>IF($G$55&lt;&gt;"","Point Deleted",$F$55)</f>
        <v>3.8770999999999997E-6</v>
      </c>
      <c r="L58" s="20"/>
      <c r="M58" s="25">
        <f>IFERROR(AVERAGE(J58:L58),"")</f>
        <v>2.8706000000000001E-6</v>
      </c>
      <c r="N58" s="41">
        <f>IFERROR(STDEV(J58:L58),"")</f>
        <v>1.42340595052852E-6</v>
      </c>
    </row>
    <row r="59" spans="1:18" x14ac:dyDescent="0.25">
      <c r="A59" s="1" t="s">
        <v>170</v>
      </c>
      <c r="B59" s="1" t="s">
        <v>168</v>
      </c>
      <c r="C59" s="1" t="s">
        <v>13</v>
      </c>
      <c r="D59" s="263">
        <v>7.1999999999999995E-2</v>
      </c>
      <c r="E59" s="263">
        <v>111906.906</v>
      </c>
      <c r="F59" s="263">
        <v>6.4339999999999995E-7</v>
      </c>
      <c r="H59" s="80" t="s">
        <v>119</v>
      </c>
      <c r="I59" s="18"/>
      <c r="J59" s="46">
        <f>IFERROR(IF(ISTEXT($J$55),NA(),($J$55 * $I$55) / ($F$72 * 3600)),"")</f>
        <v>2.8791249999999998E-9</v>
      </c>
      <c r="K59" s="31">
        <f>IFERROR(IF(ISTEXT($K$55),NA(),($K$55 * $I$55) / ($F$72 * 3600)),"")</f>
        <v>-3.0933333333333335E-10</v>
      </c>
      <c r="L59" s="18"/>
      <c r="M59" s="31">
        <f>IFERROR(AVERAGE(J59:L59),"")</f>
        <v>1.2848958333333332E-9</v>
      </c>
      <c r="N59" s="42">
        <f>IFERROR(STDEV(J59:L59),"")</f>
        <v>2.2545805090307572E-9</v>
      </c>
    </row>
    <row r="60" spans="1:18" ht="18" x14ac:dyDescent="0.35">
      <c r="A60" s="1" t="s">
        <v>171</v>
      </c>
      <c r="B60" s="1" t="s">
        <v>168</v>
      </c>
      <c r="C60" s="1" t="s">
        <v>13</v>
      </c>
      <c r="D60" s="263">
        <v>253589.641</v>
      </c>
      <c r="E60" s="263">
        <v>86395.226999999999</v>
      </c>
      <c r="F60" s="263">
        <v>2.9352274402999998</v>
      </c>
      <c r="H60" s="78" t="s">
        <v>120</v>
      </c>
      <c r="I60" s="19"/>
      <c r="J60" s="47">
        <f>IFERROR(IF(ISTEXT($J$56),NA(),$J$56),"")</f>
        <v>11.7408982788</v>
      </c>
      <c r="K60" s="32">
        <f>IFERROR(IF(ISTEXT($K$56),NA(),$K$56),"")</f>
        <v>11.710853263200001</v>
      </c>
      <c r="L60" s="19"/>
      <c r="M60" s="32">
        <f>IFERROR(AVERAGE(J60:L60),"")</f>
        <v>11.725875771</v>
      </c>
      <c r="N60" s="108">
        <f>IFERROR(STDEV(J60:L60),"")</f>
        <v>2.1245034271614862E-2</v>
      </c>
    </row>
    <row r="61" spans="1:18" x14ac:dyDescent="0.25">
      <c r="A61" s="1" t="s">
        <v>172</v>
      </c>
      <c r="B61" s="1" t="s">
        <v>168</v>
      </c>
      <c r="C61" s="1" t="s">
        <v>13</v>
      </c>
      <c r="D61" s="263">
        <v>254645.29699999999</v>
      </c>
      <c r="E61" s="263">
        <v>86977.452999999994</v>
      </c>
      <c r="F61" s="263">
        <v>2.9277161864000001</v>
      </c>
      <c r="H61" s="78" t="s">
        <v>121</v>
      </c>
      <c r="I61" s="19"/>
      <c r="J61" s="137">
        <f>IFERROR(IF(OR(ISTEXT($J$54),ISTEXT($J$55),ISTEXT($J$56)),NA(),(($J$54 * $I$54) + ($J$55 * $I$55)) / $J$56 / $I$56),"")</f>
        <v>1.2555574241383059E-4</v>
      </c>
      <c r="K61" s="129">
        <f>IFERROR(IF(OR(ISTEXT($K$54),ISTEXT($K$55),ISTEXT($K$56)),NA(),(($K$54 * $I$54) + ($K$55 * $I$55)) / $K$56 / $I$56),"")</f>
        <v>-2.1666397340774769E-6</v>
      </c>
      <c r="L61" s="19" t="str">
        <f>IFERROR(IF(OR(ISTEXT($L$54),ISTEXT($L$55),ISTEXT($L$56)),NA(),(($L$54 * $I$54) + ($L$55 * $I$55)) / $L$56 / $I$56),"")</f>
        <v/>
      </c>
      <c r="M61" s="133">
        <f>IFERROR(AVERAGE(J61:L61),"")</f>
        <v>6.1694551339876554E-5</v>
      </c>
      <c r="N61" s="134">
        <f>IFERROR(STDEV(J61:L61),"")</f>
        <v>9.0313362526085432E-5</v>
      </c>
    </row>
    <row r="62" spans="1:18" ht="18.75" thickBot="1" x14ac:dyDescent="0.4">
      <c r="A62" s="1" t="s">
        <v>173</v>
      </c>
      <c r="B62" s="1" t="s">
        <v>168</v>
      </c>
      <c r="C62" s="1" t="s">
        <v>13</v>
      </c>
      <c r="D62" s="263">
        <v>26.007000000000001</v>
      </c>
      <c r="E62" s="263">
        <v>86028.758000000002</v>
      </c>
      <c r="F62" s="263">
        <v>3.0230589999999998E-4</v>
      </c>
      <c r="H62" s="81" t="s">
        <v>123</v>
      </c>
      <c r="I62" s="30"/>
      <c r="J62" s="49">
        <f>IFERROR($J$59 / $J$56 / $F$71 * 1000000,"")</f>
        <v>2.2292897029543789E-3</v>
      </c>
      <c r="K62" s="130">
        <f>IFERROR($K$59 / $K$56 / $F$71 * 1000000,"")</f>
        <v>-2.4012948919426537E-4</v>
      </c>
      <c r="L62" s="30" t="str">
        <f>IFERROR($L$59 / $L$56 / $F$71 * 1000000,"")</f>
        <v/>
      </c>
      <c r="M62" s="135">
        <f>IFERROR(AVERAGE(J62:L62),"")</f>
        <v>9.9458010688005679E-4</v>
      </c>
      <c r="N62" s="44">
        <f>IFERROR(STDEV(J62:L62),"")</f>
        <v>1.7461430563605125E-3</v>
      </c>
    </row>
    <row r="63" spans="1:18" ht="15.75" thickTop="1" x14ac:dyDescent="0.25">
      <c r="A63" s="1" t="s">
        <v>174</v>
      </c>
      <c r="B63" s="1" t="s">
        <v>168</v>
      </c>
      <c r="C63" s="1" t="s">
        <v>13</v>
      </c>
      <c r="D63" s="263">
        <v>0.34200000000000003</v>
      </c>
      <c r="E63" s="263">
        <v>86553.031000000003</v>
      </c>
      <c r="F63" s="263">
        <v>3.9512999999999998E-6</v>
      </c>
      <c r="H63" s="75"/>
    </row>
    <row r="64" spans="1:18" ht="15.75" thickBot="1" x14ac:dyDescent="0.3">
      <c r="A64" s="1" t="s">
        <v>175</v>
      </c>
      <c r="B64" s="1" t="s">
        <v>168</v>
      </c>
      <c r="C64" s="1" t="s">
        <v>13</v>
      </c>
      <c r="D64" s="263">
        <v>1.0589999999999999</v>
      </c>
      <c r="E64" s="263">
        <v>91417.039000000004</v>
      </c>
      <c r="F64" s="263">
        <v>1.15843E-5</v>
      </c>
      <c r="H64" s="76" t="s">
        <v>124</v>
      </c>
    </row>
    <row r="65" spans="1:22" ht="15.75" thickTop="1" x14ac:dyDescent="0.25">
      <c r="A65" s="1" t="s">
        <v>176</v>
      </c>
      <c r="B65" s="1" t="s">
        <v>168</v>
      </c>
      <c r="C65" s="1" t="s">
        <v>13</v>
      </c>
      <c r="D65" s="263">
        <v>3.7290000000000001</v>
      </c>
      <c r="E65" s="263">
        <v>97456.414000000004</v>
      </c>
      <c r="F65" s="263">
        <v>3.8263299999999997E-5</v>
      </c>
      <c r="H65" s="82" t="s">
        <v>114</v>
      </c>
      <c r="I65" s="54">
        <v>0.25</v>
      </c>
      <c r="J65" s="138">
        <f>($F$68 - $M$69) * $F$70</f>
        <v>7.3780000287999998</v>
      </c>
      <c r="K65" s="138">
        <f>($F$69 - $M$69) * $F$70</f>
        <v>7.5117155039999997</v>
      </c>
      <c r="L65" s="56"/>
      <c r="M65" s="142">
        <f>IFERROR(AVERAGE(J65:L65),"")</f>
        <v>7.4448577664000002</v>
      </c>
      <c r="N65" s="116">
        <f>IFERROR(STDEV(J65:L65),"")</f>
        <v>9.4551119263501501E-2</v>
      </c>
    </row>
    <row r="66" spans="1:22" x14ac:dyDescent="0.25">
      <c r="A66" s="1" t="s">
        <v>177</v>
      </c>
      <c r="B66" s="1" t="s">
        <v>168</v>
      </c>
      <c r="C66" s="1" t="s">
        <v>13</v>
      </c>
      <c r="D66" s="263">
        <v>280807.34399999998</v>
      </c>
      <c r="E66" s="263">
        <v>88215.101999999999</v>
      </c>
      <c r="F66" s="263">
        <v>3.1832116908999999</v>
      </c>
      <c r="H66" s="83" t="s">
        <v>115</v>
      </c>
      <c r="I66" s="23">
        <v>7.4999999999999997E-2</v>
      </c>
      <c r="J66" s="101">
        <f>($F$64 - $M$69) * $F$70</f>
        <v>4.3091599999999999E-5</v>
      </c>
      <c r="K66" s="22">
        <f>($F$65 - $M$69) * $F$70</f>
        <v>1.498076E-4</v>
      </c>
      <c r="L66" s="19"/>
      <c r="M66" s="106">
        <f>IFERROR(AVERAGE(J66:L66),"")</f>
        <v>9.6449599999999999E-5</v>
      </c>
      <c r="N66" s="143">
        <f>IFERROR(STDEV(J66:L66),"")</f>
        <v>7.5459607261103609E-5</v>
      </c>
    </row>
    <row r="67" spans="1:22" x14ac:dyDescent="0.25">
      <c r="A67" s="1" t="s">
        <v>178</v>
      </c>
      <c r="B67" s="1" t="s">
        <v>168</v>
      </c>
      <c r="C67" s="1" t="s">
        <v>13</v>
      </c>
      <c r="D67" s="263">
        <v>294928.68800000002</v>
      </c>
      <c r="E67" s="263">
        <v>89795.57</v>
      </c>
      <c r="F67" s="263">
        <v>3.2844458584999998</v>
      </c>
      <c r="H67" s="83" t="s">
        <v>116</v>
      </c>
      <c r="I67" s="21">
        <v>0.25</v>
      </c>
      <c r="J67" s="24">
        <f>($F$66 - $M$69) * $F$70</f>
        <v>12.732843517999999</v>
      </c>
      <c r="K67" s="24">
        <f>($F$67 - $M$69) * $F$70</f>
        <v>13.137780188399999</v>
      </c>
      <c r="L67" s="19"/>
      <c r="M67" s="32">
        <f>IFERROR(AVERAGE(J67:L67),"")</f>
        <v>12.935311853199998</v>
      </c>
      <c r="N67" s="67">
        <f>IFERROR(STDEV(J67:L67),"")</f>
        <v>0.28633346559094169</v>
      </c>
    </row>
    <row r="68" spans="1:22" x14ac:dyDescent="0.25">
      <c r="A68" s="1" t="s">
        <v>179</v>
      </c>
      <c r="B68" s="1" t="s">
        <v>168</v>
      </c>
      <c r="C68" s="1" t="s">
        <v>13</v>
      </c>
      <c r="D68" s="263">
        <v>143769.70300000001</v>
      </c>
      <c r="E68" s="263">
        <v>77945.047000000006</v>
      </c>
      <c r="F68" s="263">
        <v>1.8445008186</v>
      </c>
      <c r="H68" s="83" t="s">
        <v>117</v>
      </c>
      <c r="I68" s="19"/>
      <c r="J68" s="19"/>
      <c r="K68" s="19"/>
      <c r="L68" s="19"/>
      <c r="M68" s="19"/>
      <c r="N68" s="57"/>
    </row>
    <row r="69" spans="1:22" ht="15.75" thickBot="1" x14ac:dyDescent="0.3">
      <c r="A69" s="1" t="s">
        <v>180</v>
      </c>
      <c r="B69" s="1" t="s">
        <v>168</v>
      </c>
      <c r="C69" s="1" t="s">
        <v>13</v>
      </c>
      <c r="D69" s="263">
        <v>148258.5</v>
      </c>
      <c r="E69" s="263">
        <v>78947.843999999997</v>
      </c>
      <c r="F69" s="263">
        <v>1.8779296874</v>
      </c>
      <c r="H69" s="84" t="s">
        <v>118</v>
      </c>
      <c r="I69" s="51"/>
      <c r="J69" s="53">
        <f>IF($G$56&lt;&gt;"","Point Deleted",$F$56)</f>
        <v>1.3230000000000001E-6</v>
      </c>
      <c r="K69" s="53">
        <f>IF($G$57&lt;&gt;"","Point Deleted",$F$57)</f>
        <v>2.9980000000000002E-7</v>
      </c>
      <c r="L69" s="51"/>
      <c r="M69" s="53">
        <f t="shared" ref="M69:M74" si="4">IFERROR(AVERAGE(J69:L69),"")</f>
        <v>8.1140000000000008E-7</v>
      </c>
      <c r="N69" s="68">
        <f t="shared" ref="N69:N74" si="5">IFERROR(STDEV(J69:L69),"")</f>
        <v>7.2351165851007549E-7</v>
      </c>
    </row>
    <row r="70" spans="1:22" ht="66.75" thickTop="1" thickBot="1" x14ac:dyDescent="0.3">
      <c r="C70" s="76"/>
      <c r="E70" s="264" t="s">
        <v>4</v>
      </c>
      <c r="F70" s="265">
        <v>4</v>
      </c>
      <c r="H70" s="85" t="s">
        <v>119</v>
      </c>
      <c r="I70" s="50"/>
      <c r="J70" s="73">
        <f>IFERROR(IF(ISTEXT($J$66),NA(),($J$66 * $I$66) / ($F$72 * 3600)),"")</f>
        <v>4.4887083333333335E-10</v>
      </c>
      <c r="K70" s="60">
        <f>IFERROR(IF(ISTEXT($K$66),NA(),($K$66 * $I$66) / ($F$72 * 3600)),"")</f>
        <v>1.5604958333333333E-9</v>
      </c>
      <c r="L70" s="50"/>
      <c r="M70" s="60">
        <f t="shared" si="4"/>
        <v>1.0046833333333334E-9</v>
      </c>
      <c r="N70" s="69">
        <f t="shared" si="5"/>
        <v>7.860375756364959E-10</v>
      </c>
      <c r="P70" s="86" t="s">
        <v>125</v>
      </c>
      <c r="Q70" s="87" t="s">
        <v>126</v>
      </c>
      <c r="R70" s="88" t="s">
        <v>99</v>
      </c>
      <c r="S70" s="88" t="s">
        <v>127</v>
      </c>
      <c r="T70" s="88" t="s">
        <v>128</v>
      </c>
      <c r="U70" s="88" t="s">
        <v>129</v>
      </c>
      <c r="V70" s="88" t="s">
        <v>121</v>
      </c>
    </row>
    <row r="71" spans="1:22" ht="18.75" thickTop="1" x14ac:dyDescent="0.35">
      <c r="C71" s="76"/>
      <c r="E71" s="266" t="s">
        <v>110</v>
      </c>
      <c r="F71" s="267">
        <v>0.11</v>
      </c>
      <c r="H71" s="83" t="s">
        <v>120</v>
      </c>
      <c r="I71" s="19"/>
      <c r="J71" s="47">
        <f>IFERROR(IF(ISTEXT($J$67),NA(),$J$67),"")</f>
        <v>12.732843517999999</v>
      </c>
      <c r="K71" s="32">
        <f>IFERROR(IF(ISTEXT($K$67),NA(),$K$67),"")</f>
        <v>13.137780188399999</v>
      </c>
      <c r="L71" s="19"/>
      <c r="M71" s="32">
        <f t="shared" si="4"/>
        <v>12.935311853199998</v>
      </c>
      <c r="N71" s="67">
        <f t="shared" si="5"/>
        <v>0.28633346559094169</v>
      </c>
      <c r="Q71" s="89"/>
      <c r="R71" s="89" t="s">
        <v>113</v>
      </c>
      <c r="S71" s="93">
        <f>$J$62</f>
        <v>2.2292897029543789E-3</v>
      </c>
      <c r="T71" s="146">
        <f>$K$62</f>
        <v>-2.4012948919426537E-4</v>
      </c>
      <c r="U71" s="89" t="str">
        <f>$L$62</f>
        <v/>
      </c>
      <c r="V71" s="147">
        <f>$M$61</f>
        <v>6.1694551339876554E-5</v>
      </c>
    </row>
    <row r="72" spans="1:22" ht="30" x14ac:dyDescent="0.25">
      <c r="C72" s="76"/>
      <c r="E72" s="266" t="s">
        <v>111</v>
      </c>
      <c r="F72" s="267">
        <v>2</v>
      </c>
      <c r="H72" s="83" t="s">
        <v>121</v>
      </c>
      <c r="I72" s="19"/>
      <c r="J72" s="48">
        <f>IFERROR(IF(OR(ISTEXT($J$65),ISTEXT($J$66),ISTEXT($J$67)),NA(),(($J$65 * $I$65) + ($J$66 * $I$66)) / $J$67 / $I$67),"")</f>
        <v>0.57944739098143694</v>
      </c>
      <c r="K72" s="33">
        <f>IFERROR(IF(OR(ISTEXT($K$65),ISTEXT($K$66),ISTEXT($K$67)),NA(),(($K$65 * $I$65) + ($K$66 * $I$66)) / $K$67 / $I$67),"")</f>
        <v>0.57176785869141789</v>
      </c>
      <c r="L72" s="19" t="str">
        <f>IFERROR(IF(OR(ISTEXT($L$65),ISTEXT($L$66),ISTEXT($L$67)),NA(),(($L$65 * $I$65) + ($L$66 * $I$66)) / $L$67 / $I$67),"")</f>
        <v/>
      </c>
      <c r="M72" s="33">
        <f t="shared" si="4"/>
        <v>0.57560762483642747</v>
      </c>
      <c r="N72" s="119">
        <f t="shared" si="5"/>
        <v>5.4302493586135285E-3</v>
      </c>
      <c r="P72" s="90" t="str">
        <f>$B$54</f>
        <v>DTXSID0032578</v>
      </c>
      <c r="Q72" s="96">
        <f>$F$73</f>
        <v>10</v>
      </c>
      <c r="R72" s="89" t="s">
        <v>124</v>
      </c>
      <c r="S72" s="148">
        <f>$J$73</f>
        <v>3.2048174735087792E-4</v>
      </c>
      <c r="T72" s="93">
        <f>$K$73</f>
        <v>1.0798114715073078E-3</v>
      </c>
      <c r="U72" s="89" t="str">
        <f>$L$73</f>
        <v/>
      </c>
      <c r="V72" s="95">
        <f>$M$72</f>
        <v>0.57560762483642747</v>
      </c>
    </row>
    <row r="73" spans="1:22" ht="18.75" thickBot="1" x14ac:dyDescent="0.4">
      <c r="C73" s="76"/>
      <c r="E73" s="268" t="s">
        <v>112</v>
      </c>
      <c r="F73" s="269">
        <v>10</v>
      </c>
      <c r="H73" s="84" t="s">
        <v>123</v>
      </c>
      <c r="I73" s="51"/>
      <c r="J73" s="145">
        <f>IFERROR($J$70 / $J$67 / $F$71 * 1000000,"")</f>
        <v>3.2048174735087792E-4</v>
      </c>
      <c r="K73" s="141">
        <f>IFERROR($K$70 / $K$67 / $F$71 * 1000000,"")</f>
        <v>1.0798114715073078E-3</v>
      </c>
      <c r="L73" s="51" t="str">
        <f>IFERROR($L$70 / $L$67 / $F$71 * 1000000,"")</f>
        <v/>
      </c>
      <c r="M73" s="139">
        <f t="shared" si="4"/>
        <v>7.0014660942909282E-4</v>
      </c>
      <c r="N73" s="144">
        <f t="shared" si="5"/>
        <v>5.3692719710752212E-4</v>
      </c>
      <c r="P73" s="91"/>
      <c r="Q73" s="97"/>
      <c r="R73" s="98" t="s">
        <v>95</v>
      </c>
      <c r="S73" s="149">
        <f>$J$74</f>
        <v>0.14375957818589377</v>
      </c>
      <c r="T73" s="99">
        <f>$K$74</f>
        <v>-4.4967882750699459</v>
      </c>
      <c r="U73" s="98" t="str">
        <f>$L$74</f>
        <v/>
      </c>
      <c r="V73" s="98"/>
    </row>
    <row r="74" spans="1:22" ht="15.75" thickBot="1" x14ac:dyDescent="0.3">
      <c r="H74" s="58" t="s">
        <v>95</v>
      </c>
      <c r="I74" s="59"/>
      <c r="J74" s="140">
        <f>IFERROR($J$73 / $J$62,"")</f>
        <v>0.14375957818589377</v>
      </c>
      <c r="K74" s="62">
        <f>IFERROR($K$73 / $K$62,"")</f>
        <v>-4.4967882750699459</v>
      </c>
      <c r="L74" s="59" t="str">
        <f>IFERROR($L$73 / $L$62,"")</f>
        <v/>
      </c>
      <c r="M74" s="62">
        <f t="shared" si="4"/>
        <v>-2.176514348442026</v>
      </c>
      <c r="N74" s="72">
        <f t="shared" si="5"/>
        <v>3.2813628554578798</v>
      </c>
      <c r="P74" s="92"/>
      <c r="Q74" s="100"/>
      <c r="R74" s="89"/>
      <c r="S74" s="89"/>
      <c r="T74" s="89"/>
      <c r="U74" s="89"/>
      <c r="V74" s="89"/>
    </row>
    <row r="75" spans="1:22" ht="15.75" thickTop="1" x14ac:dyDescent="0.25"/>
    <row r="79" spans="1:22" ht="15.75" thickBot="1" x14ac:dyDescent="0.3">
      <c r="H79" s="76" t="s">
        <v>113</v>
      </c>
    </row>
    <row r="80" spans="1:22" ht="15.75" thickTop="1" x14ac:dyDescent="0.25">
      <c r="A80" s="1" t="s">
        <v>7</v>
      </c>
      <c r="B80" s="1" t="s">
        <v>181</v>
      </c>
      <c r="C80" s="1" t="s">
        <v>14</v>
      </c>
      <c r="D80" s="263">
        <v>5.7000000000000002E-2</v>
      </c>
      <c r="E80" s="263">
        <v>89585.335999999996</v>
      </c>
      <c r="F80" s="263">
        <v>6.3629999999999995E-7</v>
      </c>
      <c r="H80" s="77" t="s">
        <v>114</v>
      </c>
      <c r="I80" s="26">
        <v>7.4999999999999997E-2</v>
      </c>
      <c r="J80" s="127">
        <f>($F$88 - $M$84) * $F$96</f>
        <v>1.4379800000000001E-5</v>
      </c>
      <c r="K80" s="150">
        <f>($F$89 - $M$84) * $F$96</f>
        <v>2.9635780000000002E-4</v>
      </c>
      <c r="L80" s="28"/>
      <c r="M80" s="131">
        <f>IFERROR(AVERAGE(J80:L80),"")</f>
        <v>1.5536880000000002E-4</v>
      </c>
      <c r="N80" s="132">
        <f>IFERROR(STDEV(J80:L80),"")</f>
        <v>1.9938855594542031E-4</v>
      </c>
      <c r="P80" s="1" t="s">
        <v>113</v>
      </c>
      <c r="Q80" s="16">
        <f>$M$88</f>
        <v>1.0759635607386759E-2</v>
      </c>
      <c r="R80" s="16">
        <f>$N$88</f>
        <v>1.0017473445338052E-2</v>
      </c>
    </row>
    <row r="81" spans="1:22" x14ac:dyDescent="0.25">
      <c r="A81" s="1" t="s">
        <v>9</v>
      </c>
      <c r="B81" s="1" t="s">
        <v>181</v>
      </c>
      <c r="C81" s="1" t="s">
        <v>14</v>
      </c>
      <c r="D81" s="263">
        <v>7.0000000000000007E-2</v>
      </c>
      <c r="E81" s="263">
        <v>107295.594</v>
      </c>
      <c r="F81" s="263">
        <v>6.5239999999999999E-7</v>
      </c>
      <c r="H81" s="78" t="s">
        <v>115</v>
      </c>
      <c r="I81" s="21">
        <v>0.25</v>
      </c>
      <c r="J81" s="101">
        <f>($F$84 - $M$84) * $F$96</f>
        <v>3.50662E-5</v>
      </c>
      <c r="K81" s="101">
        <f>($F$85 - $M$84) * $F$96</f>
        <v>4.9745999999999998E-6</v>
      </c>
      <c r="L81" s="19"/>
      <c r="M81" s="106">
        <f>IFERROR(AVERAGE(J81:L81),"")</f>
        <v>2.0020399999999999E-5</v>
      </c>
      <c r="N81" s="107">
        <f>IFERROR(STDEV(J81:L81),"")</f>
        <v>2.1277974416753113E-5</v>
      </c>
      <c r="P81" s="1" t="s">
        <v>124</v>
      </c>
      <c r="Q81" s="16">
        <f>$M$99</f>
        <v>2.9079750971562363E-2</v>
      </c>
      <c r="R81" s="16">
        <f>$N$99</f>
        <v>3.3230584877130112E-2</v>
      </c>
    </row>
    <row r="82" spans="1:22" x14ac:dyDescent="0.25">
      <c r="A82" s="1" t="s">
        <v>10</v>
      </c>
      <c r="B82" s="1" t="s">
        <v>181</v>
      </c>
      <c r="C82" s="1" t="s">
        <v>14</v>
      </c>
      <c r="D82" s="263">
        <v>1.7999999999999999E-2</v>
      </c>
      <c r="E82" s="263">
        <v>111868.914</v>
      </c>
      <c r="F82" s="263">
        <v>1.6089999999999999E-7</v>
      </c>
      <c r="H82" s="78" t="s">
        <v>116</v>
      </c>
      <c r="I82" s="23">
        <v>7.4999999999999997E-2</v>
      </c>
      <c r="J82" s="102">
        <f>($F$86 - $M$84) * $F$96</f>
        <v>0.62034633500000003</v>
      </c>
      <c r="K82" s="102">
        <f>($F$87 - $M$84) * $F$96</f>
        <v>0.42714214100000003</v>
      </c>
      <c r="L82" s="19"/>
      <c r="M82" s="21">
        <f>IFERROR(AVERAGE(J82:L82),"")</f>
        <v>0.52374423800000003</v>
      </c>
      <c r="N82" s="40">
        <f>IFERROR(STDEV(J82:L82),"")</f>
        <v>0.13661599573108157</v>
      </c>
    </row>
    <row r="83" spans="1:22" x14ac:dyDescent="0.25">
      <c r="A83" s="1" t="s">
        <v>11</v>
      </c>
      <c r="B83" s="1" t="s">
        <v>181</v>
      </c>
      <c r="C83" s="1" t="s">
        <v>14</v>
      </c>
      <c r="D83" s="263">
        <v>6.8000000000000005E-2</v>
      </c>
      <c r="E83" s="263">
        <v>116727.93799999999</v>
      </c>
      <c r="F83" s="263">
        <v>5.8260000000000004E-7</v>
      </c>
      <c r="H83" s="78" t="s">
        <v>117</v>
      </c>
      <c r="I83" s="19"/>
      <c r="J83" s="19"/>
      <c r="K83" s="19"/>
      <c r="L83" s="19"/>
      <c r="M83" s="19"/>
      <c r="N83" s="29"/>
    </row>
    <row r="84" spans="1:22" ht="15.75" thickBot="1" x14ac:dyDescent="0.3">
      <c r="A84" s="1" t="s">
        <v>182</v>
      </c>
      <c r="B84" s="1" t="s">
        <v>181</v>
      </c>
      <c r="C84" s="1" t="s">
        <v>14</v>
      </c>
      <c r="D84" s="263">
        <v>1.0449999999999999</v>
      </c>
      <c r="E84" s="263">
        <v>111040.883</v>
      </c>
      <c r="F84" s="263">
        <v>9.4109E-6</v>
      </c>
      <c r="H84" s="79" t="s">
        <v>118</v>
      </c>
      <c r="I84" s="20"/>
      <c r="J84" s="25">
        <f>IF($G$80&lt;&gt;"","Point Deleted",$F$80)</f>
        <v>6.3629999999999995E-7</v>
      </c>
      <c r="K84" s="25">
        <f>IF($G$81&lt;&gt;"","Point Deleted",$F$81)</f>
        <v>6.5239999999999999E-7</v>
      </c>
      <c r="L84" s="20"/>
      <c r="M84" s="25">
        <f>IFERROR(AVERAGE(J84:L84),"")</f>
        <v>6.4435000000000002E-7</v>
      </c>
      <c r="N84" s="41">
        <f>IFERROR(STDEV(J84:L84),"")</f>
        <v>1.1384419177103446E-8</v>
      </c>
    </row>
    <row r="85" spans="1:22" x14ac:dyDescent="0.25">
      <c r="A85" s="1" t="s">
        <v>183</v>
      </c>
      <c r="B85" s="1" t="s">
        <v>181</v>
      </c>
      <c r="C85" s="1" t="s">
        <v>14</v>
      </c>
      <c r="D85" s="263">
        <v>0.20399999999999999</v>
      </c>
      <c r="E85" s="263">
        <v>108049.5</v>
      </c>
      <c r="F85" s="263">
        <v>1.888E-6</v>
      </c>
      <c r="H85" s="80" t="s">
        <v>119</v>
      </c>
      <c r="I85" s="18"/>
      <c r="J85" s="46">
        <f>IFERROR(IF(ISTEXT($J$81),NA(),($J$81 * $I$81) / ($F$98 * 3600)),"")</f>
        <v>1.2175763888888889E-9</v>
      </c>
      <c r="K85" s="31">
        <f>IFERROR(IF(ISTEXT($K$81),NA(),($K$81 * $I$81) / ($F$98 * 3600)),"")</f>
        <v>1.7272916666666666E-10</v>
      </c>
      <c r="L85" s="18"/>
      <c r="M85" s="31">
        <f>IFERROR(AVERAGE(J85:L85),"")</f>
        <v>6.9515277777777784E-10</v>
      </c>
      <c r="N85" s="42">
        <f>IFERROR(STDEV(J85:L85),"")</f>
        <v>7.3881855613726086E-10</v>
      </c>
    </row>
    <row r="86" spans="1:22" ht="18" x14ac:dyDescent="0.35">
      <c r="A86" s="1" t="s">
        <v>184</v>
      </c>
      <c r="B86" s="1" t="s">
        <v>181</v>
      </c>
      <c r="C86" s="1" t="s">
        <v>14</v>
      </c>
      <c r="D86" s="263">
        <v>14180.053</v>
      </c>
      <c r="E86" s="263">
        <v>91432.758000000002</v>
      </c>
      <c r="F86" s="263">
        <v>0.1550872281</v>
      </c>
      <c r="H86" s="78" t="s">
        <v>120</v>
      </c>
      <c r="I86" s="19"/>
      <c r="J86" s="109">
        <f>IFERROR(IF(ISTEXT($J$82),NA(),$J$82),"")</f>
        <v>0.62034633500000003</v>
      </c>
      <c r="K86" s="21">
        <f>IFERROR(IF(ISTEXT($K$82),NA(),$K$82),"")</f>
        <v>0.42714214100000003</v>
      </c>
      <c r="L86" s="19"/>
      <c r="M86" s="21">
        <f>IFERROR(AVERAGE(J86:L86),"")</f>
        <v>0.52374423800000003</v>
      </c>
      <c r="N86" s="40">
        <f>IFERROR(STDEV(J86:L86),"")</f>
        <v>0.13661599573108157</v>
      </c>
    </row>
    <row r="87" spans="1:22" x14ac:dyDescent="0.25">
      <c r="A87" s="1" t="s">
        <v>185</v>
      </c>
      <c r="B87" s="1" t="s">
        <v>181</v>
      </c>
      <c r="C87" s="1" t="s">
        <v>14</v>
      </c>
      <c r="D87" s="263">
        <v>9519.2119999999995</v>
      </c>
      <c r="E87" s="263">
        <v>89142.733999999997</v>
      </c>
      <c r="F87" s="263">
        <v>0.1067861796</v>
      </c>
      <c r="H87" s="78" t="s">
        <v>121</v>
      </c>
      <c r="I87" s="19"/>
      <c r="J87" s="137">
        <f>IFERROR(IF(OR(ISTEXT($J$80),ISTEXT($J$81),ISTEXT($J$82)),NA(),(($J$80 * $I$80) + ($J$81 * $I$81)) / $J$82 / $I$82),"")</f>
        <v>2.1160298034699173E-4</v>
      </c>
      <c r="K87" s="128">
        <f>IFERROR(IF(OR(ISTEXT($K$80),ISTEXT($K$81),ISTEXT($K$82)),NA(),(($K$80 * $I$80) + ($K$81 * $I$81)) / $K$82 / $I$82),"")</f>
        <v>7.3263621160713334E-4</v>
      </c>
      <c r="L87" s="19" t="str">
        <f>IFERROR(IF(OR(ISTEXT($L$80),ISTEXT($L$81),ISTEXT($L$82)),NA(),(($L$80 * $I$80) + ($L$81 * $I$81)) / $L$82 / $I$82),"")</f>
        <v/>
      </c>
      <c r="M87" s="128">
        <f>IFERROR(AVERAGE(J87:L87),"")</f>
        <v>4.7211959597706253E-4</v>
      </c>
      <c r="N87" s="151">
        <f>IFERROR(STDEV(J87:L87),"")</f>
        <v>3.6842613104758482E-4</v>
      </c>
    </row>
    <row r="88" spans="1:22" ht="18.75" thickBot="1" x14ac:dyDescent="0.4">
      <c r="A88" s="1" t="s">
        <v>186</v>
      </c>
      <c r="B88" s="1" t="s">
        <v>181</v>
      </c>
      <c r="C88" s="1" t="s">
        <v>14</v>
      </c>
      <c r="D88" s="263">
        <v>0.38700000000000001</v>
      </c>
      <c r="E88" s="263">
        <v>91289.476999999999</v>
      </c>
      <c r="F88" s="263">
        <v>4.2393000000000002E-6</v>
      </c>
      <c r="H88" s="81" t="s">
        <v>123</v>
      </c>
      <c r="I88" s="30"/>
      <c r="J88" s="110">
        <f>IFERROR($J$85 / $J$82 / $F$97 * 1000000,"")</f>
        <v>1.7843059010941464E-2</v>
      </c>
      <c r="K88" s="34">
        <f>IFERROR($K$85 / $K$82 / $F$97 * 1000000,"")</f>
        <v>3.6762122038320527E-3</v>
      </c>
      <c r="L88" s="30" t="str">
        <f>IFERROR($L$85 / $L$82 / $F$97 * 1000000,"")</f>
        <v/>
      </c>
      <c r="M88" s="35">
        <f>IFERROR(AVERAGE(J88:L88),"")</f>
        <v>1.0759635607386759E-2</v>
      </c>
      <c r="N88" s="152">
        <f>IFERROR(STDEV(J88:L88),"")</f>
        <v>1.0017473445338052E-2</v>
      </c>
    </row>
    <row r="89" spans="1:22" ht="15.75" thickTop="1" x14ac:dyDescent="0.25">
      <c r="A89" s="1" t="s">
        <v>187</v>
      </c>
      <c r="B89" s="1" t="s">
        <v>181</v>
      </c>
      <c r="C89" s="1" t="s">
        <v>14</v>
      </c>
      <c r="D89" s="263">
        <v>6.5890000000000004</v>
      </c>
      <c r="E89" s="263">
        <v>88166.297000000006</v>
      </c>
      <c r="F89" s="263">
        <v>7.4733800000000006E-5</v>
      </c>
      <c r="H89" s="75"/>
    </row>
    <row r="90" spans="1:22" ht="15.75" thickBot="1" x14ac:dyDescent="0.3">
      <c r="A90" s="1" t="s">
        <v>188</v>
      </c>
      <c r="B90" s="1" t="s">
        <v>181</v>
      </c>
      <c r="C90" s="1" t="s">
        <v>14</v>
      </c>
      <c r="D90" s="263">
        <v>1.1379999999999999</v>
      </c>
      <c r="E90" s="263">
        <v>96472.391000000003</v>
      </c>
      <c r="F90" s="263">
        <v>1.17961E-5</v>
      </c>
      <c r="H90" s="76" t="s">
        <v>124</v>
      </c>
    </row>
    <row r="91" spans="1:22" ht="15.75" thickTop="1" x14ac:dyDescent="0.25">
      <c r="A91" s="1" t="s">
        <v>189</v>
      </c>
      <c r="B91" s="1" t="s">
        <v>181</v>
      </c>
      <c r="C91" s="1" t="s">
        <v>14</v>
      </c>
      <c r="D91" s="263">
        <v>9.2840000000000007</v>
      </c>
      <c r="E91" s="263">
        <v>97176.843999999997</v>
      </c>
      <c r="F91" s="263">
        <v>9.5537200000000004E-5</v>
      </c>
      <c r="H91" s="82" t="s">
        <v>114</v>
      </c>
      <c r="I91" s="54">
        <v>0.25</v>
      </c>
      <c r="J91" s="112">
        <f>($F$94 - $M$95) * $F$96</f>
        <v>0.14385873940000002</v>
      </c>
      <c r="K91" s="112">
        <f>($F$95 - $M$95) * $F$96</f>
        <v>0.16830381860000002</v>
      </c>
      <c r="L91" s="56"/>
      <c r="M91" s="54">
        <f>IFERROR(AVERAGE(J91:L91),"")</f>
        <v>0.15608127900000002</v>
      </c>
      <c r="N91" s="116">
        <f>IFERROR(STDEV(J91:L91),"")</f>
        <v>1.7285281268962224E-2</v>
      </c>
    </row>
    <row r="92" spans="1:22" x14ac:dyDescent="0.25">
      <c r="A92" s="1" t="s">
        <v>190</v>
      </c>
      <c r="B92" s="1" t="s">
        <v>181</v>
      </c>
      <c r="C92" s="1" t="s">
        <v>14</v>
      </c>
      <c r="D92" s="263">
        <v>16866.563999999998</v>
      </c>
      <c r="E92" s="263">
        <v>87028.593999999997</v>
      </c>
      <c r="F92" s="263">
        <v>0.19380485450000001</v>
      </c>
      <c r="H92" s="83" t="s">
        <v>115</v>
      </c>
      <c r="I92" s="23">
        <v>7.4999999999999997E-2</v>
      </c>
      <c r="J92" s="101">
        <f>($F$90 - $M$95) * $F$96</f>
        <v>4.5697400000000001E-5</v>
      </c>
      <c r="K92" s="22">
        <f>($F$91 - $M$95) * $F$96</f>
        <v>3.8066180000000002E-4</v>
      </c>
      <c r="L92" s="19"/>
      <c r="M92" s="38">
        <f>IFERROR(AVERAGE(J92:L92),"")</f>
        <v>2.1317960000000001E-4</v>
      </c>
      <c r="N92" s="66">
        <f>IFERROR(STDEV(J92:L92),"")</f>
        <v>2.368555986960832E-4</v>
      </c>
    </row>
    <row r="93" spans="1:22" x14ac:dyDescent="0.25">
      <c r="A93" s="1" t="s">
        <v>191</v>
      </c>
      <c r="B93" s="1" t="s">
        <v>181</v>
      </c>
      <c r="C93" s="1" t="s">
        <v>14</v>
      </c>
      <c r="D93" s="263">
        <v>14851.23</v>
      </c>
      <c r="E93" s="263">
        <v>86645.210999999996</v>
      </c>
      <c r="F93" s="263">
        <v>0.17140277949999999</v>
      </c>
      <c r="H93" s="83" t="s">
        <v>116</v>
      </c>
      <c r="I93" s="21">
        <v>0.25</v>
      </c>
      <c r="J93" s="102">
        <f>($F$92 - $M$95) * $F$96</f>
        <v>0.77521793100000003</v>
      </c>
      <c r="K93" s="102">
        <f>($F$93 - $M$95) * $F$96</f>
        <v>0.68560963099999994</v>
      </c>
      <c r="L93" s="19"/>
      <c r="M93" s="21">
        <f>IFERROR(AVERAGE(J93:L93),"")</f>
        <v>0.73041378099999998</v>
      </c>
      <c r="N93" s="117">
        <f>IFERROR(STDEV(J93:L93),"")</f>
        <v>6.3362636580598569E-2</v>
      </c>
    </row>
    <row r="94" spans="1:22" x14ac:dyDescent="0.25">
      <c r="A94" s="1" t="s">
        <v>192</v>
      </c>
      <c r="B94" s="1" t="s">
        <v>181</v>
      </c>
      <c r="C94" s="1" t="s">
        <v>14</v>
      </c>
      <c r="D94" s="263">
        <v>2903.8760000000002</v>
      </c>
      <c r="E94" s="263">
        <v>80741.593999999997</v>
      </c>
      <c r="F94" s="263">
        <v>3.5965056600000003E-2</v>
      </c>
      <c r="H94" s="83" t="s">
        <v>117</v>
      </c>
      <c r="I94" s="19"/>
      <c r="J94" s="19"/>
      <c r="K94" s="19"/>
      <c r="L94" s="19"/>
      <c r="M94" s="19"/>
      <c r="N94" s="57"/>
    </row>
    <row r="95" spans="1:22" ht="15.75" thickBot="1" x14ac:dyDescent="0.3">
      <c r="A95" s="1" t="s">
        <v>193</v>
      </c>
      <c r="B95" s="1" t="s">
        <v>181</v>
      </c>
      <c r="C95" s="1" t="s">
        <v>14</v>
      </c>
      <c r="D95" s="263">
        <v>3412.7979999999998</v>
      </c>
      <c r="E95" s="263">
        <v>81109.695000000007</v>
      </c>
      <c r="F95" s="263">
        <v>4.2076326400000003E-2</v>
      </c>
      <c r="H95" s="84" t="s">
        <v>118</v>
      </c>
      <c r="I95" s="51"/>
      <c r="J95" s="53">
        <f>IF($G$82&lt;&gt;"","Point Deleted",$F$82)</f>
        <v>1.6089999999999999E-7</v>
      </c>
      <c r="K95" s="53">
        <f>IF($G$83&lt;&gt;"","Point Deleted",$F$83)</f>
        <v>5.8260000000000004E-7</v>
      </c>
      <c r="L95" s="51"/>
      <c r="M95" s="53">
        <f t="shared" ref="M95:M100" si="6">IFERROR(AVERAGE(J95:L95),"")</f>
        <v>3.7175000000000003E-7</v>
      </c>
      <c r="N95" s="68">
        <f t="shared" ref="N95:N100" si="7">IFERROR(STDEV(J95:L95),"")</f>
        <v>2.9818692962636713E-7</v>
      </c>
    </row>
    <row r="96" spans="1:22" ht="66.75" thickTop="1" thickBot="1" x14ac:dyDescent="0.3">
      <c r="C96" s="76"/>
      <c r="E96" s="264" t="s">
        <v>4</v>
      </c>
      <c r="F96" s="265">
        <v>4</v>
      </c>
      <c r="H96" s="85" t="s">
        <v>119</v>
      </c>
      <c r="I96" s="50"/>
      <c r="J96" s="73">
        <f>IFERROR(IF(ISTEXT($J$92),NA(),($J$92 * $I$92) / ($F$98 * 3600)),"")</f>
        <v>4.7601458333333337E-10</v>
      </c>
      <c r="K96" s="60">
        <f>IFERROR(IF(ISTEXT($K$92),NA(),($K$92 * $I$92) / ($F$98 * 3600)),"")</f>
        <v>3.9652270833333337E-9</v>
      </c>
      <c r="L96" s="50"/>
      <c r="M96" s="60">
        <f t="shared" si="6"/>
        <v>2.2206208333333335E-9</v>
      </c>
      <c r="N96" s="69">
        <f t="shared" si="7"/>
        <v>2.4672458197508666E-9</v>
      </c>
      <c r="P96" s="86" t="s">
        <v>125</v>
      </c>
      <c r="Q96" s="87" t="s">
        <v>126</v>
      </c>
      <c r="R96" s="88" t="s">
        <v>99</v>
      </c>
      <c r="S96" s="88" t="s">
        <v>127</v>
      </c>
      <c r="T96" s="88" t="s">
        <v>128</v>
      </c>
      <c r="U96" s="88" t="s">
        <v>129</v>
      </c>
      <c r="V96" s="88" t="s">
        <v>121</v>
      </c>
    </row>
    <row r="97" spans="1:22" ht="18.75" thickTop="1" x14ac:dyDescent="0.35">
      <c r="C97" s="76"/>
      <c r="E97" s="266" t="s">
        <v>110</v>
      </c>
      <c r="F97" s="267">
        <v>0.11</v>
      </c>
      <c r="H97" s="83" t="s">
        <v>120</v>
      </c>
      <c r="I97" s="19"/>
      <c r="J97" s="109">
        <f>IFERROR(IF(ISTEXT($J$93),NA(),$J$93),"")</f>
        <v>0.77521793100000003</v>
      </c>
      <c r="K97" s="21">
        <f>IFERROR(IF(ISTEXT($K$93),NA(),$K$93),"")</f>
        <v>0.68560963099999994</v>
      </c>
      <c r="L97" s="19"/>
      <c r="M97" s="21">
        <f t="shared" si="6"/>
        <v>0.73041378099999998</v>
      </c>
      <c r="N97" s="117">
        <f t="shared" si="7"/>
        <v>6.3362636580598569E-2</v>
      </c>
      <c r="Q97" s="89"/>
      <c r="R97" s="89" t="s">
        <v>113</v>
      </c>
      <c r="S97" s="94">
        <f>$J$88</f>
        <v>1.7843059010941464E-2</v>
      </c>
      <c r="T97" s="93">
        <f>$K$88</f>
        <v>3.6762122038320527E-3</v>
      </c>
      <c r="U97" s="89" t="str">
        <f>$L$88</f>
        <v/>
      </c>
      <c r="V97" s="156">
        <f>$M$87</f>
        <v>4.7211959597706253E-4</v>
      </c>
    </row>
    <row r="98" spans="1:22" ht="30" x14ac:dyDescent="0.25">
      <c r="C98" s="76"/>
      <c r="E98" s="266" t="s">
        <v>111</v>
      </c>
      <c r="F98" s="267">
        <v>2</v>
      </c>
      <c r="H98" s="83" t="s">
        <v>121</v>
      </c>
      <c r="I98" s="19"/>
      <c r="J98" s="48">
        <f>IFERROR(IF(OR(ISTEXT($J$91),ISTEXT($J$92),ISTEXT($J$93)),NA(),(($J$91 * $I$91) + ($J$92 * $I$92)) / $J$93 / $I$93),"")</f>
        <v>0.18558968112929267</v>
      </c>
      <c r="K98" s="33">
        <f>IFERROR(IF(OR(ISTEXT($K$91),ISTEXT($K$92),ISTEXT($K$93)),NA(),(($K$91 * $I$91) + ($K$92 * $I$92)) / $K$93 / $I$93),"")</f>
        <v>0.24564709934770451</v>
      </c>
      <c r="L98" s="19" t="str">
        <f>IFERROR(IF(OR(ISTEXT($L$91),ISTEXT($L$92),ISTEXT($L$93)),NA(),(($L$91 * $I$91) + ($L$92 * $I$92)) / $L$93 / $I$93),"")</f>
        <v/>
      </c>
      <c r="M98" s="33">
        <f t="shared" si="6"/>
        <v>0.2156183902384986</v>
      </c>
      <c r="N98" s="153">
        <f t="shared" si="7"/>
        <v>4.246700768279537E-2</v>
      </c>
      <c r="P98" s="90" t="str">
        <f>$B$80</f>
        <v>DTXSID9023889</v>
      </c>
      <c r="Q98" s="96">
        <f>$F$99</f>
        <v>10</v>
      </c>
      <c r="R98" s="89" t="s">
        <v>124</v>
      </c>
      <c r="S98" s="93">
        <f>$J$99</f>
        <v>5.5821790621485299E-3</v>
      </c>
      <c r="T98" s="94">
        <f>$K$99</f>
        <v>5.2577322880976197E-2</v>
      </c>
      <c r="U98" s="89" t="str">
        <f>$L$99</f>
        <v/>
      </c>
      <c r="V98" s="95">
        <f>$M$98</f>
        <v>0.2156183902384986</v>
      </c>
    </row>
    <row r="99" spans="1:22" ht="18.75" thickBot="1" x14ac:dyDescent="0.4">
      <c r="C99" s="76"/>
      <c r="E99" s="268" t="s">
        <v>112</v>
      </c>
      <c r="F99" s="269">
        <v>10</v>
      </c>
      <c r="H99" s="84" t="s">
        <v>123</v>
      </c>
      <c r="I99" s="51"/>
      <c r="J99" s="155">
        <f>IFERROR($J$96 / $J$93 / $F$97 * 1000000,"")</f>
        <v>5.5821790621485299E-3</v>
      </c>
      <c r="K99" s="61">
        <f>IFERROR($K$96 / $K$93 / $F$97 * 1000000,"")</f>
        <v>5.2577322880976197E-2</v>
      </c>
      <c r="L99" s="51" t="str">
        <f>IFERROR($L$96 / $L$93 / $F$97 * 1000000,"")</f>
        <v/>
      </c>
      <c r="M99" s="61">
        <f t="shared" si="6"/>
        <v>2.9079750971562363E-2</v>
      </c>
      <c r="N99" s="154">
        <f t="shared" si="7"/>
        <v>3.3230584877130112E-2</v>
      </c>
      <c r="P99" s="91"/>
      <c r="Q99" s="97"/>
      <c r="R99" s="98" t="s">
        <v>95</v>
      </c>
      <c r="S99" s="149">
        <f>$J$100</f>
        <v>0.31284876986202342</v>
      </c>
      <c r="T99" s="125">
        <f>$K$100</f>
        <v>14.302036978760377</v>
      </c>
      <c r="U99" s="98" t="str">
        <f>$L$100</f>
        <v/>
      </c>
      <c r="V99" s="98"/>
    </row>
    <row r="100" spans="1:22" ht="15.75" thickBot="1" x14ac:dyDescent="0.3">
      <c r="H100" s="58" t="s">
        <v>95</v>
      </c>
      <c r="I100" s="59"/>
      <c r="J100" s="140">
        <f>IFERROR($J$99 / $J$88,"")</f>
        <v>0.31284876986202342</v>
      </c>
      <c r="K100" s="115">
        <f>IFERROR($K$99 / $K$88,"")</f>
        <v>14.302036978760377</v>
      </c>
      <c r="L100" s="59" t="str">
        <f>IFERROR($L$99 / $L$88,"")</f>
        <v/>
      </c>
      <c r="M100" s="62">
        <f t="shared" si="6"/>
        <v>7.3074428743112003</v>
      </c>
      <c r="N100" s="72">
        <f t="shared" si="7"/>
        <v>9.8918498458069202</v>
      </c>
      <c r="P100" s="92"/>
      <c r="Q100" s="100"/>
      <c r="R100" s="89"/>
      <c r="S100" s="89"/>
      <c r="T100" s="89"/>
      <c r="U100" s="89"/>
      <c r="V100" s="89"/>
    </row>
    <row r="101" spans="1:22" ht="15.75" thickTop="1" x14ac:dyDescent="0.25"/>
    <row r="105" spans="1:22" ht="15.75" thickBot="1" x14ac:dyDescent="0.3">
      <c r="H105" s="76" t="s">
        <v>113</v>
      </c>
    </row>
    <row r="106" spans="1:22" ht="15.75" thickTop="1" x14ac:dyDescent="0.25">
      <c r="A106" s="1" t="s">
        <v>7</v>
      </c>
      <c r="B106" s="1" t="s">
        <v>194</v>
      </c>
      <c r="C106" s="1" t="s">
        <v>15</v>
      </c>
      <c r="D106" s="263">
        <v>9.3360000000000003</v>
      </c>
      <c r="E106" s="263">
        <v>89585.335999999996</v>
      </c>
      <c r="F106" s="263">
        <v>1.0421349999999999E-4</v>
      </c>
      <c r="H106" s="77" t="s">
        <v>114</v>
      </c>
      <c r="I106" s="26">
        <v>7.4999999999999997E-2</v>
      </c>
      <c r="J106" s="27">
        <f>($F$114 - $M$110) * $F$122</f>
        <v>2.6769389779999999</v>
      </c>
      <c r="K106" s="27">
        <f>($F$115 - $M$110) * $F$122</f>
        <v>3.1739626863999999</v>
      </c>
      <c r="L106" s="28"/>
      <c r="M106" s="36">
        <f>IFERROR(AVERAGE(J106:L106),"")</f>
        <v>2.9254508322000001</v>
      </c>
      <c r="N106" s="37">
        <f>IFERROR(STDEV(J106:L106),"")</f>
        <v>0.35144883462012522</v>
      </c>
      <c r="P106" s="1" t="s">
        <v>113</v>
      </c>
      <c r="Q106" s="15">
        <f>$M$114</f>
        <v>20.440664352595963</v>
      </c>
      <c r="R106" s="45">
        <f>$N$114</f>
        <v>6.2921256091583132E-3</v>
      </c>
    </row>
    <row r="107" spans="1:22" x14ac:dyDescent="0.25">
      <c r="A107" s="1" t="s">
        <v>9</v>
      </c>
      <c r="B107" s="1" t="s">
        <v>194</v>
      </c>
      <c r="C107" s="1" t="s">
        <v>15</v>
      </c>
      <c r="D107" s="263">
        <v>2.1869999999999998</v>
      </c>
      <c r="E107" s="263">
        <v>107295.594</v>
      </c>
      <c r="F107" s="263">
        <v>2.0382900000000001E-5</v>
      </c>
      <c r="H107" s="78" t="s">
        <v>115</v>
      </c>
      <c r="I107" s="21">
        <v>0.25</v>
      </c>
      <c r="J107" s="157">
        <f>($F$110 - $M$110) * $F$122</f>
        <v>1.0770881756000001</v>
      </c>
      <c r="K107" s="102">
        <f>($F$111 - $M$110) * $F$122</f>
        <v>0.99747065000000001</v>
      </c>
      <c r="L107" s="19"/>
      <c r="M107" s="160">
        <f>IFERROR(AVERAGE(J107:L107),"")</f>
        <v>1.0372794128</v>
      </c>
      <c r="N107" s="108">
        <f>IFERROR(STDEV(J107:L107),"")</f>
        <v>5.6298092253053635E-2</v>
      </c>
      <c r="P107" s="1" t="s">
        <v>124</v>
      </c>
      <c r="Q107" s="13">
        <f>$M$125</f>
        <v>7.1751246306136913</v>
      </c>
      <c r="R107" s="13">
        <f>$N$125</f>
        <v>1.9788552866032594</v>
      </c>
    </row>
    <row r="108" spans="1:22" x14ac:dyDescent="0.25">
      <c r="A108" s="1" t="s">
        <v>10</v>
      </c>
      <c r="B108" s="1" t="s">
        <v>194</v>
      </c>
      <c r="C108" s="1" t="s">
        <v>15</v>
      </c>
      <c r="D108" s="263">
        <v>12.484</v>
      </c>
      <c r="E108" s="263">
        <v>111868.914</v>
      </c>
      <c r="F108" s="263">
        <v>1.115949E-4</v>
      </c>
      <c r="H108" s="78" t="s">
        <v>116</v>
      </c>
      <c r="I108" s="23">
        <v>7.4999999999999997E-2</v>
      </c>
      <c r="J108" s="24">
        <f>($F$112 - $M$110) * $F$122</f>
        <v>16.636640002</v>
      </c>
      <c r="K108" s="24">
        <f>($F$113 - $M$110) * $F$122</f>
        <v>15.400166834</v>
      </c>
      <c r="L108" s="19"/>
      <c r="M108" s="32">
        <f>IFERROR(AVERAGE(J108:L108),"")</f>
        <v>16.018403417999998</v>
      </c>
      <c r="N108" s="40">
        <f>IFERROR(STDEV(J108:L108),"")</f>
        <v>0.87431856184801315</v>
      </c>
    </row>
    <row r="109" spans="1:22" x14ac:dyDescent="0.25">
      <c r="A109" s="1" t="s">
        <v>11</v>
      </c>
      <c r="B109" s="1" t="s">
        <v>194</v>
      </c>
      <c r="C109" s="1" t="s">
        <v>15</v>
      </c>
      <c r="D109" s="263">
        <v>9.7260000000000009</v>
      </c>
      <c r="E109" s="263">
        <v>116727.93799999999</v>
      </c>
      <c r="F109" s="263">
        <v>8.3321999999999999E-5</v>
      </c>
      <c r="H109" s="78" t="s">
        <v>117</v>
      </c>
      <c r="I109" s="19"/>
      <c r="J109" s="19"/>
      <c r="K109" s="19"/>
      <c r="L109" s="19"/>
      <c r="M109" s="19"/>
      <c r="N109" s="29"/>
    </row>
    <row r="110" spans="1:22" ht="15.75" thickBot="1" x14ac:dyDescent="0.3">
      <c r="A110" s="1" t="s">
        <v>195</v>
      </c>
      <c r="B110" s="1" t="s">
        <v>194</v>
      </c>
      <c r="C110" s="1" t="s">
        <v>15</v>
      </c>
      <c r="D110" s="263">
        <v>28562.465</v>
      </c>
      <c r="E110" s="263">
        <v>106048.359</v>
      </c>
      <c r="F110" s="263">
        <v>0.26933434210000001</v>
      </c>
      <c r="H110" s="79" t="s">
        <v>118</v>
      </c>
      <c r="I110" s="20"/>
      <c r="J110" s="158">
        <f>IF($G$106&lt;&gt;"","Point Deleted",$F$106)</f>
        <v>1.0421349999999999E-4</v>
      </c>
      <c r="K110" s="25">
        <f>IF($G$107&lt;&gt;"","Point Deleted",$F$107)</f>
        <v>2.0382900000000001E-5</v>
      </c>
      <c r="L110" s="20"/>
      <c r="M110" s="25">
        <f>IFERROR(AVERAGE(J110:L110),"")</f>
        <v>6.2298199999999992E-5</v>
      </c>
      <c r="N110" s="41">
        <f>IFERROR(STDEV(J110:L110),"")</f>
        <v>5.9277185730936986E-5</v>
      </c>
    </row>
    <row r="111" spans="1:22" x14ac:dyDescent="0.25">
      <c r="A111" s="1" t="s">
        <v>196</v>
      </c>
      <c r="B111" s="1" t="s">
        <v>194</v>
      </c>
      <c r="C111" s="1" t="s">
        <v>15</v>
      </c>
      <c r="D111" s="263">
        <v>26385.353999999999</v>
      </c>
      <c r="E111" s="263">
        <v>105782.617</v>
      </c>
      <c r="F111" s="263">
        <v>0.24942996070000001</v>
      </c>
      <c r="H111" s="80" t="s">
        <v>119</v>
      </c>
      <c r="I111" s="18"/>
      <c r="J111" s="46">
        <f>IFERROR(IF(ISTEXT($J$107),NA(),($J$107 * $I$107) / ($F$124 * 3600)),"")</f>
        <v>3.7398894986111118E-5</v>
      </c>
      <c r="K111" s="31">
        <f>IFERROR(IF(ISTEXT($K$107),NA(),($K$107 * $I$107) / ($F$124 * 3600)),"")</f>
        <v>3.4634397569444448E-5</v>
      </c>
      <c r="L111" s="18"/>
      <c r="M111" s="31">
        <f>IFERROR(AVERAGE(J111:L111),"")</f>
        <v>3.6016646277777783E-5</v>
      </c>
      <c r="N111" s="42">
        <f>IFERROR(STDEV(J111:L111),"")</f>
        <v>1.9547948698976947E-6</v>
      </c>
    </row>
    <row r="112" spans="1:22" ht="18" x14ac:dyDescent="0.35">
      <c r="A112" s="1" t="s">
        <v>197</v>
      </c>
      <c r="B112" s="1" t="s">
        <v>194</v>
      </c>
      <c r="C112" s="1" t="s">
        <v>15</v>
      </c>
      <c r="D112" s="263">
        <v>365892.43800000002</v>
      </c>
      <c r="E112" s="263">
        <v>87971.358999999997</v>
      </c>
      <c r="F112" s="263">
        <v>4.1592222986999996</v>
      </c>
      <c r="H112" s="78" t="s">
        <v>120</v>
      </c>
      <c r="I112" s="19"/>
      <c r="J112" s="47">
        <f>IFERROR(IF(ISTEXT($J$108),NA(),$J$108),"")</f>
        <v>16.636640002</v>
      </c>
      <c r="K112" s="32">
        <f>IFERROR(IF(ISTEXT($K$108),NA(),$K$108),"")</f>
        <v>15.400166834</v>
      </c>
      <c r="L112" s="19"/>
      <c r="M112" s="32">
        <f>IFERROR(AVERAGE(J112:L112),"")</f>
        <v>16.018403417999998</v>
      </c>
      <c r="N112" s="40">
        <f>IFERROR(STDEV(J112:L112),"")</f>
        <v>0.87431856184801315</v>
      </c>
    </row>
    <row r="113" spans="1:22" x14ac:dyDescent="0.25">
      <c r="A113" s="1" t="s">
        <v>198</v>
      </c>
      <c r="B113" s="1" t="s">
        <v>194</v>
      </c>
      <c r="C113" s="1" t="s">
        <v>15</v>
      </c>
      <c r="D113" s="263">
        <v>346579.625</v>
      </c>
      <c r="E113" s="263">
        <v>90018.25</v>
      </c>
      <c r="F113" s="263">
        <v>3.8501040067000001</v>
      </c>
      <c r="H113" s="78" t="s">
        <v>121</v>
      </c>
      <c r="I113" s="19"/>
      <c r="J113" s="48">
        <f>IFERROR(IF(OR(ISTEXT($J$106),ISTEXT($J$107),ISTEXT($J$108)),NA(),(($J$106 * $I$106) + ($J$107 * $I$107)) / $J$108 / $I$108),"")</f>
        <v>0.37671265928175651</v>
      </c>
      <c r="K113" s="33">
        <f>IFERROR(IF(OR(ISTEXT($K$106),ISTEXT($K$107),ISTEXT($K$108)),NA(),(($K$106 * $I$106) + ($K$107 * $I$107)) / $K$108 / $I$108),"")</f>
        <v>0.42199963955706504</v>
      </c>
      <c r="L113" s="19" t="str">
        <f>IFERROR(IF(OR(ISTEXT($L$106),ISTEXT($L$107),ISTEXT($L$108)),NA(),(($L$106 * $I$106) + ($L$107 * $I$107)) / $L$108 / $I$108),"")</f>
        <v/>
      </c>
      <c r="M113" s="33">
        <f>IFERROR(AVERAGE(J113:L113),"")</f>
        <v>0.39935614941941078</v>
      </c>
      <c r="N113" s="43">
        <f>IFERROR(STDEV(J113:L113),"")</f>
        <v>3.2022730852132086E-2</v>
      </c>
    </row>
    <row r="114" spans="1:22" ht="18.75" thickBot="1" x14ac:dyDescent="0.4">
      <c r="A114" s="1" t="s">
        <v>199</v>
      </c>
      <c r="B114" s="1" t="s">
        <v>194</v>
      </c>
      <c r="C114" s="1" t="s">
        <v>15</v>
      </c>
      <c r="D114" s="263">
        <v>56957.601999999999</v>
      </c>
      <c r="E114" s="263">
        <v>85100.633000000002</v>
      </c>
      <c r="F114" s="263">
        <v>0.66929704270000001</v>
      </c>
      <c r="H114" s="81" t="s">
        <v>123</v>
      </c>
      <c r="I114" s="30"/>
      <c r="J114" s="161">
        <f>IFERROR($J$111 / $J$108 / $F$123 * 1000000,"")</f>
        <v>20.43621514790965</v>
      </c>
      <c r="K114" s="159">
        <f>IFERROR($K$111 / $K$108 / $F$123 * 1000000,"")</f>
        <v>20.445113557282276</v>
      </c>
      <c r="L114" s="30" t="str">
        <f>IFERROR($L$111 / $L$108 / $F$123 * 1000000,"")</f>
        <v/>
      </c>
      <c r="M114" s="159">
        <f>IFERROR(AVERAGE(J114:L114),"")</f>
        <v>20.440664352595963</v>
      </c>
      <c r="N114" s="44">
        <f>IFERROR(STDEV(J114:L114),"")</f>
        <v>6.2921256091583132E-3</v>
      </c>
    </row>
    <row r="115" spans="1:22" ht="15.75" thickTop="1" x14ac:dyDescent="0.25">
      <c r="A115" s="1" t="s">
        <v>200</v>
      </c>
      <c r="B115" s="1" t="s">
        <v>194</v>
      </c>
      <c r="C115" s="1" t="s">
        <v>15</v>
      </c>
      <c r="D115" s="263">
        <v>69458.835999999996</v>
      </c>
      <c r="E115" s="263">
        <v>87528.922000000006</v>
      </c>
      <c r="F115" s="263">
        <v>0.79355296980000001</v>
      </c>
      <c r="H115" s="75"/>
    </row>
    <row r="116" spans="1:22" ht="15.75" thickBot="1" x14ac:dyDescent="0.3">
      <c r="A116" s="1" t="s">
        <v>201</v>
      </c>
      <c r="B116" s="1" t="s">
        <v>194</v>
      </c>
      <c r="C116" s="1" t="s">
        <v>15</v>
      </c>
      <c r="D116" s="263">
        <v>25135.75</v>
      </c>
      <c r="E116" s="263">
        <v>99525.241999999998</v>
      </c>
      <c r="F116" s="263">
        <v>0.25255653230000003</v>
      </c>
      <c r="H116" s="76" t="s">
        <v>124</v>
      </c>
    </row>
    <row r="117" spans="1:22" ht="15.75" thickTop="1" x14ac:dyDescent="0.25">
      <c r="A117" s="1" t="s">
        <v>202</v>
      </c>
      <c r="B117" s="1" t="s">
        <v>194</v>
      </c>
      <c r="C117" s="1" t="s">
        <v>15</v>
      </c>
      <c r="D117" s="263">
        <v>35851.703000000001</v>
      </c>
      <c r="E117" s="263">
        <v>96490.327999999994</v>
      </c>
      <c r="F117" s="263">
        <v>0.37155747880000001</v>
      </c>
      <c r="H117" s="82" t="s">
        <v>114</v>
      </c>
      <c r="I117" s="54">
        <v>0.25</v>
      </c>
      <c r="J117" s="55">
        <f>($F$120 - $M$121) * $F$122</f>
        <v>12.001144808199999</v>
      </c>
      <c r="K117" s="55">
        <f>($F$121 - $M$121) * $F$122</f>
        <v>12.4789845246</v>
      </c>
      <c r="L117" s="56"/>
      <c r="M117" s="63">
        <f>IFERROR(AVERAGE(J117:L117),"")</f>
        <v>12.240064666399999</v>
      </c>
      <c r="N117" s="64">
        <f>IFERROR(STDEV(J117:L117),"")</f>
        <v>0.3378837037866968</v>
      </c>
    </row>
    <row r="118" spans="1:22" x14ac:dyDescent="0.25">
      <c r="A118" s="1" t="s">
        <v>203</v>
      </c>
      <c r="B118" s="1" t="s">
        <v>194</v>
      </c>
      <c r="C118" s="1" t="s">
        <v>15</v>
      </c>
      <c r="D118" s="263">
        <v>348753.46899999998</v>
      </c>
      <c r="E118" s="263">
        <v>84255.468999999997</v>
      </c>
      <c r="F118" s="263">
        <v>4.1392383560999999</v>
      </c>
      <c r="H118" s="83" t="s">
        <v>115</v>
      </c>
      <c r="I118" s="23">
        <v>7.4999999999999997E-2</v>
      </c>
      <c r="J118" s="157">
        <f>($F$116 - $M$121) * $F$122</f>
        <v>1.0098362954000002</v>
      </c>
      <c r="K118" s="157">
        <f>($F$117 - $M$121) * $F$122</f>
        <v>1.4858400814000001</v>
      </c>
      <c r="L118" s="19"/>
      <c r="M118" s="160">
        <f>IFERROR(AVERAGE(J118:L118),"")</f>
        <v>1.2478381884000003</v>
      </c>
      <c r="N118" s="67">
        <f>IFERROR(STDEV(J118:L118),"")</f>
        <v>0.33658550495106965</v>
      </c>
    </row>
    <row r="119" spans="1:22" x14ac:dyDescent="0.25">
      <c r="A119" s="1" t="s">
        <v>204</v>
      </c>
      <c r="B119" s="1" t="s">
        <v>194</v>
      </c>
      <c r="C119" s="1" t="s">
        <v>15</v>
      </c>
      <c r="D119" s="263">
        <v>355476.18800000002</v>
      </c>
      <c r="E119" s="263">
        <v>86647.312999999995</v>
      </c>
      <c r="F119" s="263">
        <v>4.1025644731000002</v>
      </c>
      <c r="H119" s="83" t="s">
        <v>116</v>
      </c>
      <c r="I119" s="21">
        <v>0.25</v>
      </c>
      <c r="J119" s="24">
        <f>($F$118 - $M$121) * $F$122</f>
        <v>16.5565635906</v>
      </c>
      <c r="K119" s="24">
        <f>($F$119 - $M$121) * $F$122</f>
        <v>16.409868058600001</v>
      </c>
      <c r="L119" s="19"/>
      <c r="M119" s="32">
        <f>IFERROR(AVERAGE(J119:L119),"")</f>
        <v>16.483215824600002</v>
      </c>
      <c r="N119" s="67">
        <f>IFERROR(STDEV(J119:L119),"")</f>
        <v>0.10372940544696745</v>
      </c>
    </row>
    <row r="120" spans="1:22" x14ac:dyDescent="0.25">
      <c r="A120" s="1" t="s">
        <v>205</v>
      </c>
      <c r="B120" s="1" t="s">
        <v>194</v>
      </c>
      <c r="C120" s="1" t="s">
        <v>15</v>
      </c>
      <c r="D120" s="263">
        <v>238530.45300000001</v>
      </c>
      <c r="E120" s="263">
        <v>79499.983999999997</v>
      </c>
      <c r="F120" s="263">
        <v>3.0003836604999998</v>
      </c>
      <c r="H120" s="83" t="s">
        <v>117</v>
      </c>
      <c r="I120" s="19"/>
      <c r="J120" s="19"/>
      <c r="K120" s="19"/>
      <c r="L120" s="19"/>
      <c r="M120" s="19"/>
      <c r="N120" s="57"/>
    </row>
    <row r="121" spans="1:22" ht="15.75" thickBot="1" x14ac:dyDescent="0.3">
      <c r="A121" s="1" t="s">
        <v>206</v>
      </c>
      <c r="B121" s="1" t="s">
        <v>194</v>
      </c>
      <c r="C121" s="1" t="s">
        <v>15</v>
      </c>
      <c r="D121" s="263">
        <v>244512.5</v>
      </c>
      <c r="E121" s="263">
        <v>78373.320000000007</v>
      </c>
      <c r="F121" s="263">
        <v>3.1198435895999999</v>
      </c>
      <c r="H121" s="84" t="s">
        <v>118</v>
      </c>
      <c r="I121" s="51"/>
      <c r="J121" s="139">
        <f>IF($G$108&lt;&gt;"","Point Deleted",$F$108)</f>
        <v>1.115949E-4</v>
      </c>
      <c r="K121" s="53">
        <f>IF($G$109&lt;&gt;"","Point Deleted",$F$109)</f>
        <v>8.3321999999999999E-5</v>
      </c>
      <c r="L121" s="51"/>
      <c r="M121" s="53">
        <f t="shared" ref="M121:M126" si="8">IFERROR(AVERAGE(J121:L121),"")</f>
        <v>9.7458449999999992E-5</v>
      </c>
      <c r="N121" s="68">
        <f t="shared" ref="N121:N126" si="9">IFERROR(STDEV(J121:L121),"")</f>
        <v>1.9991959313809138E-5</v>
      </c>
    </row>
    <row r="122" spans="1:22" ht="66.75" thickTop="1" thickBot="1" x14ac:dyDescent="0.3">
      <c r="C122" s="76"/>
      <c r="E122" s="264" t="s">
        <v>4</v>
      </c>
      <c r="F122" s="265">
        <v>4</v>
      </c>
      <c r="H122" s="85" t="s">
        <v>119</v>
      </c>
      <c r="I122" s="50"/>
      <c r="J122" s="73">
        <f>IFERROR(IF(ISTEXT($J$118),NA(),($J$118 * $I$118) / ($F$124 * 3600)),"")</f>
        <v>1.0519128077083334E-5</v>
      </c>
      <c r="K122" s="60">
        <f>IFERROR(IF(ISTEXT($K$118),NA(),($K$118 * $I$118) / ($F$124 * 3600)),"")</f>
        <v>1.5477500847916666E-5</v>
      </c>
      <c r="L122" s="50"/>
      <c r="M122" s="60">
        <f t="shared" si="8"/>
        <v>1.29983144625E-5</v>
      </c>
      <c r="N122" s="69">
        <f t="shared" si="9"/>
        <v>3.5060990099069799E-6</v>
      </c>
      <c r="P122" s="86" t="s">
        <v>125</v>
      </c>
      <c r="Q122" s="87" t="s">
        <v>126</v>
      </c>
      <c r="R122" s="88" t="s">
        <v>99</v>
      </c>
      <c r="S122" s="88" t="s">
        <v>127</v>
      </c>
      <c r="T122" s="88" t="s">
        <v>128</v>
      </c>
      <c r="U122" s="88" t="s">
        <v>129</v>
      </c>
      <c r="V122" s="88" t="s">
        <v>121</v>
      </c>
    </row>
    <row r="123" spans="1:22" ht="18.75" thickTop="1" x14ac:dyDescent="0.35">
      <c r="C123" s="76"/>
      <c r="E123" s="266" t="s">
        <v>110</v>
      </c>
      <c r="F123" s="267">
        <v>0.11</v>
      </c>
      <c r="H123" s="83" t="s">
        <v>120</v>
      </c>
      <c r="I123" s="19"/>
      <c r="J123" s="47">
        <f>IFERROR(IF(ISTEXT($J$119),NA(),$J$119),"")</f>
        <v>16.5565635906</v>
      </c>
      <c r="K123" s="32">
        <f>IFERROR(IF(ISTEXT($K$119),NA(),$K$119),"")</f>
        <v>16.409868058600001</v>
      </c>
      <c r="L123" s="19"/>
      <c r="M123" s="32">
        <f t="shared" si="8"/>
        <v>16.483215824600002</v>
      </c>
      <c r="N123" s="67">
        <f t="shared" si="9"/>
        <v>0.10372940544696745</v>
      </c>
      <c r="Q123" s="89"/>
      <c r="R123" s="89" t="s">
        <v>113</v>
      </c>
      <c r="S123" s="163">
        <f>$J$114</f>
        <v>20.43621514790965</v>
      </c>
      <c r="T123" s="163">
        <f>$K$114</f>
        <v>20.445113557282276</v>
      </c>
      <c r="U123" s="89" t="str">
        <f>$L$114</f>
        <v/>
      </c>
      <c r="V123" s="95">
        <f>$M$113</f>
        <v>0.39935614941941078</v>
      </c>
    </row>
    <row r="124" spans="1:22" ht="30" x14ac:dyDescent="0.25">
      <c r="C124" s="76"/>
      <c r="E124" s="266" t="s">
        <v>111</v>
      </c>
      <c r="F124" s="267">
        <v>2</v>
      </c>
      <c r="H124" s="83" t="s">
        <v>121</v>
      </c>
      <c r="I124" s="19"/>
      <c r="J124" s="48">
        <f>IFERROR(IF(OR(ISTEXT($J$117),ISTEXT($J$118),ISTEXT($J$119)),NA(),(($J$117 * $I$117) + ($J$118 * $I$118)) / $J$119 / $I$119),"")</f>
        <v>0.74315516196885556</v>
      </c>
      <c r="K124" s="33">
        <f>IFERROR(IF(OR(ISTEXT($K$117),ISTEXT($K$118),ISTEXT($K$119)),NA(),(($K$117 * $I$117) + ($K$118 * $I$118)) / $K$119 / $I$119),"")</f>
        <v>0.7876197726188584</v>
      </c>
      <c r="L124" s="19" t="str">
        <f>IFERROR(IF(OR(ISTEXT($L$117),ISTEXT($L$118),ISTEXT($L$119)),NA(),(($L$117 * $I$117) + ($L$118 * $I$118)) / $L$119 / $I$119),"")</f>
        <v/>
      </c>
      <c r="M124" s="33">
        <f t="shared" si="8"/>
        <v>0.76538746729385698</v>
      </c>
      <c r="N124" s="153">
        <f t="shared" si="9"/>
        <v>3.1441227713436597E-2</v>
      </c>
      <c r="P124" s="90" t="str">
        <f>$B$106</f>
        <v>DTXSID1038666</v>
      </c>
      <c r="Q124" s="96">
        <f>$F$125</f>
        <v>10</v>
      </c>
      <c r="R124" s="89" t="s">
        <v>124</v>
      </c>
      <c r="S124" s="123">
        <f>$J$125</f>
        <v>5.775862638469679</v>
      </c>
      <c r="T124" s="123">
        <f>$K$125</f>
        <v>8.5743866227577037</v>
      </c>
      <c r="U124" s="89" t="str">
        <f>$L$125</f>
        <v/>
      </c>
      <c r="V124" s="95">
        <f>$M$124</f>
        <v>0.76538746729385698</v>
      </c>
    </row>
    <row r="125" spans="1:22" ht="18.75" thickBot="1" x14ac:dyDescent="0.4">
      <c r="C125" s="76"/>
      <c r="E125" s="268" t="s">
        <v>112</v>
      </c>
      <c r="F125" s="269">
        <v>10</v>
      </c>
      <c r="H125" s="84" t="s">
        <v>123</v>
      </c>
      <c r="I125" s="51"/>
      <c r="J125" s="122">
        <f>IFERROR($J$122 / $J$119 / $F$123 * 1000000,"")</f>
        <v>5.775862638469679</v>
      </c>
      <c r="K125" s="113">
        <f>IFERROR($K$122 / $K$119 / $F$123 * 1000000,"")</f>
        <v>8.5743866227577037</v>
      </c>
      <c r="L125" s="51" t="str">
        <f>IFERROR($L$122 / $L$119 / $F$123 * 1000000,"")</f>
        <v/>
      </c>
      <c r="M125" s="113">
        <f t="shared" si="8"/>
        <v>7.1751246306136913</v>
      </c>
      <c r="N125" s="120">
        <f t="shared" si="9"/>
        <v>1.9788552866032594</v>
      </c>
      <c r="P125" s="91"/>
      <c r="Q125" s="97"/>
      <c r="R125" s="98" t="s">
        <v>95</v>
      </c>
      <c r="S125" s="149">
        <f>$J$126</f>
        <v>0.28262878408091491</v>
      </c>
      <c r="T125" s="149">
        <f>$K$126</f>
        <v>0.41938561988097256</v>
      </c>
      <c r="U125" s="98" t="str">
        <f>$L$126</f>
        <v/>
      </c>
      <c r="V125" s="98"/>
    </row>
    <row r="126" spans="1:22" ht="15.75" thickBot="1" x14ac:dyDescent="0.3">
      <c r="H126" s="58" t="s">
        <v>95</v>
      </c>
      <c r="I126" s="59"/>
      <c r="J126" s="140">
        <f>IFERROR($J$125 / $J$114,"")</f>
        <v>0.28262878408091491</v>
      </c>
      <c r="K126" s="140">
        <f>IFERROR($K$125 / $K$114,"")</f>
        <v>0.41938561988097256</v>
      </c>
      <c r="L126" s="59" t="str">
        <f>IFERROR($L$125 / $L$114,"")</f>
        <v/>
      </c>
      <c r="M126" s="140">
        <f t="shared" si="8"/>
        <v>0.35100720198094371</v>
      </c>
      <c r="N126" s="162">
        <f t="shared" si="9"/>
        <v>9.6701685967836043E-2</v>
      </c>
      <c r="P126" s="92"/>
      <c r="Q126" s="100"/>
      <c r="R126" s="89"/>
      <c r="S126" s="89"/>
      <c r="T126" s="89"/>
      <c r="U126" s="89"/>
      <c r="V126" s="89"/>
    </row>
    <row r="127" spans="1:22" ht="15.75" thickTop="1" x14ac:dyDescent="0.25"/>
    <row r="131" spans="1:18" ht="15.75" thickBot="1" x14ac:dyDescent="0.3">
      <c r="H131" s="76" t="s">
        <v>113</v>
      </c>
    </row>
    <row r="132" spans="1:18" ht="15.75" thickTop="1" x14ac:dyDescent="0.25">
      <c r="A132" s="1" t="s">
        <v>7</v>
      </c>
      <c r="B132" s="1" t="s">
        <v>207</v>
      </c>
      <c r="C132" s="1" t="s">
        <v>16</v>
      </c>
      <c r="D132" s="263">
        <v>0.98699999999999999</v>
      </c>
      <c r="E132" s="263">
        <v>89585.335999999996</v>
      </c>
      <c r="F132" s="263">
        <v>1.1017400000000001E-5</v>
      </c>
      <c r="H132" s="77" t="s">
        <v>114</v>
      </c>
      <c r="I132" s="26">
        <v>7.4999999999999997E-2</v>
      </c>
      <c r="J132" s="27">
        <f>($F$140 - $M$136) * $F$148</f>
        <v>1.6341655587999999</v>
      </c>
      <c r="K132" s="27">
        <f>($F$141 - $M$136) * $F$148</f>
        <v>2.5397359268000002</v>
      </c>
      <c r="L132" s="28"/>
      <c r="M132" s="36">
        <f>IFERROR(AVERAGE(J132:L132),"")</f>
        <v>2.0869507428</v>
      </c>
      <c r="N132" s="37">
        <f>IFERROR(STDEV(J132:L132),"")</f>
        <v>0.64033494805439684</v>
      </c>
      <c r="P132" s="1" t="s">
        <v>113</v>
      </c>
      <c r="Q132" s="15">
        <f>$M$140</f>
        <v>10.540804864285501</v>
      </c>
      <c r="R132" s="13">
        <f>$N$140</f>
        <v>3.3413523086988466</v>
      </c>
    </row>
    <row r="133" spans="1:18" x14ac:dyDescent="0.25">
      <c r="A133" s="1" t="s">
        <v>9</v>
      </c>
      <c r="B133" s="1" t="s">
        <v>207</v>
      </c>
      <c r="C133" s="1" t="s">
        <v>16</v>
      </c>
      <c r="D133" s="263">
        <v>2.5910000000000002</v>
      </c>
      <c r="E133" s="263">
        <v>107295.594</v>
      </c>
      <c r="F133" s="263">
        <v>2.41482E-5</v>
      </c>
      <c r="H133" s="78" t="s">
        <v>115</v>
      </c>
      <c r="I133" s="21">
        <v>0.25</v>
      </c>
      <c r="J133" s="102">
        <f>($F$136 - $M$136) * $F$148</f>
        <v>0.25122938640000003</v>
      </c>
      <c r="K133" s="102">
        <f>($F$137 - $M$136) * $F$148</f>
        <v>0.3947484396</v>
      </c>
      <c r="L133" s="19"/>
      <c r="M133" s="21">
        <f>IFERROR(AVERAGE(J133:L133),"")</f>
        <v>0.32298891299999999</v>
      </c>
      <c r="N133" s="40">
        <f>IFERROR(STDEV(J133:L133),"")</f>
        <v>0.10148329574719293</v>
      </c>
      <c r="P133" s="1" t="s">
        <v>124</v>
      </c>
      <c r="Q133" s="13">
        <f>$M$151</f>
        <v>9.1650072983006154</v>
      </c>
      <c r="R133" s="13">
        <f>$N$151</f>
        <v>2.0416634025557947</v>
      </c>
    </row>
    <row r="134" spans="1:18" x14ac:dyDescent="0.25">
      <c r="A134" s="1" t="s">
        <v>10</v>
      </c>
      <c r="B134" s="1" t="s">
        <v>207</v>
      </c>
      <c r="C134" s="1" t="s">
        <v>16</v>
      </c>
      <c r="D134" s="263">
        <v>1.415</v>
      </c>
      <c r="E134" s="263">
        <v>111868.914</v>
      </c>
      <c r="F134" s="263">
        <v>1.26487E-5</v>
      </c>
      <c r="H134" s="78" t="s">
        <v>116</v>
      </c>
      <c r="I134" s="23">
        <v>7.4999999999999997E-2</v>
      </c>
      <c r="J134" s="157">
        <f>($F$138 - $M$136) * $F$148</f>
        <v>9.6968842459999998</v>
      </c>
      <c r="K134" s="157">
        <f>($F$139 - $M$136) * $F$148</f>
        <v>9.6566790844000003</v>
      </c>
      <c r="L134" s="19"/>
      <c r="M134" s="160">
        <f>IFERROR(AVERAGE(J134:L134),"")</f>
        <v>9.6767816652</v>
      </c>
      <c r="N134" s="108">
        <f>IFERROR(STDEV(J134:L134),"")</f>
        <v>2.8429342406060577E-2</v>
      </c>
    </row>
    <row r="135" spans="1:18" x14ac:dyDescent="0.25">
      <c r="A135" s="1" t="s">
        <v>11</v>
      </c>
      <c r="B135" s="1" t="s">
        <v>207</v>
      </c>
      <c r="C135" s="1" t="s">
        <v>16</v>
      </c>
      <c r="D135" s="263">
        <v>32.250999999999998</v>
      </c>
      <c r="E135" s="263">
        <v>116727.93799999999</v>
      </c>
      <c r="F135" s="263">
        <v>2.7629199999999998E-4</v>
      </c>
      <c r="H135" s="78" t="s">
        <v>117</v>
      </c>
      <c r="I135" s="19"/>
      <c r="J135" s="19"/>
      <c r="K135" s="19"/>
      <c r="L135" s="19"/>
      <c r="M135" s="19"/>
      <c r="N135" s="29"/>
    </row>
    <row r="136" spans="1:18" ht="15.75" thickBot="1" x14ac:dyDescent="0.3">
      <c r="A136" s="1" t="s">
        <v>208</v>
      </c>
      <c r="B136" s="1" t="s">
        <v>207</v>
      </c>
      <c r="C136" s="1" t="s">
        <v>16</v>
      </c>
      <c r="D136" s="263">
        <v>6537.3019999999997</v>
      </c>
      <c r="E136" s="263">
        <v>104055.859</v>
      </c>
      <c r="F136" s="263">
        <v>6.2824929400000007E-2</v>
      </c>
      <c r="H136" s="79" t="s">
        <v>118</v>
      </c>
      <c r="I136" s="20"/>
      <c r="J136" s="25">
        <f>IF($G$132&lt;&gt;"","Point Deleted",$F$132)</f>
        <v>1.1017400000000001E-5</v>
      </c>
      <c r="K136" s="25">
        <f>IF($G$133&lt;&gt;"","Point Deleted",$F$133)</f>
        <v>2.41482E-5</v>
      </c>
      <c r="L136" s="20"/>
      <c r="M136" s="25">
        <f>IFERROR(AVERAGE(J136:L136),"")</f>
        <v>1.75828E-5</v>
      </c>
      <c r="N136" s="41">
        <f>IFERROR(STDEV(J136:L136),"")</f>
        <v>9.2848777224043177E-6</v>
      </c>
    </row>
    <row r="137" spans="1:18" x14ac:dyDescent="0.25">
      <c r="A137" s="1" t="s">
        <v>209</v>
      </c>
      <c r="B137" s="1" t="s">
        <v>207</v>
      </c>
      <c r="C137" s="1" t="s">
        <v>16</v>
      </c>
      <c r="D137" s="263">
        <v>10577.619000000001</v>
      </c>
      <c r="E137" s="263">
        <v>107164.29700000001</v>
      </c>
      <c r="F137" s="263">
        <v>9.8704692699999999E-2</v>
      </c>
      <c r="H137" s="80" t="s">
        <v>119</v>
      </c>
      <c r="I137" s="18"/>
      <c r="J137" s="46">
        <f>IFERROR(IF(ISTEXT($J$133),NA(),($J$133 * $I$133) / ($F$150 * 3600)),"")</f>
        <v>8.7232425833333352E-6</v>
      </c>
      <c r="K137" s="31">
        <f>IFERROR(IF(ISTEXT($K$133),NA(),($K$133 * $I$133) / ($F$150 * 3600)),"")</f>
        <v>1.3706543041666666E-5</v>
      </c>
      <c r="L137" s="18"/>
      <c r="M137" s="31">
        <f>IFERROR(AVERAGE(J137:L137),"")</f>
        <v>1.1214892812500002E-5</v>
      </c>
      <c r="N137" s="42">
        <f>IFERROR(STDEV(J137:L137),"")</f>
        <v>3.5237255467775288E-6</v>
      </c>
    </row>
    <row r="138" spans="1:18" ht="18" x14ac:dyDescent="0.35">
      <c r="A138" s="1" t="s">
        <v>210</v>
      </c>
      <c r="B138" s="1" t="s">
        <v>207</v>
      </c>
      <c r="C138" s="1" t="s">
        <v>16</v>
      </c>
      <c r="D138" s="263">
        <v>213643.359</v>
      </c>
      <c r="E138" s="263">
        <v>88128.023000000001</v>
      </c>
      <c r="F138" s="263">
        <v>2.4242386442999999</v>
      </c>
      <c r="H138" s="78" t="s">
        <v>120</v>
      </c>
      <c r="I138" s="19"/>
      <c r="J138" s="167">
        <f>IFERROR(IF(ISTEXT($J$134),NA(),$J$134),"")</f>
        <v>9.6968842459999998</v>
      </c>
      <c r="K138" s="160">
        <f>IFERROR(IF(ISTEXT($K$134),NA(),$K$134),"")</f>
        <v>9.6566790844000003</v>
      </c>
      <c r="L138" s="19"/>
      <c r="M138" s="160">
        <f>IFERROR(AVERAGE(J138:L138),"")</f>
        <v>9.6767816652</v>
      </c>
      <c r="N138" s="108">
        <f>IFERROR(STDEV(J138:L138),"")</f>
        <v>2.8429342406060577E-2</v>
      </c>
    </row>
    <row r="139" spans="1:18" x14ac:dyDescent="0.25">
      <c r="A139" s="1" t="s">
        <v>211</v>
      </c>
      <c r="B139" s="1" t="s">
        <v>207</v>
      </c>
      <c r="C139" s="1" t="s">
        <v>16</v>
      </c>
      <c r="D139" s="263">
        <v>214975.95300000001</v>
      </c>
      <c r="E139" s="263">
        <v>89046.922000000006</v>
      </c>
      <c r="F139" s="263">
        <v>2.4141873539000001</v>
      </c>
      <c r="H139" s="78" t="s">
        <v>121</v>
      </c>
      <c r="I139" s="19"/>
      <c r="J139" s="48">
        <f>IFERROR(IF(OR(ISTEXT($J$132),ISTEXT($J$133),ISTEXT($J$134)),NA(),(($J$132 * $I$132) + ($J$133 * $I$133)) / $J$134 / $I$134),"")</f>
        <v>0.25488567091223585</v>
      </c>
      <c r="K139" s="33">
        <f>IFERROR(IF(OR(ISTEXT($K$132),ISTEXT($K$133),ISTEXT($K$134)),NA(),(($K$132 * $I$132) + ($K$133 * $I$133)) / $K$134 / $I$134),"")</f>
        <v>0.39926397316325007</v>
      </c>
      <c r="L139" s="19" t="str">
        <f>IFERROR(IF(OR(ISTEXT($L$132),ISTEXT($L$133),ISTEXT($L$134)),NA(),(($L$132 * $I$132) + ($L$133 * $I$133)) / $L$134 / $I$134),"")</f>
        <v/>
      </c>
      <c r="M139" s="33">
        <f>IFERROR(AVERAGE(J139:L139),"")</f>
        <v>0.32707482203774296</v>
      </c>
      <c r="N139" s="165">
        <f>IFERROR(STDEV(J139:L139),"")</f>
        <v>0.10209087657789309</v>
      </c>
    </row>
    <row r="140" spans="1:18" ht="18.75" thickBot="1" x14ac:dyDescent="0.4">
      <c r="A140" s="1" t="s">
        <v>212</v>
      </c>
      <c r="B140" s="1" t="s">
        <v>207</v>
      </c>
      <c r="C140" s="1" t="s">
        <v>16</v>
      </c>
      <c r="D140" s="263">
        <v>34865.711000000003</v>
      </c>
      <c r="E140" s="263">
        <v>85338.258000000002</v>
      </c>
      <c r="F140" s="263">
        <v>0.40855897250000001</v>
      </c>
      <c r="H140" s="81" t="s">
        <v>123</v>
      </c>
      <c r="I140" s="30"/>
      <c r="J140" s="168">
        <f>IFERROR($J$137 / $J$134 / $F$149 * 1000000,"")</f>
        <v>8.1781119884712208</v>
      </c>
      <c r="K140" s="159">
        <f>IFERROR($K$137 / $K$134 / $F$149 * 1000000,"")</f>
        <v>12.903497740099782</v>
      </c>
      <c r="L140" s="30" t="str">
        <f>IFERROR($L$137 / $L$134 / $F$149 * 1000000,"")</f>
        <v/>
      </c>
      <c r="M140" s="159">
        <f>IFERROR(AVERAGE(J140:L140),"")</f>
        <v>10.540804864285501</v>
      </c>
      <c r="N140" s="166">
        <f>IFERROR(STDEV(J140:L140),"")</f>
        <v>3.3413523086988466</v>
      </c>
    </row>
    <row r="141" spans="1:18" ht="15.75" thickTop="1" x14ac:dyDescent="0.25">
      <c r="A141" s="1" t="s">
        <v>213</v>
      </c>
      <c r="B141" s="1" t="s">
        <v>207</v>
      </c>
      <c r="C141" s="1" t="s">
        <v>16</v>
      </c>
      <c r="D141" s="263">
        <v>54435.211000000003</v>
      </c>
      <c r="E141" s="263">
        <v>85731.281000000003</v>
      </c>
      <c r="F141" s="263">
        <v>0.63495156450000001</v>
      </c>
      <c r="H141" s="75"/>
    </row>
    <row r="142" spans="1:18" ht="15.75" thickBot="1" x14ac:dyDescent="0.3">
      <c r="A142" s="1" t="s">
        <v>214</v>
      </c>
      <c r="B142" s="1" t="s">
        <v>207</v>
      </c>
      <c r="C142" s="1" t="s">
        <v>16</v>
      </c>
      <c r="D142" s="263">
        <v>23242.353999999999</v>
      </c>
      <c r="E142" s="263">
        <v>97731.039000000004</v>
      </c>
      <c r="F142" s="263">
        <v>0.23781957340000001</v>
      </c>
      <c r="H142" s="76" t="s">
        <v>124</v>
      </c>
    </row>
    <row r="143" spans="1:18" ht="15.75" thickTop="1" x14ac:dyDescent="0.25">
      <c r="A143" s="1" t="s">
        <v>215</v>
      </c>
      <c r="B143" s="1" t="s">
        <v>207</v>
      </c>
      <c r="C143" s="1" t="s">
        <v>16</v>
      </c>
      <c r="D143" s="263">
        <v>32302.467000000001</v>
      </c>
      <c r="E143" s="263">
        <v>97053.43</v>
      </c>
      <c r="F143" s="263">
        <v>0.33283179169999999</v>
      </c>
      <c r="H143" s="82" t="s">
        <v>114</v>
      </c>
      <c r="I143" s="54">
        <v>0.25</v>
      </c>
      <c r="J143" s="138">
        <f>($F$146 - $M$147) * $F$148</f>
        <v>3.5442088126</v>
      </c>
      <c r="K143" s="138">
        <f>($F$147 - $M$147) * $F$148</f>
        <v>4.1558244061999998</v>
      </c>
      <c r="L143" s="56"/>
      <c r="M143" s="142">
        <f>IFERROR(AVERAGE(J143:L143),"")</f>
        <v>3.8500166093999999</v>
      </c>
      <c r="N143" s="64">
        <f>IFERROR(STDEV(J143:L143),"")</f>
        <v>0.43247753371399544</v>
      </c>
    </row>
    <row r="144" spans="1:18" x14ac:dyDescent="0.25">
      <c r="A144" s="1" t="s">
        <v>216</v>
      </c>
      <c r="B144" s="1" t="s">
        <v>207</v>
      </c>
      <c r="C144" s="1" t="s">
        <v>16</v>
      </c>
      <c r="D144" s="263">
        <v>261399.09400000001</v>
      </c>
      <c r="E144" s="263">
        <v>89671.633000000002</v>
      </c>
      <c r="F144" s="263">
        <v>2.9150700757000001</v>
      </c>
      <c r="H144" s="83" t="s">
        <v>115</v>
      </c>
      <c r="I144" s="23">
        <v>7.4999999999999997E-2</v>
      </c>
      <c r="J144" s="102">
        <f>($F$142 - $M$147) * $F$148</f>
        <v>0.95070041220000001</v>
      </c>
      <c r="K144" s="157">
        <f>($F$143 - $M$147) * $F$148</f>
        <v>1.3307492854</v>
      </c>
      <c r="L144" s="19"/>
      <c r="M144" s="160">
        <f>IFERROR(AVERAGE(J144:L144),"")</f>
        <v>1.1407248488000001</v>
      </c>
      <c r="N144" s="67">
        <f>IFERROR(STDEV(J144:L144),"")</f>
        <v>0.26873513542202521</v>
      </c>
    </row>
    <row r="145" spans="1:22" x14ac:dyDescent="0.25">
      <c r="A145" s="1" t="s">
        <v>217</v>
      </c>
      <c r="B145" s="1" t="s">
        <v>207</v>
      </c>
      <c r="C145" s="1" t="s">
        <v>16</v>
      </c>
      <c r="D145" s="263">
        <v>267379.81300000002</v>
      </c>
      <c r="E145" s="263">
        <v>90031.93</v>
      </c>
      <c r="F145" s="263">
        <v>2.9698331803000002</v>
      </c>
      <c r="H145" s="83" t="s">
        <v>116</v>
      </c>
      <c r="I145" s="21">
        <v>0.25</v>
      </c>
      <c r="J145" s="24">
        <f>($F$144 - $M$147) * $F$148</f>
        <v>11.6597024214</v>
      </c>
      <c r="K145" s="24">
        <f>($F$145 - $M$147) * $F$148</f>
        <v>11.878754839800001</v>
      </c>
      <c r="L145" s="19"/>
      <c r="M145" s="32">
        <f>IFERROR(AVERAGE(J145:L145),"")</f>
        <v>11.769228630600001</v>
      </c>
      <c r="N145" s="67">
        <f>IFERROR(STDEV(J145:L145),"")</f>
        <v>0.15489345048595318</v>
      </c>
    </row>
    <row r="146" spans="1:22" x14ac:dyDescent="0.25">
      <c r="A146" s="1" t="s">
        <v>218</v>
      </c>
      <c r="B146" s="1" t="s">
        <v>207</v>
      </c>
      <c r="C146" s="1" t="s">
        <v>16</v>
      </c>
      <c r="D146" s="263">
        <v>69420.5</v>
      </c>
      <c r="E146" s="263">
        <v>78335.320000000007</v>
      </c>
      <c r="F146" s="263">
        <v>0.88619667349999998</v>
      </c>
      <c r="H146" s="83" t="s">
        <v>117</v>
      </c>
      <c r="I146" s="19"/>
      <c r="J146" s="19"/>
      <c r="K146" s="19"/>
      <c r="L146" s="19"/>
      <c r="M146" s="19"/>
      <c r="N146" s="57"/>
    </row>
    <row r="147" spans="1:22" ht="15.75" thickBot="1" x14ac:dyDescent="0.3">
      <c r="A147" s="1" t="s">
        <v>219</v>
      </c>
      <c r="B147" s="1" t="s">
        <v>207</v>
      </c>
      <c r="C147" s="1" t="s">
        <v>16</v>
      </c>
      <c r="D147" s="263">
        <v>82174.273000000001</v>
      </c>
      <c r="E147" s="263">
        <v>79082.116999999998</v>
      </c>
      <c r="F147" s="263">
        <v>1.0391005718999999</v>
      </c>
      <c r="H147" s="84" t="s">
        <v>118</v>
      </c>
      <c r="I147" s="51"/>
      <c r="J147" s="53">
        <f>IF($G$134&lt;&gt;"","Point Deleted",$F$134)</f>
        <v>1.26487E-5</v>
      </c>
      <c r="K147" s="139">
        <f>IF($G$135&lt;&gt;"","Point Deleted",$F$135)</f>
        <v>2.7629199999999998E-4</v>
      </c>
      <c r="L147" s="51"/>
      <c r="M147" s="139">
        <f t="shared" ref="M147:M152" si="10">IFERROR(AVERAGE(J147:L147),"")</f>
        <v>1.4447034999999999E-4</v>
      </c>
      <c r="N147" s="144">
        <f t="shared" ref="N147:N152" si="11">IFERROR(STDEV(J147:L147),"")</f>
        <v>1.8642396524439929E-4</v>
      </c>
    </row>
    <row r="148" spans="1:22" ht="66.75" thickTop="1" thickBot="1" x14ac:dyDescent="0.3">
      <c r="C148" s="76"/>
      <c r="E148" s="264" t="s">
        <v>4</v>
      </c>
      <c r="F148" s="265">
        <v>4</v>
      </c>
      <c r="H148" s="85" t="s">
        <v>119</v>
      </c>
      <c r="I148" s="50"/>
      <c r="J148" s="73">
        <f>IFERROR(IF(ISTEXT($J$144),NA(),($J$144 * $I$144) / ($F$150 * 3600)),"")</f>
        <v>9.9031292937499989E-6</v>
      </c>
      <c r="K148" s="60">
        <f>IFERROR(IF(ISTEXT($K$144),NA(),($K$144 * $I$144) / ($F$150 * 3600)),"")</f>
        <v>1.3861971722916667E-5</v>
      </c>
      <c r="L148" s="50"/>
      <c r="M148" s="60">
        <f t="shared" si="10"/>
        <v>1.1882550508333332E-5</v>
      </c>
      <c r="N148" s="69">
        <f t="shared" si="11"/>
        <v>2.7993243273127753E-6</v>
      </c>
      <c r="P148" s="86" t="s">
        <v>125</v>
      </c>
      <c r="Q148" s="87" t="s">
        <v>126</v>
      </c>
      <c r="R148" s="88" t="s">
        <v>99</v>
      </c>
      <c r="S148" s="88" t="s">
        <v>127</v>
      </c>
      <c r="T148" s="88" t="s">
        <v>128</v>
      </c>
      <c r="U148" s="88" t="s">
        <v>129</v>
      </c>
      <c r="V148" s="88" t="s">
        <v>121</v>
      </c>
    </row>
    <row r="149" spans="1:22" ht="18.75" thickTop="1" x14ac:dyDescent="0.35">
      <c r="C149" s="76"/>
      <c r="E149" s="266" t="s">
        <v>110</v>
      </c>
      <c r="F149" s="267">
        <v>0.11</v>
      </c>
      <c r="H149" s="83" t="s">
        <v>120</v>
      </c>
      <c r="I149" s="19"/>
      <c r="J149" s="47">
        <f>IFERROR(IF(ISTEXT($J$145),NA(),$J$145),"")</f>
        <v>11.6597024214</v>
      </c>
      <c r="K149" s="32">
        <f>IFERROR(IF(ISTEXT($K$145),NA(),$K$145),"")</f>
        <v>11.878754839800001</v>
      </c>
      <c r="L149" s="19"/>
      <c r="M149" s="32">
        <f t="shared" si="10"/>
        <v>11.769228630600001</v>
      </c>
      <c r="N149" s="67">
        <f t="shared" si="11"/>
        <v>0.15489345048595318</v>
      </c>
      <c r="Q149" s="89"/>
      <c r="R149" s="89" t="s">
        <v>113</v>
      </c>
      <c r="S149" s="123">
        <f>$J$140</f>
        <v>8.1781119884712208</v>
      </c>
      <c r="T149" s="163">
        <f>$K$140</f>
        <v>12.903497740099782</v>
      </c>
      <c r="U149" s="89" t="str">
        <f>$L$140</f>
        <v/>
      </c>
      <c r="V149" s="95">
        <f>$M$139</f>
        <v>0.32707482203774296</v>
      </c>
    </row>
    <row r="150" spans="1:22" ht="30" x14ac:dyDescent="0.25">
      <c r="C150" s="76"/>
      <c r="E150" s="266" t="s">
        <v>111</v>
      </c>
      <c r="F150" s="267">
        <v>2</v>
      </c>
      <c r="H150" s="83" t="s">
        <v>121</v>
      </c>
      <c r="I150" s="19"/>
      <c r="J150" s="48">
        <f>IFERROR(IF(OR(ISTEXT($J$143),ISTEXT($J$144),ISTEXT($J$145)),NA(),(($J$143 * $I$143) + ($J$144 * $I$144)) / $J$145 / $I$145),"")</f>
        <v>0.32843196145654246</v>
      </c>
      <c r="K150" s="33">
        <f>IFERROR(IF(OR(ISTEXT($K$143),ISTEXT($K$144),ISTEXT($K$145)),NA(),(($K$143 * $I$143) + ($K$144 * $I$144)) / $K$145 / $I$145),"")</f>
        <v>0.38346184034021974</v>
      </c>
      <c r="L150" s="19" t="str">
        <f>IFERROR(IF(OR(ISTEXT($L$143),ISTEXT($L$144),ISTEXT($L$145)),NA(),(($L$143 * $I$143) + ($L$144 * $I$144)) / $L$145 / $I$145),"")</f>
        <v/>
      </c>
      <c r="M150" s="33">
        <f t="shared" si="10"/>
        <v>0.3559469008983811</v>
      </c>
      <c r="N150" s="153">
        <f t="shared" si="11"/>
        <v>3.8912000526522598E-2</v>
      </c>
      <c r="P150" s="90" t="str">
        <f>$B$132</f>
        <v>DTXSID9047542</v>
      </c>
      <c r="Q150" s="96">
        <f>$F$151</f>
        <v>10</v>
      </c>
      <c r="R150" s="89" t="s">
        <v>124</v>
      </c>
      <c r="S150" s="123">
        <f>$J$151</f>
        <v>7.7213332614530081</v>
      </c>
      <c r="T150" s="163">
        <f>$K$151</f>
        <v>10.608681335148221</v>
      </c>
      <c r="U150" s="89" t="str">
        <f>$L$151</f>
        <v/>
      </c>
      <c r="V150" s="95">
        <f>$M$150</f>
        <v>0.3559469008983811</v>
      </c>
    </row>
    <row r="151" spans="1:22" ht="18.75" thickBot="1" x14ac:dyDescent="0.4">
      <c r="C151" s="76"/>
      <c r="E151" s="268" t="s">
        <v>112</v>
      </c>
      <c r="F151" s="269">
        <v>10</v>
      </c>
      <c r="H151" s="84" t="s">
        <v>123</v>
      </c>
      <c r="I151" s="51"/>
      <c r="J151" s="122">
        <f>IFERROR($J$148 / $J$145 / $F$149 * 1000000,"")</f>
        <v>7.7213332614530081</v>
      </c>
      <c r="K151" s="169">
        <f>IFERROR($K$148 / $K$145 / $F$149 * 1000000,"")</f>
        <v>10.608681335148221</v>
      </c>
      <c r="L151" s="51" t="str">
        <f>IFERROR($L$148 / $L$145 / $F$149 * 1000000,"")</f>
        <v/>
      </c>
      <c r="M151" s="113">
        <f t="shared" si="10"/>
        <v>9.1650072983006154</v>
      </c>
      <c r="N151" s="120">
        <f t="shared" si="11"/>
        <v>2.0416634025557947</v>
      </c>
      <c r="P151" s="91"/>
      <c r="Q151" s="97"/>
      <c r="R151" s="98" t="s">
        <v>95</v>
      </c>
      <c r="S151" s="149">
        <f>$J$152</f>
        <v>0.94414618830579244</v>
      </c>
      <c r="T151" s="149">
        <f>$K$152</f>
        <v>0.8221554766642819</v>
      </c>
      <c r="U151" s="98" t="str">
        <f>$L$152</f>
        <v/>
      </c>
      <c r="V151" s="98"/>
    </row>
    <row r="152" spans="1:22" ht="15.75" thickBot="1" x14ac:dyDescent="0.3">
      <c r="H152" s="58" t="s">
        <v>95</v>
      </c>
      <c r="I152" s="59"/>
      <c r="J152" s="140">
        <f>IFERROR($J$151 / $J$140,"")</f>
        <v>0.94414618830579244</v>
      </c>
      <c r="K152" s="140">
        <f>IFERROR($K$151 / $K$140,"")</f>
        <v>0.8221554766642819</v>
      </c>
      <c r="L152" s="59" t="str">
        <f>IFERROR($L$151 / $L$140,"")</f>
        <v/>
      </c>
      <c r="M152" s="140">
        <f t="shared" si="10"/>
        <v>0.88315083248503723</v>
      </c>
      <c r="N152" s="162">
        <f t="shared" si="11"/>
        <v>8.6260459443484816E-2</v>
      </c>
      <c r="P152" s="92"/>
      <c r="Q152" s="100"/>
      <c r="R152" s="89"/>
      <c r="S152" s="89"/>
      <c r="T152" s="89"/>
      <c r="U152" s="89"/>
      <c r="V152" s="89"/>
    </row>
    <row r="153" spans="1:22" ht="15.75" thickTop="1" x14ac:dyDescent="0.25"/>
    <row r="157" spans="1:22" ht="15.75" thickBot="1" x14ac:dyDescent="0.3">
      <c r="H157" s="76" t="s">
        <v>113</v>
      </c>
    </row>
    <row r="158" spans="1:22" ht="15.75" thickTop="1" x14ac:dyDescent="0.25">
      <c r="A158" s="1" t="s">
        <v>7</v>
      </c>
      <c r="B158" s="1" t="s">
        <v>220</v>
      </c>
      <c r="C158" s="1" t="s">
        <v>17</v>
      </c>
      <c r="D158" s="263">
        <v>5.4420000000000002</v>
      </c>
      <c r="E158" s="263">
        <v>89585.335999999996</v>
      </c>
      <c r="F158" s="263">
        <v>6.0746499999999999E-5</v>
      </c>
      <c r="H158" s="77" t="s">
        <v>114</v>
      </c>
      <c r="I158" s="26">
        <v>7.4999999999999997E-2</v>
      </c>
      <c r="J158" s="103">
        <f>($F$166 - $M$162) * $F$174</f>
        <v>0.695001482</v>
      </c>
      <c r="K158" s="103">
        <f>($F$167 - $M$162) * $F$174</f>
        <v>0.69873185640000002</v>
      </c>
      <c r="L158" s="28"/>
      <c r="M158" s="104">
        <f>IFERROR(AVERAGE(J158:L158),"")</f>
        <v>0.69686666920000007</v>
      </c>
      <c r="N158" s="170">
        <f>IFERROR(STDEV(J158:L158),"")</f>
        <v>2.6377730346047084E-3</v>
      </c>
      <c r="P158" s="1" t="s">
        <v>113</v>
      </c>
      <c r="Q158" s="15">
        <f>$M$166</f>
        <v>31.215145537052713</v>
      </c>
      <c r="R158" s="13">
        <f>$N$166</f>
        <v>3.9137902976887786</v>
      </c>
    </row>
    <row r="159" spans="1:22" x14ac:dyDescent="0.25">
      <c r="A159" s="1" t="s">
        <v>9</v>
      </c>
      <c r="B159" s="1" t="s">
        <v>220</v>
      </c>
      <c r="C159" s="1" t="s">
        <v>17</v>
      </c>
      <c r="D159" s="263">
        <v>2.82</v>
      </c>
      <c r="E159" s="263">
        <v>107295.594</v>
      </c>
      <c r="F159" s="263">
        <v>2.6282500000000001E-5</v>
      </c>
      <c r="H159" s="78" t="s">
        <v>115</v>
      </c>
      <c r="I159" s="21">
        <v>0.25</v>
      </c>
      <c r="J159" s="102">
        <f>($F$162 - $M$162) * $F$174</f>
        <v>0.16122803520000001</v>
      </c>
      <c r="K159" s="102">
        <f>($F$163 - $M$162) * $F$174</f>
        <v>0.13118136159999999</v>
      </c>
      <c r="L159" s="19"/>
      <c r="M159" s="21">
        <f>IFERROR(AVERAGE(J159:L159),"")</f>
        <v>0.1462046984</v>
      </c>
      <c r="N159" s="108">
        <f>IFERROR(STDEV(J159:L159),"")</f>
        <v>2.1246206654658942E-2</v>
      </c>
      <c r="P159" s="1" t="s">
        <v>124</v>
      </c>
      <c r="Q159" s="15">
        <f>$M$177</f>
        <v>22.232288122232447</v>
      </c>
      <c r="R159" s="14">
        <f>$N$177</f>
        <v>0.59206579884662558</v>
      </c>
    </row>
    <row r="160" spans="1:22" x14ac:dyDescent="0.25">
      <c r="A160" s="1" t="s">
        <v>10</v>
      </c>
      <c r="B160" s="1" t="s">
        <v>220</v>
      </c>
      <c r="C160" s="1" t="s">
        <v>17</v>
      </c>
      <c r="D160" s="263">
        <v>2.09</v>
      </c>
      <c r="E160" s="263">
        <v>111868.914</v>
      </c>
      <c r="F160" s="263">
        <v>1.86826E-5</v>
      </c>
      <c r="H160" s="78" t="s">
        <v>116</v>
      </c>
      <c r="I160" s="23">
        <v>7.4999999999999997E-2</v>
      </c>
      <c r="J160" s="157">
        <f>($F$164 - $M$162) * $F$174</f>
        <v>1.4976096036</v>
      </c>
      <c r="K160" s="157">
        <f>($F$165 - $M$162) * $F$174</f>
        <v>1.455593608</v>
      </c>
      <c r="L160" s="19"/>
      <c r="M160" s="160">
        <f>IFERROR(AVERAGE(J160:L160),"")</f>
        <v>1.4766016058</v>
      </c>
      <c r="N160" s="108">
        <f>IFERROR(STDEV(J160:L160),"")</f>
        <v>2.9709795407064081E-2</v>
      </c>
    </row>
    <row r="161" spans="1:22" x14ac:dyDescent="0.25">
      <c r="A161" s="1" t="s">
        <v>11</v>
      </c>
      <c r="B161" s="1" t="s">
        <v>220</v>
      </c>
      <c r="C161" s="1" t="s">
        <v>17</v>
      </c>
      <c r="D161" s="263">
        <v>1.089</v>
      </c>
      <c r="E161" s="263">
        <v>116727.93799999999</v>
      </c>
      <c r="F161" s="263">
        <v>9.3294000000000008E-6</v>
      </c>
      <c r="H161" s="78" t="s">
        <v>117</v>
      </c>
      <c r="I161" s="19"/>
      <c r="J161" s="19"/>
      <c r="K161" s="19"/>
      <c r="L161" s="19"/>
      <c r="M161" s="19"/>
      <c r="N161" s="29"/>
    </row>
    <row r="162" spans="1:22" ht="15.75" thickBot="1" x14ac:dyDescent="0.3">
      <c r="A162" s="1" t="s">
        <v>221</v>
      </c>
      <c r="B162" s="1" t="s">
        <v>220</v>
      </c>
      <c r="C162" s="1" t="s">
        <v>17</v>
      </c>
      <c r="D162" s="263">
        <v>4144.848</v>
      </c>
      <c r="E162" s="263">
        <v>102721.04700000001</v>
      </c>
      <c r="F162" s="263">
        <v>4.0350523300000003E-2</v>
      </c>
      <c r="H162" s="79" t="s">
        <v>118</v>
      </c>
      <c r="I162" s="20"/>
      <c r="J162" s="25">
        <f>IF($G$158&lt;&gt;"","Point Deleted",$F$158)</f>
        <v>6.0746499999999999E-5</v>
      </c>
      <c r="K162" s="25">
        <f>IF($G$159&lt;&gt;"","Point Deleted",$F$159)</f>
        <v>2.6282500000000001E-5</v>
      </c>
      <c r="L162" s="20"/>
      <c r="M162" s="25">
        <f>IFERROR(AVERAGE(J162:L162),"")</f>
        <v>4.3514499999999998E-5</v>
      </c>
      <c r="N162" s="41">
        <f>IFERROR(STDEV(J162:L162),"")</f>
        <v>2.436972810681317E-5</v>
      </c>
    </row>
    <row r="163" spans="1:22" x14ac:dyDescent="0.25">
      <c r="A163" s="1" t="s">
        <v>222</v>
      </c>
      <c r="B163" s="1" t="s">
        <v>220</v>
      </c>
      <c r="C163" s="1" t="s">
        <v>17</v>
      </c>
      <c r="D163" s="263">
        <v>3315.576</v>
      </c>
      <c r="E163" s="263">
        <v>100965.031</v>
      </c>
      <c r="F163" s="263">
        <v>3.2838854899999999E-2</v>
      </c>
      <c r="H163" s="80" t="s">
        <v>119</v>
      </c>
      <c r="I163" s="18"/>
      <c r="J163" s="46">
        <f>IFERROR(IF(ISTEXT($J$159),NA(),($J$159 * $I$159) / ($F$176 * 3600)),"")</f>
        <v>5.5981956666666668E-6</v>
      </c>
      <c r="K163" s="31">
        <f>IFERROR(IF(ISTEXT($K$159),NA(),($K$159 * $I$159) / ($F$176 * 3600)),"")</f>
        <v>4.5549083888888888E-6</v>
      </c>
      <c r="L163" s="18"/>
      <c r="M163" s="31">
        <f>IFERROR(AVERAGE(J163:L163),"")</f>
        <v>5.0765520277777782E-6</v>
      </c>
      <c r="N163" s="42">
        <f>IFERROR(STDEV(J163:L163),"")</f>
        <v>7.3771550884232014E-7</v>
      </c>
    </row>
    <row r="164" spans="1:22" ht="18" x14ac:dyDescent="0.35">
      <c r="A164" s="1" t="s">
        <v>223</v>
      </c>
      <c r="B164" s="1" t="s">
        <v>220</v>
      </c>
      <c r="C164" s="1" t="s">
        <v>17</v>
      </c>
      <c r="D164" s="263">
        <v>33046.226999999999</v>
      </c>
      <c r="E164" s="263">
        <v>88253.672000000006</v>
      </c>
      <c r="F164" s="263">
        <v>0.3744459154</v>
      </c>
      <c r="H164" s="78" t="s">
        <v>120</v>
      </c>
      <c r="I164" s="19"/>
      <c r="J164" s="167">
        <f>IFERROR(IF(ISTEXT($J$160),NA(),$J$160),"")</f>
        <v>1.4976096036</v>
      </c>
      <c r="K164" s="160">
        <f>IFERROR(IF(ISTEXT($K$160),NA(),$K$160),"")</f>
        <v>1.455593608</v>
      </c>
      <c r="L164" s="19"/>
      <c r="M164" s="160">
        <f>IFERROR(AVERAGE(J164:L164),"")</f>
        <v>1.4766016058</v>
      </c>
      <c r="N164" s="108">
        <f>IFERROR(STDEV(J164:L164),"")</f>
        <v>2.9709795407064081E-2</v>
      </c>
    </row>
    <row r="165" spans="1:22" x14ac:dyDescent="0.25">
      <c r="A165" s="1" t="s">
        <v>224</v>
      </c>
      <c r="B165" s="1" t="s">
        <v>220</v>
      </c>
      <c r="C165" s="1" t="s">
        <v>17</v>
      </c>
      <c r="D165" s="263">
        <v>31628.067999999999</v>
      </c>
      <c r="E165" s="263">
        <v>86904.164000000004</v>
      </c>
      <c r="F165" s="263">
        <v>0.36394191650000002</v>
      </c>
      <c r="H165" s="78" t="s">
        <v>121</v>
      </c>
      <c r="I165" s="19"/>
      <c r="J165" s="48">
        <f>IFERROR(IF(OR(ISTEXT($J$158),ISTEXT($J$159),ISTEXT($J$160)),NA(),(($J$158 * $I$158) + ($J$159 * $I$159)) / $J$160 / $I$160),"")</f>
        <v>0.82293026369318889</v>
      </c>
      <c r="K165" s="33">
        <f>IFERROR(IF(OR(ISTEXT($K$158),ISTEXT($K$159),ISTEXT($K$160)),NA(),(($K$158 * $I$158) + ($K$159 * $I$159)) / $K$160 / $I$160),"")</f>
        <v>0.78043971579004989</v>
      </c>
      <c r="L165" s="19" t="str">
        <f>IFERROR(IF(OR(ISTEXT($L$158),ISTEXT($L$159),ISTEXT($L$160)),NA(),(($L$158 * $I$158) + ($L$159 * $I$159)) / $L$160 / $I$160),"")</f>
        <v/>
      </c>
      <c r="M165" s="33">
        <f>IFERROR(AVERAGE(J165:L165),"")</f>
        <v>0.80168498974161939</v>
      </c>
      <c r="N165" s="43">
        <f>IFERROR(STDEV(J165:L165),"")</f>
        <v>3.0045354558641425E-2</v>
      </c>
    </row>
    <row r="166" spans="1:22" ht="18.75" thickBot="1" x14ac:dyDescent="0.4">
      <c r="A166" s="1" t="s">
        <v>225</v>
      </c>
      <c r="B166" s="1" t="s">
        <v>220</v>
      </c>
      <c r="C166" s="1" t="s">
        <v>17</v>
      </c>
      <c r="D166" s="263">
        <v>15027.797</v>
      </c>
      <c r="E166" s="263">
        <v>86469.077999999994</v>
      </c>
      <c r="F166" s="263">
        <v>0.17379388500000001</v>
      </c>
      <c r="H166" s="81" t="s">
        <v>123</v>
      </c>
      <c r="I166" s="30"/>
      <c r="J166" s="161">
        <f>IFERROR($J$163 / $J$160 / $F$175 * 1000000,"")</f>
        <v>33.982613196690565</v>
      </c>
      <c r="K166" s="159">
        <f>IFERROR($K$163 / $K$160 / $F$175 * 1000000,"")</f>
        <v>28.447677877414861</v>
      </c>
      <c r="L166" s="30" t="str">
        <f>IFERROR($L$163 / $L$160 / $F$175 * 1000000,"")</f>
        <v/>
      </c>
      <c r="M166" s="159">
        <f>IFERROR(AVERAGE(J166:L166),"")</f>
        <v>31.215145537052713</v>
      </c>
      <c r="N166" s="166">
        <f>IFERROR(STDEV(J166:L166),"")</f>
        <v>3.9137902976887786</v>
      </c>
    </row>
    <row r="167" spans="1:22" ht="15.75" thickTop="1" x14ac:dyDescent="0.25">
      <c r="A167" s="1" t="s">
        <v>226</v>
      </c>
      <c r="B167" s="1" t="s">
        <v>220</v>
      </c>
      <c r="C167" s="1" t="s">
        <v>17</v>
      </c>
      <c r="D167" s="263">
        <v>14813.173000000001</v>
      </c>
      <c r="E167" s="263">
        <v>84779.210999999996</v>
      </c>
      <c r="F167" s="263">
        <v>0.17472647860000001</v>
      </c>
      <c r="H167" s="75"/>
    </row>
    <row r="168" spans="1:22" ht="15.75" thickBot="1" x14ac:dyDescent="0.3">
      <c r="A168" s="1" t="s">
        <v>227</v>
      </c>
      <c r="B168" s="1" t="s">
        <v>220</v>
      </c>
      <c r="C168" s="1" t="s">
        <v>17</v>
      </c>
      <c r="D168" s="263">
        <v>8164.4440000000004</v>
      </c>
      <c r="E168" s="263">
        <v>96904.710999999996</v>
      </c>
      <c r="F168" s="263">
        <v>8.4252291899999998E-2</v>
      </c>
      <c r="H168" s="76" t="s">
        <v>124</v>
      </c>
    </row>
    <row r="169" spans="1:22" ht="15.75" thickTop="1" x14ac:dyDescent="0.25">
      <c r="A169" s="1" t="s">
        <v>228</v>
      </c>
      <c r="B169" s="1" t="s">
        <v>220</v>
      </c>
      <c r="C169" s="1" t="s">
        <v>17</v>
      </c>
      <c r="D169" s="263">
        <v>7865.2920000000004</v>
      </c>
      <c r="E169" s="263">
        <v>97050.476999999999</v>
      </c>
      <c r="F169" s="263">
        <v>8.1043311100000001E-2</v>
      </c>
      <c r="H169" s="82" t="s">
        <v>114</v>
      </c>
      <c r="I169" s="54">
        <v>0.25</v>
      </c>
      <c r="J169" s="138">
        <f>($F$172 - $M$173) * $F$174</f>
        <v>1.2439413935999999</v>
      </c>
      <c r="K169" s="138">
        <f>($F$173 - $M$173) * $F$174</f>
        <v>1.248170352</v>
      </c>
      <c r="L169" s="56"/>
      <c r="M169" s="142">
        <f>IFERROR(AVERAGE(J169:L169),"")</f>
        <v>1.2460558728</v>
      </c>
      <c r="N169" s="171">
        <f>IFERROR(STDEV(J169:L169),"")</f>
        <v>2.9903251619959174E-3</v>
      </c>
    </row>
    <row r="170" spans="1:22" x14ac:dyDescent="0.25">
      <c r="A170" s="1" t="s">
        <v>229</v>
      </c>
      <c r="B170" s="1" t="s">
        <v>220</v>
      </c>
      <c r="C170" s="1" t="s">
        <v>17</v>
      </c>
      <c r="D170" s="263">
        <v>31136.171999999999</v>
      </c>
      <c r="E170" s="263">
        <v>88407.398000000001</v>
      </c>
      <c r="F170" s="263">
        <v>0.35218966629999998</v>
      </c>
      <c r="H170" s="83" t="s">
        <v>115</v>
      </c>
      <c r="I170" s="23">
        <v>7.4999999999999997E-2</v>
      </c>
      <c r="J170" s="102">
        <f>($F$168 - $M$173) * $F$174</f>
        <v>0.3369531436</v>
      </c>
      <c r="K170" s="102">
        <f>($F$169 - $M$173) * $F$174</f>
        <v>0.32411722040000002</v>
      </c>
      <c r="L170" s="19"/>
      <c r="M170" s="21">
        <f>IFERROR(AVERAGE(J170:L170),"")</f>
        <v>0.33053518199999998</v>
      </c>
      <c r="N170" s="118">
        <f>IFERROR(STDEV(J170:L170),"")</f>
        <v>9.0763683375097194E-3</v>
      </c>
    </row>
    <row r="171" spans="1:22" x14ac:dyDescent="0.25">
      <c r="A171" s="1" t="s">
        <v>230</v>
      </c>
      <c r="B171" s="1" t="s">
        <v>220</v>
      </c>
      <c r="C171" s="1" t="s">
        <v>17</v>
      </c>
      <c r="D171" s="263">
        <v>30814.361000000001</v>
      </c>
      <c r="E171" s="263">
        <v>87596.289000000004</v>
      </c>
      <c r="F171" s="263">
        <v>0.35177701420000002</v>
      </c>
      <c r="H171" s="83" t="s">
        <v>116</v>
      </c>
      <c r="I171" s="21">
        <v>0.25</v>
      </c>
      <c r="J171" s="157">
        <f>($F$170 - $M$173) * $F$174</f>
        <v>1.4087026411999999</v>
      </c>
      <c r="K171" s="157">
        <f>($F$171 - $M$173) * $F$174</f>
        <v>1.4070520328</v>
      </c>
      <c r="L171" s="19"/>
      <c r="M171" s="160">
        <f>IFERROR(AVERAGE(J171:L171),"")</f>
        <v>1.407877337</v>
      </c>
      <c r="N171" s="118">
        <f>IFERROR(STDEV(J171:L171),"")</f>
        <v>1.1671563927233815E-3</v>
      </c>
    </row>
    <row r="172" spans="1:22" x14ac:dyDescent="0.25">
      <c r="A172" s="1" t="s">
        <v>231</v>
      </c>
      <c r="B172" s="1" t="s">
        <v>220</v>
      </c>
      <c r="C172" s="1" t="s">
        <v>17</v>
      </c>
      <c r="D172" s="263">
        <v>24808.523000000001</v>
      </c>
      <c r="E172" s="263">
        <v>79770.335999999996</v>
      </c>
      <c r="F172" s="263">
        <v>0.31099935439999998</v>
      </c>
      <c r="H172" s="83" t="s">
        <v>117</v>
      </c>
      <c r="I172" s="19"/>
      <c r="J172" s="19"/>
      <c r="K172" s="19"/>
      <c r="L172" s="19"/>
      <c r="M172" s="19"/>
      <c r="N172" s="57"/>
    </row>
    <row r="173" spans="1:22" ht="15.75" thickBot="1" x14ac:dyDescent="0.3">
      <c r="A173" s="1" t="s">
        <v>232</v>
      </c>
      <c r="B173" s="1" t="s">
        <v>220</v>
      </c>
      <c r="C173" s="1" t="s">
        <v>17</v>
      </c>
      <c r="D173" s="263">
        <v>24353.315999999999</v>
      </c>
      <c r="E173" s="263">
        <v>78041.343999999997</v>
      </c>
      <c r="F173" s="263">
        <v>0.31205659400000002</v>
      </c>
      <c r="H173" s="84" t="s">
        <v>118</v>
      </c>
      <c r="I173" s="51"/>
      <c r="J173" s="53">
        <f>IF($G$160&lt;&gt;"","Point Deleted",$F$160)</f>
        <v>1.86826E-5</v>
      </c>
      <c r="K173" s="53">
        <f>IF($G$161&lt;&gt;"","Point Deleted",$F$161)</f>
        <v>9.3294000000000008E-6</v>
      </c>
      <c r="L173" s="51"/>
      <c r="M173" s="53">
        <f t="shared" ref="M173:M178" si="12">IFERROR(AVERAGE(J173:L173),"")</f>
        <v>1.4006000000000001E-5</v>
      </c>
      <c r="N173" s="68">
        <f t="shared" ref="N173:N178" si="13">IFERROR(STDEV(J173:L173),"")</f>
        <v>6.6137111457940154E-6</v>
      </c>
    </row>
    <row r="174" spans="1:22" ht="66.75" thickTop="1" thickBot="1" x14ac:dyDescent="0.3">
      <c r="C174" s="76"/>
      <c r="E174" s="264" t="s">
        <v>4</v>
      </c>
      <c r="F174" s="265">
        <v>4</v>
      </c>
      <c r="H174" s="85" t="s">
        <v>119</v>
      </c>
      <c r="I174" s="50"/>
      <c r="J174" s="73">
        <f>IFERROR(IF(ISTEXT($J$170),NA(),($J$170 * $I$170) / ($F$176 * 3600)),"")</f>
        <v>3.5099285791666669E-6</v>
      </c>
      <c r="K174" s="60">
        <f>IFERROR(IF(ISTEXT($K$170),NA(),($K$170 * $I$170) / ($F$176 * 3600)),"")</f>
        <v>3.3762210458333334E-6</v>
      </c>
      <c r="L174" s="50"/>
      <c r="M174" s="60">
        <f t="shared" si="12"/>
        <v>3.4430748125E-6</v>
      </c>
      <c r="N174" s="69">
        <f t="shared" si="13"/>
        <v>9.4545503515726468E-8</v>
      </c>
      <c r="P174" s="86" t="s">
        <v>125</v>
      </c>
      <c r="Q174" s="87" t="s">
        <v>126</v>
      </c>
      <c r="R174" s="88" t="s">
        <v>99</v>
      </c>
      <c r="S174" s="88" t="s">
        <v>127</v>
      </c>
      <c r="T174" s="88" t="s">
        <v>128</v>
      </c>
      <c r="U174" s="88" t="s">
        <v>129</v>
      </c>
      <c r="V174" s="88" t="s">
        <v>121</v>
      </c>
    </row>
    <row r="175" spans="1:22" ht="18.75" thickTop="1" x14ac:dyDescent="0.35">
      <c r="C175" s="76"/>
      <c r="E175" s="266" t="s">
        <v>110</v>
      </c>
      <c r="F175" s="267">
        <v>0.11</v>
      </c>
      <c r="H175" s="83" t="s">
        <v>120</v>
      </c>
      <c r="I175" s="19"/>
      <c r="J175" s="167">
        <f>IFERROR(IF(ISTEXT($J$171),NA(),$J$171),"")</f>
        <v>1.4087026411999999</v>
      </c>
      <c r="K175" s="160">
        <f>IFERROR(IF(ISTEXT($K$171),NA(),$K$171),"")</f>
        <v>1.4070520328</v>
      </c>
      <c r="L175" s="19"/>
      <c r="M175" s="160">
        <f t="shared" si="12"/>
        <v>1.407877337</v>
      </c>
      <c r="N175" s="118">
        <f t="shared" si="13"/>
        <v>1.1671563927233815E-3</v>
      </c>
      <c r="Q175" s="89"/>
      <c r="R175" s="89" t="s">
        <v>113</v>
      </c>
      <c r="S175" s="163">
        <f>$J$166</f>
        <v>33.982613196690565</v>
      </c>
      <c r="T175" s="163">
        <f>$K$166</f>
        <v>28.447677877414861</v>
      </c>
      <c r="U175" s="89" t="str">
        <f>$L$166</f>
        <v/>
      </c>
      <c r="V175" s="95">
        <f>$M$165</f>
        <v>0.80168498974161939</v>
      </c>
    </row>
    <row r="176" spans="1:22" ht="30" x14ac:dyDescent="0.25">
      <c r="C176" s="76"/>
      <c r="E176" s="266" t="s">
        <v>111</v>
      </c>
      <c r="F176" s="267">
        <v>2</v>
      </c>
      <c r="H176" s="83" t="s">
        <v>121</v>
      </c>
      <c r="I176" s="19"/>
      <c r="J176" s="48">
        <f>IFERROR(IF(OR(ISTEXT($J$169),ISTEXT($J$170),ISTEXT($J$171)),NA(),(($J$169 * $I$169) + ($J$170 * $I$170)) / $J$171 / $I$171),"")</f>
        <v>0.95479861919918152</v>
      </c>
      <c r="K176" s="33">
        <f>IFERROR(IF(OR(ISTEXT($K$169),ISTEXT($K$170),ISTEXT($K$171)),NA(),(($K$169 * $I$169) + ($K$170 * $I$170)) / $K$171 / $I$171),"")</f>
        <v>0.95618746624648632</v>
      </c>
      <c r="L176" s="19" t="str">
        <f>IFERROR(IF(OR(ISTEXT($L$169),ISTEXT($L$170),ISTEXT($L$171)),NA(),(($L$169 * $I$169) + ($L$170 * $I$170)) / $L$171 / $I$171),"")</f>
        <v/>
      </c>
      <c r="M176" s="33">
        <f t="shared" si="12"/>
        <v>0.95549304272283386</v>
      </c>
      <c r="N176" s="70">
        <f t="shared" si="13"/>
        <v>9.820631651801361E-4</v>
      </c>
      <c r="P176" s="90" t="str">
        <f>$B$158</f>
        <v>DTXSID7021156</v>
      </c>
      <c r="Q176" s="96">
        <f>$F$177</f>
        <v>10</v>
      </c>
      <c r="R176" s="89" t="s">
        <v>124</v>
      </c>
      <c r="S176" s="163">
        <f>$J$177</f>
        <v>22.650941863505526</v>
      </c>
      <c r="T176" s="163">
        <f>$K$177</f>
        <v>21.813634380959368</v>
      </c>
      <c r="U176" s="89" t="str">
        <f>$L$177</f>
        <v/>
      </c>
      <c r="V176" s="95">
        <f>$M$176</f>
        <v>0.95549304272283386</v>
      </c>
    </row>
    <row r="177" spans="1:22" ht="18.75" thickBot="1" x14ac:dyDescent="0.4">
      <c r="C177" s="76"/>
      <c r="E177" s="268" t="s">
        <v>112</v>
      </c>
      <c r="F177" s="269">
        <v>10</v>
      </c>
      <c r="H177" s="84" t="s">
        <v>123</v>
      </c>
      <c r="I177" s="51"/>
      <c r="J177" s="173">
        <f>IFERROR($J$174 / $J$171 / $F$175 * 1000000,"")</f>
        <v>22.650941863505526</v>
      </c>
      <c r="K177" s="169">
        <f>IFERROR($K$174 / $K$171 / $F$175 * 1000000,"")</f>
        <v>21.813634380959368</v>
      </c>
      <c r="L177" s="51" t="str">
        <f>IFERROR($L$174 / $L$171 / $F$175 * 1000000,"")</f>
        <v/>
      </c>
      <c r="M177" s="169">
        <f t="shared" si="12"/>
        <v>22.232288122232447</v>
      </c>
      <c r="N177" s="172">
        <f t="shared" si="13"/>
        <v>0.59206579884662558</v>
      </c>
      <c r="P177" s="91"/>
      <c r="Q177" s="97"/>
      <c r="R177" s="98" t="s">
        <v>95</v>
      </c>
      <c r="S177" s="149">
        <f>$J$178</f>
        <v>0.66654502796481274</v>
      </c>
      <c r="T177" s="149">
        <f>$K$178</f>
        <v>0.76679841760573419</v>
      </c>
      <c r="U177" s="98" t="str">
        <f>$L$178</f>
        <v/>
      </c>
      <c r="V177" s="98"/>
    </row>
    <row r="178" spans="1:22" ht="15.75" thickBot="1" x14ac:dyDescent="0.3">
      <c r="H178" s="58" t="s">
        <v>95</v>
      </c>
      <c r="I178" s="59"/>
      <c r="J178" s="140">
        <f>IFERROR($J$177 / $J$166,"")</f>
        <v>0.66654502796481274</v>
      </c>
      <c r="K178" s="140">
        <f>IFERROR($K$177 / $K$166,"")</f>
        <v>0.76679841760573419</v>
      </c>
      <c r="L178" s="59" t="str">
        <f>IFERROR($L$177 / $L$166,"")</f>
        <v/>
      </c>
      <c r="M178" s="140">
        <f t="shared" si="12"/>
        <v>0.71667172278527347</v>
      </c>
      <c r="N178" s="162">
        <f t="shared" si="13"/>
        <v>7.0889851652032737E-2</v>
      </c>
      <c r="P178" s="92"/>
      <c r="Q178" s="100"/>
      <c r="R178" s="89"/>
      <c r="S178" s="89"/>
      <c r="T178" s="89"/>
      <c r="U178" s="89"/>
      <c r="V178" s="89"/>
    </row>
    <row r="179" spans="1:22" ht="15.75" thickTop="1" x14ac:dyDescent="0.25"/>
    <row r="183" spans="1:22" ht="15.75" thickBot="1" x14ac:dyDescent="0.3">
      <c r="H183" s="76" t="s">
        <v>113</v>
      </c>
    </row>
    <row r="184" spans="1:22" ht="15.75" thickTop="1" x14ac:dyDescent="0.25">
      <c r="A184" s="1" t="s">
        <v>7</v>
      </c>
      <c r="B184" s="1" t="s">
        <v>233</v>
      </c>
      <c r="C184" s="1" t="s">
        <v>18</v>
      </c>
      <c r="D184" s="263">
        <v>17.041</v>
      </c>
      <c r="E184" s="263">
        <v>89585.335999999996</v>
      </c>
      <c r="F184" s="263">
        <v>1.9022089999999999E-4</v>
      </c>
      <c r="H184" s="77" t="s">
        <v>114</v>
      </c>
      <c r="I184" s="26">
        <v>7.4999999999999997E-2</v>
      </c>
      <c r="J184" s="27">
        <f>($F$192 - $M$188) * $F$200</f>
        <v>4.2038171636000001</v>
      </c>
      <c r="K184" s="27">
        <f>($F$193 - $M$188) * $F$200</f>
        <v>4.6830267120000002</v>
      </c>
      <c r="L184" s="28"/>
      <c r="M184" s="36">
        <f>IFERROR(AVERAGE(J184:L184),"")</f>
        <v>4.4434219378000002</v>
      </c>
      <c r="N184" s="37">
        <f>IFERROR(STDEV(J184:L184),"")</f>
        <v>0.33885232128298309</v>
      </c>
      <c r="P184" s="1" t="s">
        <v>113</v>
      </c>
      <c r="Q184" s="15">
        <f>$M$192</f>
        <v>33.442924325040245</v>
      </c>
      <c r="R184" s="13">
        <f>$N$192</f>
        <v>1.2194591617943327</v>
      </c>
    </row>
    <row r="185" spans="1:22" x14ac:dyDescent="0.25">
      <c r="A185" s="1" t="s">
        <v>9</v>
      </c>
      <c r="B185" s="1" t="s">
        <v>233</v>
      </c>
      <c r="C185" s="1" t="s">
        <v>18</v>
      </c>
      <c r="D185" s="263">
        <v>6.3570000000000002</v>
      </c>
      <c r="E185" s="263">
        <v>107295.594</v>
      </c>
      <c r="F185" s="263">
        <v>5.9247499999999998E-5</v>
      </c>
      <c r="H185" s="78" t="s">
        <v>115</v>
      </c>
      <c r="I185" s="21">
        <v>0.25</v>
      </c>
      <c r="J185" s="102">
        <f>($F$188 - $M$188) * $F$200</f>
        <v>0.82099203320000003</v>
      </c>
      <c r="K185" s="102">
        <f>($F$189 - $M$188) * $F$200</f>
        <v>0.78552732359999999</v>
      </c>
      <c r="L185" s="19"/>
      <c r="M185" s="21">
        <f>IFERROR(AVERAGE(J185:L185),"")</f>
        <v>0.80325967840000001</v>
      </c>
      <c r="N185" s="108">
        <f>IFERROR(STDEV(J185:L185),"")</f>
        <v>2.5077336650971675E-2</v>
      </c>
      <c r="P185" s="1" t="s">
        <v>124</v>
      </c>
      <c r="Q185" s="15">
        <f>$M$203</f>
        <v>31.844505818522965</v>
      </c>
      <c r="R185" s="13">
        <f>$N$203</f>
        <v>3.863216686897458</v>
      </c>
    </row>
    <row r="186" spans="1:22" x14ac:dyDescent="0.25">
      <c r="A186" s="1" t="s">
        <v>10</v>
      </c>
      <c r="B186" s="1" t="s">
        <v>233</v>
      </c>
      <c r="C186" s="1" t="s">
        <v>18</v>
      </c>
      <c r="D186" s="263">
        <v>11.333</v>
      </c>
      <c r="E186" s="263">
        <v>111868.914</v>
      </c>
      <c r="F186" s="263">
        <v>1.013061E-4</v>
      </c>
      <c r="H186" s="78" t="s">
        <v>116</v>
      </c>
      <c r="I186" s="23">
        <v>7.4999999999999997E-2</v>
      </c>
      <c r="J186" s="157">
        <f>($F$190 - $M$188) * $F$200</f>
        <v>7.5542901283999999</v>
      </c>
      <c r="K186" s="157">
        <f>($F$191 - $M$188) * $F$200</f>
        <v>7.6105590304000001</v>
      </c>
      <c r="L186" s="19"/>
      <c r="M186" s="160">
        <f>IFERROR(AVERAGE(J186:L186),"")</f>
        <v>7.5824245793999996</v>
      </c>
      <c r="N186" s="108">
        <f>IFERROR(STDEV(J186:L186),"")</f>
        <v>3.9788122174121449E-2</v>
      </c>
    </row>
    <row r="187" spans="1:22" x14ac:dyDescent="0.25">
      <c r="A187" s="1" t="s">
        <v>11</v>
      </c>
      <c r="B187" s="1" t="s">
        <v>233</v>
      </c>
      <c r="C187" s="1" t="s">
        <v>18</v>
      </c>
      <c r="D187" s="263">
        <v>14.798999999999999</v>
      </c>
      <c r="E187" s="263">
        <v>116727.93799999999</v>
      </c>
      <c r="F187" s="263">
        <v>1.2678200000000001E-4</v>
      </c>
      <c r="H187" s="78" t="s">
        <v>117</v>
      </c>
      <c r="I187" s="19"/>
      <c r="J187" s="19"/>
      <c r="K187" s="19"/>
      <c r="L187" s="19"/>
      <c r="M187" s="19"/>
      <c r="N187" s="29"/>
    </row>
    <row r="188" spans="1:22" ht="15.75" thickBot="1" x14ac:dyDescent="0.3">
      <c r="A188" s="1" t="s">
        <v>234</v>
      </c>
      <c r="B188" s="1" t="s">
        <v>233</v>
      </c>
      <c r="C188" s="1" t="s">
        <v>18</v>
      </c>
      <c r="D188" s="263">
        <v>20811.949000000001</v>
      </c>
      <c r="E188" s="263">
        <v>101337.44500000001</v>
      </c>
      <c r="F188" s="263">
        <v>0.20537274250000001</v>
      </c>
      <c r="H188" s="79" t="s">
        <v>118</v>
      </c>
      <c r="I188" s="20"/>
      <c r="J188" s="158">
        <f>IF($G$184&lt;&gt;"","Point Deleted",$F$184)</f>
        <v>1.9022089999999999E-4</v>
      </c>
      <c r="K188" s="25">
        <f>IF($G$185&lt;&gt;"","Point Deleted",$F$185)</f>
        <v>5.9247499999999998E-5</v>
      </c>
      <c r="L188" s="20"/>
      <c r="M188" s="158">
        <f>IFERROR(AVERAGE(J188:L188),"")</f>
        <v>1.247342E-4</v>
      </c>
      <c r="N188" s="41">
        <f>IFERROR(STDEV(J188:L188),"")</f>
        <v>9.2612179295058157E-5</v>
      </c>
    </row>
    <row r="189" spans="1:22" x14ac:dyDescent="0.25">
      <c r="A189" s="1" t="s">
        <v>235</v>
      </c>
      <c r="B189" s="1" t="s">
        <v>233</v>
      </c>
      <c r="C189" s="1" t="s">
        <v>18</v>
      </c>
      <c r="D189" s="263">
        <v>20018.348000000002</v>
      </c>
      <c r="E189" s="263">
        <v>101871.141</v>
      </c>
      <c r="F189" s="263">
        <v>0.1965065651</v>
      </c>
      <c r="H189" s="80" t="s">
        <v>119</v>
      </c>
      <c r="I189" s="18"/>
      <c r="J189" s="46">
        <f>IFERROR(IF(ISTEXT($J$185),NA(),($J$185 * $I$185) / ($F$202 * 3600)),"")</f>
        <v>2.8506667819444446E-5</v>
      </c>
      <c r="K189" s="31">
        <f>IFERROR(IF(ISTEXT($K$185),NA(),($K$185 * $I$185) / ($F$202 * 3600)),"")</f>
        <v>2.7275254291666665E-5</v>
      </c>
      <c r="L189" s="18"/>
      <c r="M189" s="31">
        <f>IFERROR(AVERAGE(J189:L189),"")</f>
        <v>2.7890961055555557E-5</v>
      </c>
      <c r="N189" s="42">
        <f>IFERROR(STDEV(J189:L189),"")</f>
        <v>8.7074085593651822E-7</v>
      </c>
    </row>
    <row r="190" spans="1:22" ht="18" x14ac:dyDescent="0.35">
      <c r="A190" s="1" t="s">
        <v>236</v>
      </c>
      <c r="B190" s="1" t="s">
        <v>233</v>
      </c>
      <c r="C190" s="1" t="s">
        <v>18</v>
      </c>
      <c r="D190" s="263">
        <v>165905.21900000001</v>
      </c>
      <c r="E190" s="263">
        <v>87841.085999999996</v>
      </c>
      <c r="F190" s="263">
        <v>1.8886972662999999</v>
      </c>
      <c r="H190" s="78" t="s">
        <v>120</v>
      </c>
      <c r="I190" s="19"/>
      <c r="J190" s="167">
        <f>IFERROR(IF(ISTEXT($J$186),NA(),$J$186),"")</f>
        <v>7.5542901283999999</v>
      </c>
      <c r="K190" s="160">
        <f>IFERROR(IF(ISTEXT($K$186),NA(),$K$186),"")</f>
        <v>7.6105590304000001</v>
      </c>
      <c r="L190" s="19"/>
      <c r="M190" s="160">
        <f>IFERROR(AVERAGE(J190:L190),"")</f>
        <v>7.5824245793999996</v>
      </c>
      <c r="N190" s="108">
        <f>IFERROR(STDEV(J190:L190),"")</f>
        <v>3.9788122174121449E-2</v>
      </c>
    </row>
    <row r="191" spans="1:22" x14ac:dyDescent="0.25">
      <c r="A191" s="1" t="s">
        <v>237</v>
      </c>
      <c r="B191" s="1" t="s">
        <v>233</v>
      </c>
      <c r="C191" s="1" t="s">
        <v>18</v>
      </c>
      <c r="D191" s="263">
        <v>168454.31299999999</v>
      </c>
      <c r="E191" s="263">
        <v>88531.351999999999</v>
      </c>
      <c r="F191" s="263">
        <v>1.9027644918</v>
      </c>
      <c r="H191" s="78" t="s">
        <v>121</v>
      </c>
      <c r="I191" s="19"/>
      <c r="J191" s="48">
        <f>IFERROR(IF(OR(ISTEXT($J$184),ISTEXT($J$185),ISTEXT($J$186)),NA(),(($J$184 * $I$184) + ($J$185 * $I$185)) / $J$186 / $I$186),"")</f>
        <v>0.91874380733331173</v>
      </c>
      <c r="K191" s="33">
        <f>IFERROR(IF(OR(ISTEXT($K$184),ISTEXT($K$185),ISTEXT($K$186)),NA(),(($K$184 * $I$184) + ($K$185 * $I$185)) / $K$186 / $I$186),"")</f>
        <v>0.95938433626685193</v>
      </c>
      <c r="L191" s="19" t="str">
        <f>IFERROR(IF(OR(ISTEXT($L$184),ISTEXT($L$185),ISTEXT($L$186)),NA(),(($L$184 * $I$184) + ($L$185 * $I$185)) / $L$186 / $I$186),"")</f>
        <v/>
      </c>
      <c r="M191" s="33">
        <f>IFERROR(AVERAGE(J191:L191),"")</f>
        <v>0.93906407180008178</v>
      </c>
      <c r="N191" s="43">
        <f>IFERROR(STDEV(J191:L191),"")</f>
        <v>2.8737193599914362E-2</v>
      </c>
    </row>
    <row r="192" spans="1:22" ht="18.75" thickBot="1" x14ac:dyDescent="0.4">
      <c r="A192" s="1" t="s">
        <v>238</v>
      </c>
      <c r="B192" s="1" t="s">
        <v>233</v>
      </c>
      <c r="C192" s="1" t="s">
        <v>18</v>
      </c>
      <c r="D192" s="263">
        <v>86406.085999999996</v>
      </c>
      <c r="E192" s="263">
        <v>82207.031000000003</v>
      </c>
      <c r="F192" s="263">
        <v>1.0510790251</v>
      </c>
      <c r="H192" s="81" t="s">
        <v>123</v>
      </c>
      <c r="I192" s="30"/>
      <c r="J192" s="161">
        <f>IFERROR($J$189 / $J$186 / $F$201 * 1000000,"")</f>
        <v>34.305212167725081</v>
      </c>
      <c r="K192" s="159">
        <f>IFERROR($K$189 / $K$186 / $F$201 * 1000000,"")</f>
        <v>32.580636482355409</v>
      </c>
      <c r="L192" s="30" t="str">
        <f>IFERROR($L$189 / $L$186 / $F$201 * 1000000,"")</f>
        <v/>
      </c>
      <c r="M192" s="159">
        <f>IFERROR(AVERAGE(J192:L192),"")</f>
        <v>33.442924325040245</v>
      </c>
      <c r="N192" s="166">
        <f>IFERROR(STDEV(J192:L192),"")</f>
        <v>1.2194591617943327</v>
      </c>
    </row>
    <row r="193" spans="1:22" ht="15.75" thickTop="1" x14ac:dyDescent="0.25">
      <c r="A193" s="1" t="s">
        <v>239</v>
      </c>
      <c r="B193" s="1" t="s">
        <v>233</v>
      </c>
      <c r="C193" s="1" t="s">
        <v>18</v>
      </c>
      <c r="D193" s="263">
        <v>94396.148000000001</v>
      </c>
      <c r="E193" s="263">
        <v>80619.733999999997</v>
      </c>
      <c r="F193" s="263">
        <v>1.1708814122</v>
      </c>
      <c r="H193" s="75"/>
    </row>
    <row r="194" spans="1:22" ht="15.75" thickBot="1" x14ac:dyDescent="0.3">
      <c r="A194" s="1" t="s">
        <v>240</v>
      </c>
      <c r="B194" s="1" t="s">
        <v>233</v>
      </c>
      <c r="C194" s="1" t="s">
        <v>18</v>
      </c>
      <c r="D194" s="263">
        <v>55076.792999999998</v>
      </c>
      <c r="E194" s="263">
        <v>93131.93</v>
      </c>
      <c r="F194" s="263">
        <v>0.5913846411</v>
      </c>
      <c r="H194" s="76" t="s">
        <v>124</v>
      </c>
    </row>
    <row r="195" spans="1:22" ht="15.75" thickTop="1" x14ac:dyDescent="0.25">
      <c r="A195" s="1" t="s">
        <v>241</v>
      </c>
      <c r="B195" s="1" t="s">
        <v>233</v>
      </c>
      <c r="C195" s="1" t="s">
        <v>18</v>
      </c>
      <c r="D195" s="263">
        <v>67868.641000000003</v>
      </c>
      <c r="E195" s="263">
        <v>97124.633000000002</v>
      </c>
      <c r="F195" s="263">
        <v>0.69877886690000002</v>
      </c>
      <c r="H195" s="82" t="s">
        <v>114</v>
      </c>
      <c r="I195" s="54">
        <v>0.25</v>
      </c>
      <c r="J195" s="138">
        <f>($F$198 - $M$199) * $F$200</f>
        <v>6.8650309462000001</v>
      </c>
      <c r="K195" s="138">
        <f>($F$199 - $M$199) * $F$200</f>
        <v>6.2012436653999998</v>
      </c>
      <c r="L195" s="56"/>
      <c r="M195" s="142">
        <f>IFERROR(AVERAGE(J195:L195),"")</f>
        <v>6.5331373058000004</v>
      </c>
      <c r="N195" s="64">
        <f>IFERROR(STDEV(J195:L195),"")</f>
        <v>0.46936848751905919</v>
      </c>
    </row>
    <row r="196" spans="1:22" x14ac:dyDescent="0.25">
      <c r="A196" s="1" t="s">
        <v>242</v>
      </c>
      <c r="B196" s="1" t="s">
        <v>233</v>
      </c>
      <c r="C196" s="1" t="s">
        <v>18</v>
      </c>
      <c r="D196" s="263">
        <v>166871.09400000001</v>
      </c>
      <c r="E196" s="263">
        <v>86759.483999999997</v>
      </c>
      <c r="F196" s="263">
        <v>1.9233758237</v>
      </c>
      <c r="H196" s="83" t="s">
        <v>115</v>
      </c>
      <c r="I196" s="23">
        <v>7.4999999999999997E-2</v>
      </c>
      <c r="J196" s="157">
        <f>($F$194 - $M$199) * $F$200</f>
        <v>2.3650823881999998</v>
      </c>
      <c r="K196" s="157">
        <f>($F$195 - $M$199) * $F$200</f>
        <v>2.7946592913999999</v>
      </c>
      <c r="L196" s="19"/>
      <c r="M196" s="160">
        <f>IFERROR(AVERAGE(J196:L196),"")</f>
        <v>2.5798708397999999</v>
      </c>
      <c r="N196" s="67">
        <f>IFERROR(STDEV(J196:L196),"")</f>
        <v>0.30375674129383717</v>
      </c>
    </row>
    <row r="197" spans="1:22" x14ac:dyDescent="0.25">
      <c r="A197" s="1" t="s">
        <v>243</v>
      </c>
      <c r="B197" s="1" t="s">
        <v>233</v>
      </c>
      <c r="C197" s="1" t="s">
        <v>18</v>
      </c>
      <c r="D197" s="263">
        <v>167029.28099999999</v>
      </c>
      <c r="E197" s="263">
        <v>87284.914000000004</v>
      </c>
      <c r="F197" s="263">
        <v>1.9136099624</v>
      </c>
      <c r="H197" s="83" t="s">
        <v>116</v>
      </c>
      <c r="I197" s="21">
        <v>0.25</v>
      </c>
      <c r="J197" s="157">
        <f>($F$196 - $M$199) * $F$200</f>
        <v>7.6930471186</v>
      </c>
      <c r="K197" s="157">
        <f>($F$197 - $M$199) * $F$200</f>
        <v>7.6539836734</v>
      </c>
      <c r="L197" s="19"/>
      <c r="M197" s="160">
        <f>IFERROR(AVERAGE(J197:L197),"")</f>
        <v>7.673515396</v>
      </c>
      <c r="N197" s="117">
        <f>IFERROR(STDEV(J197:L197),"")</f>
        <v>2.7622026997429123E-2</v>
      </c>
    </row>
    <row r="198" spans="1:22" x14ac:dyDescent="0.25">
      <c r="A198" s="1" t="s">
        <v>244</v>
      </c>
      <c r="B198" s="1" t="s">
        <v>233</v>
      </c>
      <c r="C198" s="1" t="s">
        <v>18</v>
      </c>
      <c r="D198" s="263">
        <v>133030.92199999999</v>
      </c>
      <c r="E198" s="263">
        <v>77507.054999999993</v>
      </c>
      <c r="F198" s="263">
        <v>1.7163717806000001</v>
      </c>
      <c r="H198" s="83" t="s">
        <v>117</v>
      </c>
      <c r="I198" s="19"/>
      <c r="J198" s="19"/>
      <c r="K198" s="19"/>
      <c r="L198" s="19"/>
      <c r="M198" s="19"/>
      <c r="N198" s="57"/>
    </row>
    <row r="199" spans="1:22" ht="15.75" thickBot="1" x14ac:dyDescent="0.3">
      <c r="A199" s="1" t="s">
        <v>245</v>
      </c>
      <c r="B199" s="1" t="s">
        <v>233</v>
      </c>
      <c r="C199" s="1" t="s">
        <v>18</v>
      </c>
      <c r="D199" s="263">
        <v>131941.40599999999</v>
      </c>
      <c r="E199" s="263">
        <v>85100.156000000003</v>
      </c>
      <c r="F199" s="263">
        <v>1.5504249604</v>
      </c>
      <c r="H199" s="84" t="s">
        <v>118</v>
      </c>
      <c r="I199" s="51"/>
      <c r="J199" s="139">
        <f>IF($G$186&lt;&gt;"","Point Deleted",$F$186)</f>
        <v>1.013061E-4</v>
      </c>
      <c r="K199" s="139">
        <f>IF($G$187&lt;&gt;"","Point Deleted",$F$187)</f>
        <v>1.2678200000000001E-4</v>
      </c>
      <c r="L199" s="51"/>
      <c r="M199" s="139">
        <f t="shared" ref="M199:M204" si="14">IFERROR(AVERAGE(J199:L199),"")</f>
        <v>1.1404405000000001E-4</v>
      </c>
      <c r="N199" s="68">
        <f t="shared" ref="N199:N204" si="15">IFERROR(STDEV(J199:L199),"")</f>
        <v>1.8014181646830367E-5</v>
      </c>
    </row>
    <row r="200" spans="1:22" ht="66.75" thickTop="1" thickBot="1" x14ac:dyDescent="0.3">
      <c r="C200" s="76"/>
      <c r="E200" s="264" t="s">
        <v>4</v>
      </c>
      <c r="F200" s="265">
        <v>4</v>
      </c>
      <c r="H200" s="85" t="s">
        <v>119</v>
      </c>
      <c r="I200" s="50"/>
      <c r="J200" s="73">
        <f>IFERROR(IF(ISTEXT($J$196),NA(),($J$196 * $I$196) / ($F$202 * 3600)),"")</f>
        <v>2.463627487708333E-5</v>
      </c>
      <c r="K200" s="60">
        <f>IFERROR(IF(ISTEXT($K$196),NA(),($K$196 * $I$196) / ($F$202 * 3600)),"")</f>
        <v>2.9111034285416665E-5</v>
      </c>
      <c r="L200" s="50"/>
      <c r="M200" s="60">
        <f t="shared" si="14"/>
        <v>2.6873654581249998E-5</v>
      </c>
      <c r="N200" s="69">
        <f t="shared" si="15"/>
        <v>3.164132721810804E-6</v>
      </c>
      <c r="P200" s="86" t="s">
        <v>125</v>
      </c>
      <c r="Q200" s="87" t="s">
        <v>126</v>
      </c>
      <c r="R200" s="88" t="s">
        <v>99</v>
      </c>
      <c r="S200" s="88" t="s">
        <v>127</v>
      </c>
      <c r="T200" s="88" t="s">
        <v>128</v>
      </c>
      <c r="U200" s="88" t="s">
        <v>129</v>
      </c>
      <c r="V200" s="88" t="s">
        <v>121</v>
      </c>
    </row>
    <row r="201" spans="1:22" ht="18.75" thickTop="1" x14ac:dyDescent="0.35">
      <c r="C201" s="76"/>
      <c r="E201" s="266" t="s">
        <v>110</v>
      </c>
      <c r="F201" s="267">
        <v>0.11</v>
      </c>
      <c r="H201" s="83" t="s">
        <v>120</v>
      </c>
      <c r="I201" s="19"/>
      <c r="J201" s="167">
        <f>IFERROR(IF(ISTEXT($J$197),NA(),$J$197),"")</f>
        <v>7.6930471186</v>
      </c>
      <c r="K201" s="160">
        <f>IFERROR(IF(ISTEXT($K$197),NA(),$K$197),"")</f>
        <v>7.6539836734</v>
      </c>
      <c r="L201" s="19"/>
      <c r="M201" s="160">
        <f t="shared" si="14"/>
        <v>7.673515396</v>
      </c>
      <c r="N201" s="117">
        <f t="shared" si="15"/>
        <v>2.7622026997429123E-2</v>
      </c>
      <c r="Q201" s="89"/>
      <c r="R201" s="89" t="s">
        <v>113</v>
      </c>
      <c r="S201" s="163">
        <f>$J$192</f>
        <v>34.305212167725081</v>
      </c>
      <c r="T201" s="163">
        <f>$K$192</f>
        <v>32.580636482355409</v>
      </c>
      <c r="U201" s="89" t="str">
        <f>$L$192</f>
        <v/>
      </c>
      <c r="V201" s="95">
        <f>$M$191</f>
        <v>0.93906407180008178</v>
      </c>
    </row>
    <row r="202" spans="1:22" ht="30" x14ac:dyDescent="0.25">
      <c r="C202" s="76"/>
      <c r="E202" s="266" t="s">
        <v>111</v>
      </c>
      <c r="F202" s="267">
        <v>2</v>
      </c>
      <c r="H202" s="83" t="s">
        <v>121</v>
      </c>
      <c r="I202" s="19"/>
      <c r="J202" s="48">
        <f>IFERROR(IF(OR(ISTEXT($J$195),ISTEXT($J$196),ISTEXT($J$197)),NA(),(($J$195 * $I$195) + ($J$196 * $I$196)) / $J$197 / $I$197),"")</f>
        <v>0.9845975912907754</v>
      </c>
      <c r="K202" s="33">
        <f>IFERROR(IF(OR(ISTEXT($K$195),ISTEXT($K$196),ISTEXT($K$197)),NA(),(($K$195 * $I$195) + ($K$196 * $I$196)) / $K$197 / $I$197),"")</f>
        <v>0.91973562437622747</v>
      </c>
      <c r="L202" s="19" t="str">
        <f>IFERROR(IF(OR(ISTEXT($L$195),ISTEXT($L$196),ISTEXT($L$197)),NA(),(($L$195 * $I$195) + ($L$196 * $I$196)) / $L$197 / $I$197),"")</f>
        <v/>
      </c>
      <c r="M202" s="33">
        <f t="shared" si="14"/>
        <v>0.95216660783350138</v>
      </c>
      <c r="N202" s="153">
        <f t="shared" si="15"/>
        <v>4.5864336646374328E-2</v>
      </c>
      <c r="P202" s="90" t="str">
        <f>$B$184</f>
        <v>DTXSID1042285</v>
      </c>
      <c r="Q202" s="96">
        <f>$F$203</f>
        <v>10</v>
      </c>
      <c r="R202" s="89" t="s">
        <v>124</v>
      </c>
      <c r="S202" s="163">
        <f>$J$203</f>
        <v>29.112799102024745</v>
      </c>
      <c r="T202" s="163">
        <f>$K$203</f>
        <v>34.576212535021185</v>
      </c>
      <c r="U202" s="89" t="str">
        <f>$L$203</f>
        <v/>
      </c>
      <c r="V202" s="95">
        <f>$M$202</f>
        <v>0.95216660783350138</v>
      </c>
    </row>
    <row r="203" spans="1:22" ht="18.75" thickBot="1" x14ac:dyDescent="0.4">
      <c r="C203" s="76"/>
      <c r="E203" s="268" t="s">
        <v>112</v>
      </c>
      <c r="F203" s="269">
        <v>10</v>
      </c>
      <c r="H203" s="84" t="s">
        <v>123</v>
      </c>
      <c r="I203" s="51"/>
      <c r="J203" s="173">
        <f>IFERROR($J$200 / $J$197 / $F$201 * 1000000,"")</f>
        <v>29.112799102024745</v>
      </c>
      <c r="K203" s="169">
        <f>IFERROR($K$200 / $K$197 / $F$201 * 1000000,"")</f>
        <v>34.576212535021185</v>
      </c>
      <c r="L203" s="51" t="str">
        <f>IFERROR($L$200 / $L$197 / $F$201 * 1000000,"")</f>
        <v/>
      </c>
      <c r="M203" s="169">
        <f t="shared" si="14"/>
        <v>31.844505818522965</v>
      </c>
      <c r="N203" s="120">
        <f t="shared" si="15"/>
        <v>3.863216686897458</v>
      </c>
      <c r="P203" s="91"/>
      <c r="Q203" s="97"/>
      <c r="R203" s="98" t="s">
        <v>95</v>
      </c>
      <c r="S203" s="149">
        <f>$J$204</f>
        <v>0.8486406951715213</v>
      </c>
      <c r="T203" s="99">
        <f>$K$204</f>
        <v>1.0612503704077885</v>
      </c>
      <c r="U203" s="98" t="str">
        <f>$L$204</f>
        <v/>
      </c>
      <c r="V203" s="98"/>
    </row>
    <row r="204" spans="1:22" ht="15.75" thickBot="1" x14ac:dyDescent="0.3">
      <c r="H204" s="58" t="s">
        <v>95</v>
      </c>
      <c r="I204" s="59"/>
      <c r="J204" s="140">
        <f>IFERROR($J$203 / $J$192,"")</f>
        <v>0.8486406951715213</v>
      </c>
      <c r="K204" s="62">
        <f>IFERROR($K$203 / $K$192,"")</f>
        <v>1.0612503704077885</v>
      </c>
      <c r="L204" s="59" t="str">
        <f>IFERROR($L$203 / $L$192,"")</f>
        <v/>
      </c>
      <c r="M204" s="140">
        <f t="shared" si="14"/>
        <v>0.95494553278965488</v>
      </c>
      <c r="N204" s="174">
        <f t="shared" si="15"/>
        <v>0.15033774310543349</v>
      </c>
      <c r="P204" s="92"/>
      <c r="Q204" s="100"/>
      <c r="R204" s="89"/>
      <c r="S204" s="89"/>
      <c r="T204" s="89"/>
      <c r="U204" s="89"/>
      <c r="V204" s="89"/>
    </row>
    <row r="205" spans="1:22" ht="15.75" thickTop="1" x14ac:dyDescent="0.25"/>
    <row r="209" spans="1:18" ht="15.75" thickBot="1" x14ac:dyDescent="0.3">
      <c r="H209" s="76" t="s">
        <v>113</v>
      </c>
    </row>
    <row r="210" spans="1:18" ht="15.75" thickTop="1" x14ac:dyDescent="0.25">
      <c r="A210" s="1" t="s">
        <v>7</v>
      </c>
      <c r="B210" s="1" t="s">
        <v>246</v>
      </c>
      <c r="C210" s="1" t="s">
        <v>19</v>
      </c>
      <c r="D210" s="263">
        <v>17.66</v>
      </c>
      <c r="E210" s="263">
        <v>89585.335999999996</v>
      </c>
      <c r="F210" s="263">
        <v>1.9713050000000001E-4</v>
      </c>
      <c r="H210" s="77" t="s">
        <v>114</v>
      </c>
      <c r="I210" s="26">
        <v>7.4999999999999997E-2</v>
      </c>
      <c r="J210" s="175">
        <f>($F$218 - $M$214) * $F$226</f>
        <v>4.7070250000000001E-2</v>
      </c>
      <c r="K210" s="175">
        <f>($F$219 - $M$214) * $F$226</f>
        <v>4.3637545600000001E-2</v>
      </c>
      <c r="L210" s="28"/>
      <c r="M210" s="26">
        <f>IFERROR(AVERAGE(J210:L210),"")</f>
        <v>4.5353897800000001E-2</v>
      </c>
      <c r="N210" s="170">
        <f>IFERROR(STDEV(J210:L210),"")</f>
        <v>2.4272885590488989E-3</v>
      </c>
      <c r="P210" s="1" t="s">
        <v>113</v>
      </c>
      <c r="Q210" s="13">
        <f>$M$218</f>
        <v>5.8819292348196406</v>
      </c>
      <c r="R210" s="13">
        <f>$N$218</f>
        <v>1.7916595343278654</v>
      </c>
    </row>
    <row r="211" spans="1:18" x14ac:dyDescent="0.25">
      <c r="A211" s="1" t="s">
        <v>9</v>
      </c>
      <c r="B211" s="1" t="s">
        <v>246</v>
      </c>
      <c r="C211" s="1" t="s">
        <v>19</v>
      </c>
      <c r="D211" s="263">
        <v>2.3069999999999999</v>
      </c>
      <c r="E211" s="263">
        <v>107295.594</v>
      </c>
      <c r="F211" s="263">
        <v>2.15013E-5</v>
      </c>
      <c r="H211" s="78" t="s">
        <v>115</v>
      </c>
      <c r="I211" s="21">
        <v>0.25</v>
      </c>
      <c r="J211" s="52">
        <f>($F$214 - $M$214) * $F$226</f>
        <v>7.5708900000000003E-3</v>
      </c>
      <c r="K211" s="52">
        <f>($F$215 - $M$214) * $F$226</f>
        <v>4.8291603999999991E-3</v>
      </c>
      <c r="L211" s="19"/>
      <c r="M211" s="65">
        <f>IFERROR(AVERAGE(J211:L211),"")</f>
        <v>6.2000251999999997E-3</v>
      </c>
      <c r="N211" s="176">
        <f>IFERROR(STDEV(J211:L211),"")</f>
        <v>1.9386955923398812E-3</v>
      </c>
      <c r="P211" s="1" t="s">
        <v>124</v>
      </c>
      <c r="Q211" s="13">
        <f>$M$229</f>
        <v>3.4494153845237752</v>
      </c>
      <c r="R211" s="13">
        <f>$N$229</f>
        <v>2.5711188006652375</v>
      </c>
    </row>
    <row r="212" spans="1:18" x14ac:dyDescent="0.25">
      <c r="A212" s="1" t="s">
        <v>10</v>
      </c>
      <c r="B212" s="1" t="s">
        <v>246</v>
      </c>
      <c r="C212" s="1" t="s">
        <v>19</v>
      </c>
      <c r="D212" s="263">
        <v>4.1319999999999997</v>
      </c>
      <c r="E212" s="263">
        <v>111868.914</v>
      </c>
      <c r="F212" s="263">
        <v>3.69361E-5</v>
      </c>
      <c r="H212" s="78" t="s">
        <v>116</v>
      </c>
      <c r="I212" s="23">
        <v>7.4999999999999997E-2</v>
      </c>
      <c r="J212" s="102">
        <f>($F$216 - $M$214) * $F$226</f>
        <v>0.33429291159999996</v>
      </c>
      <c r="K212" s="102">
        <f>($F$217 - $M$214) * $F$226</f>
        <v>0.33030222079999999</v>
      </c>
      <c r="L212" s="19"/>
      <c r="M212" s="21">
        <f>IFERROR(AVERAGE(J212:L212),"")</f>
        <v>0.33229756619999995</v>
      </c>
      <c r="N212" s="176">
        <f>IFERROR(STDEV(J212:L212),"")</f>
        <v>2.8218445262987498E-3</v>
      </c>
    </row>
    <row r="213" spans="1:18" x14ac:dyDescent="0.25">
      <c r="A213" s="1" t="s">
        <v>11</v>
      </c>
      <c r="B213" s="1" t="s">
        <v>246</v>
      </c>
      <c r="C213" s="1" t="s">
        <v>19</v>
      </c>
      <c r="D213" s="263">
        <v>2.5209999999999999</v>
      </c>
      <c r="E213" s="263">
        <v>116727.93799999999</v>
      </c>
      <c r="F213" s="263">
        <v>2.1597200000000001E-5</v>
      </c>
      <c r="H213" s="78" t="s">
        <v>117</v>
      </c>
      <c r="I213" s="19"/>
      <c r="J213" s="19"/>
      <c r="K213" s="19"/>
      <c r="L213" s="19"/>
      <c r="M213" s="19"/>
      <c r="N213" s="29"/>
    </row>
    <row r="214" spans="1:18" ht="15.75" thickBot="1" x14ac:dyDescent="0.3">
      <c r="A214" s="1" t="s">
        <v>247</v>
      </c>
      <c r="B214" s="1" t="s">
        <v>246</v>
      </c>
      <c r="C214" s="1" t="s">
        <v>19</v>
      </c>
      <c r="D214" s="263">
        <v>200.23500000000001</v>
      </c>
      <c r="E214" s="263">
        <v>100015.56299999999</v>
      </c>
      <c r="F214" s="263">
        <v>2.0020384E-3</v>
      </c>
      <c r="H214" s="79" t="s">
        <v>118</v>
      </c>
      <c r="I214" s="20"/>
      <c r="J214" s="158">
        <f>IF($G$210&lt;&gt;"","Point Deleted",$F$210)</f>
        <v>1.9713050000000001E-4</v>
      </c>
      <c r="K214" s="25">
        <f>IF($G$211&lt;&gt;"","Point Deleted",$F$211)</f>
        <v>2.15013E-5</v>
      </c>
      <c r="L214" s="20"/>
      <c r="M214" s="158">
        <f>IFERROR(AVERAGE(J214:L214),"")</f>
        <v>1.093159E-4</v>
      </c>
      <c r="N214" s="177">
        <f>IFERROR(STDEV(J214:L214),"")</f>
        <v>1.241885982943684E-4</v>
      </c>
    </row>
    <row r="215" spans="1:18" x14ac:dyDescent="0.25">
      <c r="A215" s="1" t="s">
        <v>248</v>
      </c>
      <c r="B215" s="1" t="s">
        <v>246</v>
      </c>
      <c r="C215" s="1" t="s">
        <v>19</v>
      </c>
      <c r="D215" s="263">
        <v>130.452</v>
      </c>
      <c r="E215" s="263">
        <v>99082.031000000003</v>
      </c>
      <c r="F215" s="263">
        <v>1.3166059999999999E-3</v>
      </c>
      <c r="H215" s="80" t="s">
        <v>119</v>
      </c>
      <c r="I215" s="18"/>
      <c r="J215" s="46">
        <f>IFERROR(IF(ISTEXT($J$211),NA(),($J$211 * $I$211) / ($F$228 * 3600)),"")</f>
        <v>2.6287812500000001E-7</v>
      </c>
      <c r="K215" s="31">
        <f>IFERROR(IF(ISTEXT($K$211),NA(),($K$211 * $I$211) / ($F$228 * 3600)),"")</f>
        <v>1.6767918055555554E-7</v>
      </c>
      <c r="L215" s="18"/>
      <c r="M215" s="31">
        <f>IFERROR(AVERAGE(J215:L215),"")</f>
        <v>2.1527865277777777E-7</v>
      </c>
      <c r="N215" s="42">
        <f>IFERROR(STDEV(J215:L215),"")</f>
        <v>6.7315819178468092E-8</v>
      </c>
    </row>
    <row r="216" spans="1:18" ht="18" x14ac:dyDescent="0.35">
      <c r="A216" s="1" t="s">
        <v>249</v>
      </c>
      <c r="B216" s="1" t="s">
        <v>246</v>
      </c>
      <c r="C216" s="1" t="s">
        <v>19</v>
      </c>
      <c r="D216" s="263">
        <v>7270.6819999999998</v>
      </c>
      <c r="E216" s="263">
        <v>86884.093999999997</v>
      </c>
      <c r="F216" s="263">
        <v>8.3682543799999995E-2</v>
      </c>
      <c r="H216" s="78" t="s">
        <v>120</v>
      </c>
      <c r="I216" s="19"/>
      <c r="J216" s="109">
        <f>IFERROR(IF(ISTEXT($J$212),NA(),$J$212),"")</f>
        <v>0.33429291159999996</v>
      </c>
      <c r="K216" s="21">
        <f>IFERROR(IF(ISTEXT($K$212),NA(),$K$212),"")</f>
        <v>0.33030222079999999</v>
      </c>
      <c r="L216" s="19"/>
      <c r="M216" s="21">
        <f>IFERROR(AVERAGE(J216:L216),"")</f>
        <v>0.33229756619999995</v>
      </c>
      <c r="N216" s="176">
        <f>IFERROR(STDEV(J216:L216),"")</f>
        <v>2.8218445262987498E-3</v>
      </c>
    </row>
    <row r="217" spans="1:18" x14ac:dyDescent="0.25">
      <c r="A217" s="1" t="s">
        <v>250</v>
      </c>
      <c r="B217" s="1" t="s">
        <v>246</v>
      </c>
      <c r="C217" s="1" t="s">
        <v>19</v>
      </c>
      <c r="D217" s="263">
        <v>7061.2659999999996</v>
      </c>
      <c r="E217" s="263">
        <v>85399.733999999997</v>
      </c>
      <c r="F217" s="263">
        <v>8.2684871100000001E-2</v>
      </c>
      <c r="H217" s="78" t="s">
        <v>121</v>
      </c>
      <c r="I217" s="19"/>
      <c r="J217" s="48">
        <f>IFERROR(IF(OR(ISTEXT($J$210),ISTEXT($J$211),ISTEXT($J$212)),NA(),(($J$210 * $I$210) + ($J$211 * $I$211)) / $J$212 / $I$212),"")</f>
        <v>0.2162969883325519</v>
      </c>
      <c r="K217" s="33">
        <f>IFERROR(IF(OR(ISTEXT($K$210),ISTEXT($K$211),ISTEXT($K$212)),NA(),(($K$210 * $I$210) + ($K$211 * $I$211)) / $K$212 / $I$212),"")</f>
        <v>0.18084875962581881</v>
      </c>
      <c r="L217" s="19" t="str">
        <f>IFERROR(IF(OR(ISTEXT($L$210),ISTEXT($L$211),ISTEXT($L$212)),NA(),(($L$210 * $I$210) + ($L$211 * $I$211)) / $L$212 / $I$212),"")</f>
        <v/>
      </c>
      <c r="M217" s="33">
        <f>IFERROR(AVERAGE(J217:L217),"")</f>
        <v>0.19857287397918535</v>
      </c>
      <c r="N217" s="43">
        <f>IFERROR(STDEV(J217:L217),"")</f>
        <v>2.5065682899582605E-2</v>
      </c>
    </row>
    <row r="218" spans="1:18" ht="18.75" thickBot="1" x14ac:dyDescent="0.4">
      <c r="A218" s="1" t="s">
        <v>251</v>
      </c>
      <c r="B218" s="1" t="s">
        <v>246</v>
      </c>
      <c r="C218" s="1" t="s">
        <v>19</v>
      </c>
      <c r="D218" s="263">
        <v>997.85199999999998</v>
      </c>
      <c r="E218" s="263">
        <v>84016.351999999999</v>
      </c>
      <c r="F218" s="263">
        <v>1.1876878400000001E-2</v>
      </c>
      <c r="H218" s="81" t="s">
        <v>123</v>
      </c>
      <c r="I218" s="30"/>
      <c r="J218" s="168">
        <f>IFERROR($J$215 / $J$212 / $F$227 * 1000000,"")</f>
        <v>7.1488238411204073</v>
      </c>
      <c r="K218" s="164">
        <f>IFERROR($K$215 / $K$212 / $F$227 * 1000000,"")</f>
        <v>4.615034628518873</v>
      </c>
      <c r="L218" s="30" t="str">
        <f>IFERROR($L$215 / $L$212 / $F$227 * 1000000,"")</f>
        <v/>
      </c>
      <c r="M218" s="164">
        <f>IFERROR(AVERAGE(J218:L218),"")</f>
        <v>5.8819292348196406</v>
      </c>
      <c r="N218" s="166">
        <f>IFERROR(STDEV(J218:L218),"")</f>
        <v>1.7916595343278654</v>
      </c>
    </row>
    <row r="219" spans="1:18" ht="15.75" thickTop="1" x14ac:dyDescent="0.25">
      <c r="A219" s="1" t="s">
        <v>252</v>
      </c>
      <c r="B219" s="1" t="s">
        <v>246</v>
      </c>
      <c r="C219" s="1" t="s">
        <v>19</v>
      </c>
      <c r="D219" s="263">
        <v>928.21600000000001</v>
      </c>
      <c r="E219" s="263">
        <v>84240.047000000006</v>
      </c>
      <c r="F219" s="263">
        <v>1.1018702300000001E-2</v>
      </c>
      <c r="H219" s="75"/>
    </row>
    <row r="220" spans="1:18" ht="15.75" thickBot="1" x14ac:dyDescent="0.3">
      <c r="A220" s="1" t="s">
        <v>253</v>
      </c>
      <c r="B220" s="1" t="s">
        <v>246</v>
      </c>
      <c r="C220" s="1" t="s">
        <v>19</v>
      </c>
      <c r="D220" s="263">
        <v>156.91200000000001</v>
      </c>
      <c r="E220" s="263">
        <v>98477.968999999997</v>
      </c>
      <c r="F220" s="263">
        <v>1.5933716000000001E-3</v>
      </c>
      <c r="H220" s="76" t="s">
        <v>124</v>
      </c>
    </row>
    <row r="221" spans="1:18" ht="15.75" thickTop="1" x14ac:dyDescent="0.25">
      <c r="A221" s="1" t="s">
        <v>254</v>
      </c>
      <c r="B221" s="1" t="s">
        <v>246</v>
      </c>
      <c r="C221" s="1" t="s">
        <v>19</v>
      </c>
      <c r="D221" s="263">
        <v>492.81200000000001</v>
      </c>
      <c r="E221" s="263">
        <v>99007.148000000001</v>
      </c>
      <c r="F221" s="263">
        <v>4.9775395999999998E-3</v>
      </c>
      <c r="H221" s="82" t="s">
        <v>114</v>
      </c>
      <c r="I221" s="54">
        <v>0.25</v>
      </c>
      <c r="J221" s="112">
        <f>($F$224 - $M$225) * $F$226</f>
        <v>0.16706333819999999</v>
      </c>
      <c r="K221" s="112">
        <f>($F$225 - $M$225) * $F$226</f>
        <v>0.16811170020000002</v>
      </c>
      <c r="L221" s="56"/>
      <c r="M221" s="54">
        <f>IFERROR(AVERAGE(J221:L221),"")</f>
        <v>0.16758751920000001</v>
      </c>
      <c r="N221" s="178">
        <f>IFERROR(STDEV(J221:L221),"")</f>
        <v>7.4130387933830889E-4</v>
      </c>
    </row>
    <row r="222" spans="1:18" x14ac:dyDescent="0.25">
      <c r="A222" s="1" t="s">
        <v>255</v>
      </c>
      <c r="B222" s="1" t="s">
        <v>246</v>
      </c>
      <c r="C222" s="1" t="s">
        <v>19</v>
      </c>
      <c r="D222" s="263">
        <v>7952.0739999999996</v>
      </c>
      <c r="E222" s="263">
        <v>87556.468999999997</v>
      </c>
      <c r="F222" s="263">
        <v>9.0822232700000005E-2</v>
      </c>
      <c r="H222" s="83" t="s">
        <v>115</v>
      </c>
      <c r="I222" s="23">
        <v>7.4999999999999997E-2</v>
      </c>
      <c r="J222" s="52">
        <f>($F$220 - $M$225) * $F$226</f>
        <v>6.2564198000000003E-3</v>
      </c>
      <c r="K222" s="111">
        <f>($F$221 - $M$225) * $F$226</f>
        <v>1.9793091799999999E-2</v>
      </c>
      <c r="L222" s="19"/>
      <c r="M222" s="23">
        <f>IFERROR(AVERAGE(J222:L222),"")</f>
        <v>1.3024755799999999E-2</v>
      </c>
      <c r="N222" s="118">
        <f>IFERROR(STDEV(J222:L222),"")</f>
        <v>9.5718725658980649E-3</v>
      </c>
    </row>
    <row r="223" spans="1:18" x14ac:dyDescent="0.25">
      <c r="A223" s="1" t="s">
        <v>256</v>
      </c>
      <c r="B223" s="1" t="s">
        <v>246</v>
      </c>
      <c r="C223" s="1" t="s">
        <v>19</v>
      </c>
      <c r="D223" s="263">
        <v>7805.6289999999999</v>
      </c>
      <c r="E223" s="263">
        <v>87715.726999999999</v>
      </c>
      <c r="F223" s="263">
        <v>8.8987793499999995E-2</v>
      </c>
      <c r="H223" s="83" t="s">
        <v>116</v>
      </c>
      <c r="I223" s="21">
        <v>0.25</v>
      </c>
      <c r="J223" s="102">
        <f>($F$222 - $M$225) * $F$226</f>
        <v>0.36317186420000003</v>
      </c>
      <c r="K223" s="102">
        <f>($F$223 - $M$225) * $F$226</f>
        <v>0.35583410739999999</v>
      </c>
      <c r="L223" s="19"/>
      <c r="M223" s="21">
        <f>IFERROR(AVERAGE(J223:L223),"")</f>
        <v>0.35950298580000001</v>
      </c>
      <c r="N223" s="118">
        <f>IFERROR(STDEV(J223:L223),"")</f>
        <v>5.1885775919777288E-3</v>
      </c>
    </row>
    <row r="224" spans="1:18" x14ac:dyDescent="0.25">
      <c r="A224" s="1" t="s">
        <v>257</v>
      </c>
      <c r="B224" s="1" t="s">
        <v>246</v>
      </c>
      <c r="C224" s="1" t="s">
        <v>19</v>
      </c>
      <c r="D224" s="263">
        <v>3349.895</v>
      </c>
      <c r="E224" s="263">
        <v>80150.422000000006</v>
      </c>
      <c r="F224" s="263">
        <v>4.1795101199999997E-2</v>
      </c>
      <c r="H224" s="83" t="s">
        <v>117</v>
      </c>
      <c r="I224" s="19"/>
      <c r="J224" s="19"/>
      <c r="K224" s="19"/>
      <c r="L224" s="19"/>
      <c r="M224" s="19"/>
      <c r="N224" s="57"/>
    </row>
    <row r="225" spans="1:22" ht="15.75" thickBot="1" x14ac:dyDescent="0.3">
      <c r="A225" s="1" t="s">
        <v>258</v>
      </c>
      <c r="B225" s="1" t="s">
        <v>246</v>
      </c>
      <c r="C225" s="1" t="s">
        <v>19</v>
      </c>
      <c r="D225" s="263">
        <v>3307.9679999999998</v>
      </c>
      <c r="E225" s="263">
        <v>78654.039000000004</v>
      </c>
      <c r="F225" s="263">
        <v>4.2057191700000003E-2</v>
      </c>
      <c r="H225" s="84" t="s">
        <v>118</v>
      </c>
      <c r="I225" s="51"/>
      <c r="J225" s="53">
        <f>IF($G$212&lt;&gt;"","Point Deleted",$F$212)</f>
        <v>3.69361E-5</v>
      </c>
      <c r="K225" s="53">
        <f>IF($G$213&lt;&gt;"","Point Deleted",$F$213)</f>
        <v>2.1597200000000001E-5</v>
      </c>
      <c r="L225" s="51"/>
      <c r="M225" s="53">
        <f t="shared" ref="M225:M230" si="16">IFERROR(AVERAGE(J225:L225),"")</f>
        <v>2.9266649999999999E-5</v>
      </c>
      <c r="N225" s="68">
        <f t="shared" ref="N225:N230" si="17">IFERROR(STDEV(J225:L225),"")</f>
        <v>1.0846240205942333E-5</v>
      </c>
    </row>
    <row r="226" spans="1:22" ht="66.75" thickTop="1" thickBot="1" x14ac:dyDescent="0.3">
      <c r="C226" s="76"/>
      <c r="E226" s="264" t="s">
        <v>4</v>
      </c>
      <c r="F226" s="265">
        <v>4</v>
      </c>
      <c r="H226" s="85" t="s">
        <v>119</v>
      </c>
      <c r="I226" s="50"/>
      <c r="J226" s="73">
        <f>IFERROR(IF(ISTEXT($J$222),NA(),($J$222 * $I$222) / ($F$228 * 3600)),"")</f>
        <v>6.5171039583333331E-8</v>
      </c>
      <c r="K226" s="60">
        <f>IFERROR(IF(ISTEXT($K$222),NA(),($K$222 * $I$222) / ($F$228 * 3600)),"")</f>
        <v>2.0617803958333332E-7</v>
      </c>
      <c r="L226" s="50"/>
      <c r="M226" s="60">
        <f t="shared" si="16"/>
        <v>1.3567453958333332E-7</v>
      </c>
      <c r="N226" s="69">
        <f t="shared" si="17"/>
        <v>9.9707005894771498E-8</v>
      </c>
      <c r="P226" s="86" t="s">
        <v>125</v>
      </c>
      <c r="Q226" s="87" t="s">
        <v>126</v>
      </c>
      <c r="R226" s="88" t="s">
        <v>99</v>
      </c>
      <c r="S226" s="88" t="s">
        <v>127</v>
      </c>
      <c r="T226" s="88" t="s">
        <v>128</v>
      </c>
      <c r="U226" s="88" t="s">
        <v>129</v>
      </c>
      <c r="V226" s="88" t="s">
        <v>121</v>
      </c>
    </row>
    <row r="227" spans="1:22" ht="18.75" thickTop="1" x14ac:dyDescent="0.35">
      <c r="C227" s="76"/>
      <c r="E227" s="266" t="s">
        <v>110</v>
      </c>
      <c r="F227" s="267">
        <v>0.11</v>
      </c>
      <c r="H227" s="83" t="s">
        <v>120</v>
      </c>
      <c r="I227" s="19"/>
      <c r="J227" s="109">
        <f>IFERROR(IF(ISTEXT($J$223),NA(),$J$223),"")</f>
        <v>0.36317186420000003</v>
      </c>
      <c r="K227" s="21">
        <f>IFERROR(IF(ISTEXT($K$223),NA(),$K$223),"")</f>
        <v>0.35583410739999999</v>
      </c>
      <c r="L227" s="19"/>
      <c r="M227" s="21">
        <f t="shared" si="16"/>
        <v>0.35950298580000001</v>
      </c>
      <c r="N227" s="118">
        <f t="shared" si="17"/>
        <v>5.1885775919777288E-3</v>
      </c>
      <c r="Q227" s="89"/>
      <c r="R227" s="89" t="s">
        <v>113</v>
      </c>
      <c r="S227" s="123">
        <f>$J$218</f>
        <v>7.1488238411204073</v>
      </c>
      <c r="T227" s="123">
        <f>$K$218</f>
        <v>4.615034628518873</v>
      </c>
      <c r="U227" s="89" t="str">
        <f>$L$218</f>
        <v/>
      </c>
      <c r="V227" s="95">
        <f>$M$217</f>
        <v>0.19857287397918535</v>
      </c>
    </row>
    <row r="228" spans="1:22" ht="30" x14ac:dyDescent="0.25">
      <c r="C228" s="76"/>
      <c r="E228" s="266" t="s">
        <v>111</v>
      </c>
      <c r="F228" s="267">
        <v>2</v>
      </c>
      <c r="H228" s="83" t="s">
        <v>121</v>
      </c>
      <c r="I228" s="19"/>
      <c r="J228" s="48">
        <f>IFERROR(IF(OR(ISTEXT($J$221),ISTEXT($J$222),ISTEXT($J$223)),NA(),(($J$221 * $I$221) + ($J$222 * $I$222)) / $J$223 / $I$223),"")</f>
        <v>0.46517993488329257</v>
      </c>
      <c r="K228" s="33">
        <f>IFERROR(IF(OR(ISTEXT($K$221),ISTEXT($K$222),ISTEXT($K$223)),NA(),(($K$221 * $I$221) + ($K$222 * $I$222)) / $K$223 / $I$223),"")</f>
        <v>0.48913137925912054</v>
      </c>
      <c r="L228" s="19" t="str">
        <f>IFERROR(IF(OR(ISTEXT($L$221),ISTEXT($L$222),ISTEXT($L$223)),NA(),(($L$221 * $I$221) + ($L$222 * $I$222)) / $L$223 / $I$223),"")</f>
        <v/>
      </c>
      <c r="M228" s="33">
        <f t="shared" si="16"/>
        <v>0.47715565707120655</v>
      </c>
      <c r="N228" s="153">
        <f t="shared" si="17"/>
        <v>1.6936228737360351E-2</v>
      </c>
      <c r="P228" s="90" t="str">
        <f>$B$210</f>
        <v>DTXSID5037028</v>
      </c>
      <c r="Q228" s="96">
        <f>$F$229</f>
        <v>10</v>
      </c>
      <c r="R228" s="89" t="s">
        <v>124</v>
      </c>
      <c r="S228" s="123">
        <f>$J$229</f>
        <v>1.6313598453371627</v>
      </c>
      <c r="T228" s="123">
        <f>$K$229</f>
        <v>5.2674709237103876</v>
      </c>
      <c r="U228" s="89" t="str">
        <f>$L$229</f>
        <v/>
      </c>
      <c r="V228" s="95">
        <f>$M$228</f>
        <v>0.47715565707120655</v>
      </c>
    </row>
    <row r="229" spans="1:22" ht="18.75" thickBot="1" x14ac:dyDescent="0.4">
      <c r="C229" s="76"/>
      <c r="E229" s="268" t="s">
        <v>112</v>
      </c>
      <c r="F229" s="269">
        <v>10</v>
      </c>
      <c r="H229" s="84" t="s">
        <v>123</v>
      </c>
      <c r="I229" s="51"/>
      <c r="J229" s="122">
        <f>IFERROR($J$226 / $J$223 / $F$227 * 1000000,"")</f>
        <v>1.6313598453371627</v>
      </c>
      <c r="K229" s="113">
        <f>IFERROR($K$226 / $K$223 / $F$227 * 1000000,"")</f>
        <v>5.2674709237103876</v>
      </c>
      <c r="L229" s="51" t="str">
        <f>IFERROR($L$226 / $L$223 / $F$227 * 1000000,"")</f>
        <v/>
      </c>
      <c r="M229" s="113">
        <f t="shared" si="16"/>
        <v>3.4494153845237752</v>
      </c>
      <c r="N229" s="120">
        <f t="shared" si="17"/>
        <v>2.5711188006652375</v>
      </c>
      <c r="P229" s="91"/>
      <c r="Q229" s="97"/>
      <c r="R229" s="98" t="s">
        <v>95</v>
      </c>
      <c r="S229" s="149">
        <f>$J$230</f>
        <v>0.22819975447618332</v>
      </c>
      <c r="T229" s="99">
        <f>$K$230</f>
        <v>1.1413719175929358</v>
      </c>
      <c r="U229" s="98" t="str">
        <f>$L$230</f>
        <v/>
      </c>
      <c r="V229" s="98"/>
    </row>
    <row r="230" spans="1:22" ht="15.75" thickBot="1" x14ac:dyDescent="0.3">
      <c r="H230" s="58" t="s">
        <v>95</v>
      </c>
      <c r="I230" s="59"/>
      <c r="J230" s="140">
        <f>IFERROR($J$229 / $J$218,"")</f>
        <v>0.22819975447618332</v>
      </c>
      <c r="K230" s="62">
        <f>IFERROR($K$229 / $K$218,"")</f>
        <v>1.1413719175929358</v>
      </c>
      <c r="L230" s="59" t="str">
        <f>IFERROR($L$229 / $L$218,"")</f>
        <v/>
      </c>
      <c r="M230" s="140">
        <f t="shared" si="16"/>
        <v>0.68478583603455956</v>
      </c>
      <c r="N230" s="174">
        <f t="shared" si="17"/>
        <v>0.64571022893064367</v>
      </c>
      <c r="P230" s="92"/>
      <c r="Q230" s="100"/>
      <c r="R230" s="89"/>
      <c r="S230" s="89"/>
      <c r="T230" s="89"/>
      <c r="U230" s="89"/>
      <c r="V230" s="89"/>
    </row>
    <row r="231" spans="1:22" ht="15.75" thickTop="1" x14ac:dyDescent="0.25"/>
    <row r="235" spans="1:22" ht="15.75" thickBot="1" x14ac:dyDescent="0.3">
      <c r="H235" s="76" t="s">
        <v>113</v>
      </c>
    </row>
    <row r="236" spans="1:22" ht="15.75" thickTop="1" x14ac:dyDescent="0.25">
      <c r="A236" s="1" t="s">
        <v>7</v>
      </c>
      <c r="B236" s="1" t="s">
        <v>259</v>
      </c>
      <c r="C236" s="1" t="s">
        <v>20</v>
      </c>
      <c r="D236" s="263">
        <v>0.158</v>
      </c>
      <c r="E236" s="263">
        <v>89585.335999999996</v>
      </c>
      <c r="F236" s="263">
        <v>1.7636999999999999E-6</v>
      </c>
      <c r="H236" s="77" t="s">
        <v>114</v>
      </c>
      <c r="I236" s="26">
        <v>7.4999999999999997E-2</v>
      </c>
      <c r="J236" s="27">
        <f>($F$244 - $M$240) * $F$252</f>
        <v>6.5693548194</v>
      </c>
      <c r="K236" s="27">
        <f>($F$245 - $M$240) * $F$252</f>
        <v>7.3156180270000002</v>
      </c>
      <c r="L236" s="28"/>
      <c r="M236" s="36">
        <f>IFERROR(AVERAGE(J236:L236),"")</f>
        <v>6.9424864232000001</v>
      </c>
      <c r="N236" s="37">
        <f>IFERROR(STDEV(J236:L236),"")</f>
        <v>0.52768777464398442</v>
      </c>
      <c r="P236" s="1" t="s">
        <v>113</v>
      </c>
      <c r="Q236" s="15">
        <f>$M$244</f>
        <v>24.610876862314143</v>
      </c>
      <c r="R236" s="14">
        <f>$N$244</f>
        <v>0.547816237625536</v>
      </c>
    </row>
    <row r="237" spans="1:22" x14ac:dyDescent="0.25">
      <c r="A237" s="1" t="s">
        <v>9</v>
      </c>
      <c r="B237" s="1" t="s">
        <v>259</v>
      </c>
      <c r="C237" s="1" t="s">
        <v>20</v>
      </c>
      <c r="D237" s="263">
        <v>4.8000000000000001E-2</v>
      </c>
      <c r="E237" s="263">
        <v>107295.594</v>
      </c>
      <c r="F237" s="263">
        <v>4.474E-7</v>
      </c>
      <c r="H237" s="78" t="s">
        <v>115</v>
      </c>
      <c r="I237" s="21">
        <v>0.25</v>
      </c>
      <c r="J237" s="157">
        <f>($F$240 - $M$240) * $F$252</f>
        <v>1.0857928346000001</v>
      </c>
      <c r="K237" s="157">
        <f>($F$241 - $M$240) * $F$252</f>
        <v>1.0700424954000001</v>
      </c>
      <c r="L237" s="19"/>
      <c r="M237" s="160">
        <f>IFERROR(AVERAGE(J237:L237),"")</f>
        <v>1.0779176650000002</v>
      </c>
      <c r="N237" s="108">
        <f>IFERROR(STDEV(J237:L237),"")</f>
        <v>1.1137171654308315E-2</v>
      </c>
      <c r="P237" s="1" t="s">
        <v>124</v>
      </c>
      <c r="Q237" s="15">
        <f>$M$255</f>
        <v>26.348306830504335</v>
      </c>
      <c r="R237" s="13">
        <f>$N$255</f>
        <v>4.78256266733018</v>
      </c>
    </row>
    <row r="238" spans="1:22" x14ac:dyDescent="0.25">
      <c r="A238" s="1" t="s">
        <v>10</v>
      </c>
      <c r="B238" s="1" t="s">
        <v>259</v>
      </c>
      <c r="C238" s="1" t="s">
        <v>20</v>
      </c>
      <c r="D238" s="263">
        <v>2.4E-2</v>
      </c>
      <c r="E238" s="263">
        <v>111868.914</v>
      </c>
      <c r="F238" s="263">
        <v>2.145E-7</v>
      </c>
      <c r="H238" s="78" t="s">
        <v>116</v>
      </c>
      <c r="I238" s="23">
        <v>7.4999999999999997E-2</v>
      </c>
      <c r="J238" s="24">
        <f>($F$242 - $M$240) * $F$252</f>
        <v>13.710469915399999</v>
      </c>
      <c r="K238" s="24">
        <f>($F$243 - $M$240) * $F$252</f>
        <v>13.9437227442</v>
      </c>
      <c r="L238" s="19"/>
      <c r="M238" s="32">
        <f>IFERROR(AVERAGE(J238:L238),"")</f>
        <v>13.8270963298</v>
      </c>
      <c r="N238" s="40">
        <f>IFERROR(STDEV(J238:L238),"")</f>
        <v>0.16493465697542575</v>
      </c>
    </row>
    <row r="239" spans="1:22" x14ac:dyDescent="0.25">
      <c r="A239" s="1" t="s">
        <v>11</v>
      </c>
      <c r="B239" s="1" t="s">
        <v>259</v>
      </c>
      <c r="C239" s="1" t="s">
        <v>20</v>
      </c>
      <c r="D239" s="263">
        <v>8.5969999999999995</v>
      </c>
      <c r="E239" s="263">
        <v>116727.93799999999</v>
      </c>
      <c r="F239" s="263">
        <v>7.3649899999999994E-5</v>
      </c>
      <c r="H239" s="78" t="s">
        <v>117</v>
      </c>
      <c r="I239" s="19"/>
      <c r="J239" s="19"/>
      <c r="K239" s="19"/>
      <c r="L239" s="19"/>
      <c r="M239" s="19"/>
      <c r="N239" s="29"/>
    </row>
    <row r="240" spans="1:22" ht="15.75" thickBot="1" x14ac:dyDescent="0.3">
      <c r="A240" s="1" t="s">
        <v>260</v>
      </c>
      <c r="B240" s="1" t="s">
        <v>259</v>
      </c>
      <c r="C240" s="1" t="s">
        <v>20</v>
      </c>
      <c r="D240" s="263">
        <v>26486.263999999999</v>
      </c>
      <c r="E240" s="263">
        <v>97573.516000000003</v>
      </c>
      <c r="F240" s="263">
        <v>0.27144931420000001</v>
      </c>
      <c r="H240" s="79" t="s">
        <v>118</v>
      </c>
      <c r="I240" s="20"/>
      <c r="J240" s="25">
        <f>IF($G$236&lt;&gt;"","Point Deleted",$F$236)</f>
        <v>1.7636999999999999E-6</v>
      </c>
      <c r="K240" s="25">
        <f>IF($G$237&lt;&gt;"","Point Deleted",$F$237)</f>
        <v>4.474E-7</v>
      </c>
      <c r="L240" s="20"/>
      <c r="M240" s="25">
        <f>IFERROR(AVERAGE(J240:L240),"")</f>
        <v>1.1055499999999999E-6</v>
      </c>
      <c r="N240" s="41">
        <f>IFERROR(STDEV(J240:L240),"")</f>
        <v>9.3076465607585249E-7</v>
      </c>
    </row>
    <row r="241" spans="1:22" x14ac:dyDescent="0.25">
      <c r="A241" s="1" t="s">
        <v>261</v>
      </c>
      <c r="B241" s="1" t="s">
        <v>259</v>
      </c>
      <c r="C241" s="1" t="s">
        <v>20</v>
      </c>
      <c r="D241" s="263">
        <v>26021.146000000001</v>
      </c>
      <c r="E241" s="263">
        <v>97271.047000000006</v>
      </c>
      <c r="F241" s="263">
        <v>0.26751172940000001</v>
      </c>
      <c r="H241" s="80" t="s">
        <v>119</v>
      </c>
      <c r="I241" s="18"/>
      <c r="J241" s="46">
        <f>IFERROR(IF(ISTEXT($J$237),NA(),($J$237 * $I$237) / ($F$254 * 3600)),"")</f>
        <v>3.7701140090277781E-5</v>
      </c>
      <c r="K241" s="31">
        <f>IFERROR(IF(ISTEXT($K$237),NA(),($K$237 * $I$237) / ($F$254 * 3600)),"")</f>
        <v>3.7154253312500001E-5</v>
      </c>
      <c r="L241" s="18"/>
      <c r="M241" s="31">
        <f>IFERROR(AVERAGE(J241:L241),"")</f>
        <v>3.7427696701388888E-5</v>
      </c>
      <c r="N241" s="42">
        <f>IFERROR(STDEV(J241:L241),"")</f>
        <v>3.8670734910792869E-7</v>
      </c>
    </row>
    <row r="242" spans="1:22" ht="18" x14ac:dyDescent="0.35">
      <c r="A242" s="1" t="s">
        <v>262</v>
      </c>
      <c r="B242" s="1" t="s">
        <v>259</v>
      </c>
      <c r="C242" s="1" t="s">
        <v>20</v>
      </c>
      <c r="D242" s="263">
        <v>300746.03100000002</v>
      </c>
      <c r="E242" s="263">
        <v>87741.976999999999</v>
      </c>
      <c r="F242" s="263">
        <v>3.4276185843999998</v>
      </c>
      <c r="H242" s="78" t="s">
        <v>120</v>
      </c>
      <c r="I242" s="19"/>
      <c r="J242" s="47">
        <f>IFERROR(IF(ISTEXT($J$238),NA(),$J$238),"")</f>
        <v>13.710469915399999</v>
      </c>
      <c r="K242" s="32">
        <f>IFERROR(IF(ISTEXT($K$238),NA(),$K$238),"")</f>
        <v>13.9437227442</v>
      </c>
      <c r="L242" s="19"/>
      <c r="M242" s="32">
        <f>IFERROR(AVERAGE(J242:L242),"")</f>
        <v>13.8270963298</v>
      </c>
      <c r="N242" s="40">
        <f>IFERROR(STDEV(J242:L242),"")</f>
        <v>0.16493465697542575</v>
      </c>
    </row>
    <row r="243" spans="1:22" x14ac:dyDescent="0.25">
      <c r="A243" s="1" t="s">
        <v>263</v>
      </c>
      <c r="B243" s="1" t="s">
        <v>259</v>
      </c>
      <c r="C243" s="1" t="s">
        <v>20</v>
      </c>
      <c r="D243" s="263">
        <v>305859.46899999998</v>
      </c>
      <c r="E243" s="263">
        <v>87741.093999999997</v>
      </c>
      <c r="F243" s="263">
        <v>3.4859317916000001</v>
      </c>
      <c r="H243" s="78" t="s">
        <v>121</v>
      </c>
      <c r="I243" s="19"/>
      <c r="J243" s="48">
        <f>IFERROR(IF(OR(ISTEXT($J$236),ISTEXT($J$237),ISTEXT($J$238)),NA(),(($J$236 * $I$236) + ($J$237 * $I$237)) / $J$238 / $I$238),"")</f>
        <v>0.74313020129400986</v>
      </c>
      <c r="K243" s="33">
        <f>IFERROR(IF(OR(ISTEXT($K$236),ISTEXT($K$237),ISTEXT($K$238)),NA(),(($K$236 * $I$236) + ($K$237 * $I$237)) / $K$238 / $I$238),"")</f>
        <v>0.78045343733807604</v>
      </c>
      <c r="L243" s="19" t="str">
        <f>IFERROR(IF(OR(ISTEXT($L$236),ISTEXT($L$237),ISTEXT($L$238)),NA(),(($L$236 * $I$236) + ($L$237 * $I$237)) / $L$238 / $I$238),"")</f>
        <v/>
      </c>
      <c r="M243" s="33">
        <f>IFERROR(AVERAGE(J243:L243),"")</f>
        <v>0.7617918193160429</v>
      </c>
      <c r="N243" s="43">
        <f>IFERROR(STDEV(J243:L243),"")</f>
        <v>2.6391513302585365E-2</v>
      </c>
    </row>
    <row r="244" spans="1:22" ht="18.75" thickBot="1" x14ac:dyDescent="0.4">
      <c r="A244" s="1" t="s">
        <v>264</v>
      </c>
      <c r="B244" s="1" t="s">
        <v>259</v>
      </c>
      <c r="C244" s="1" t="s">
        <v>20</v>
      </c>
      <c r="D244" s="263">
        <v>133595.516</v>
      </c>
      <c r="E244" s="263">
        <v>81344.625</v>
      </c>
      <c r="F244" s="263">
        <v>1.6423398104</v>
      </c>
      <c r="H244" s="81" t="s">
        <v>123</v>
      </c>
      <c r="I244" s="30"/>
      <c r="J244" s="161">
        <f>IFERROR($J$241 / $J$238 / $F$253 * 1000000,"")</f>
        <v>24.998241438783261</v>
      </c>
      <c r="K244" s="159">
        <f>IFERROR($K$241 / $K$238 / $F$253 * 1000000,"")</f>
        <v>24.223512285845025</v>
      </c>
      <c r="L244" s="30" t="str">
        <f>IFERROR($L$241 / $L$238 / $F$253 * 1000000,"")</f>
        <v/>
      </c>
      <c r="M244" s="159">
        <f>IFERROR(AVERAGE(J244:L244),"")</f>
        <v>24.610876862314143</v>
      </c>
      <c r="N244" s="179">
        <f>IFERROR(STDEV(J244:L244),"")</f>
        <v>0.547816237625536</v>
      </c>
    </row>
    <row r="245" spans="1:22" ht="15.75" thickTop="1" x14ac:dyDescent="0.25">
      <c r="A245" s="1" t="s">
        <v>265</v>
      </c>
      <c r="B245" s="1" t="s">
        <v>259</v>
      </c>
      <c r="C245" s="1" t="s">
        <v>20</v>
      </c>
      <c r="D245" s="263">
        <v>151665.81299999999</v>
      </c>
      <c r="E245" s="263">
        <v>82927.085999999996</v>
      </c>
      <c r="F245" s="263">
        <v>1.8289056123</v>
      </c>
      <c r="H245" s="75"/>
    </row>
    <row r="246" spans="1:22" ht="15.75" thickBot="1" x14ac:dyDescent="0.3">
      <c r="A246" s="1" t="s">
        <v>266</v>
      </c>
      <c r="B246" s="1" t="s">
        <v>259</v>
      </c>
      <c r="C246" s="1" t="s">
        <v>20</v>
      </c>
      <c r="D246" s="263">
        <v>94960.773000000001</v>
      </c>
      <c r="E246" s="263">
        <v>97857.093999999997</v>
      </c>
      <c r="F246" s="263">
        <v>0.97040254429999995</v>
      </c>
      <c r="H246" s="76" t="s">
        <v>124</v>
      </c>
    </row>
    <row r="247" spans="1:22" ht="15.75" thickTop="1" x14ac:dyDescent="0.25">
      <c r="A247" s="1" t="s">
        <v>267</v>
      </c>
      <c r="B247" s="1" t="s">
        <v>259</v>
      </c>
      <c r="C247" s="1" t="s">
        <v>20</v>
      </c>
      <c r="D247" s="263">
        <v>142443.109</v>
      </c>
      <c r="E247" s="263">
        <v>115949.516</v>
      </c>
      <c r="F247" s="263">
        <v>1.2284924846</v>
      </c>
      <c r="H247" s="82" t="s">
        <v>114</v>
      </c>
      <c r="I247" s="54">
        <v>0.25</v>
      </c>
      <c r="J247" s="55">
        <f>($F$250 - $M$251) * $F$252</f>
        <v>13.353423752799999</v>
      </c>
      <c r="K247" s="55">
        <f>($F$251 - $M$251) * $F$252</f>
        <v>12.8304596744</v>
      </c>
      <c r="L247" s="56"/>
      <c r="M247" s="63">
        <f>IFERROR(AVERAGE(J247:L247),"")</f>
        <v>13.091941713600001</v>
      </c>
      <c r="N247" s="64">
        <f>IFERROR(STDEV(J247:L247),"")</f>
        <v>0.36979144615361281</v>
      </c>
    </row>
    <row r="248" spans="1:22" x14ac:dyDescent="0.25">
      <c r="A248" s="1" t="s">
        <v>268</v>
      </c>
      <c r="B248" s="1" t="s">
        <v>259</v>
      </c>
      <c r="C248" s="1" t="s">
        <v>20</v>
      </c>
      <c r="D248" s="263">
        <v>347072.375</v>
      </c>
      <c r="E248" s="263">
        <v>86744.077999999994</v>
      </c>
      <c r="F248" s="263">
        <v>4.0011074301000003</v>
      </c>
      <c r="H248" s="83" t="s">
        <v>115</v>
      </c>
      <c r="I248" s="23">
        <v>7.4999999999999997E-2</v>
      </c>
      <c r="J248" s="157">
        <f>($F$246 - $M$251) * $F$252</f>
        <v>3.8814624483999998</v>
      </c>
      <c r="K248" s="157">
        <f>($F$247 - $M$251) * $F$252</f>
        <v>4.9138222096000002</v>
      </c>
      <c r="L248" s="19"/>
      <c r="M248" s="160">
        <f>IFERROR(AVERAGE(J248:L248),"")</f>
        <v>4.397642329</v>
      </c>
      <c r="N248" s="67">
        <f>IFERROR(STDEV(J248:L248),"")</f>
        <v>0.72998858776864617</v>
      </c>
    </row>
    <row r="249" spans="1:22" x14ac:dyDescent="0.25">
      <c r="A249" s="1" t="s">
        <v>269</v>
      </c>
      <c r="B249" s="1" t="s">
        <v>259</v>
      </c>
      <c r="C249" s="1" t="s">
        <v>20</v>
      </c>
      <c r="D249" s="263">
        <v>346899.09399999998</v>
      </c>
      <c r="E249" s="263">
        <v>88654.289000000004</v>
      </c>
      <c r="F249" s="263">
        <v>3.9129420348999999</v>
      </c>
      <c r="H249" s="83" t="s">
        <v>116</v>
      </c>
      <c r="I249" s="21">
        <v>0.25</v>
      </c>
      <c r="J249" s="24">
        <f>($F$248 - $M$251) * $F$252</f>
        <v>16.004281991600003</v>
      </c>
      <c r="K249" s="24">
        <f>($F$249 - $M$251) * $F$252</f>
        <v>15.6516204108</v>
      </c>
      <c r="L249" s="19"/>
      <c r="M249" s="32">
        <f>IFERROR(AVERAGE(J249:L249),"")</f>
        <v>15.827951201200001</v>
      </c>
      <c r="N249" s="67">
        <f>IFERROR(STDEV(J249:L249),"")</f>
        <v>0.24936939524764973</v>
      </c>
    </row>
    <row r="250" spans="1:22" x14ac:dyDescent="0.25">
      <c r="A250" s="1" t="s">
        <v>270</v>
      </c>
      <c r="B250" s="1" t="s">
        <v>259</v>
      </c>
      <c r="C250" s="1" t="s">
        <v>20</v>
      </c>
      <c r="D250" s="263">
        <v>267611.625</v>
      </c>
      <c r="E250" s="263">
        <v>80161.812999999995</v>
      </c>
      <c r="F250" s="263">
        <v>3.3383928703999999</v>
      </c>
      <c r="H250" s="83" t="s">
        <v>117</v>
      </c>
      <c r="I250" s="19"/>
      <c r="J250" s="19"/>
      <c r="K250" s="19"/>
      <c r="L250" s="19"/>
      <c r="M250" s="19"/>
      <c r="N250" s="57"/>
    </row>
    <row r="251" spans="1:22" ht="15.75" thickBot="1" x14ac:dyDescent="0.3">
      <c r="A251" s="1" t="s">
        <v>271</v>
      </c>
      <c r="B251" s="1" t="s">
        <v>259</v>
      </c>
      <c r="C251" s="1" t="s">
        <v>20</v>
      </c>
      <c r="D251" s="263">
        <v>260052.40599999999</v>
      </c>
      <c r="E251" s="263">
        <v>81072.516000000003</v>
      </c>
      <c r="F251" s="263">
        <v>3.2076518508</v>
      </c>
      <c r="H251" s="84" t="s">
        <v>118</v>
      </c>
      <c r="I251" s="51"/>
      <c r="J251" s="53">
        <f>IF($G$238&lt;&gt;"","Point Deleted",$F$238)</f>
        <v>2.145E-7</v>
      </c>
      <c r="K251" s="53">
        <f>IF($G$239&lt;&gt;"","Point Deleted",$F$239)</f>
        <v>7.3649899999999994E-5</v>
      </c>
      <c r="L251" s="51"/>
      <c r="M251" s="53">
        <f t="shared" ref="M251:M256" si="18">IFERROR(AVERAGE(J251:L251),"")</f>
        <v>3.6932199999999999E-5</v>
      </c>
      <c r="N251" s="68">
        <f t="shared" ref="N251:N256" si="19">IFERROR(STDEV(J251:L251),"")</f>
        <v>5.1926669319146586E-5</v>
      </c>
    </row>
    <row r="252" spans="1:22" ht="66.75" thickTop="1" thickBot="1" x14ac:dyDescent="0.3">
      <c r="C252" s="76"/>
      <c r="E252" s="264" t="s">
        <v>4</v>
      </c>
      <c r="F252" s="265">
        <v>4</v>
      </c>
      <c r="H252" s="85" t="s">
        <v>119</v>
      </c>
      <c r="I252" s="50"/>
      <c r="J252" s="73">
        <f>IFERROR(IF(ISTEXT($J$248),NA(),($J$248 * $I$248) / ($F$254 * 3600)),"")</f>
        <v>4.0431900504166656E-5</v>
      </c>
      <c r="K252" s="60">
        <f>IFERROR(IF(ISTEXT($K$248),NA(),($K$248 * $I$248) / ($F$254 * 3600)),"")</f>
        <v>5.1185648016666665E-5</v>
      </c>
      <c r="L252" s="50"/>
      <c r="M252" s="60">
        <f t="shared" si="18"/>
        <v>4.5808774260416664E-5</v>
      </c>
      <c r="N252" s="69">
        <f t="shared" si="19"/>
        <v>7.6040477892567238E-6</v>
      </c>
      <c r="P252" s="86" t="s">
        <v>125</v>
      </c>
      <c r="Q252" s="87" t="s">
        <v>126</v>
      </c>
      <c r="R252" s="88" t="s">
        <v>99</v>
      </c>
      <c r="S252" s="88" t="s">
        <v>127</v>
      </c>
      <c r="T252" s="88" t="s">
        <v>128</v>
      </c>
      <c r="U252" s="88" t="s">
        <v>129</v>
      </c>
      <c r="V252" s="88" t="s">
        <v>121</v>
      </c>
    </row>
    <row r="253" spans="1:22" ht="18.75" thickTop="1" x14ac:dyDescent="0.35">
      <c r="C253" s="76"/>
      <c r="E253" s="266" t="s">
        <v>110</v>
      </c>
      <c r="F253" s="267">
        <v>0.11</v>
      </c>
      <c r="H253" s="83" t="s">
        <v>120</v>
      </c>
      <c r="I253" s="19"/>
      <c r="J253" s="47">
        <f>IFERROR(IF(ISTEXT($J$249),NA(),$J$249),"")</f>
        <v>16.004281991600003</v>
      </c>
      <c r="K253" s="32">
        <f>IFERROR(IF(ISTEXT($K$249),NA(),$K$249),"")</f>
        <v>15.6516204108</v>
      </c>
      <c r="L253" s="19"/>
      <c r="M253" s="32">
        <f t="shared" si="18"/>
        <v>15.827951201200001</v>
      </c>
      <c r="N253" s="67">
        <f t="shared" si="19"/>
        <v>0.24936939524764973</v>
      </c>
      <c r="Q253" s="89"/>
      <c r="R253" s="89" t="s">
        <v>113</v>
      </c>
      <c r="S253" s="163">
        <f>$J$244</f>
        <v>24.998241438783261</v>
      </c>
      <c r="T253" s="163">
        <f>$K$244</f>
        <v>24.223512285845025</v>
      </c>
      <c r="U253" s="89" t="str">
        <f>$L$244</f>
        <v/>
      </c>
      <c r="V253" s="95">
        <f>$M$243</f>
        <v>0.7617918193160429</v>
      </c>
    </row>
    <row r="254" spans="1:22" ht="30" x14ac:dyDescent="0.25">
      <c r="C254" s="76"/>
      <c r="E254" s="266" t="s">
        <v>111</v>
      </c>
      <c r="F254" s="267">
        <v>2</v>
      </c>
      <c r="H254" s="83" t="s">
        <v>121</v>
      </c>
      <c r="I254" s="19"/>
      <c r="J254" s="48">
        <f>IFERROR(IF(OR(ISTEXT($J$247),ISTEXT($J$248),ISTEXT($J$249)),NA(),(($J$247 * $I$247) + ($J$248 * $I$248)) / $J$249 / $I$249),"")</f>
        <v>0.90712363697039544</v>
      </c>
      <c r="K254" s="33">
        <f>IFERROR(IF(OR(ISTEXT($K$247),ISTEXT($K$248),ISTEXT($K$249)),NA(),(($K$247 * $I$247) + ($K$248 * $I$248)) / $K$249 / $I$249),"")</f>
        <v>0.91393772413554519</v>
      </c>
      <c r="L254" s="19" t="str">
        <f>IFERROR(IF(OR(ISTEXT($L$247),ISTEXT($L$248),ISTEXT($L$249)),NA(),(($L$247 * $I$247) + ($L$248 * $I$248)) / $L$249 / $I$249),"")</f>
        <v/>
      </c>
      <c r="M254" s="33">
        <f t="shared" si="18"/>
        <v>0.91053068055297026</v>
      </c>
      <c r="N254" s="119">
        <f t="shared" si="19"/>
        <v>4.8182872420736069E-3</v>
      </c>
      <c r="P254" s="90" t="str">
        <f>$B$236</f>
        <v>DTXSID6048175</v>
      </c>
      <c r="Q254" s="96">
        <f>$F$255</f>
        <v>10</v>
      </c>
      <c r="R254" s="89" t="s">
        <v>124</v>
      </c>
      <c r="S254" s="163">
        <f>$J$255</f>
        <v>22.966524336985518</v>
      </c>
      <c r="T254" s="163">
        <f>$K$255</f>
        <v>29.730089324023147</v>
      </c>
      <c r="U254" s="89" t="str">
        <f>$L$255</f>
        <v/>
      </c>
      <c r="V254" s="95">
        <f>$M$254</f>
        <v>0.91053068055297026</v>
      </c>
    </row>
    <row r="255" spans="1:22" ht="18.75" thickBot="1" x14ac:dyDescent="0.4">
      <c r="C255" s="76"/>
      <c r="E255" s="268" t="s">
        <v>112</v>
      </c>
      <c r="F255" s="269">
        <v>10</v>
      </c>
      <c r="H255" s="84" t="s">
        <v>123</v>
      </c>
      <c r="I255" s="51"/>
      <c r="J255" s="173">
        <f>IFERROR($J$252 / $J$249 / $F$253 * 1000000,"")</f>
        <v>22.966524336985518</v>
      </c>
      <c r="K255" s="169">
        <f>IFERROR($K$252 / $K$249 / $F$253 * 1000000,"")</f>
        <v>29.730089324023147</v>
      </c>
      <c r="L255" s="51" t="str">
        <f>IFERROR($L$252 / $L$249 / $F$253 * 1000000,"")</f>
        <v/>
      </c>
      <c r="M255" s="169">
        <f t="shared" si="18"/>
        <v>26.348306830504335</v>
      </c>
      <c r="N255" s="120">
        <f t="shared" si="19"/>
        <v>4.78256266733018</v>
      </c>
      <c r="P255" s="91"/>
      <c r="Q255" s="97"/>
      <c r="R255" s="98" t="s">
        <v>95</v>
      </c>
      <c r="S255" s="149">
        <f>$J$256</f>
        <v>0.91872559888770189</v>
      </c>
      <c r="T255" s="99">
        <f>$K$256</f>
        <v>1.2273236421373908</v>
      </c>
      <c r="U255" s="98" t="str">
        <f>$L$256</f>
        <v/>
      </c>
      <c r="V255" s="98"/>
    </row>
    <row r="256" spans="1:22" ht="15.75" thickBot="1" x14ac:dyDescent="0.3">
      <c r="H256" s="58" t="s">
        <v>95</v>
      </c>
      <c r="I256" s="59"/>
      <c r="J256" s="140">
        <f>IFERROR($J$255 / $J$244,"")</f>
        <v>0.91872559888770189</v>
      </c>
      <c r="K256" s="62">
        <f>IFERROR($K$255 / $K$244,"")</f>
        <v>1.2273236421373908</v>
      </c>
      <c r="L256" s="59" t="str">
        <f>IFERROR($L$255 / $L$244,"")</f>
        <v/>
      </c>
      <c r="M256" s="62">
        <f t="shared" si="18"/>
        <v>1.0730246205125464</v>
      </c>
      <c r="N256" s="174">
        <f t="shared" si="19"/>
        <v>0.21821176904275302</v>
      </c>
      <c r="P256" s="92"/>
      <c r="Q256" s="100"/>
      <c r="R256" s="89"/>
      <c r="S256" s="89"/>
      <c r="T256" s="89"/>
      <c r="U256" s="89"/>
      <c r="V256" s="89"/>
    </row>
    <row r="257" spans="1:18" ht="15.75" thickTop="1" x14ac:dyDescent="0.25"/>
    <row r="261" spans="1:18" ht="15.75" thickBot="1" x14ac:dyDescent="0.3">
      <c r="H261" s="76" t="s">
        <v>113</v>
      </c>
    </row>
    <row r="262" spans="1:18" ht="15.75" thickTop="1" x14ac:dyDescent="0.25">
      <c r="A262" s="1" t="s">
        <v>21</v>
      </c>
      <c r="B262" s="1" t="s">
        <v>272</v>
      </c>
      <c r="C262" s="1" t="s">
        <v>22</v>
      </c>
      <c r="D262" s="263">
        <v>4.8000000000000001E-2</v>
      </c>
      <c r="E262" s="263">
        <v>88370.172000000006</v>
      </c>
      <c r="F262" s="263">
        <v>5.4320000000000005E-7</v>
      </c>
      <c r="H262" s="77" t="s">
        <v>114</v>
      </c>
      <c r="I262" s="26">
        <v>7.4999999999999997E-2</v>
      </c>
      <c r="J262" s="27">
        <f>($F$270 - $M$266) * $F$278</f>
        <v>4.0511746564000006</v>
      </c>
      <c r="K262" s="27">
        <f>($F$271 - $M$266) * $F$278</f>
        <v>5.6429281804000002</v>
      </c>
      <c r="L262" s="28"/>
      <c r="M262" s="36">
        <f>IFERROR(AVERAGE(J262:L262),"")</f>
        <v>4.8470514184000004</v>
      </c>
      <c r="N262" s="180">
        <f>IFERROR(STDEV(J262:L262),"")</f>
        <v>1.125539710797983</v>
      </c>
      <c r="P262" s="1" t="s">
        <v>113</v>
      </c>
      <c r="Q262" s="15">
        <f>$M$270</f>
        <v>15.173568520901018</v>
      </c>
      <c r="R262" s="13">
        <f>$N$270</f>
        <v>2.7342067470200986</v>
      </c>
    </row>
    <row r="263" spans="1:18" x14ac:dyDescent="0.25">
      <c r="A263" s="1" t="s">
        <v>23</v>
      </c>
      <c r="B263" s="1" t="s">
        <v>272</v>
      </c>
      <c r="C263" s="1" t="s">
        <v>22</v>
      </c>
      <c r="D263" s="263">
        <v>4.6689999999999996</v>
      </c>
      <c r="E263" s="263">
        <v>86935.343999999997</v>
      </c>
      <c r="F263" s="263">
        <v>5.3706599999999998E-5</v>
      </c>
      <c r="H263" s="78" t="s">
        <v>115</v>
      </c>
      <c r="I263" s="21">
        <v>0.25</v>
      </c>
      <c r="J263" s="102">
        <f>($F$266 - $M$266) * $F$278</f>
        <v>0.53322907639999995</v>
      </c>
      <c r="K263" s="102">
        <f>($F$267 - $M$266) * $F$278</f>
        <v>0.66538733239999992</v>
      </c>
      <c r="L263" s="19"/>
      <c r="M263" s="21">
        <f>IFERROR(AVERAGE(J263:L263),"")</f>
        <v>0.59930820439999999</v>
      </c>
      <c r="N263" s="108">
        <f>IFERROR(STDEV(J263:L263),"")</f>
        <v>9.3449999007387097E-2</v>
      </c>
      <c r="P263" s="1" t="s">
        <v>124</v>
      </c>
      <c r="Q263" s="15">
        <f>$M$281</f>
        <v>19.570754082061882</v>
      </c>
      <c r="R263" s="13">
        <f>$N$281</f>
        <v>2.0045565345733678</v>
      </c>
    </row>
    <row r="264" spans="1:18" x14ac:dyDescent="0.25">
      <c r="A264" s="1" t="s">
        <v>24</v>
      </c>
      <c r="B264" s="1" t="s">
        <v>272</v>
      </c>
      <c r="C264" s="1" t="s">
        <v>22</v>
      </c>
      <c r="D264" s="263">
        <v>6.1029999999999998</v>
      </c>
      <c r="E264" s="263">
        <v>89628.758000000002</v>
      </c>
      <c r="F264" s="263">
        <v>6.8091999999999998E-5</v>
      </c>
      <c r="H264" s="78" t="s">
        <v>116</v>
      </c>
      <c r="I264" s="23">
        <v>7.4999999999999997E-2</v>
      </c>
      <c r="J264" s="24">
        <f>($F$268 - $M$266) * $F$278</f>
        <v>12.7125991844</v>
      </c>
      <c r="K264" s="24">
        <f>($F$269 - $M$266) * $F$278</f>
        <v>12.2776968324</v>
      </c>
      <c r="L264" s="19"/>
      <c r="M264" s="32">
        <f>IFERROR(AVERAGE(J264:L264),"")</f>
        <v>12.495148008400001</v>
      </c>
      <c r="N264" s="40">
        <f>IFERROR(STDEV(J264:L264),"")</f>
        <v>0.30752240225317884</v>
      </c>
    </row>
    <row r="265" spans="1:18" x14ac:dyDescent="0.25">
      <c r="A265" s="1" t="s">
        <v>25</v>
      </c>
      <c r="B265" s="1" t="s">
        <v>272</v>
      </c>
      <c r="C265" s="1" t="s">
        <v>22</v>
      </c>
      <c r="D265" s="263">
        <v>0.56499999999999995</v>
      </c>
      <c r="E265" s="263">
        <v>94177.085999999996</v>
      </c>
      <c r="F265" s="263">
        <v>5.9993000000000003E-6</v>
      </c>
      <c r="H265" s="78" t="s">
        <v>117</v>
      </c>
      <c r="I265" s="19"/>
      <c r="J265" s="19"/>
      <c r="K265" s="19"/>
      <c r="L265" s="19"/>
      <c r="M265" s="19"/>
      <c r="N265" s="29"/>
    </row>
    <row r="266" spans="1:18" ht="15.75" thickBot="1" x14ac:dyDescent="0.3">
      <c r="A266" s="1" t="s">
        <v>273</v>
      </c>
      <c r="B266" s="1" t="s">
        <v>272</v>
      </c>
      <c r="C266" s="1" t="s">
        <v>22</v>
      </c>
      <c r="D266" s="263">
        <v>11807.968999999999</v>
      </c>
      <c r="E266" s="263">
        <v>88559.062999999995</v>
      </c>
      <c r="F266" s="263">
        <v>0.13333439399999999</v>
      </c>
      <c r="H266" s="79" t="s">
        <v>118</v>
      </c>
      <c r="I266" s="20"/>
      <c r="J266" s="25">
        <f>IF($G$262&lt;&gt;"","Point Deleted",$F$262)</f>
        <v>5.4320000000000005E-7</v>
      </c>
      <c r="K266" s="25">
        <f>IF($G$263&lt;&gt;"","Point Deleted",$F$263)</f>
        <v>5.3706599999999998E-5</v>
      </c>
      <c r="L266" s="20"/>
      <c r="M266" s="25">
        <f>IFERROR(AVERAGE(J266:L266),"")</f>
        <v>2.7124899999999998E-5</v>
      </c>
      <c r="N266" s="41">
        <f>IFERROR(STDEV(J266:L266),"")</f>
        <v>3.7592200650932903E-5</v>
      </c>
    </row>
    <row r="267" spans="1:18" x14ac:dyDescent="0.25">
      <c r="A267" s="1" t="s">
        <v>274</v>
      </c>
      <c r="B267" s="1" t="s">
        <v>272</v>
      </c>
      <c r="C267" s="1" t="s">
        <v>22</v>
      </c>
      <c r="D267" s="263">
        <v>14816.156000000001</v>
      </c>
      <c r="E267" s="263">
        <v>89053.335999999996</v>
      </c>
      <c r="F267" s="263">
        <v>0.16637395799999999</v>
      </c>
      <c r="H267" s="80" t="s">
        <v>119</v>
      </c>
      <c r="I267" s="18"/>
      <c r="J267" s="46">
        <f>IFERROR(IF(ISTEXT($J$263),NA(),($J$263 * $I$263) / ($F$280 * 3600)),"")</f>
        <v>1.851489848611111E-5</v>
      </c>
      <c r="K267" s="31">
        <f>IFERROR(IF(ISTEXT($K$263),NA(),($K$263 * $I$263) / ($F$280 * 3600)),"")</f>
        <v>2.3103726819444442E-5</v>
      </c>
      <c r="L267" s="18"/>
      <c r="M267" s="31">
        <f>IFERROR(AVERAGE(J267:L267),"")</f>
        <v>2.0809312652777776E-5</v>
      </c>
      <c r="N267" s="42">
        <f>IFERROR(STDEV(J267:L267),"")</f>
        <v>3.2447916322009623E-6</v>
      </c>
    </row>
    <row r="268" spans="1:18" ht="18" x14ac:dyDescent="0.35">
      <c r="A268" s="1" t="s">
        <v>275</v>
      </c>
      <c r="B268" s="1" t="s">
        <v>272</v>
      </c>
      <c r="C268" s="1" t="s">
        <v>22</v>
      </c>
      <c r="D268" s="263">
        <v>278957.875</v>
      </c>
      <c r="E268" s="263">
        <v>87772.922000000006</v>
      </c>
      <c r="F268" s="263">
        <v>3.1781769209999999</v>
      </c>
      <c r="H268" s="78" t="s">
        <v>120</v>
      </c>
      <c r="I268" s="19"/>
      <c r="J268" s="47">
        <f>IFERROR(IF(ISTEXT($J$264),NA(),$J$264),"")</f>
        <v>12.7125991844</v>
      </c>
      <c r="K268" s="32">
        <f>IFERROR(IF(ISTEXT($K$264),NA(),$K$264),"")</f>
        <v>12.2776968324</v>
      </c>
      <c r="L268" s="19"/>
      <c r="M268" s="32">
        <f>IFERROR(AVERAGE(J268:L268),"")</f>
        <v>12.495148008400001</v>
      </c>
      <c r="N268" s="40">
        <f>IFERROR(STDEV(J268:L268),"")</f>
        <v>0.30752240225317884</v>
      </c>
    </row>
    <row r="269" spans="1:18" x14ac:dyDescent="0.25">
      <c r="A269" s="1" t="s">
        <v>276</v>
      </c>
      <c r="B269" s="1" t="s">
        <v>272</v>
      </c>
      <c r="C269" s="1" t="s">
        <v>22</v>
      </c>
      <c r="D269" s="263">
        <v>276875.06300000002</v>
      </c>
      <c r="E269" s="263">
        <v>90203.437999999995</v>
      </c>
      <c r="F269" s="263">
        <v>3.0694513329999999</v>
      </c>
      <c r="H269" s="78" t="s">
        <v>121</v>
      </c>
      <c r="I269" s="19"/>
      <c r="J269" s="48">
        <f>IFERROR(IF(OR(ISTEXT($J$262),ISTEXT($J$263),ISTEXT($J$264)),NA(),(($J$262 * $I$262) + ($J$263 * $I$263)) / $J$264 / $I$264),"")</f>
        <v>0.45849041777539234</v>
      </c>
      <c r="K269" s="33">
        <f>IFERROR(IF(OR(ISTEXT($K$262),ISTEXT($K$263),ISTEXT($K$264)),NA(),(($K$262 * $I$262) + ($K$263 * $I$263)) / $K$264 / $I$264),"")</f>
        <v>0.64025737582331621</v>
      </c>
      <c r="L269" s="19" t="str">
        <f>IFERROR(IF(OR(ISTEXT($L$262),ISTEXT($L$263),ISTEXT($L$264)),NA(),(($L$262 * $I$262) + ($L$263 * $I$263)) / $L$264 / $I$264),"")</f>
        <v/>
      </c>
      <c r="M269" s="33">
        <f>IFERROR(AVERAGE(J269:L269),"")</f>
        <v>0.54937389679935422</v>
      </c>
      <c r="N269" s="165">
        <f>IFERROR(STDEV(J269:L269),"")</f>
        <v>0.12852864863133823</v>
      </c>
    </row>
    <row r="270" spans="1:18" ht="18.75" thickBot="1" x14ac:dyDescent="0.4">
      <c r="A270" s="1" t="s">
        <v>277</v>
      </c>
      <c r="B270" s="1" t="s">
        <v>272</v>
      </c>
      <c r="C270" s="1" t="s">
        <v>22</v>
      </c>
      <c r="D270" s="263">
        <v>82809.437999999995</v>
      </c>
      <c r="E270" s="263">
        <v>81761.195000000007</v>
      </c>
      <c r="F270" s="263">
        <v>1.0128207890000001</v>
      </c>
      <c r="H270" s="81" t="s">
        <v>123</v>
      </c>
      <c r="I270" s="30"/>
      <c r="J270" s="161">
        <f>IFERROR($J$267 / $J$264 / $F$279 * 1000000,"")</f>
        <v>13.240192388917086</v>
      </c>
      <c r="K270" s="159">
        <f>IFERROR($K$267 / $K$264 / $F$279 * 1000000,"")</f>
        <v>17.106944652884948</v>
      </c>
      <c r="L270" s="30" t="str">
        <f>IFERROR($L$267 / $L$264 / $F$279 * 1000000,"")</f>
        <v/>
      </c>
      <c r="M270" s="159">
        <f>IFERROR(AVERAGE(J270:L270),"")</f>
        <v>15.173568520901018</v>
      </c>
      <c r="N270" s="166">
        <f>IFERROR(STDEV(J270:L270),"")</f>
        <v>2.7342067470200986</v>
      </c>
    </row>
    <row r="271" spans="1:18" ht="15.75" thickTop="1" x14ac:dyDescent="0.25">
      <c r="A271" s="1" t="s">
        <v>278</v>
      </c>
      <c r="B271" s="1" t="s">
        <v>272</v>
      </c>
      <c r="C271" s="1" t="s">
        <v>22</v>
      </c>
      <c r="D271" s="263">
        <v>112873.56299999999</v>
      </c>
      <c r="E271" s="263">
        <v>80009.093999999997</v>
      </c>
      <c r="F271" s="263">
        <v>1.41075917</v>
      </c>
      <c r="H271" s="75"/>
    </row>
    <row r="272" spans="1:18" ht="15.75" thickBot="1" x14ac:dyDescent="0.3">
      <c r="A272" s="1" t="s">
        <v>279</v>
      </c>
      <c r="B272" s="1" t="s">
        <v>272</v>
      </c>
      <c r="C272" s="1" t="s">
        <v>22</v>
      </c>
      <c r="D272" s="263">
        <v>48813.438000000002</v>
      </c>
      <c r="E272" s="263">
        <v>83355.945000000007</v>
      </c>
      <c r="F272" s="263">
        <v>0.58560235900000002</v>
      </c>
      <c r="H272" s="76" t="s">
        <v>124</v>
      </c>
    </row>
    <row r="273" spans="1:22" ht="15.75" thickTop="1" x14ac:dyDescent="0.25">
      <c r="A273" s="1" t="s">
        <v>280</v>
      </c>
      <c r="B273" s="1" t="s">
        <v>272</v>
      </c>
      <c r="C273" s="1" t="s">
        <v>22</v>
      </c>
      <c r="D273" s="263">
        <v>59625.035000000003</v>
      </c>
      <c r="E273" s="263">
        <v>87187.18</v>
      </c>
      <c r="F273" s="263">
        <v>0.68387387899999996</v>
      </c>
      <c r="H273" s="82" t="s">
        <v>114</v>
      </c>
      <c r="I273" s="54">
        <v>0.25</v>
      </c>
      <c r="J273" s="55">
        <f>($F$276 - $M$277) * $F$278</f>
        <v>11.372488089399999</v>
      </c>
      <c r="K273" s="55">
        <f>($F$277 - $M$277) * $F$278</f>
        <v>11.603518857399999</v>
      </c>
      <c r="L273" s="56"/>
      <c r="M273" s="63">
        <f>IFERROR(AVERAGE(J273:L273),"")</f>
        <v>11.488003473399999</v>
      </c>
      <c r="N273" s="64">
        <f>IFERROR(STDEV(J273:L273),"")</f>
        <v>0.16336342271553611</v>
      </c>
    </row>
    <row r="274" spans="1:22" x14ac:dyDescent="0.25">
      <c r="A274" s="1" t="s">
        <v>281</v>
      </c>
      <c r="B274" s="1" t="s">
        <v>272</v>
      </c>
      <c r="C274" s="1" t="s">
        <v>22</v>
      </c>
      <c r="D274" s="263">
        <v>277218.31300000002</v>
      </c>
      <c r="E274" s="263">
        <v>90753.054999999993</v>
      </c>
      <c r="F274" s="263">
        <v>3.0546444190000002</v>
      </c>
      <c r="H274" s="83" t="s">
        <v>115</v>
      </c>
      <c r="I274" s="23">
        <v>7.4999999999999997E-2</v>
      </c>
      <c r="J274" s="157">
        <f>($F$272 - $M$277) * $F$278</f>
        <v>2.3422612534000002</v>
      </c>
      <c r="K274" s="157">
        <f>($F$273 - $M$277) * $F$278</f>
        <v>2.7353473334</v>
      </c>
      <c r="L274" s="19"/>
      <c r="M274" s="160">
        <f>IFERROR(AVERAGE(J274:L274),"")</f>
        <v>2.5388042934000001</v>
      </c>
      <c r="N274" s="67">
        <f>IFERROR(STDEV(J274:L274),"")</f>
        <v>0.27795383275803759</v>
      </c>
    </row>
    <row r="275" spans="1:22" x14ac:dyDescent="0.25">
      <c r="A275" s="1" t="s">
        <v>282</v>
      </c>
      <c r="B275" s="1" t="s">
        <v>272</v>
      </c>
      <c r="C275" s="1" t="s">
        <v>22</v>
      </c>
      <c r="D275" s="263">
        <v>281592.31300000002</v>
      </c>
      <c r="E275" s="263">
        <v>91264.523000000001</v>
      </c>
      <c r="F275" s="263">
        <v>3.0854520870000002</v>
      </c>
      <c r="H275" s="83" t="s">
        <v>116</v>
      </c>
      <c r="I275" s="21">
        <v>0.25</v>
      </c>
      <c r="J275" s="24">
        <f>($F$274 - $M$277) * $F$278</f>
        <v>12.2184294934</v>
      </c>
      <c r="K275" s="24">
        <f>($F$275 - $M$277) * $F$278</f>
        <v>12.3416601654</v>
      </c>
      <c r="L275" s="19"/>
      <c r="M275" s="32">
        <f>IFERROR(AVERAGE(J275:L275),"")</f>
        <v>12.280044829400001</v>
      </c>
      <c r="N275" s="117">
        <f>IFERROR(STDEV(J275:L275),"")</f>
        <v>8.7137243821375235E-2</v>
      </c>
    </row>
    <row r="276" spans="1:22" x14ac:dyDescent="0.25">
      <c r="A276" s="1" t="s">
        <v>283</v>
      </c>
      <c r="B276" s="1" t="s">
        <v>272</v>
      </c>
      <c r="C276" s="1" t="s">
        <v>22</v>
      </c>
      <c r="D276" s="263">
        <v>217033.28099999999</v>
      </c>
      <c r="E276" s="263">
        <v>76335.258000000002</v>
      </c>
      <c r="F276" s="263">
        <v>2.8431590679999998</v>
      </c>
      <c r="H276" s="83" t="s">
        <v>117</v>
      </c>
      <c r="I276" s="19"/>
      <c r="J276" s="19"/>
      <c r="K276" s="19"/>
      <c r="L276" s="19"/>
      <c r="M276" s="19"/>
      <c r="N276" s="57"/>
    </row>
    <row r="277" spans="1:22" ht="15.75" thickBot="1" x14ac:dyDescent="0.3">
      <c r="A277" s="1" t="s">
        <v>284</v>
      </c>
      <c r="B277" s="1" t="s">
        <v>272</v>
      </c>
      <c r="C277" s="1" t="s">
        <v>22</v>
      </c>
      <c r="D277" s="263">
        <v>216516.609</v>
      </c>
      <c r="E277" s="263">
        <v>74637.304999999993</v>
      </c>
      <c r="F277" s="263">
        <v>2.9009167599999999</v>
      </c>
      <c r="H277" s="84" t="s">
        <v>118</v>
      </c>
      <c r="I277" s="51"/>
      <c r="J277" s="53">
        <f>IF($G$264&lt;&gt;"","Point Deleted",$F$264)</f>
        <v>6.8091999999999998E-5</v>
      </c>
      <c r="K277" s="53">
        <f>IF($G$265&lt;&gt;"","Point Deleted",$F$265)</f>
        <v>5.9993000000000003E-6</v>
      </c>
      <c r="L277" s="51"/>
      <c r="M277" s="53">
        <f t="shared" ref="M277:M282" si="20">IFERROR(AVERAGE(J277:L277),"")</f>
        <v>3.704565E-5</v>
      </c>
      <c r="N277" s="68">
        <f t="shared" ref="N277:N282" si="21">IFERROR(STDEV(J277:L277),"")</f>
        <v>4.3906169232181941E-5</v>
      </c>
    </row>
    <row r="278" spans="1:22" ht="66.75" thickTop="1" thickBot="1" x14ac:dyDescent="0.3">
      <c r="C278" s="76"/>
      <c r="E278" s="264" t="s">
        <v>4</v>
      </c>
      <c r="F278" s="265">
        <v>4</v>
      </c>
      <c r="H278" s="85" t="s">
        <v>119</v>
      </c>
      <c r="I278" s="50"/>
      <c r="J278" s="73">
        <f>IFERROR(IF(ISTEXT($J$274),NA(),($J$274 * $I$274) / ($F$280 * 3600)),"")</f>
        <v>2.4398554722916669E-5</v>
      </c>
      <c r="K278" s="60">
        <f>IFERROR(IF(ISTEXT($K$274),NA(),($K$274 * $I$274) / ($F$280 * 3600)),"")</f>
        <v>2.8493201389583334E-5</v>
      </c>
      <c r="L278" s="50"/>
      <c r="M278" s="60">
        <f t="shared" si="20"/>
        <v>2.6445878056250001E-5</v>
      </c>
      <c r="N278" s="69">
        <f t="shared" si="21"/>
        <v>2.8953524245628916E-6</v>
      </c>
      <c r="P278" s="86" t="s">
        <v>125</v>
      </c>
      <c r="Q278" s="87" t="s">
        <v>126</v>
      </c>
      <c r="R278" s="88" t="s">
        <v>99</v>
      </c>
      <c r="S278" s="88" t="s">
        <v>127</v>
      </c>
      <c r="T278" s="88" t="s">
        <v>128</v>
      </c>
      <c r="U278" s="88" t="s">
        <v>129</v>
      </c>
      <c r="V278" s="88" t="s">
        <v>121</v>
      </c>
    </row>
    <row r="279" spans="1:22" ht="18.75" thickTop="1" x14ac:dyDescent="0.35">
      <c r="C279" s="76"/>
      <c r="E279" s="266" t="s">
        <v>110</v>
      </c>
      <c r="F279" s="267">
        <v>0.11</v>
      </c>
      <c r="H279" s="83" t="s">
        <v>120</v>
      </c>
      <c r="I279" s="19"/>
      <c r="J279" s="47">
        <f>IFERROR(IF(ISTEXT($J$275),NA(),$J$275),"")</f>
        <v>12.2184294934</v>
      </c>
      <c r="K279" s="32">
        <f>IFERROR(IF(ISTEXT($K$275),NA(),$K$275),"")</f>
        <v>12.3416601654</v>
      </c>
      <c r="L279" s="19"/>
      <c r="M279" s="32">
        <f t="shared" si="20"/>
        <v>12.280044829400001</v>
      </c>
      <c r="N279" s="117">
        <f t="shared" si="21"/>
        <v>8.7137243821375235E-2</v>
      </c>
      <c r="Q279" s="89"/>
      <c r="R279" s="89" t="s">
        <v>113</v>
      </c>
      <c r="S279" s="163">
        <f>$J$270</f>
        <v>13.240192388917086</v>
      </c>
      <c r="T279" s="163">
        <f>$K$270</f>
        <v>17.106944652884948</v>
      </c>
      <c r="U279" s="89" t="str">
        <f>$L$270</f>
        <v/>
      </c>
      <c r="V279" s="95">
        <f>$M$269</f>
        <v>0.54937389679935422</v>
      </c>
    </row>
    <row r="280" spans="1:22" ht="30" x14ac:dyDescent="0.25">
      <c r="C280" s="76"/>
      <c r="E280" s="266" t="s">
        <v>111</v>
      </c>
      <c r="F280" s="267">
        <v>2</v>
      </c>
      <c r="H280" s="83" t="s">
        <v>121</v>
      </c>
      <c r="I280" s="19"/>
      <c r="J280" s="48">
        <f>IFERROR(IF(OR(ISTEXT($J$273),ISTEXT($J$274),ISTEXT($J$275)),NA(),(($J$273 * $I$273) + ($J$274 * $I$274)) / $J$275 / $I$275),"")</f>
        <v>0.98827484104586538</v>
      </c>
      <c r="K280" s="181">
        <f>IFERROR(IF(OR(ISTEXT($K$273),ISTEXT($K$274),ISTEXT($K$275)),NA(),(($K$273 * $I$273) + ($K$274 * $I$274)) / $K$275 / $I$275),"")</f>
        <v>1.0066816693147316</v>
      </c>
      <c r="L280" s="19" t="str">
        <f>IFERROR(IF(OR(ISTEXT($L$273),ISTEXT($L$274),ISTEXT($L$275)),NA(),(($L$273 * $I$273) + ($L$274 * $I$274)) / $L$275 / $I$275),"")</f>
        <v/>
      </c>
      <c r="M280" s="33">
        <f t="shared" si="20"/>
        <v>0.99747825518029853</v>
      </c>
      <c r="N280" s="153">
        <f t="shared" si="21"/>
        <v>1.3015593089051525E-2</v>
      </c>
      <c r="P280" s="90" t="str">
        <f>$B$262</f>
        <v>DTXSID7041964</v>
      </c>
      <c r="Q280" s="96">
        <f>$F$281</f>
        <v>10</v>
      </c>
      <c r="R280" s="89" t="s">
        <v>124</v>
      </c>
      <c r="S280" s="163">
        <f>$J$281</f>
        <v>18.153318563193245</v>
      </c>
      <c r="T280" s="163">
        <f>$K$281</f>
        <v>20.988189600930514</v>
      </c>
      <c r="U280" s="89" t="str">
        <f>$L$281</f>
        <v/>
      </c>
      <c r="V280" s="95">
        <f>$M$280</f>
        <v>0.99747825518029853</v>
      </c>
    </row>
    <row r="281" spans="1:22" ht="18.75" thickBot="1" x14ac:dyDescent="0.4">
      <c r="C281" s="76"/>
      <c r="E281" s="268" t="s">
        <v>112</v>
      </c>
      <c r="F281" s="269">
        <v>10</v>
      </c>
      <c r="H281" s="84" t="s">
        <v>123</v>
      </c>
      <c r="I281" s="51"/>
      <c r="J281" s="173">
        <f>IFERROR($J$278 / $J$275 / $F$279 * 1000000,"")</f>
        <v>18.153318563193245</v>
      </c>
      <c r="K281" s="169">
        <f>IFERROR($K$278 / $K$275 / $F$279 * 1000000,"")</f>
        <v>20.988189600930514</v>
      </c>
      <c r="L281" s="51" t="str">
        <f>IFERROR($L$278 / $L$275 / $F$279 * 1000000,"")</f>
        <v/>
      </c>
      <c r="M281" s="169">
        <f t="shared" si="20"/>
        <v>19.570754082061882</v>
      </c>
      <c r="N281" s="120">
        <f t="shared" si="21"/>
        <v>2.0045565345733678</v>
      </c>
      <c r="P281" s="91"/>
      <c r="Q281" s="97"/>
      <c r="R281" s="98" t="s">
        <v>95</v>
      </c>
      <c r="S281" s="99">
        <f>$J$282</f>
        <v>1.3710766452599865</v>
      </c>
      <c r="T281" s="99">
        <f>$K$282</f>
        <v>1.2268812477505167</v>
      </c>
      <c r="U281" s="98" t="str">
        <f>$L$282</f>
        <v/>
      </c>
      <c r="V281" s="98"/>
    </row>
    <row r="282" spans="1:22" ht="15.75" thickBot="1" x14ac:dyDescent="0.3">
      <c r="H282" s="58" t="s">
        <v>95</v>
      </c>
      <c r="I282" s="59"/>
      <c r="J282" s="62">
        <f>IFERROR($J$281 / $J$270,"")</f>
        <v>1.3710766452599865</v>
      </c>
      <c r="K282" s="62">
        <f>IFERROR($K$281 / $K$270,"")</f>
        <v>1.2268812477505167</v>
      </c>
      <c r="L282" s="59" t="str">
        <f>IFERROR($L$281 / $L$270,"")</f>
        <v/>
      </c>
      <c r="M282" s="62">
        <f t="shared" si="20"/>
        <v>1.2989789465052515</v>
      </c>
      <c r="N282" s="174">
        <f t="shared" si="21"/>
        <v>0.10196154339483594</v>
      </c>
      <c r="P282" s="92"/>
      <c r="Q282" s="100"/>
      <c r="R282" s="89"/>
      <c r="S282" s="89"/>
      <c r="T282" s="89"/>
      <c r="U282" s="89"/>
      <c r="V282" s="89"/>
    </row>
    <row r="283" spans="1:22" ht="15.75" thickTop="1" x14ac:dyDescent="0.25"/>
    <row r="287" spans="1:22" ht="15.75" thickBot="1" x14ac:dyDescent="0.3">
      <c r="H287" s="76" t="s">
        <v>113</v>
      </c>
    </row>
    <row r="288" spans="1:22" ht="15.75" thickTop="1" x14ac:dyDescent="0.25">
      <c r="A288" s="1" t="s">
        <v>21</v>
      </c>
      <c r="B288" s="1" t="s">
        <v>285</v>
      </c>
      <c r="C288" s="1" t="s">
        <v>86</v>
      </c>
      <c r="D288" s="263">
        <v>9.5000000000000001E-2</v>
      </c>
      <c r="E288" s="263">
        <v>88370.172000000006</v>
      </c>
      <c r="F288" s="263">
        <v>1.0750000000000001E-6</v>
      </c>
      <c r="H288" s="77" t="s">
        <v>114</v>
      </c>
      <c r="I288" s="26">
        <v>7.4999999999999997E-2</v>
      </c>
      <c r="J288" s="103">
        <f>($F$296 - $M$292) * $F$304</f>
        <v>0.34451107080000004</v>
      </c>
      <c r="K288" s="103">
        <f>($F$297 - $M$292) * $F$304</f>
        <v>0.32603753080000003</v>
      </c>
      <c r="L288" s="28"/>
      <c r="M288" s="104">
        <f>IFERROR(AVERAGE(J288:L288),"")</f>
        <v>0.33527430080000004</v>
      </c>
      <c r="N288" s="105">
        <f>IFERROR(STDEV(J288:L288),"")</f>
        <v>1.3062765406520941E-2</v>
      </c>
      <c r="P288" s="1" t="s">
        <v>113</v>
      </c>
      <c r="Q288" s="15">
        <f>$M$296</f>
        <v>21.437127964680506</v>
      </c>
      <c r="R288" s="13">
        <f>$N$296</f>
        <v>4.5468399157595636</v>
      </c>
    </row>
    <row r="289" spans="1:22" x14ac:dyDescent="0.25">
      <c r="A289" s="1" t="s">
        <v>23</v>
      </c>
      <c r="B289" s="1" t="s">
        <v>285</v>
      </c>
      <c r="C289" s="1" t="s">
        <v>86</v>
      </c>
      <c r="D289" s="263">
        <v>5.1980000000000004</v>
      </c>
      <c r="E289" s="263">
        <v>86935.343999999997</v>
      </c>
      <c r="F289" s="263">
        <v>5.9791599999999999E-5</v>
      </c>
      <c r="H289" s="78" t="s">
        <v>115</v>
      </c>
      <c r="I289" s="21">
        <v>0.25</v>
      </c>
      <c r="J289" s="111">
        <f>($F$292 - $M$292) * $F$304</f>
        <v>7.7213874799999999E-2</v>
      </c>
      <c r="K289" s="111">
        <f>($F$293 - $M$292) * $F$304</f>
        <v>5.4988754799999998E-2</v>
      </c>
      <c r="L289" s="19"/>
      <c r="M289" s="23">
        <f>IFERROR(AVERAGE(J289:L289),"")</f>
        <v>6.6101314800000005E-2</v>
      </c>
      <c r="N289" s="108">
        <f>IFERROR(STDEV(J289:L289),"")</f>
        <v>1.571553306468465E-2</v>
      </c>
      <c r="P289" s="1" t="s">
        <v>124</v>
      </c>
      <c r="Q289" s="15">
        <f>$M$307</f>
        <v>18.351897042073048</v>
      </c>
      <c r="R289" s="13">
        <f>$N$307</f>
        <v>3.6818803031263405</v>
      </c>
    </row>
    <row r="290" spans="1:22" x14ac:dyDescent="0.25">
      <c r="A290" s="1" t="s">
        <v>24</v>
      </c>
      <c r="B290" s="1" t="s">
        <v>285</v>
      </c>
      <c r="C290" s="1" t="s">
        <v>86</v>
      </c>
      <c r="D290" s="263">
        <v>0.34399999999999997</v>
      </c>
      <c r="E290" s="263">
        <v>89628.758000000002</v>
      </c>
      <c r="F290" s="263">
        <v>3.8380999999999997E-6</v>
      </c>
      <c r="H290" s="78" t="s">
        <v>116</v>
      </c>
      <c r="I290" s="23">
        <v>7.4999999999999997E-2</v>
      </c>
      <c r="J290" s="102">
        <f>($F$294 - $M$292) * $F$304</f>
        <v>0.98867596280000003</v>
      </c>
      <c r="K290" s="102">
        <f>($F$295 - $M$292) * $F$304</f>
        <v>0.95255933079999999</v>
      </c>
      <c r="L290" s="19"/>
      <c r="M290" s="21">
        <f>IFERROR(AVERAGE(J290:L290),"")</f>
        <v>0.97061764680000007</v>
      </c>
      <c r="N290" s="108">
        <f>IFERROR(STDEV(J290:L290),"")</f>
        <v>2.5538315400819085E-2</v>
      </c>
    </row>
    <row r="291" spans="1:22" x14ac:dyDescent="0.25">
      <c r="A291" s="1" t="s">
        <v>25</v>
      </c>
      <c r="B291" s="1" t="s">
        <v>285</v>
      </c>
      <c r="C291" s="1" t="s">
        <v>86</v>
      </c>
      <c r="D291" s="263">
        <v>5.0519999999999996</v>
      </c>
      <c r="E291" s="263">
        <v>94177.085999999996</v>
      </c>
      <c r="F291" s="263">
        <v>5.3643600000000003E-5</v>
      </c>
      <c r="H291" s="78" t="s">
        <v>117</v>
      </c>
      <c r="I291" s="19"/>
      <c r="J291" s="19"/>
      <c r="K291" s="19"/>
      <c r="L291" s="19"/>
      <c r="M291" s="19"/>
      <c r="N291" s="29"/>
    </row>
    <row r="292" spans="1:22" ht="15.75" thickBot="1" x14ac:dyDescent="0.3">
      <c r="A292" s="1" t="s">
        <v>286</v>
      </c>
      <c r="B292" s="1" t="s">
        <v>285</v>
      </c>
      <c r="C292" s="1" t="s">
        <v>86</v>
      </c>
      <c r="D292" s="263">
        <v>1692.5360000000001</v>
      </c>
      <c r="E292" s="263">
        <v>87542.391000000003</v>
      </c>
      <c r="F292" s="263">
        <v>1.9333902E-2</v>
      </c>
      <c r="H292" s="79" t="s">
        <v>118</v>
      </c>
      <c r="I292" s="20"/>
      <c r="J292" s="25">
        <f>IF($G$288&lt;&gt;"","Point Deleted",$F$288)</f>
        <v>1.0750000000000001E-6</v>
      </c>
      <c r="K292" s="25">
        <f>IF($G$289&lt;&gt;"","Point Deleted",$F$289)</f>
        <v>5.9791599999999999E-5</v>
      </c>
      <c r="L292" s="20"/>
      <c r="M292" s="25">
        <f>IFERROR(AVERAGE(J292:L292),"")</f>
        <v>3.0433299999999999E-5</v>
      </c>
      <c r="N292" s="41">
        <f>IFERROR(STDEV(J292:L292),"")</f>
        <v>4.1518906028218038E-5</v>
      </c>
    </row>
    <row r="293" spans="1:22" x14ac:dyDescent="0.25">
      <c r="A293" s="1" t="s">
        <v>287</v>
      </c>
      <c r="B293" s="1" t="s">
        <v>285</v>
      </c>
      <c r="C293" s="1" t="s">
        <v>86</v>
      </c>
      <c r="D293" s="263">
        <v>1206.962</v>
      </c>
      <c r="E293" s="263">
        <v>87603.07</v>
      </c>
      <c r="F293" s="263">
        <v>1.3777622E-2</v>
      </c>
      <c r="H293" s="80" t="s">
        <v>119</v>
      </c>
      <c r="I293" s="18"/>
      <c r="J293" s="46">
        <f>IFERROR(IF(ISTEXT($J$289),NA(),($J$289 * $I$289) / ($F$306 * 3600)),"")</f>
        <v>2.6810373194444443E-6</v>
      </c>
      <c r="K293" s="31">
        <f>IFERROR(IF(ISTEXT($K$289),NA(),($K$289 * $I$289) / ($F$306 * 3600)),"")</f>
        <v>1.9093317638888889E-6</v>
      </c>
      <c r="L293" s="18"/>
      <c r="M293" s="31">
        <f>IFERROR(AVERAGE(J293:L293),"")</f>
        <v>2.2951845416666668E-6</v>
      </c>
      <c r="N293" s="42">
        <f>IFERROR(STDEV(J293:L293),"")</f>
        <v>5.4567823141266518E-7</v>
      </c>
    </row>
    <row r="294" spans="1:22" ht="18" x14ac:dyDescent="0.35">
      <c r="A294" s="1" t="s">
        <v>288</v>
      </c>
      <c r="B294" s="1" t="s">
        <v>285</v>
      </c>
      <c r="C294" s="1" t="s">
        <v>86</v>
      </c>
      <c r="D294" s="263">
        <v>22737.824000000001</v>
      </c>
      <c r="E294" s="263">
        <v>91981.702999999994</v>
      </c>
      <c r="F294" s="263">
        <v>0.247199424</v>
      </c>
      <c r="H294" s="78" t="s">
        <v>120</v>
      </c>
      <c r="I294" s="19"/>
      <c r="J294" s="109">
        <f>IFERROR(IF(ISTEXT($J$290),NA(),$J$290),"")</f>
        <v>0.98867596280000003</v>
      </c>
      <c r="K294" s="21">
        <f>IFERROR(IF(ISTEXT($K$290),NA(),$K$290),"")</f>
        <v>0.95255933079999999</v>
      </c>
      <c r="L294" s="19"/>
      <c r="M294" s="21">
        <f>IFERROR(AVERAGE(J294:L294),"")</f>
        <v>0.97061764680000007</v>
      </c>
      <c r="N294" s="108">
        <f>IFERROR(STDEV(J294:L294),"")</f>
        <v>2.5538315400819085E-2</v>
      </c>
    </row>
    <row r="295" spans="1:22" x14ac:dyDescent="0.25">
      <c r="A295" s="1" t="s">
        <v>289</v>
      </c>
      <c r="B295" s="1" t="s">
        <v>285</v>
      </c>
      <c r="C295" s="1" t="s">
        <v>86</v>
      </c>
      <c r="D295" s="263">
        <v>20932.888999999999</v>
      </c>
      <c r="E295" s="263">
        <v>87890.437999999995</v>
      </c>
      <c r="F295" s="263">
        <v>0.23817026599999999</v>
      </c>
      <c r="H295" s="78" t="s">
        <v>121</v>
      </c>
      <c r="I295" s="19"/>
      <c r="J295" s="48">
        <f>IFERROR(IF(OR(ISTEXT($J$288),ISTEXT($J$289),ISTEXT($J$290)),NA(),(($J$288 * $I$288) + ($J$289 * $I$289)) / $J$290 / $I$290),"")</f>
        <v>0.60878455238465579</v>
      </c>
      <c r="K295" s="33">
        <f>IFERROR(IF(OR(ISTEXT($K$288),ISTEXT($K$289),ISTEXT($K$290)),NA(),(($K$288 * $I$288) + ($K$289 * $I$289)) / $K$290 / $I$290),"")</f>
        <v>0.5346999012707937</v>
      </c>
      <c r="L295" s="19" t="str">
        <f>IFERROR(IF(OR(ISTEXT($L$288),ISTEXT($L$289),ISTEXT($L$290)),NA(),(($L$288 * $I$288) + ($L$289 * $I$289)) / $L$290 / $I$290),"")</f>
        <v/>
      </c>
      <c r="M295" s="33">
        <f>IFERROR(AVERAGE(J295:L295),"")</f>
        <v>0.5717422268277248</v>
      </c>
      <c r="N295" s="43">
        <f>IFERROR(STDEV(J295:L295),"")</f>
        <v>5.2385759184451389E-2</v>
      </c>
    </row>
    <row r="296" spans="1:22" ht="18.75" thickBot="1" x14ac:dyDescent="0.4">
      <c r="A296" s="1" t="s">
        <v>290</v>
      </c>
      <c r="B296" s="1" t="s">
        <v>285</v>
      </c>
      <c r="C296" s="1" t="s">
        <v>86</v>
      </c>
      <c r="D296" s="263">
        <v>7178.4629999999997</v>
      </c>
      <c r="E296" s="263">
        <v>83317.233999999997</v>
      </c>
      <c r="F296" s="263">
        <v>8.6158201000000004E-2</v>
      </c>
      <c r="H296" s="81" t="s">
        <v>123</v>
      </c>
      <c r="I296" s="30"/>
      <c r="J296" s="161">
        <f>IFERROR($J$293 / $J$290 / $F$305 * 1000000,"")</f>
        <v>24.652229302083768</v>
      </c>
      <c r="K296" s="159">
        <f>IFERROR($K$293 / $K$290 / $F$305 * 1000000,"")</f>
        <v>18.222026627277241</v>
      </c>
      <c r="L296" s="30" t="str">
        <f>IFERROR($L$293 / $L$290 / $F$305 * 1000000,"")</f>
        <v/>
      </c>
      <c r="M296" s="159">
        <f>IFERROR(AVERAGE(J296:L296),"")</f>
        <v>21.437127964680506</v>
      </c>
      <c r="N296" s="166">
        <f>IFERROR(STDEV(J296:L296),"")</f>
        <v>4.5468399157595636</v>
      </c>
    </row>
    <row r="297" spans="1:22" ht="15.75" thickTop="1" x14ac:dyDescent="0.25">
      <c r="A297" s="1" t="s">
        <v>291</v>
      </c>
      <c r="B297" s="1" t="s">
        <v>285</v>
      </c>
      <c r="C297" s="1" t="s">
        <v>86</v>
      </c>
      <c r="D297" s="263">
        <v>6900.335</v>
      </c>
      <c r="E297" s="263">
        <v>84625.343999999997</v>
      </c>
      <c r="F297" s="263">
        <v>8.1539816000000001E-2</v>
      </c>
      <c r="H297" s="75"/>
    </row>
    <row r="298" spans="1:22" ht="15.75" thickBot="1" x14ac:dyDescent="0.3">
      <c r="A298" s="1" t="s">
        <v>292</v>
      </c>
      <c r="B298" s="1" t="s">
        <v>285</v>
      </c>
      <c r="C298" s="1" t="s">
        <v>86</v>
      </c>
      <c r="D298" s="263">
        <v>13543.938</v>
      </c>
      <c r="E298" s="263">
        <v>89238.952999999994</v>
      </c>
      <c r="F298" s="263">
        <v>0.15177159200000001</v>
      </c>
      <c r="H298" s="76" t="s">
        <v>124</v>
      </c>
    </row>
    <row r="299" spans="1:22" ht="15.75" thickTop="1" x14ac:dyDescent="0.25">
      <c r="A299" s="1" t="s">
        <v>293</v>
      </c>
      <c r="B299" s="1" t="s">
        <v>285</v>
      </c>
      <c r="C299" s="1" t="s">
        <v>86</v>
      </c>
      <c r="D299" s="263">
        <v>17378.613000000001</v>
      </c>
      <c r="E299" s="263">
        <v>87840.164000000004</v>
      </c>
      <c r="F299" s="263">
        <v>0.19784358599999999</v>
      </c>
      <c r="H299" s="82" t="s">
        <v>114</v>
      </c>
      <c r="I299" s="54">
        <v>0.25</v>
      </c>
      <c r="J299" s="138">
        <f>($F$302 - $M$303) * $F$304</f>
        <v>3.2650239125999998</v>
      </c>
      <c r="K299" s="138">
        <f>($F$303 - $M$303) * $F$304</f>
        <v>3.8829561805999999</v>
      </c>
      <c r="L299" s="56"/>
      <c r="M299" s="142">
        <f>IFERROR(AVERAGE(J299:L299),"")</f>
        <v>3.5739900465999996</v>
      </c>
      <c r="N299" s="64">
        <f>IFERROR(STDEV(J299:L299),"")</f>
        <v>0.43694409701678311</v>
      </c>
    </row>
    <row r="300" spans="1:22" x14ac:dyDescent="0.25">
      <c r="A300" s="1" t="s">
        <v>294</v>
      </c>
      <c r="B300" s="1" t="s">
        <v>285</v>
      </c>
      <c r="C300" s="1" t="s">
        <v>86</v>
      </c>
      <c r="D300" s="263">
        <v>83602.664000000004</v>
      </c>
      <c r="E300" s="263">
        <v>91621.827999999994</v>
      </c>
      <c r="F300" s="263">
        <v>0.91247539799999999</v>
      </c>
      <c r="H300" s="83" t="s">
        <v>115</v>
      </c>
      <c r="I300" s="23">
        <v>7.4999999999999997E-2</v>
      </c>
      <c r="J300" s="102">
        <f>($F$298 - $M$303) * $F$304</f>
        <v>0.6069714046000001</v>
      </c>
      <c r="K300" s="102">
        <f>($F$299 - $M$303) * $F$304</f>
        <v>0.79125938060000001</v>
      </c>
      <c r="L300" s="19"/>
      <c r="M300" s="21">
        <f>IFERROR(AVERAGE(J300:L300),"")</f>
        <v>0.6991153926</v>
      </c>
      <c r="N300" s="67">
        <f>IFERROR(STDEV(J300:L300),"")</f>
        <v>0.13031127752074451</v>
      </c>
    </row>
    <row r="301" spans="1:22" x14ac:dyDescent="0.25">
      <c r="A301" s="1" t="s">
        <v>295</v>
      </c>
      <c r="B301" s="1" t="s">
        <v>285</v>
      </c>
      <c r="C301" s="1" t="s">
        <v>86</v>
      </c>
      <c r="D301" s="263">
        <v>76915.437999999995</v>
      </c>
      <c r="E301" s="263">
        <v>86039.945000000007</v>
      </c>
      <c r="F301" s="263">
        <v>0.89395033899999998</v>
      </c>
      <c r="H301" s="83" t="s">
        <v>116</v>
      </c>
      <c r="I301" s="21">
        <v>0.25</v>
      </c>
      <c r="J301" s="157">
        <f>($F$300 - $M$303) * $F$304</f>
        <v>3.6497866285999998</v>
      </c>
      <c r="K301" s="157">
        <f>($F$301 - $M$303) * $F$304</f>
        <v>3.5756863925999998</v>
      </c>
      <c r="L301" s="19"/>
      <c r="M301" s="160">
        <f>IFERROR(AVERAGE(J301:L301),"")</f>
        <v>3.6127365105999996</v>
      </c>
      <c r="N301" s="117">
        <f>IFERROR(STDEV(J301:L301),"")</f>
        <v>5.2396779363123563E-2</v>
      </c>
    </row>
    <row r="302" spans="1:22" x14ac:dyDescent="0.25">
      <c r="A302" s="1" t="s">
        <v>296</v>
      </c>
      <c r="B302" s="1" t="s">
        <v>285</v>
      </c>
      <c r="C302" s="1" t="s">
        <v>86</v>
      </c>
      <c r="D302" s="263">
        <v>63782.714999999997</v>
      </c>
      <c r="E302" s="263">
        <v>78137.827999999994</v>
      </c>
      <c r="F302" s="263">
        <v>0.81628471899999999</v>
      </c>
      <c r="H302" s="83" t="s">
        <v>117</v>
      </c>
      <c r="I302" s="19"/>
      <c r="J302" s="19"/>
      <c r="K302" s="19"/>
      <c r="L302" s="19"/>
      <c r="M302" s="19"/>
      <c r="N302" s="57"/>
    </row>
    <row r="303" spans="1:22" ht="15.75" thickBot="1" x14ac:dyDescent="0.3">
      <c r="A303" s="1" t="s">
        <v>297</v>
      </c>
      <c r="B303" s="1" t="s">
        <v>285</v>
      </c>
      <c r="C303" s="1" t="s">
        <v>86</v>
      </c>
      <c r="D303" s="263">
        <v>75367.983999999997</v>
      </c>
      <c r="E303" s="263">
        <v>77637.5</v>
      </c>
      <c r="F303" s="263">
        <v>0.97076778600000002</v>
      </c>
      <c r="H303" s="84" t="s">
        <v>118</v>
      </c>
      <c r="I303" s="51"/>
      <c r="J303" s="53">
        <f>IF($G$290&lt;&gt;"","Point Deleted",$F$290)</f>
        <v>3.8380999999999997E-6</v>
      </c>
      <c r="K303" s="53">
        <f>IF($G$291&lt;&gt;"","Point Deleted",$F$291)</f>
        <v>5.3643600000000003E-5</v>
      </c>
      <c r="L303" s="51"/>
      <c r="M303" s="53">
        <f t="shared" ref="M303:M308" si="22">IFERROR(AVERAGE(J303:L303),"")</f>
        <v>2.8740850000000001E-5</v>
      </c>
      <c r="N303" s="68">
        <f t="shared" ref="N303:N308" si="23">IFERROR(STDEV(J303:L303),"")</f>
        <v>3.5217806790386592E-5</v>
      </c>
    </row>
    <row r="304" spans="1:22" ht="66.75" thickTop="1" thickBot="1" x14ac:dyDescent="0.3">
      <c r="C304" s="76"/>
      <c r="E304" s="264" t="s">
        <v>4</v>
      </c>
      <c r="F304" s="265">
        <v>4</v>
      </c>
      <c r="H304" s="85" t="s">
        <v>119</v>
      </c>
      <c r="I304" s="50"/>
      <c r="J304" s="73">
        <f>IFERROR(IF(ISTEXT($J$300),NA(),($J$300 * $I$300) / ($F$306 * 3600)),"")</f>
        <v>6.3226187979166681E-6</v>
      </c>
      <c r="K304" s="60">
        <f>IFERROR(IF(ISTEXT($K$300),NA(),($K$300 * $I$300) / ($F$306 * 3600)),"")</f>
        <v>8.2422852145833319E-6</v>
      </c>
      <c r="L304" s="50"/>
      <c r="M304" s="60">
        <f t="shared" si="22"/>
        <v>7.28245200625E-6</v>
      </c>
      <c r="N304" s="69">
        <f t="shared" si="23"/>
        <v>1.3574091408410783E-6</v>
      </c>
      <c r="P304" s="86" t="s">
        <v>125</v>
      </c>
      <c r="Q304" s="87" t="s">
        <v>126</v>
      </c>
      <c r="R304" s="88" t="s">
        <v>99</v>
      </c>
      <c r="S304" s="88" t="s">
        <v>127</v>
      </c>
      <c r="T304" s="88" t="s">
        <v>128</v>
      </c>
      <c r="U304" s="88" t="s">
        <v>129</v>
      </c>
      <c r="V304" s="88" t="s">
        <v>121</v>
      </c>
    </row>
    <row r="305" spans="1:22" ht="18.75" thickTop="1" x14ac:dyDescent="0.35">
      <c r="C305" s="76"/>
      <c r="E305" s="266" t="s">
        <v>110</v>
      </c>
      <c r="F305" s="267">
        <v>0.11</v>
      </c>
      <c r="H305" s="83" t="s">
        <v>120</v>
      </c>
      <c r="I305" s="19"/>
      <c r="J305" s="167">
        <f>IFERROR(IF(ISTEXT($J$301),NA(),$J$301),"")</f>
        <v>3.6497866285999998</v>
      </c>
      <c r="K305" s="160">
        <f>IFERROR(IF(ISTEXT($K$301),NA(),$K$301),"")</f>
        <v>3.5756863925999998</v>
      </c>
      <c r="L305" s="19"/>
      <c r="M305" s="160">
        <f t="shared" si="22"/>
        <v>3.6127365105999996</v>
      </c>
      <c r="N305" s="117">
        <f t="shared" si="23"/>
        <v>5.2396779363123563E-2</v>
      </c>
      <c r="Q305" s="89"/>
      <c r="R305" s="89" t="s">
        <v>113</v>
      </c>
      <c r="S305" s="163">
        <f>$J$296</f>
        <v>24.652229302083768</v>
      </c>
      <c r="T305" s="163">
        <f>$K$296</f>
        <v>18.222026627277241</v>
      </c>
      <c r="U305" s="89" t="str">
        <f>$L$296</f>
        <v/>
      </c>
      <c r="V305" s="95">
        <f>$M$295</f>
        <v>0.5717422268277248</v>
      </c>
    </row>
    <row r="306" spans="1:22" ht="30" x14ac:dyDescent="0.25">
      <c r="C306" s="76"/>
      <c r="E306" s="266" t="s">
        <v>111</v>
      </c>
      <c r="F306" s="267">
        <v>2</v>
      </c>
      <c r="H306" s="83" t="s">
        <v>121</v>
      </c>
      <c r="I306" s="19"/>
      <c r="J306" s="48">
        <f>IFERROR(IF(OR(ISTEXT($J$299),ISTEXT($J$300),ISTEXT($J$301)),NA(),(($J$299 * $I$299) + ($J$300 * $I$300)) / $J$301 / $I$301),"")</f>
        <v>0.94447037176588555</v>
      </c>
      <c r="K306" s="181">
        <f>IFERROR(IF(OR(ISTEXT($K$299),ISTEXT($K$300),ISTEXT($K$301)),NA(),(($K$299 * $I$299) + ($K$300 * $I$300)) / $K$301 / $I$301),"")</f>
        <v>1.1523197345570255</v>
      </c>
      <c r="L306" s="19" t="str">
        <f>IFERROR(IF(OR(ISTEXT($L$299),ISTEXT($L$300),ISTEXT($L$301)),NA(),(($L$299 * $I$299) + ($L$300 * $I$300)) / $L$301 / $I$301),"")</f>
        <v/>
      </c>
      <c r="M306" s="181">
        <f t="shared" si="22"/>
        <v>1.0483950531614554</v>
      </c>
      <c r="N306" s="182">
        <f t="shared" si="23"/>
        <v>0.14697169389491793</v>
      </c>
      <c r="P306" s="90" t="str">
        <f>$B$288</f>
        <v>DTXSID7024291</v>
      </c>
      <c r="Q306" s="96">
        <f>$F$307</f>
        <v>10</v>
      </c>
      <c r="R306" s="89" t="s">
        <v>124</v>
      </c>
      <c r="S306" s="163">
        <f>$J$307</f>
        <v>15.748414512215231</v>
      </c>
      <c r="T306" s="163">
        <f>$K$307</f>
        <v>20.955379571930866</v>
      </c>
      <c r="U306" s="89" t="str">
        <f>$L$307</f>
        <v/>
      </c>
      <c r="V306" s="183">
        <f>$M$306</f>
        <v>1.0483950531614554</v>
      </c>
    </row>
    <row r="307" spans="1:22" ht="18.75" thickBot="1" x14ac:dyDescent="0.4">
      <c r="C307" s="76"/>
      <c r="E307" s="268" t="s">
        <v>112</v>
      </c>
      <c r="F307" s="269">
        <v>10</v>
      </c>
      <c r="H307" s="84" t="s">
        <v>123</v>
      </c>
      <c r="I307" s="51"/>
      <c r="J307" s="173">
        <f>IFERROR($J$304 / $J$301 / $F$305 * 1000000,"")</f>
        <v>15.748414512215231</v>
      </c>
      <c r="K307" s="169">
        <f>IFERROR($K$304 / $K$301 / $F$305 * 1000000,"")</f>
        <v>20.955379571930866</v>
      </c>
      <c r="L307" s="51" t="str">
        <f>IFERROR($L$304 / $L$301 / $F$305 * 1000000,"")</f>
        <v/>
      </c>
      <c r="M307" s="169">
        <f t="shared" si="22"/>
        <v>18.351897042073048</v>
      </c>
      <c r="N307" s="120">
        <f t="shared" si="23"/>
        <v>3.6818803031263405</v>
      </c>
      <c r="P307" s="91"/>
      <c r="Q307" s="97"/>
      <c r="R307" s="98" t="s">
        <v>95</v>
      </c>
      <c r="S307" s="149">
        <f>$J$308</f>
        <v>0.63882313924785994</v>
      </c>
      <c r="T307" s="99">
        <f>$K$308</f>
        <v>1.1500026863401662</v>
      </c>
      <c r="U307" s="98" t="str">
        <f>$L$308</f>
        <v/>
      </c>
      <c r="V307" s="98"/>
    </row>
    <row r="308" spans="1:22" ht="15.75" thickBot="1" x14ac:dyDescent="0.3">
      <c r="H308" s="58" t="s">
        <v>95</v>
      </c>
      <c r="I308" s="59"/>
      <c r="J308" s="140">
        <f>IFERROR($J$307 / $J$296,"")</f>
        <v>0.63882313924785994</v>
      </c>
      <c r="K308" s="62">
        <f>IFERROR($K$307 / $K$296,"")</f>
        <v>1.1500026863401662</v>
      </c>
      <c r="L308" s="59" t="str">
        <f>IFERROR($L$307 / $L$296,"")</f>
        <v/>
      </c>
      <c r="M308" s="140">
        <f t="shared" si="22"/>
        <v>0.89441291279401303</v>
      </c>
      <c r="N308" s="174">
        <f t="shared" si="23"/>
        <v>0.36145852415283825</v>
      </c>
      <c r="P308" s="92"/>
      <c r="Q308" s="100"/>
      <c r="R308" s="89"/>
      <c r="S308" s="89"/>
      <c r="T308" s="89"/>
      <c r="U308" s="89"/>
      <c r="V308" s="89"/>
    </row>
    <row r="309" spans="1:22" ht="15.75" thickTop="1" x14ac:dyDescent="0.25"/>
    <row r="313" spans="1:22" ht="15.75" thickBot="1" x14ac:dyDescent="0.3">
      <c r="H313" s="76" t="s">
        <v>113</v>
      </c>
    </row>
    <row r="314" spans="1:22" ht="15.75" thickTop="1" x14ac:dyDescent="0.25">
      <c r="A314" s="1" t="s">
        <v>21</v>
      </c>
      <c r="B314" s="1" t="s">
        <v>298</v>
      </c>
      <c r="C314" s="1" t="s">
        <v>87</v>
      </c>
      <c r="D314" s="263">
        <v>0.95099999999999996</v>
      </c>
      <c r="E314" s="263">
        <v>88370.172000000006</v>
      </c>
      <c r="F314" s="263">
        <v>1.07615E-5</v>
      </c>
      <c r="H314" s="77" t="s">
        <v>114</v>
      </c>
      <c r="I314" s="26">
        <v>7.4999999999999997E-2</v>
      </c>
      <c r="J314" s="27">
        <f>($F$322 - $M$318) * $F$330</f>
        <v>1.4246494202</v>
      </c>
      <c r="K314" s="27">
        <f>($F$323 - $M$318) * $F$330</f>
        <v>1.3892161801999998</v>
      </c>
      <c r="L314" s="28"/>
      <c r="M314" s="36">
        <f>IFERROR(AVERAGE(J314:L314),"")</f>
        <v>1.4069328001999999</v>
      </c>
      <c r="N314" s="105">
        <f>IFERROR(STDEV(J314:L314),"")</f>
        <v>2.5055084283410526E-2</v>
      </c>
      <c r="P314" s="1" t="s">
        <v>113</v>
      </c>
      <c r="Q314" s="15">
        <f>$M$322</f>
        <v>28.749873696636975</v>
      </c>
      <c r="R314" s="13">
        <f>$N$322</f>
        <v>3.3093359426111375</v>
      </c>
    </row>
    <row r="315" spans="1:22" x14ac:dyDescent="0.25">
      <c r="A315" s="1" t="s">
        <v>23</v>
      </c>
      <c r="B315" s="1" t="s">
        <v>298</v>
      </c>
      <c r="C315" s="1" t="s">
        <v>87</v>
      </c>
      <c r="D315" s="263">
        <v>1.0449999999999999</v>
      </c>
      <c r="E315" s="263">
        <v>86935.343999999997</v>
      </c>
      <c r="F315" s="263">
        <v>1.2020399999999999E-5</v>
      </c>
      <c r="H315" s="78" t="s">
        <v>115</v>
      </c>
      <c r="I315" s="21">
        <v>0.25</v>
      </c>
      <c r="J315" s="102">
        <f>($F$318 - $M$318) * $F$330</f>
        <v>0.34805473619999999</v>
      </c>
      <c r="K315" s="102">
        <f>($F$319 - $M$318) * $F$330</f>
        <v>0.29375033220000002</v>
      </c>
      <c r="L315" s="19"/>
      <c r="M315" s="21">
        <f>IFERROR(AVERAGE(J315:L315),"")</f>
        <v>0.32090253420000003</v>
      </c>
      <c r="N315" s="108">
        <f>IFERROR(STDEV(J315:L315),"")</f>
        <v>3.8399012316693855E-2</v>
      </c>
      <c r="P315" s="1" t="s">
        <v>124</v>
      </c>
      <c r="Q315" s="15">
        <f>$M$333</f>
        <v>36.049663915997698</v>
      </c>
      <c r="R315" s="13">
        <f>$N$333</f>
        <v>1.9929368073557523</v>
      </c>
    </row>
    <row r="316" spans="1:22" x14ac:dyDescent="0.25">
      <c r="A316" s="1" t="s">
        <v>24</v>
      </c>
      <c r="B316" s="1" t="s">
        <v>298</v>
      </c>
      <c r="C316" s="1" t="s">
        <v>87</v>
      </c>
      <c r="D316" s="263">
        <v>0.27800000000000002</v>
      </c>
      <c r="E316" s="263">
        <v>89628.758000000002</v>
      </c>
      <c r="F316" s="263">
        <v>3.1016999999999999E-6</v>
      </c>
      <c r="H316" s="78" t="s">
        <v>116</v>
      </c>
      <c r="I316" s="23">
        <v>7.4999999999999997E-2</v>
      </c>
      <c r="J316" s="157">
        <f>($F$320 - $M$318) * $F$330</f>
        <v>3.5338056802</v>
      </c>
      <c r="K316" s="157">
        <f>($F$321 - $M$318) * $F$330</f>
        <v>3.5109751482</v>
      </c>
      <c r="L316" s="19"/>
      <c r="M316" s="160">
        <f>IFERROR(AVERAGE(J316:L316),"")</f>
        <v>3.5223904142000002</v>
      </c>
      <c r="N316" s="108">
        <f>IFERROR(STDEV(J316:L316),"")</f>
        <v>1.6143623995296442E-2</v>
      </c>
    </row>
    <row r="317" spans="1:22" x14ac:dyDescent="0.25">
      <c r="A317" s="1" t="s">
        <v>25</v>
      </c>
      <c r="B317" s="1" t="s">
        <v>298</v>
      </c>
      <c r="C317" s="1" t="s">
        <v>87</v>
      </c>
      <c r="D317" s="263">
        <v>4.8000000000000001E-2</v>
      </c>
      <c r="E317" s="263">
        <v>94177.085999999996</v>
      </c>
      <c r="F317" s="263">
        <v>5.0969999999999996E-7</v>
      </c>
      <c r="H317" s="78" t="s">
        <v>117</v>
      </c>
      <c r="I317" s="19"/>
      <c r="J317" s="19"/>
      <c r="K317" s="19"/>
      <c r="L317" s="19"/>
      <c r="M317" s="19"/>
      <c r="N317" s="29"/>
    </row>
    <row r="318" spans="1:22" ht="15.75" thickBot="1" x14ac:dyDescent="0.3">
      <c r="A318" s="1" t="s">
        <v>299</v>
      </c>
      <c r="B318" s="1" t="s">
        <v>298</v>
      </c>
      <c r="C318" s="1" t="s">
        <v>87</v>
      </c>
      <c r="D318" s="263">
        <v>7734.0020000000004</v>
      </c>
      <c r="E318" s="263">
        <v>88870.960999999996</v>
      </c>
      <c r="F318" s="263">
        <v>8.7025074999999993E-2</v>
      </c>
      <c r="H318" s="79" t="s">
        <v>118</v>
      </c>
      <c r="I318" s="20"/>
      <c r="J318" s="25">
        <f>IF($G$314&lt;&gt;"","Point Deleted",$F$314)</f>
        <v>1.07615E-5</v>
      </c>
      <c r="K318" s="25">
        <f>IF($G$315&lt;&gt;"","Point Deleted",$F$315)</f>
        <v>1.2020399999999999E-5</v>
      </c>
      <c r="L318" s="20"/>
      <c r="M318" s="25">
        <f>IFERROR(AVERAGE(J318:L318),"")</f>
        <v>1.139095E-5</v>
      </c>
      <c r="N318" s="41">
        <f>IFERROR(STDEV(J318:L318),"")</f>
        <v>8.9017672683574404E-7</v>
      </c>
    </row>
    <row r="319" spans="1:22" x14ac:dyDescent="0.25">
      <c r="A319" s="1" t="s">
        <v>300</v>
      </c>
      <c r="B319" s="1" t="s">
        <v>298</v>
      </c>
      <c r="C319" s="1" t="s">
        <v>87</v>
      </c>
      <c r="D319" s="263">
        <v>6568.5630000000001</v>
      </c>
      <c r="E319" s="263">
        <v>89430.289000000004</v>
      </c>
      <c r="F319" s="263">
        <v>7.3448974E-2</v>
      </c>
      <c r="H319" s="80" t="s">
        <v>119</v>
      </c>
      <c r="I319" s="18"/>
      <c r="J319" s="46">
        <f>IFERROR(IF(ISTEXT($J$315),NA(),($J$315 * $I$315) / ($F$332 * 3600)),"")</f>
        <v>1.2085233895833334E-5</v>
      </c>
      <c r="K319" s="31">
        <f>IFERROR(IF(ISTEXT($K$315),NA(),($K$315 * $I$315) / ($F$332 * 3600)),"")</f>
        <v>1.01996643125E-5</v>
      </c>
      <c r="L319" s="18"/>
      <c r="M319" s="31">
        <f>IFERROR(AVERAGE(J319:L319),"")</f>
        <v>1.1142449104166666E-5</v>
      </c>
      <c r="N319" s="42">
        <f>IFERROR(STDEV(J319:L319),"")</f>
        <v>1.3332990387740929E-6</v>
      </c>
    </row>
    <row r="320" spans="1:22" ht="18" x14ac:dyDescent="0.35">
      <c r="A320" s="1" t="s">
        <v>301</v>
      </c>
      <c r="B320" s="1" t="s">
        <v>298</v>
      </c>
      <c r="C320" s="1" t="s">
        <v>87</v>
      </c>
      <c r="D320" s="263">
        <v>81517.383000000002</v>
      </c>
      <c r="E320" s="263">
        <v>92270.304999999993</v>
      </c>
      <c r="F320" s="263">
        <v>0.88346281100000001</v>
      </c>
      <c r="H320" s="78" t="s">
        <v>120</v>
      </c>
      <c r="I320" s="19"/>
      <c r="J320" s="167">
        <f>IFERROR(IF(ISTEXT($J$316),NA(),$J$316),"")</f>
        <v>3.5338056802</v>
      </c>
      <c r="K320" s="160">
        <f>IFERROR(IF(ISTEXT($K$316),NA(),$K$316),"")</f>
        <v>3.5109751482</v>
      </c>
      <c r="L320" s="19"/>
      <c r="M320" s="160">
        <f>IFERROR(AVERAGE(J320:L320),"")</f>
        <v>3.5223904142000002</v>
      </c>
      <c r="N320" s="108">
        <f>IFERROR(STDEV(J320:L320),"")</f>
        <v>1.6143623995296442E-2</v>
      </c>
    </row>
    <row r="321" spans="1:22" x14ac:dyDescent="0.25">
      <c r="A321" s="1" t="s">
        <v>302</v>
      </c>
      <c r="B321" s="1" t="s">
        <v>298</v>
      </c>
      <c r="C321" s="1" t="s">
        <v>87</v>
      </c>
      <c r="D321" s="263">
        <v>80024.398000000001</v>
      </c>
      <c r="E321" s="263">
        <v>91169.383000000002</v>
      </c>
      <c r="F321" s="263">
        <v>0.87775517800000002</v>
      </c>
      <c r="H321" s="78" t="s">
        <v>121</v>
      </c>
      <c r="I321" s="19"/>
      <c r="J321" s="48">
        <f>IFERROR(IF(OR(ISTEXT($J$314),ISTEXT($J$315),ISTEXT($J$316)),NA(),(($J$314 * $I$314) + ($J$315 * $I$315)) / $J$316 / $I$316),"")</f>
        <v>0.73145840720186639</v>
      </c>
      <c r="K321" s="33">
        <f>IFERROR(IF(OR(ISTEXT($K$314),ISTEXT($K$315),ISTEXT($K$316)),NA(),(($K$314 * $I$314) + ($K$315 * $I$315)) / $K$316 / $I$316),"")</f>
        <v>0.6745658554188908</v>
      </c>
      <c r="L321" s="19" t="str">
        <f>IFERROR(IF(OR(ISTEXT($L$314),ISTEXT($L$315),ISTEXT($L$316)),NA(),(($L$314 * $I$314) + ($L$315 * $I$315)) / $L$316 / $I$316),"")</f>
        <v/>
      </c>
      <c r="M321" s="33">
        <f>IFERROR(AVERAGE(J321:L321),"")</f>
        <v>0.70301213131037854</v>
      </c>
      <c r="N321" s="43">
        <f>IFERROR(STDEV(J321:L321),"")</f>
        <v>4.0229109164748839E-2</v>
      </c>
    </row>
    <row r="322" spans="1:22" ht="18.75" thickBot="1" x14ac:dyDescent="0.4">
      <c r="A322" s="1" t="s">
        <v>303</v>
      </c>
      <c r="B322" s="1" t="s">
        <v>298</v>
      </c>
      <c r="C322" s="1" t="s">
        <v>87</v>
      </c>
      <c r="D322" s="263">
        <v>31352.205000000002</v>
      </c>
      <c r="E322" s="263">
        <v>88025.031000000003</v>
      </c>
      <c r="F322" s="263">
        <v>0.35617374600000001</v>
      </c>
      <c r="H322" s="81" t="s">
        <v>123</v>
      </c>
      <c r="I322" s="30"/>
      <c r="J322" s="161">
        <f>IFERROR($J$319 / $J$316 / $F$331 * 1000000,"")</f>
        <v>31.089927582881685</v>
      </c>
      <c r="K322" s="159">
        <f>IFERROR($K$319 / $K$316 / $F$331 * 1000000,"")</f>
        <v>26.409819810392264</v>
      </c>
      <c r="L322" s="30" t="str">
        <f>IFERROR($L$319 / $L$316 / $F$331 * 1000000,"")</f>
        <v/>
      </c>
      <c r="M322" s="159">
        <f>IFERROR(AVERAGE(J322:L322),"")</f>
        <v>28.749873696636975</v>
      </c>
      <c r="N322" s="166">
        <f>IFERROR(STDEV(J322:L322),"")</f>
        <v>3.3093359426111375</v>
      </c>
    </row>
    <row r="323" spans="1:22" ht="15.75" thickTop="1" x14ac:dyDescent="0.25">
      <c r="A323" s="1" t="s">
        <v>304</v>
      </c>
      <c r="B323" s="1" t="s">
        <v>298</v>
      </c>
      <c r="C323" s="1" t="s">
        <v>87</v>
      </c>
      <c r="D323" s="263">
        <v>28995.99</v>
      </c>
      <c r="E323" s="263">
        <v>83486.039000000004</v>
      </c>
      <c r="F323" s="263">
        <v>0.34731543599999998</v>
      </c>
      <c r="H323" s="75"/>
    </row>
    <row r="324" spans="1:22" ht="15.75" thickBot="1" x14ac:dyDescent="0.3">
      <c r="A324" s="1" t="s">
        <v>305</v>
      </c>
      <c r="B324" s="1" t="s">
        <v>298</v>
      </c>
      <c r="C324" s="1" t="s">
        <v>87</v>
      </c>
      <c r="D324" s="263">
        <v>100447.18799999999</v>
      </c>
      <c r="E324" s="263">
        <v>84721.75</v>
      </c>
      <c r="F324" s="263">
        <v>1.1856127620000001</v>
      </c>
      <c r="H324" s="76" t="s">
        <v>124</v>
      </c>
    </row>
    <row r="325" spans="1:22" ht="15.75" thickTop="1" x14ac:dyDescent="0.25">
      <c r="A325" s="1" t="s">
        <v>306</v>
      </c>
      <c r="B325" s="1" t="s">
        <v>298</v>
      </c>
      <c r="C325" s="1" t="s">
        <v>87</v>
      </c>
      <c r="D325" s="263">
        <v>109823.664</v>
      </c>
      <c r="E325" s="263">
        <v>87354.608999999997</v>
      </c>
      <c r="F325" s="263">
        <v>1.257216594</v>
      </c>
      <c r="H325" s="82" t="s">
        <v>114</v>
      </c>
      <c r="I325" s="54">
        <v>0.25</v>
      </c>
      <c r="J325" s="55">
        <f>($F$328 - $M$329) * $F$330</f>
        <v>11.080346737199999</v>
      </c>
      <c r="K325" s="55">
        <f>($F$329 - $M$329) * $F$330</f>
        <v>11.5969460972</v>
      </c>
      <c r="L325" s="56"/>
      <c r="M325" s="63">
        <f>IFERROR(AVERAGE(J325:L325),"")</f>
        <v>11.3386464172</v>
      </c>
      <c r="N325" s="64">
        <f>IFERROR(STDEV(J325:L325),"")</f>
        <v>0.36529091061263097</v>
      </c>
    </row>
    <row r="326" spans="1:22" x14ac:dyDescent="0.25">
      <c r="A326" s="1" t="s">
        <v>307</v>
      </c>
      <c r="B326" s="1" t="s">
        <v>298</v>
      </c>
      <c r="C326" s="1" t="s">
        <v>87</v>
      </c>
      <c r="D326" s="263">
        <v>295910.25</v>
      </c>
      <c r="E326" s="263">
        <v>91298.773000000001</v>
      </c>
      <c r="F326" s="263">
        <v>3.2411196809999998</v>
      </c>
      <c r="H326" s="83" t="s">
        <v>115</v>
      </c>
      <c r="I326" s="23">
        <v>7.4999999999999997E-2</v>
      </c>
      <c r="J326" s="157">
        <f>($F$324 - $M$329) * $F$330</f>
        <v>4.7424438252000005</v>
      </c>
      <c r="K326" s="157">
        <f>($F$325 - $M$329) * $F$330</f>
        <v>5.0288591532</v>
      </c>
      <c r="L326" s="19"/>
      <c r="M326" s="160">
        <f>IFERROR(AVERAGE(J326:L326),"")</f>
        <v>4.8856514892000007</v>
      </c>
      <c r="N326" s="67">
        <f>IFERROR(STDEV(J326:L326),"")</f>
        <v>0.20252622066456885</v>
      </c>
    </row>
    <row r="327" spans="1:22" x14ac:dyDescent="0.25">
      <c r="A327" s="1" t="s">
        <v>308</v>
      </c>
      <c r="B327" s="1" t="s">
        <v>298</v>
      </c>
      <c r="C327" s="1" t="s">
        <v>87</v>
      </c>
      <c r="D327" s="263">
        <v>293272.56300000002</v>
      </c>
      <c r="E327" s="263">
        <v>92274.233999999997</v>
      </c>
      <c r="F327" s="263">
        <v>3.178271445</v>
      </c>
      <c r="H327" s="83" t="s">
        <v>116</v>
      </c>
      <c r="I327" s="21">
        <v>0.25</v>
      </c>
      <c r="J327" s="24">
        <f>($F$326 - $M$329) * $F$330</f>
        <v>12.964471501199998</v>
      </c>
      <c r="K327" s="24">
        <f>($F$327 - $M$329) * $F$330</f>
        <v>12.713078557199999</v>
      </c>
      <c r="L327" s="19"/>
      <c r="M327" s="32">
        <f>IFERROR(AVERAGE(J327:L327),"")</f>
        <v>12.838775029199999</v>
      </c>
      <c r="N327" s="67">
        <f>IFERROR(STDEV(J327:L327),"")</f>
        <v>0.17776165544484937</v>
      </c>
    </row>
    <row r="328" spans="1:22" x14ac:dyDescent="0.25">
      <c r="A328" s="1" t="s">
        <v>309</v>
      </c>
      <c r="B328" s="1" t="s">
        <v>298</v>
      </c>
      <c r="C328" s="1" t="s">
        <v>87</v>
      </c>
      <c r="D328" s="263">
        <v>218062.859</v>
      </c>
      <c r="E328" s="263">
        <v>78720.539000000004</v>
      </c>
      <c r="F328" s="263">
        <v>2.77008849</v>
      </c>
      <c r="H328" s="83" t="s">
        <v>117</v>
      </c>
      <c r="I328" s="19"/>
      <c r="J328" s="19"/>
      <c r="K328" s="19"/>
      <c r="L328" s="19"/>
      <c r="M328" s="19"/>
      <c r="N328" s="57"/>
    </row>
    <row r="329" spans="1:22" ht="15.75" thickBot="1" x14ac:dyDescent="0.3">
      <c r="A329" s="1" t="s">
        <v>310</v>
      </c>
      <c r="B329" s="1" t="s">
        <v>298</v>
      </c>
      <c r="C329" s="1" t="s">
        <v>87</v>
      </c>
      <c r="D329" s="263">
        <v>217956.46900000001</v>
      </c>
      <c r="E329" s="263">
        <v>75177.148000000001</v>
      </c>
      <c r="F329" s="263">
        <v>2.8992383300000002</v>
      </c>
      <c r="H329" s="84" t="s">
        <v>118</v>
      </c>
      <c r="I329" s="51"/>
      <c r="J329" s="53">
        <f>IF($G$316&lt;&gt;"","Point Deleted",$F$316)</f>
        <v>3.1016999999999999E-6</v>
      </c>
      <c r="K329" s="53">
        <f>IF($G$317&lt;&gt;"","Point Deleted",$F$317)</f>
        <v>5.0969999999999996E-7</v>
      </c>
      <c r="L329" s="51"/>
      <c r="M329" s="53">
        <f t="shared" ref="M329:M334" si="24">IFERROR(AVERAGE(J329:L329),"")</f>
        <v>1.8056999999999999E-6</v>
      </c>
      <c r="N329" s="68">
        <f t="shared" ref="N329:N334" si="25">IFERROR(STDEV(J329:L329),"")</f>
        <v>1.8328207768355311E-6</v>
      </c>
    </row>
    <row r="330" spans="1:22" ht="66.75" thickTop="1" thickBot="1" x14ac:dyDescent="0.3">
      <c r="C330" s="76"/>
      <c r="E330" s="264" t="s">
        <v>4</v>
      </c>
      <c r="F330" s="265">
        <v>4</v>
      </c>
      <c r="H330" s="85" t="s">
        <v>119</v>
      </c>
      <c r="I330" s="50"/>
      <c r="J330" s="73">
        <f>IFERROR(IF(ISTEXT($J$326),NA(),($J$326 * $I$326) / ($F$332 * 3600)),"")</f>
        <v>4.9400456512500004E-5</v>
      </c>
      <c r="K330" s="60">
        <f>IFERROR(IF(ISTEXT($K$326),NA(),($K$326 * $I$326) / ($F$332 * 3600)),"")</f>
        <v>5.2383949512499994E-5</v>
      </c>
      <c r="L330" s="50"/>
      <c r="M330" s="60">
        <f t="shared" si="24"/>
        <v>5.0892203012499999E-5</v>
      </c>
      <c r="N330" s="69">
        <f t="shared" si="25"/>
        <v>2.109648131922589E-6</v>
      </c>
      <c r="P330" s="86" t="s">
        <v>125</v>
      </c>
      <c r="Q330" s="87" t="s">
        <v>126</v>
      </c>
      <c r="R330" s="88" t="s">
        <v>99</v>
      </c>
      <c r="S330" s="88" t="s">
        <v>127</v>
      </c>
      <c r="T330" s="88" t="s">
        <v>128</v>
      </c>
      <c r="U330" s="88" t="s">
        <v>129</v>
      </c>
      <c r="V330" s="88" t="s">
        <v>121</v>
      </c>
    </row>
    <row r="331" spans="1:22" ht="18.75" thickTop="1" x14ac:dyDescent="0.35">
      <c r="C331" s="76"/>
      <c r="E331" s="266" t="s">
        <v>110</v>
      </c>
      <c r="F331" s="267">
        <v>0.11</v>
      </c>
      <c r="H331" s="83" t="s">
        <v>120</v>
      </c>
      <c r="I331" s="19"/>
      <c r="J331" s="47">
        <f>IFERROR(IF(ISTEXT($J$327),NA(),$J$327),"")</f>
        <v>12.964471501199998</v>
      </c>
      <c r="K331" s="32">
        <f>IFERROR(IF(ISTEXT($K$327),NA(),$K$327),"")</f>
        <v>12.713078557199999</v>
      </c>
      <c r="L331" s="19"/>
      <c r="M331" s="32">
        <f t="shared" si="24"/>
        <v>12.838775029199999</v>
      </c>
      <c r="N331" s="67">
        <f t="shared" si="25"/>
        <v>0.17776165544484937</v>
      </c>
      <c r="Q331" s="89"/>
      <c r="R331" s="89" t="s">
        <v>113</v>
      </c>
      <c r="S331" s="163">
        <f>$J$322</f>
        <v>31.089927582881685</v>
      </c>
      <c r="T331" s="163">
        <f>$K$322</f>
        <v>26.409819810392264</v>
      </c>
      <c r="U331" s="89" t="str">
        <f>$L$322</f>
        <v/>
      </c>
      <c r="V331" s="95">
        <f>$M$321</f>
        <v>0.70301213131037854</v>
      </c>
    </row>
    <row r="332" spans="1:22" ht="30" x14ac:dyDescent="0.25">
      <c r="C332" s="76"/>
      <c r="E332" s="266" t="s">
        <v>111</v>
      </c>
      <c r="F332" s="267">
        <v>2</v>
      </c>
      <c r="H332" s="83" t="s">
        <v>121</v>
      </c>
      <c r="I332" s="19"/>
      <c r="J332" s="48">
        <f>IFERROR(IF(OR(ISTEXT($J$325),ISTEXT($J$326),ISTEXT($J$327)),NA(),(($J$325 * $I$325) + ($J$326 * $I$326)) / $J$327 / $I$327),"")</f>
        <v>0.964411074034349</v>
      </c>
      <c r="K332" s="181">
        <f>IFERROR(IF(OR(ISTEXT($K$325),ISTEXT($K$326),ISTEXT($K$327)),NA(),(($K$325 * $I$325) + ($K$326 * $I$326)) / $K$327 / $I$327),"")</f>
        <v>1.0308757067923329</v>
      </c>
      <c r="L332" s="19" t="str">
        <f>IFERROR(IF(OR(ISTEXT($L$325),ISTEXT($L$326),ISTEXT($L$327)),NA(),(($L$325 * $I$325) + ($L$326 * $I$326)) / $L$327 / $I$327),"")</f>
        <v/>
      </c>
      <c r="M332" s="33">
        <f t="shared" si="24"/>
        <v>0.99764339041334094</v>
      </c>
      <c r="N332" s="153">
        <f t="shared" si="25"/>
        <v>4.6997592532243934E-2</v>
      </c>
      <c r="P332" s="90" t="str">
        <f>$B$314</f>
        <v>DTXSID3020625</v>
      </c>
      <c r="Q332" s="96">
        <f>$F$333</f>
        <v>10</v>
      </c>
      <c r="R332" s="89" t="s">
        <v>124</v>
      </c>
      <c r="S332" s="163">
        <f>$J$333</f>
        <v>34.640444785040181</v>
      </c>
      <c r="T332" s="163">
        <f>$K$333</f>
        <v>37.458883046955222</v>
      </c>
      <c r="U332" s="89" t="str">
        <f>$L$333</f>
        <v/>
      </c>
      <c r="V332" s="95">
        <f>$M$332</f>
        <v>0.99764339041334094</v>
      </c>
    </row>
    <row r="333" spans="1:22" ht="18.75" thickBot="1" x14ac:dyDescent="0.4">
      <c r="C333" s="76"/>
      <c r="E333" s="268" t="s">
        <v>112</v>
      </c>
      <c r="F333" s="269">
        <v>10</v>
      </c>
      <c r="H333" s="84" t="s">
        <v>123</v>
      </c>
      <c r="I333" s="51"/>
      <c r="J333" s="173">
        <f>IFERROR($J$330 / $J$327 / $F$331 * 1000000,"")</f>
        <v>34.640444785040181</v>
      </c>
      <c r="K333" s="169">
        <f>IFERROR($K$330 / $K$327 / $F$331 * 1000000,"")</f>
        <v>37.458883046955222</v>
      </c>
      <c r="L333" s="51" t="str">
        <f>IFERROR($L$330 / $L$327 / $F$331 * 1000000,"")</f>
        <v/>
      </c>
      <c r="M333" s="169">
        <f t="shared" si="24"/>
        <v>36.049663915997698</v>
      </c>
      <c r="N333" s="120">
        <f t="shared" si="25"/>
        <v>1.9929368073557523</v>
      </c>
      <c r="P333" s="91"/>
      <c r="Q333" s="97"/>
      <c r="R333" s="98" t="s">
        <v>95</v>
      </c>
      <c r="S333" s="99">
        <f>$J$334</f>
        <v>1.1142015269316172</v>
      </c>
      <c r="T333" s="99">
        <f>$K$334</f>
        <v>1.4183695048239273</v>
      </c>
      <c r="U333" s="98" t="str">
        <f>$L$334</f>
        <v/>
      </c>
      <c r="V333" s="98"/>
    </row>
    <row r="334" spans="1:22" ht="15.75" thickBot="1" x14ac:dyDescent="0.3">
      <c r="H334" s="58" t="s">
        <v>95</v>
      </c>
      <c r="I334" s="59"/>
      <c r="J334" s="62">
        <f>IFERROR($J$333 / $J$322,"")</f>
        <v>1.1142015269316172</v>
      </c>
      <c r="K334" s="62">
        <f>IFERROR($K$333 / $K$322,"")</f>
        <v>1.4183695048239273</v>
      </c>
      <c r="L334" s="59" t="str">
        <f>IFERROR($L$333 / $L$322,"")</f>
        <v/>
      </c>
      <c r="M334" s="62">
        <f t="shared" si="24"/>
        <v>1.2662855158777724</v>
      </c>
      <c r="N334" s="174">
        <f t="shared" si="25"/>
        <v>0.21507923978745169</v>
      </c>
      <c r="P334" s="92"/>
      <c r="Q334" s="100"/>
      <c r="R334" s="89"/>
      <c r="S334" s="89"/>
      <c r="T334" s="89"/>
      <c r="U334" s="89"/>
      <c r="V334" s="89"/>
    </row>
    <row r="335" spans="1:22" ht="15.75" thickTop="1" x14ac:dyDescent="0.25"/>
    <row r="339" spans="1:18" ht="15.75" thickBot="1" x14ac:dyDescent="0.3">
      <c r="H339" s="76" t="s">
        <v>113</v>
      </c>
    </row>
    <row r="340" spans="1:18" ht="15.75" thickTop="1" x14ac:dyDescent="0.25">
      <c r="A340" s="1" t="s">
        <v>21</v>
      </c>
      <c r="B340" s="1" t="s">
        <v>311</v>
      </c>
      <c r="C340" s="1" t="s">
        <v>88</v>
      </c>
      <c r="D340" s="263">
        <v>2.1999999999999999E-2</v>
      </c>
      <c r="E340" s="263">
        <v>88370.172000000006</v>
      </c>
      <c r="F340" s="263">
        <v>2.4900000000000002E-7</v>
      </c>
      <c r="H340" s="77" t="s">
        <v>114</v>
      </c>
      <c r="I340" s="26">
        <v>7.4999999999999997E-2</v>
      </c>
      <c r="J340" s="27">
        <f>($F$348 - $M$344) * $F$356</f>
        <v>1.380586171</v>
      </c>
      <c r="K340" s="27">
        <f>($F$349 - $M$344) * $F$356</f>
        <v>1.6483807070000001</v>
      </c>
      <c r="L340" s="28"/>
      <c r="M340" s="36">
        <f>IFERROR(AVERAGE(J340:L340),"")</f>
        <v>1.5144834390000002</v>
      </c>
      <c r="N340" s="37">
        <f>IFERROR(STDEV(J340:L340),"")</f>
        <v>0.18935933237030506</v>
      </c>
      <c r="P340" s="1" t="s">
        <v>113</v>
      </c>
      <c r="Q340" s="136">
        <f>$M$348</f>
        <v>3.6394086316588804E-4</v>
      </c>
      <c r="R340" s="17">
        <f>$N$348</f>
        <v>2.4499306536861809E-5</v>
      </c>
    </row>
    <row r="341" spans="1:18" x14ac:dyDescent="0.25">
      <c r="A341" s="1" t="s">
        <v>23</v>
      </c>
      <c r="B341" s="1" t="s">
        <v>311</v>
      </c>
      <c r="C341" s="1" t="s">
        <v>88</v>
      </c>
      <c r="D341" s="263">
        <v>1.2999999999999999E-2</v>
      </c>
      <c r="E341" s="263">
        <v>86935.343999999997</v>
      </c>
      <c r="F341" s="263">
        <v>1.4950000000000001E-7</v>
      </c>
      <c r="H341" s="78" t="s">
        <v>115</v>
      </c>
      <c r="I341" s="21">
        <v>0.25</v>
      </c>
      <c r="J341" s="101">
        <f>($F$344 - $M$344) * $F$356</f>
        <v>3.8381999999999999E-6</v>
      </c>
      <c r="K341" s="101">
        <f>($F$345 - $M$344) * $F$356</f>
        <v>3.9182E-6</v>
      </c>
      <c r="L341" s="19"/>
      <c r="M341" s="106">
        <f>IFERROR(AVERAGE(J341:L341),"")</f>
        <v>3.8781999999999996E-6</v>
      </c>
      <c r="N341" s="107">
        <f>IFERROR(STDEV(J341:L341),"")</f>
        <v>5.6568542494923854E-8</v>
      </c>
      <c r="P341" s="1" t="s">
        <v>124</v>
      </c>
      <c r="Q341" s="16">
        <f>$M$359</f>
        <v>8.7057537498445275E-2</v>
      </c>
      <c r="R341" s="16">
        <f>$N$359</f>
        <v>4.8960021705088549E-2</v>
      </c>
    </row>
    <row r="342" spans="1:18" x14ac:dyDescent="0.25">
      <c r="A342" s="1" t="s">
        <v>24</v>
      </c>
      <c r="B342" s="1" t="s">
        <v>311</v>
      </c>
      <c r="C342" s="1" t="s">
        <v>88</v>
      </c>
      <c r="D342" s="263">
        <v>8.0000000000000002E-3</v>
      </c>
      <c r="E342" s="263">
        <v>89628.758000000002</v>
      </c>
      <c r="F342" s="263">
        <v>8.9299999999999999E-8</v>
      </c>
      <c r="H342" s="78" t="s">
        <v>116</v>
      </c>
      <c r="I342" s="23">
        <v>7.4999999999999997E-2</v>
      </c>
      <c r="J342" s="157">
        <f>($F$346 - $M$344) * $F$356</f>
        <v>3.495362895</v>
      </c>
      <c r="K342" s="157">
        <f>($F$347 - $M$344) * $F$356</f>
        <v>3.2439568629999997</v>
      </c>
      <c r="L342" s="19"/>
      <c r="M342" s="160">
        <f>IFERROR(AVERAGE(J342:L342),"")</f>
        <v>3.3696598789999999</v>
      </c>
      <c r="N342" s="40">
        <f>IFERROR(STDEV(J342:L342),"")</f>
        <v>0.17777091005840231</v>
      </c>
    </row>
    <row r="343" spans="1:18" x14ac:dyDescent="0.25">
      <c r="A343" s="1" t="s">
        <v>25</v>
      </c>
      <c r="B343" s="1" t="s">
        <v>311</v>
      </c>
      <c r="C343" s="1" t="s">
        <v>88</v>
      </c>
      <c r="D343" s="263">
        <v>3.7999999999999999E-2</v>
      </c>
      <c r="E343" s="263">
        <v>94177.085999999996</v>
      </c>
      <c r="F343" s="263">
        <v>4.0349999999999998E-7</v>
      </c>
      <c r="H343" s="78" t="s">
        <v>117</v>
      </c>
      <c r="I343" s="19"/>
      <c r="J343" s="19"/>
      <c r="K343" s="19"/>
      <c r="L343" s="19"/>
      <c r="M343" s="19"/>
      <c r="N343" s="29"/>
    </row>
    <row r="344" spans="1:18" ht="15.75" thickBot="1" x14ac:dyDescent="0.3">
      <c r="A344" s="1" t="s">
        <v>312</v>
      </c>
      <c r="B344" s="1" t="s">
        <v>311</v>
      </c>
      <c r="C344" s="1" t="s">
        <v>88</v>
      </c>
      <c r="D344" s="263">
        <v>0.1</v>
      </c>
      <c r="E344" s="263">
        <v>86299.483999999997</v>
      </c>
      <c r="F344" s="263">
        <v>1.1588E-6</v>
      </c>
      <c r="H344" s="79" t="s">
        <v>118</v>
      </c>
      <c r="I344" s="20"/>
      <c r="J344" s="25">
        <f>IF($G$340&lt;&gt;"","Point Deleted",$F$340)</f>
        <v>2.4900000000000002E-7</v>
      </c>
      <c r="K344" s="25">
        <f>IF($G$341&lt;&gt;"","Point Deleted",$F$341)</f>
        <v>1.4950000000000001E-7</v>
      </c>
      <c r="L344" s="20"/>
      <c r="M344" s="25">
        <f>IFERROR(AVERAGE(J344:L344),"")</f>
        <v>1.9925000000000001E-7</v>
      </c>
      <c r="N344" s="41">
        <f>IFERROR(STDEV(J344:L344),"")</f>
        <v>7.0357124728061478E-8</v>
      </c>
    </row>
    <row r="345" spans="1:18" x14ac:dyDescent="0.25">
      <c r="A345" s="1" t="s">
        <v>313</v>
      </c>
      <c r="B345" s="1" t="s">
        <v>311</v>
      </c>
      <c r="C345" s="1" t="s">
        <v>88</v>
      </c>
      <c r="D345" s="263">
        <v>0.104</v>
      </c>
      <c r="E345" s="263">
        <v>88222.562999999995</v>
      </c>
      <c r="F345" s="263">
        <v>1.1788E-6</v>
      </c>
      <c r="H345" s="80" t="s">
        <v>119</v>
      </c>
      <c r="I345" s="18"/>
      <c r="J345" s="46">
        <f>IFERROR(IF(ISTEXT($J$341),NA(),($J$341 * $I$341) / ($F$358 * 3600)),"")</f>
        <v>1.3327083333333332E-10</v>
      </c>
      <c r="K345" s="31">
        <f>IFERROR(IF(ISTEXT($K$341),NA(),($K$341 * $I$341) / ($F$358 * 3600)),"")</f>
        <v>1.360486111111111E-10</v>
      </c>
      <c r="L345" s="18"/>
      <c r="M345" s="31">
        <f>IFERROR(AVERAGE(J345:L345),"")</f>
        <v>1.3465972222222221E-10</v>
      </c>
      <c r="N345" s="42">
        <f>IFERROR(STDEV(J345:L345),"")</f>
        <v>1.9641855032959708E-12</v>
      </c>
    </row>
    <row r="346" spans="1:18" ht="18" x14ac:dyDescent="0.35">
      <c r="A346" s="1" t="s">
        <v>314</v>
      </c>
      <c r="B346" s="1" t="s">
        <v>311</v>
      </c>
      <c r="C346" s="1" t="s">
        <v>88</v>
      </c>
      <c r="D346" s="263">
        <v>79881.218999999997</v>
      </c>
      <c r="E346" s="263">
        <v>91413.914000000004</v>
      </c>
      <c r="F346" s="263">
        <v>0.87384092300000005</v>
      </c>
      <c r="H346" s="78" t="s">
        <v>120</v>
      </c>
      <c r="I346" s="19"/>
      <c r="J346" s="167">
        <f>IFERROR(IF(ISTEXT($J$342),NA(),$J$342),"")</f>
        <v>3.495362895</v>
      </c>
      <c r="K346" s="160">
        <f>IFERROR(IF(ISTEXT($K$342),NA(),$K$342),"")</f>
        <v>3.2439568629999997</v>
      </c>
      <c r="L346" s="19"/>
      <c r="M346" s="160">
        <f>IFERROR(AVERAGE(J346:L346),"")</f>
        <v>3.3696598789999999</v>
      </c>
      <c r="N346" s="40">
        <f>IFERROR(STDEV(J346:L346),"")</f>
        <v>0.17777091005840231</v>
      </c>
    </row>
    <row r="347" spans="1:18" x14ac:dyDescent="0.25">
      <c r="A347" s="1" t="s">
        <v>315</v>
      </c>
      <c r="B347" s="1" t="s">
        <v>311</v>
      </c>
      <c r="C347" s="1" t="s">
        <v>88</v>
      </c>
      <c r="D347" s="263">
        <v>74578.023000000001</v>
      </c>
      <c r="E347" s="263">
        <v>91959.304999999993</v>
      </c>
      <c r="F347" s="263">
        <v>0.81098941499999999</v>
      </c>
      <c r="H347" s="78" t="s">
        <v>121</v>
      </c>
      <c r="I347" s="19"/>
      <c r="J347" s="48">
        <f>IFERROR(IF(OR(ISTEXT($J$340),ISTEXT($J$341),ISTEXT($J$342)),NA(),(($J$340 * $I$340) + ($J$341 * $I$341)) / $J$342 / $I$342),"")</f>
        <v>0.39498015126695452</v>
      </c>
      <c r="K347" s="33">
        <f>IFERROR(IF(OR(ISTEXT($K$340),ISTEXT($K$341),ISTEXT($K$342)),NA(),(($K$340 * $I$340) + ($K$341 * $I$341)) / $K$342 / $I$342),"")</f>
        <v>0.50814293693851353</v>
      </c>
      <c r="L347" s="19" t="str">
        <f>IFERROR(IF(OR(ISTEXT($L$340),ISTEXT($L$341),ISTEXT($L$342)),NA(),(($L$340 * $I$340) + ($L$341 * $I$341)) / $L$342 / $I$342),"")</f>
        <v/>
      </c>
      <c r="M347" s="33">
        <f>IFERROR(AVERAGE(J347:L347),"")</f>
        <v>0.45156154410273402</v>
      </c>
      <c r="N347" s="43">
        <f>IFERROR(STDEV(J347:L347),"")</f>
        <v>8.00181731263193E-2</v>
      </c>
    </row>
    <row r="348" spans="1:18" ht="18.75" thickBot="1" x14ac:dyDescent="0.4">
      <c r="A348" s="1" t="s">
        <v>316</v>
      </c>
      <c r="B348" s="1" t="s">
        <v>311</v>
      </c>
      <c r="C348" s="1" t="s">
        <v>88</v>
      </c>
      <c r="D348" s="263">
        <v>29039.044999999998</v>
      </c>
      <c r="E348" s="263">
        <v>84135.358999999997</v>
      </c>
      <c r="F348" s="263">
        <v>0.34514674200000001</v>
      </c>
      <c r="H348" s="81" t="s">
        <v>123</v>
      </c>
      <c r="I348" s="30"/>
      <c r="J348" s="185">
        <f>IFERROR($J$345 / $J$342 / $F$357 * 1000000,"")</f>
        <v>3.4661723737930514E-4</v>
      </c>
      <c r="K348" s="135">
        <f>IFERROR($K$345 / $K$342 / $F$357 * 1000000,"")</f>
        <v>3.8126448895247093E-4</v>
      </c>
      <c r="L348" s="30" t="str">
        <f>IFERROR($L$345 / $L$342 / $F$357 * 1000000,"")</f>
        <v/>
      </c>
      <c r="M348" s="135">
        <f>IFERROR(AVERAGE(J348:L348),"")</f>
        <v>3.6394086316588804E-4</v>
      </c>
      <c r="N348" s="184">
        <f>IFERROR(STDEV(J348:L348),"")</f>
        <v>2.4499306536861809E-5</v>
      </c>
    </row>
    <row r="349" spans="1:18" ht="15.75" thickTop="1" x14ac:dyDescent="0.25">
      <c r="A349" s="1" t="s">
        <v>317</v>
      </c>
      <c r="B349" s="1" t="s">
        <v>311</v>
      </c>
      <c r="C349" s="1" t="s">
        <v>88</v>
      </c>
      <c r="D349" s="263">
        <v>33305.355000000003</v>
      </c>
      <c r="E349" s="263">
        <v>80819.531000000003</v>
      </c>
      <c r="F349" s="263">
        <v>0.41209537600000001</v>
      </c>
      <c r="H349" s="75"/>
    </row>
    <row r="350" spans="1:18" ht="15.75" thickBot="1" x14ac:dyDescent="0.3">
      <c r="A350" s="1" t="s">
        <v>318</v>
      </c>
      <c r="B350" s="1" t="s">
        <v>311</v>
      </c>
      <c r="C350" s="1" t="s">
        <v>88</v>
      </c>
      <c r="D350" s="263">
        <v>69.81</v>
      </c>
      <c r="E350" s="263">
        <v>89294.891000000003</v>
      </c>
      <c r="F350" s="263">
        <v>7.8179200000000001E-4</v>
      </c>
      <c r="H350" s="76" t="s">
        <v>124</v>
      </c>
    </row>
    <row r="351" spans="1:18" ht="15.75" thickTop="1" x14ac:dyDescent="0.25">
      <c r="A351" s="1" t="s">
        <v>319</v>
      </c>
      <c r="B351" s="1" t="s">
        <v>311</v>
      </c>
      <c r="C351" s="1" t="s">
        <v>88</v>
      </c>
      <c r="D351" s="263">
        <v>34.043999999999997</v>
      </c>
      <c r="E351" s="263">
        <v>91112.008000000002</v>
      </c>
      <c r="F351" s="263">
        <v>3.7365E-4</v>
      </c>
      <c r="H351" s="82" t="s">
        <v>114</v>
      </c>
      <c r="I351" s="54">
        <v>0.25</v>
      </c>
      <c r="J351" s="138">
        <f>($F$354 - $M$355) * $F$356</f>
        <v>1.6861746423999999</v>
      </c>
      <c r="K351" s="138">
        <f>($F$355 - $M$355) * $F$356</f>
        <v>1.8219242184</v>
      </c>
      <c r="L351" s="56"/>
      <c r="M351" s="142">
        <f>IFERROR(AVERAGE(J351:L351),"")</f>
        <v>1.7540494303999998</v>
      </c>
      <c r="N351" s="116">
        <f>IFERROR(STDEV(J351:L351),"")</f>
        <v>9.5989445732798634E-2</v>
      </c>
    </row>
    <row r="352" spans="1:18" x14ac:dyDescent="0.25">
      <c r="A352" s="1" t="s">
        <v>320</v>
      </c>
      <c r="B352" s="1" t="s">
        <v>311</v>
      </c>
      <c r="C352" s="1" t="s">
        <v>88</v>
      </c>
      <c r="D352" s="263">
        <v>57331.523000000001</v>
      </c>
      <c r="E352" s="263">
        <v>94256.906000000003</v>
      </c>
      <c r="F352" s="263">
        <v>0.60824745300000005</v>
      </c>
      <c r="H352" s="83" t="s">
        <v>115</v>
      </c>
      <c r="I352" s="23">
        <v>7.4999999999999997E-2</v>
      </c>
      <c r="J352" s="52">
        <f>($F$350 - $M$355) * $F$356</f>
        <v>3.1261824000000001E-3</v>
      </c>
      <c r="K352" s="52">
        <f>($F$351 - $M$355) * $F$356</f>
        <v>1.4936144E-3</v>
      </c>
      <c r="L352" s="19"/>
      <c r="M352" s="65">
        <f>IFERROR(AVERAGE(J352:L352),"")</f>
        <v>2.3098984E-3</v>
      </c>
      <c r="N352" s="118">
        <f>IFERROR(STDEV(J352:L352),"")</f>
        <v>1.1543999035481596E-3</v>
      </c>
    </row>
    <row r="353" spans="1:22" x14ac:dyDescent="0.25">
      <c r="A353" s="1" t="s">
        <v>321</v>
      </c>
      <c r="B353" s="1" t="s">
        <v>311</v>
      </c>
      <c r="C353" s="1" t="s">
        <v>88</v>
      </c>
      <c r="D353" s="263">
        <v>69740.366999999998</v>
      </c>
      <c r="E353" s="263">
        <v>103421.79700000001</v>
      </c>
      <c r="F353" s="263">
        <v>0.67432948400000003</v>
      </c>
      <c r="H353" s="83" t="s">
        <v>116</v>
      </c>
      <c r="I353" s="21">
        <v>0.25</v>
      </c>
      <c r="J353" s="157">
        <f>($F$352 - $M$355) * $F$356</f>
        <v>2.4329888264000004</v>
      </c>
      <c r="K353" s="157">
        <f>($F$353 - $M$355) * $F$356</f>
        <v>2.6973169504000003</v>
      </c>
      <c r="L353" s="19"/>
      <c r="M353" s="160">
        <f>IFERROR(AVERAGE(J353:L353),"")</f>
        <v>2.5651528884000001</v>
      </c>
      <c r="N353" s="67">
        <f>IFERROR(STDEV(J353:L353),"")</f>
        <v>0.18690820893871854</v>
      </c>
    </row>
    <row r="354" spans="1:22" x14ac:dyDescent="0.25">
      <c r="A354" s="1" t="s">
        <v>322</v>
      </c>
      <c r="B354" s="1" t="s">
        <v>311</v>
      </c>
      <c r="C354" s="1" t="s">
        <v>88</v>
      </c>
      <c r="D354" s="263">
        <v>35313.902000000002</v>
      </c>
      <c r="E354" s="263">
        <v>83772.773000000001</v>
      </c>
      <c r="F354" s="263">
        <v>0.421543907</v>
      </c>
      <c r="H354" s="83" t="s">
        <v>117</v>
      </c>
      <c r="I354" s="19"/>
      <c r="J354" s="19"/>
      <c r="K354" s="19"/>
      <c r="L354" s="19"/>
      <c r="M354" s="19"/>
      <c r="N354" s="57"/>
    </row>
    <row r="355" spans="1:22" ht="15.75" thickBot="1" x14ac:dyDescent="0.3">
      <c r="A355" s="1" t="s">
        <v>323</v>
      </c>
      <c r="B355" s="1" t="s">
        <v>311</v>
      </c>
      <c r="C355" s="1" t="s">
        <v>88</v>
      </c>
      <c r="D355" s="263">
        <v>37138.745999999999</v>
      </c>
      <c r="E355" s="263">
        <v>81537.366999999998</v>
      </c>
      <c r="F355" s="263">
        <v>0.45548130100000001</v>
      </c>
      <c r="H355" s="84" t="s">
        <v>118</v>
      </c>
      <c r="I355" s="51"/>
      <c r="J355" s="53">
        <f>IF($G$342&lt;&gt;"","Point Deleted",$F$342)</f>
        <v>8.9299999999999999E-8</v>
      </c>
      <c r="K355" s="53">
        <f>IF($G$343&lt;&gt;"","Point Deleted",$F$343)</f>
        <v>4.0349999999999998E-7</v>
      </c>
      <c r="L355" s="51"/>
      <c r="M355" s="53">
        <f t="shared" ref="M355:M360" si="26">IFERROR(AVERAGE(J355:L355),"")</f>
        <v>2.4639999999999998E-7</v>
      </c>
      <c r="N355" s="68">
        <f t="shared" ref="N355:N360" si="27">IFERROR(STDEV(J355:L355),"")</f>
        <v>2.2217295064881323E-7</v>
      </c>
    </row>
    <row r="356" spans="1:22" ht="66.75" thickTop="1" thickBot="1" x14ac:dyDescent="0.3">
      <c r="C356" s="76"/>
      <c r="E356" s="264" t="s">
        <v>4</v>
      </c>
      <c r="F356" s="265">
        <v>4</v>
      </c>
      <c r="H356" s="85" t="s">
        <v>119</v>
      </c>
      <c r="I356" s="50"/>
      <c r="J356" s="73">
        <f>IFERROR(IF(ISTEXT($J$352),NA(),($J$352 * $I$352) / ($F$358 * 3600)),"")</f>
        <v>3.2564400000000001E-8</v>
      </c>
      <c r="K356" s="60">
        <f>IFERROR(IF(ISTEXT($K$352),NA(),($K$352 * $I$352) / ($F$358 * 3600)),"")</f>
        <v>1.5558483333333334E-8</v>
      </c>
      <c r="L356" s="50"/>
      <c r="M356" s="60">
        <f t="shared" si="26"/>
        <v>2.4061441666666669E-8</v>
      </c>
      <c r="N356" s="69">
        <f t="shared" si="27"/>
        <v>1.2024998995293329E-8</v>
      </c>
      <c r="P356" s="86" t="s">
        <v>125</v>
      </c>
      <c r="Q356" s="87" t="s">
        <v>126</v>
      </c>
      <c r="R356" s="88" t="s">
        <v>99</v>
      </c>
      <c r="S356" s="88" t="s">
        <v>127</v>
      </c>
      <c r="T356" s="88" t="s">
        <v>128</v>
      </c>
      <c r="U356" s="88" t="s">
        <v>129</v>
      </c>
      <c r="V356" s="88" t="s">
        <v>121</v>
      </c>
    </row>
    <row r="357" spans="1:22" ht="18.75" thickTop="1" x14ac:dyDescent="0.35">
      <c r="C357" s="76"/>
      <c r="E357" s="266" t="s">
        <v>110</v>
      </c>
      <c r="F357" s="267">
        <v>0.11</v>
      </c>
      <c r="H357" s="83" t="s">
        <v>120</v>
      </c>
      <c r="I357" s="19"/>
      <c r="J357" s="167">
        <f>IFERROR(IF(ISTEXT($J$353),NA(),$J$353),"")</f>
        <v>2.4329888264000004</v>
      </c>
      <c r="K357" s="160">
        <f>IFERROR(IF(ISTEXT($K$353),NA(),$K$353),"")</f>
        <v>2.6973169504000003</v>
      </c>
      <c r="L357" s="19"/>
      <c r="M357" s="160">
        <f t="shared" si="26"/>
        <v>2.5651528884000001</v>
      </c>
      <c r="N357" s="67">
        <f t="shared" si="27"/>
        <v>0.18690820893871854</v>
      </c>
      <c r="Q357" s="89"/>
      <c r="R357" s="89" t="s">
        <v>113</v>
      </c>
      <c r="S357" s="148">
        <f>$J$348</f>
        <v>3.4661723737930514E-4</v>
      </c>
      <c r="T357" s="148">
        <f>$K$348</f>
        <v>3.8126448895247093E-4</v>
      </c>
      <c r="U357" s="89" t="str">
        <f>$L$348</f>
        <v/>
      </c>
      <c r="V357" s="95">
        <f>$M$347</f>
        <v>0.45156154410273402</v>
      </c>
    </row>
    <row r="358" spans="1:22" ht="30" x14ac:dyDescent="0.25">
      <c r="C358" s="76"/>
      <c r="E358" s="266" t="s">
        <v>111</v>
      </c>
      <c r="F358" s="267">
        <v>2</v>
      </c>
      <c r="H358" s="83" t="s">
        <v>121</v>
      </c>
      <c r="I358" s="19"/>
      <c r="J358" s="48">
        <f>IFERROR(IF(OR(ISTEXT($J$351),ISTEXT($J$352),ISTEXT($J$353)),NA(),(($J$351 * $I$351) + ($J$352 * $I$352)) / $J$353 / $I$353),"")</f>
        <v>0.69343207778572302</v>
      </c>
      <c r="K358" s="33">
        <f>IFERROR(IF(OR(ISTEXT($K$351),ISTEXT($K$352),ISTEXT($K$353)),NA(),(($K$351 * $I$351) + ($K$352 * $I$352)) / $K$353 / $I$353),"")</f>
        <v>0.67562408728041778</v>
      </c>
      <c r="L358" s="19" t="str">
        <f>IFERROR(IF(OR(ISTEXT($L$351),ISTEXT($L$352),ISTEXT($L$353)),NA(),(($L$351 * $I$351) + ($L$352 * $I$352)) / $L$353 / $I$353),"")</f>
        <v/>
      </c>
      <c r="M358" s="33">
        <f t="shared" si="26"/>
        <v>0.6845280825330704</v>
      </c>
      <c r="N358" s="153">
        <f t="shared" si="27"/>
        <v>1.2592150845606987E-2</v>
      </c>
      <c r="P358" s="90" t="str">
        <f>$B$340</f>
        <v>DTXSID9048512</v>
      </c>
      <c r="Q358" s="96">
        <f>$F$359</f>
        <v>10</v>
      </c>
      <c r="R358" s="89" t="s">
        <v>124</v>
      </c>
      <c r="S358" s="187">
        <f>$J$359</f>
        <v>0.12167750085315393</v>
      </c>
      <c r="T358" s="94">
        <f>$K$359</f>
        <v>5.2437574143736621E-2</v>
      </c>
      <c r="U358" s="89" t="str">
        <f>$L$359</f>
        <v/>
      </c>
      <c r="V358" s="95">
        <f>$M$358</f>
        <v>0.6845280825330704</v>
      </c>
    </row>
    <row r="359" spans="1:22" ht="18.75" thickBot="1" x14ac:dyDescent="0.4">
      <c r="C359" s="76"/>
      <c r="E359" s="268" t="s">
        <v>112</v>
      </c>
      <c r="F359" s="269">
        <v>10</v>
      </c>
      <c r="H359" s="84" t="s">
        <v>123</v>
      </c>
      <c r="I359" s="51"/>
      <c r="J359" s="186">
        <f>IFERROR($J$356 / $J$353 / $F$357 * 1000000,"")</f>
        <v>0.12167750085315393</v>
      </c>
      <c r="K359" s="61">
        <f>IFERROR($K$356 / $K$353 / $F$357 * 1000000,"")</f>
        <v>5.2437574143736621E-2</v>
      </c>
      <c r="L359" s="51" t="str">
        <f>IFERROR($L$356 / $L$353 / $F$357 * 1000000,"")</f>
        <v/>
      </c>
      <c r="M359" s="61">
        <f t="shared" si="26"/>
        <v>8.7057537498445275E-2</v>
      </c>
      <c r="N359" s="154">
        <f t="shared" si="27"/>
        <v>4.8960021705088549E-2</v>
      </c>
      <c r="P359" s="91"/>
      <c r="Q359" s="97"/>
      <c r="R359" s="98" t="s">
        <v>95</v>
      </c>
      <c r="S359" s="124">
        <f>$J$360</f>
        <v>351.04284418492892</v>
      </c>
      <c r="T359" s="124">
        <f>$K$360</f>
        <v>137.5359511918079</v>
      </c>
      <c r="U359" s="98" t="str">
        <f>$L$360</f>
        <v/>
      </c>
      <c r="V359" s="98"/>
    </row>
    <row r="360" spans="1:22" ht="15.75" thickBot="1" x14ac:dyDescent="0.3">
      <c r="H360" s="58" t="s">
        <v>95</v>
      </c>
      <c r="I360" s="59"/>
      <c r="J360" s="114">
        <f>IFERROR($J$359 / $J$348,"")</f>
        <v>351.04284418492892</v>
      </c>
      <c r="K360" s="114">
        <f>IFERROR($K$359 / $K$348,"")</f>
        <v>137.5359511918079</v>
      </c>
      <c r="L360" s="59" t="str">
        <f>IFERROR($L$359 / $L$348,"")</f>
        <v/>
      </c>
      <c r="M360" s="114">
        <f t="shared" si="26"/>
        <v>244.28939768836841</v>
      </c>
      <c r="N360" s="121">
        <f t="shared" si="27"/>
        <v>150.97217186550648</v>
      </c>
      <c r="P360" s="92"/>
      <c r="Q360" s="100"/>
      <c r="R360" s="89"/>
      <c r="S360" s="89"/>
      <c r="T360" s="89"/>
      <c r="U360" s="89"/>
      <c r="V360" s="89"/>
    </row>
    <row r="361" spans="1:22" ht="15.75" thickTop="1" x14ac:dyDescent="0.25"/>
    <row r="365" spans="1:22" ht="15.75" thickBot="1" x14ac:dyDescent="0.3">
      <c r="H365" s="76" t="s">
        <v>113</v>
      </c>
    </row>
    <row r="366" spans="1:22" ht="15.75" thickTop="1" x14ac:dyDescent="0.25">
      <c r="A366" s="1" t="s">
        <v>21</v>
      </c>
      <c r="B366" s="1" t="s">
        <v>26</v>
      </c>
      <c r="C366" s="1" t="s">
        <v>27</v>
      </c>
      <c r="D366" s="263">
        <v>0.91</v>
      </c>
      <c r="E366" s="263">
        <v>88370.172000000006</v>
      </c>
      <c r="F366" s="263">
        <v>1.0297599999999999E-5</v>
      </c>
      <c r="H366" s="77" t="s">
        <v>114</v>
      </c>
      <c r="I366" s="26">
        <v>7.4999999999999997E-2</v>
      </c>
      <c r="J366" s="27">
        <f>($F$376 - $M$370) * $F$388</f>
        <v>4.1946248991999999</v>
      </c>
      <c r="K366" s="27">
        <f>($F$377 - $M$370) * $F$388</f>
        <v>3.6441987511999998</v>
      </c>
      <c r="L366" s="27">
        <f>($F$378 - $M$370) * $F$388</f>
        <v>3.9473277791999997</v>
      </c>
      <c r="M366" s="36">
        <f>IFERROR(AVERAGE(J366:L366),"")</f>
        <v>3.9287171432000001</v>
      </c>
      <c r="N366" s="37">
        <f>IFERROR(STDEV(J366:L366),"")</f>
        <v>0.27568460771282255</v>
      </c>
      <c r="P366" s="1" t="s">
        <v>113</v>
      </c>
      <c r="Q366" s="14">
        <f>$M$374</f>
        <v>0.34387085358782893</v>
      </c>
      <c r="R366" s="14">
        <f>$N$374</f>
        <v>0.12495057300582679</v>
      </c>
    </row>
    <row r="367" spans="1:22" x14ac:dyDescent="0.25">
      <c r="A367" s="1" t="s">
        <v>23</v>
      </c>
      <c r="B367" s="1" t="s">
        <v>26</v>
      </c>
      <c r="C367" s="1" t="s">
        <v>27</v>
      </c>
      <c r="D367" s="263">
        <v>5.2720000000000002</v>
      </c>
      <c r="E367" s="263">
        <v>86935.343999999997</v>
      </c>
      <c r="F367" s="263">
        <v>6.0642800000000002E-5</v>
      </c>
      <c r="H367" s="78" t="s">
        <v>115</v>
      </c>
      <c r="I367" s="21">
        <v>0.25</v>
      </c>
      <c r="J367" s="52">
        <f>($F$370 - $M$370) * $F$388</f>
        <v>7.6536071999999998E-3</v>
      </c>
      <c r="K367" s="52">
        <f>($F$371 - $M$370) * $F$388</f>
        <v>3.4765752E-3</v>
      </c>
      <c r="L367" s="52">
        <f>($F$372 - $M$370) * $F$388</f>
        <v>4.6512352000000002E-3</v>
      </c>
      <c r="M367" s="65">
        <f>IFERROR(AVERAGE(J367:L367),"")</f>
        <v>5.2604725333333336E-3</v>
      </c>
      <c r="N367" s="176">
        <f>IFERROR(STDEV(J367:L367),"")</f>
        <v>2.1541301442812902E-3</v>
      </c>
      <c r="P367" s="1" t="s">
        <v>124</v>
      </c>
      <c r="Q367" s="13">
        <f>$M$385</f>
        <v>2.2718549394715928</v>
      </c>
      <c r="R367" s="14">
        <f>$N$385</f>
        <v>0.12308121292299638</v>
      </c>
    </row>
    <row r="368" spans="1:22" x14ac:dyDescent="0.25">
      <c r="A368" s="1" t="s">
        <v>24</v>
      </c>
      <c r="B368" s="1" t="s">
        <v>26</v>
      </c>
      <c r="C368" s="1" t="s">
        <v>27</v>
      </c>
      <c r="D368" s="263">
        <v>0.312</v>
      </c>
      <c r="E368" s="263">
        <v>89628.758000000002</v>
      </c>
      <c r="F368" s="263">
        <v>3.4809999999999998E-6</v>
      </c>
      <c r="H368" s="78" t="s">
        <v>116</v>
      </c>
      <c r="I368" s="23">
        <v>7.4999999999999997E-2</v>
      </c>
      <c r="J368" s="157">
        <f>($F$373 - $M$370) * $F$388</f>
        <v>5.0208988632000002</v>
      </c>
      <c r="K368" s="157">
        <f>($F$374 - $M$370) * $F$388</f>
        <v>4.6337912112000001</v>
      </c>
      <c r="L368" s="157">
        <f>($F$375 - $M$370) * $F$388</f>
        <v>4.6815116551999996</v>
      </c>
      <c r="M368" s="160">
        <f>IFERROR(AVERAGE(J368:L368),"")</f>
        <v>4.7787339098666672</v>
      </c>
      <c r="N368" s="40">
        <f>IFERROR(STDEV(J368:L368),"")</f>
        <v>0.21107394121750556</v>
      </c>
    </row>
    <row r="369" spans="1:22" x14ac:dyDescent="0.25">
      <c r="A369" s="1" t="s">
        <v>25</v>
      </c>
      <c r="B369" s="1" t="s">
        <v>26</v>
      </c>
      <c r="C369" s="1" t="s">
        <v>27</v>
      </c>
      <c r="D369" s="263">
        <v>0.98099999999999998</v>
      </c>
      <c r="E369" s="263">
        <v>94177.085999999996</v>
      </c>
      <c r="F369" s="263">
        <v>1.0416499999999999E-5</v>
      </c>
      <c r="H369" s="78" t="s">
        <v>117</v>
      </c>
      <c r="I369" s="19"/>
      <c r="J369" s="19"/>
      <c r="K369" s="19"/>
      <c r="L369" s="19"/>
      <c r="M369" s="19"/>
      <c r="N369" s="29"/>
    </row>
    <row r="370" spans="1:22" ht="15.75" thickBot="1" x14ac:dyDescent="0.3">
      <c r="A370" s="1" t="s">
        <v>34</v>
      </c>
      <c r="B370" s="1" t="s">
        <v>26</v>
      </c>
      <c r="C370" s="1" t="s">
        <v>27</v>
      </c>
      <c r="D370" s="263">
        <v>179.85</v>
      </c>
      <c r="E370" s="263">
        <v>92284.141000000003</v>
      </c>
      <c r="F370" s="263">
        <v>1.9488719999999999E-3</v>
      </c>
      <c r="H370" s="79" t="s">
        <v>118</v>
      </c>
      <c r="I370" s="20"/>
      <c r="J370" s="25">
        <f>IF($G$366&lt;&gt;"","Point Deleted",$F$366)</f>
        <v>1.0297599999999999E-5</v>
      </c>
      <c r="K370" s="25">
        <f>IF($G$367&lt;&gt;"","Point Deleted",$F$367)</f>
        <v>6.0642800000000002E-5</v>
      </c>
      <c r="L370" s="20"/>
      <c r="M370" s="25">
        <f>IFERROR(AVERAGE(J370:L370),"")</f>
        <v>3.5470199999999998E-5</v>
      </c>
      <c r="N370" s="41">
        <f>IFERROR(STDEV(J370:L370),"")</f>
        <v>3.5599432320192973E-5</v>
      </c>
    </row>
    <row r="371" spans="1:22" x14ac:dyDescent="0.25">
      <c r="A371" s="1" t="s">
        <v>35</v>
      </c>
      <c r="B371" s="1" t="s">
        <v>26</v>
      </c>
      <c r="C371" s="1" t="s">
        <v>27</v>
      </c>
      <c r="D371" s="263">
        <v>79.730999999999995</v>
      </c>
      <c r="E371" s="263">
        <v>88138.164000000004</v>
      </c>
      <c r="F371" s="263">
        <v>9.0461399999999998E-4</v>
      </c>
      <c r="H371" s="80" t="s">
        <v>119</v>
      </c>
      <c r="I371" s="18"/>
      <c r="J371" s="46">
        <f>IFERROR(IF(ISTEXT($J$367),NA(),($J$367 * $I$367) / ($F$390 * 3600)),"")</f>
        <v>2.6575025000000001E-7</v>
      </c>
      <c r="K371" s="31">
        <f>IFERROR(IF(ISTEXT($K$367),NA(),($K$367 * $I$367) / ($F$390 * 3600)),"")</f>
        <v>1.2071441666666666E-7</v>
      </c>
      <c r="L371" s="31">
        <f>IFERROR(IF(ISTEXT($L$367),NA(),($L$367 * $I$367) / ($F$390 * 3600)),"")</f>
        <v>1.6150122222222224E-7</v>
      </c>
      <c r="M371" s="31">
        <f>IFERROR(AVERAGE(J371:L371),"")</f>
        <v>1.8265529629629629E-7</v>
      </c>
      <c r="N371" s="42">
        <f>IFERROR(STDEV(J371:L371),"")</f>
        <v>7.47961855653226E-8</v>
      </c>
    </row>
    <row r="372" spans="1:22" ht="18" x14ac:dyDescent="0.35">
      <c r="A372" s="1" t="s">
        <v>36</v>
      </c>
      <c r="B372" s="1" t="s">
        <v>26</v>
      </c>
      <c r="C372" s="1" t="s">
        <v>27</v>
      </c>
      <c r="D372" s="263">
        <v>106.489</v>
      </c>
      <c r="E372" s="263">
        <v>88868.32</v>
      </c>
      <c r="F372" s="263">
        <v>1.198279E-3</v>
      </c>
      <c r="H372" s="78" t="s">
        <v>120</v>
      </c>
      <c r="I372" s="19"/>
      <c r="J372" s="167">
        <f>IFERROR(IF(ISTEXT($J$368),NA(),$J$368),"")</f>
        <v>5.0208988632000002</v>
      </c>
      <c r="K372" s="160">
        <f>IFERROR(IF(ISTEXT($K$368),NA(),$K$368),"")</f>
        <v>4.6337912112000001</v>
      </c>
      <c r="L372" s="160">
        <f>IFERROR(IF(ISTEXT($L$368),NA(),$L$368),"")</f>
        <v>4.6815116551999996</v>
      </c>
      <c r="M372" s="160">
        <f>IFERROR(AVERAGE(J372:L372),"")</f>
        <v>4.7787339098666672</v>
      </c>
      <c r="N372" s="40">
        <f>IFERROR(STDEV(J372:L372),"")</f>
        <v>0.21107394121750556</v>
      </c>
    </row>
    <row r="373" spans="1:22" x14ac:dyDescent="0.25">
      <c r="A373" s="1" t="s">
        <v>31</v>
      </c>
      <c r="B373" s="1" t="s">
        <v>26</v>
      </c>
      <c r="C373" s="1" t="s">
        <v>27</v>
      </c>
      <c r="D373" s="263">
        <v>107673.95299999999</v>
      </c>
      <c r="E373" s="263">
        <v>85778.195000000007</v>
      </c>
      <c r="F373" s="263">
        <v>1.2552601860000001</v>
      </c>
      <c r="H373" s="78" t="s">
        <v>121</v>
      </c>
      <c r="I373" s="19"/>
      <c r="J373" s="48">
        <f>IFERROR(IF(OR(ISTEXT($J$366),ISTEXT($J$367),ISTEXT($J$368)),NA(),(($J$366 * $I$366) + ($J$367 * $I$367)) / $J$368 / $I$368),"")</f>
        <v>0.84051422627349126</v>
      </c>
      <c r="K373" s="33">
        <f>IFERROR(IF(OR(ISTEXT($K$366),ISTEXT($K$367),ISTEXT($K$368)),NA(),(($K$366 * $I$366) + ($K$367 * $I$367)) / $K$368 / $I$368),"")</f>
        <v>0.7889408841649711</v>
      </c>
      <c r="L373" s="33">
        <f>IFERROR(IF(OR(ISTEXT($L$366),ISTEXT($L$367),ISTEXT($L$368)),NA(),(($L$366 * $I$366) + ($L$367 * $I$367)) / $L$368 / $I$368),"")</f>
        <v>0.84648553467374343</v>
      </c>
      <c r="M373" s="33">
        <f>IFERROR(AVERAGE(J373:L373),"")</f>
        <v>0.82531354837073534</v>
      </c>
      <c r="N373" s="43">
        <f>IFERROR(STDEV(J373:L373),"")</f>
        <v>3.1640830537008488E-2</v>
      </c>
    </row>
    <row r="374" spans="1:22" ht="18.75" thickBot="1" x14ac:dyDescent="0.4">
      <c r="A374" s="1" t="s">
        <v>32</v>
      </c>
      <c r="B374" s="1" t="s">
        <v>26</v>
      </c>
      <c r="C374" s="1" t="s">
        <v>27</v>
      </c>
      <c r="D374" s="263">
        <v>103103.898</v>
      </c>
      <c r="E374" s="263">
        <v>88999.039000000004</v>
      </c>
      <c r="F374" s="263">
        <v>1.1584832730000001</v>
      </c>
      <c r="H374" s="81" t="s">
        <v>123</v>
      </c>
      <c r="I374" s="30"/>
      <c r="J374" s="189">
        <f>IFERROR($J$371 / $J$368 / $F$389 * 1000000,"")</f>
        <v>0.48117108698274319</v>
      </c>
      <c r="K374" s="188">
        <f>IFERROR($K$371 / $K$368 / $F$389 * 1000000,"")</f>
        <v>0.23682633460617145</v>
      </c>
      <c r="L374" s="188">
        <f>IFERROR($L$371 / $L$368 / $F$389 * 1000000,"")</f>
        <v>0.31361513917457212</v>
      </c>
      <c r="M374" s="188">
        <f>IFERROR(AVERAGE(J374:L374),"")</f>
        <v>0.34387085358782893</v>
      </c>
      <c r="N374" s="179">
        <f>IFERROR(STDEV(J374:L374),"")</f>
        <v>0.12495057300582679</v>
      </c>
    </row>
    <row r="375" spans="1:22" ht="15.75" thickTop="1" x14ac:dyDescent="0.25">
      <c r="A375" s="1" t="s">
        <v>33</v>
      </c>
      <c r="B375" s="1" t="s">
        <v>26</v>
      </c>
      <c r="C375" s="1" t="s">
        <v>27</v>
      </c>
      <c r="D375" s="263">
        <v>104165.602</v>
      </c>
      <c r="E375" s="263">
        <v>88998.983999999997</v>
      </c>
      <c r="F375" s="263">
        <v>1.1704133839999999</v>
      </c>
      <c r="H375" s="75"/>
    </row>
    <row r="376" spans="1:22" ht="15.75" thickBot="1" x14ac:dyDescent="0.3">
      <c r="A376" s="1" t="s">
        <v>28</v>
      </c>
      <c r="B376" s="1" t="s">
        <v>26</v>
      </c>
      <c r="C376" s="1" t="s">
        <v>27</v>
      </c>
      <c r="D376" s="263">
        <v>86600.633000000002</v>
      </c>
      <c r="E376" s="263">
        <v>82579.687999999995</v>
      </c>
      <c r="F376" s="263">
        <v>1.048691695</v>
      </c>
      <c r="H376" s="76" t="s">
        <v>124</v>
      </c>
    </row>
    <row r="377" spans="1:22" ht="15.75" thickTop="1" x14ac:dyDescent="0.25">
      <c r="A377" s="1" t="s">
        <v>29</v>
      </c>
      <c r="B377" s="1" t="s">
        <v>26</v>
      </c>
      <c r="C377" s="1" t="s">
        <v>27</v>
      </c>
      <c r="D377" s="263">
        <v>77147.608999999997</v>
      </c>
      <c r="E377" s="263">
        <v>84676.616999999998</v>
      </c>
      <c r="F377" s="263">
        <v>0.91108515800000001</v>
      </c>
      <c r="H377" s="82" t="s">
        <v>114</v>
      </c>
      <c r="I377" s="54">
        <v>0.25</v>
      </c>
      <c r="J377" s="138">
        <f>($F$385 - $M$381) * $F$388</f>
        <v>4.4861450329999997</v>
      </c>
      <c r="K377" s="138">
        <f>($F$386 - $M$381) * $F$388</f>
        <v>4.5087224569999993</v>
      </c>
      <c r="L377" s="138">
        <f>($F$387 - $M$381) * $F$388</f>
        <v>4.6059225009999993</v>
      </c>
      <c r="M377" s="142">
        <f>IFERROR(AVERAGE(J377:L377),"")</f>
        <v>4.5335966636666667</v>
      </c>
      <c r="N377" s="116">
        <f>IFERROR(STDEV(J377:L377),"")</f>
        <v>6.3645149682397442E-2</v>
      </c>
    </row>
    <row r="378" spans="1:22" x14ac:dyDescent="0.25">
      <c r="A378" s="1" t="s">
        <v>30</v>
      </c>
      <c r="B378" s="1" t="s">
        <v>26</v>
      </c>
      <c r="C378" s="1" t="s">
        <v>27</v>
      </c>
      <c r="D378" s="263">
        <v>81259.789000000004</v>
      </c>
      <c r="E378" s="263">
        <v>82341.141000000003</v>
      </c>
      <c r="F378" s="263">
        <v>0.98686741499999997</v>
      </c>
      <c r="H378" s="83" t="s">
        <v>115</v>
      </c>
      <c r="I378" s="23">
        <v>7.4999999999999997E-2</v>
      </c>
      <c r="J378" s="102">
        <f>($F$379 - $M$381) * $F$388</f>
        <v>0.11191169300000001</v>
      </c>
      <c r="K378" s="102">
        <f>($F$380 - $M$381) * $F$388</f>
        <v>0.117669145</v>
      </c>
      <c r="L378" s="102">
        <f>($F$381 - $M$381) * $F$388</f>
        <v>0.122208889</v>
      </c>
      <c r="M378" s="21">
        <f>IFERROR(AVERAGE(J378:L378),"")</f>
        <v>0.11726324233333334</v>
      </c>
      <c r="N378" s="118">
        <f>IFERROR(STDEV(J378:L378),"")</f>
        <v>5.1605841817287806E-3</v>
      </c>
    </row>
    <row r="379" spans="1:22" x14ac:dyDescent="0.25">
      <c r="A379" s="1" t="s">
        <v>43</v>
      </c>
      <c r="B379" s="1" t="s">
        <v>26</v>
      </c>
      <c r="C379" s="1" t="s">
        <v>27</v>
      </c>
      <c r="D379" s="263">
        <v>2382.6950000000002</v>
      </c>
      <c r="E379" s="263">
        <v>85142.25</v>
      </c>
      <c r="F379" s="263">
        <v>2.7984872000000001E-2</v>
      </c>
      <c r="H379" s="83" t="s">
        <v>116</v>
      </c>
      <c r="I379" s="21">
        <v>0.25</v>
      </c>
      <c r="J379" s="157">
        <f>($F$382 - $M$381) * $F$388</f>
        <v>4.9704438609999997</v>
      </c>
      <c r="K379" s="157">
        <f>($F$383 - $M$381) * $F$388</f>
        <v>4.7130211690000001</v>
      </c>
      <c r="L379" s="157">
        <f>($F$384 - $M$381) * $F$388</f>
        <v>4.9901316209999997</v>
      </c>
      <c r="M379" s="160">
        <f>IFERROR(AVERAGE(J379:L379),"")</f>
        <v>4.8911988836666671</v>
      </c>
      <c r="N379" s="67">
        <f>IFERROR(STDEV(J379:L379),"")</f>
        <v>0.15462010049256658</v>
      </c>
    </row>
    <row r="380" spans="1:22" x14ac:dyDescent="0.25">
      <c r="A380" s="1" t="s">
        <v>44</v>
      </c>
      <c r="B380" s="1" t="s">
        <v>26</v>
      </c>
      <c r="C380" s="1" t="s">
        <v>27</v>
      </c>
      <c r="D380" s="263">
        <v>2476.4140000000002</v>
      </c>
      <c r="E380" s="263">
        <v>84162.391000000003</v>
      </c>
      <c r="F380" s="263">
        <v>2.9424235E-2</v>
      </c>
      <c r="H380" s="83" t="s">
        <v>117</v>
      </c>
      <c r="I380" s="19"/>
      <c r="J380" s="19"/>
      <c r="K380" s="19"/>
      <c r="L380" s="19"/>
      <c r="M380" s="19"/>
      <c r="N380" s="57"/>
    </row>
    <row r="381" spans="1:22" ht="15.75" thickBot="1" x14ac:dyDescent="0.3">
      <c r="A381" s="1" t="s">
        <v>45</v>
      </c>
      <c r="B381" s="1" t="s">
        <v>26</v>
      </c>
      <c r="C381" s="1" t="s">
        <v>27</v>
      </c>
      <c r="D381" s="263">
        <v>2619.1010000000001</v>
      </c>
      <c r="E381" s="263">
        <v>85705.891000000003</v>
      </c>
      <c r="F381" s="263">
        <v>3.0559171E-2</v>
      </c>
      <c r="H381" s="84" t="s">
        <v>118</v>
      </c>
      <c r="I381" s="51"/>
      <c r="J381" s="53">
        <f>IF($G$368&lt;&gt;"","Point Deleted",$F$368)</f>
        <v>3.4809999999999998E-6</v>
      </c>
      <c r="K381" s="53">
        <f>IF($G$369&lt;&gt;"","Point Deleted",$F$369)</f>
        <v>1.0416499999999999E-5</v>
      </c>
      <c r="L381" s="51"/>
      <c r="M381" s="53">
        <f t="shared" ref="M381:M386" si="28">IFERROR(AVERAGE(J381:L381),"")</f>
        <v>6.9487499999999993E-6</v>
      </c>
      <c r="N381" s="68">
        <f t="shared" ref="N381:N386" si="29">IFERROR(STDEV(J381:L381),"")</f>
        <v>4.9041390809192998E-6</v>
      </c>
    </row>
    <row r="382" spans="1:22" ht="66.75" thickTop="1" thickBot="1" x14ac:dyDescent="0.3">
      <c r="A382" s="1" t="s">
        <v>40</v>
      </c>
      <c r="B382" s="1" t="s">
        <v>26</v>
      </c>
      <c r="C382" s="1" t="s">
        <v>27</v>
      </c>
      <c r="D382" s="263">
        <v>109038.70299999999</v>
      </c>
      <c r="E382" s="263">
        <v>87749.18</v>
      </c>
      <c r="F382" s="263">
        <v>1.242617914</v>
      </c>
      <c r="H382" s="85" t="s">
        <v>119</v>
      </c>
      <c r="I382" s="50"/>
      <c r="J382" s="73">
        <f>IFERROR(IF(ISTEXT($J$378),NA(),($J$378 * $I$378) / ($F$390 * 3600)),"")</f>
        <v>1.1657468020833333E-6</v>
      </c>
      <c r="K382" s="60">
        <f>IFERROR(IF(ISTEXT($K$378),NA(),($K$378 * $I$378) / ($F$390 * 3600)),"")</f>
        <v>1.2257202604166667E-6</v>
      </c>
      <c r="L382" s="60">
        <f>IFERROR(IF(ISTEXT($L$378),NA(),($L$378 * $I$378) / ($F$390 * 3600)),"")</f>
        <v>1.2730092604166666E-6</v>
      </c>
      <c r="M382" s="60">
        <f t="shared" si="28"/>
        <v>1.2214921076388889E-6</v>
      </c>
      <c r="N382" s="69">
        <f t="shared" si="29"/>
        <v>5.3756085226341476E-8</v>
      </c>
      <c r="P382" s="86" t="s">
        <v>125</v>
      </c>
      <c r="Q382" s="87" t="s">
        <v>126</v>
      </c>
      <c r="R382" s="88" t="s">
        <v>99</v>
      </c>
      <c r="S382" s="88" t="s">
        <v>127</v>
      </c>
      <c r="T382" s="88" t="s">
        <v>128</v>
      </c>
      <c r="U382" s="88" t="s">
        <v>129</v>
      </c>
      <c r="V382" s="88" t="s">
        <v>121</v>
      </c>
    </row>
    <row r="383" spans="1:22" ht="18.75" thickTop="1" x14ac:dyDescent="0.35">
      <c r="A383" s="1" t="s">
        <v>41</v>
      </c>
      <c r="B383" s="1" t="s">
        <v>26</v>
      </c>
      <c r="C383" s="1" t="s">
        <v>27</v>
      </c>
      <c r="D383" s="263">
        <v>107190.898</v>
      </c>
      <c r="E383" s="263">
        <v>90973.718999999997</v>
      </c>
      <c r="F383" s="263">
        <v>1.1782622410000001</v>
      </c>
      <c r="H383" s="83" t="s">
        <v>120</v>
      </c>
      <c r="I383" s="19"/>
      <c r="J383" s="167">
        <f>IFERROR(IF(ISTEXT($J$379),NA(),$J$379),"")</f>
        <v>4.9704438609999997</v>
      </c>
      <c r="K383" s="160">
        <f>IFERROR(IF(ISTEXT($K$379),NA(),$K$379),"")</f>
        <v>4.7130211690000001</v>
      </c>
      <c r="L383" s="160">
        <f>IFERROR(IF(ISTEXT($L$379),NA(),$L$379),"")</f>
        <v>4.9901316209999997</v>
      </c>
      <c r="M383" s="160">
        <f t="shared" si="28"/>
        <v>4.8911988836666671</v>
      </c>
      <c r="N383" s="67">
        <f t="shared" si="29"/>
        <v>0.15462010049256658</v>
      </c>
      <c r="Q383" s="89"/>
      <c r="R383" s="89" t="s">
        <v>113</v>
      </c>
      <c r="S383" s="187">
        <f>$J$374</f>
        <v>0.48117108698274319</v>
      </c>
      <c r="T383" s="187">
        <f>$K$374</f>
        <v>0.23682633460617145</v>
      </c>
      <c r="U383" s="187">
        <f>$L$374</f>
        <v>0.31361513917457212</v>
      </c>
      <c r="V383" s="95">
        <f>$M$373</f>
        <v>0.82531354837073534</v>
      </c>
    </row>
    <row r="384" spans="1:22" x14ac:dyDescent="0.25">
      <c r="A384" s="1" t="s">
        <v>42</v>
      </c>
      <c r="B384" s="1" t="s">
        <v>26</v>
      </c>
      <c r="C384" s="1" t="s">
        <v>27</v>
      </c>
      <c r="D384" s="263">
        <v>111854.336</v>
      </c>
      <c r="E384" s="263">
        <v>89659.93</v>
      </c>
      <c r="F384" s="263">
        <v>1.247539854</v>
      </c>
      <c r="H384" s="83" t="s">
        <v>121</v>
      </c>
      <c r="I384" s="19"/>
      <c r="J384" s="48">
        <f>IFERROR(IF(OR(ISTEXT($J$377),ISTEXT($J$378),ISTEXT($J$379)),NA(),(($J$377 * $I$377) + ($J$378 * $I$378)) / $J$379 / $I$379),"")</f>
        <v>0.90931889933682519</v>
      </c>
      <c r="K384" s="33">
        <f>IFERROR(IF(OR(ISTEXT($K$377),ISTEXT($K$378),ISTEXT($K$379)),NA(),(($K$377 * $I$377) + ($K$378 * $I$378)) / $K$379 / $I$379),"")</f>
        <v>0.96414232772566588</v>
      </c>
      <c r="L384" s="33">
        <f>IFERROR(IF(OR(ISTEXT($L$377),ISTEXT($L$378),ISTEXT($L$379)),NA(),(($L$377 * $I$377) + ($L$378 * $I$378)) / $L$379 / $I$379),"")</f>
        <v>0.9303532492334633</v>
      </c>
      <c r="M384" s="33">
        <f t="shared" si="28"/>
        <v>0.93460482543198475</v>
      </c>
      <c r="N384" s="153">
        <f t="shared" si="29"/>
        <v>2.7657892186597692E-2</v>
      </c>
      <c r="P384" s="90" t="str">
        <f>$B$366</f>
        <v>Ranitidine</v>
      </c>
      <c r="Q384" s="96">
        <f>$F$391</f>
        <v>10</v>
      </c>
      <c r="R384" s="89" t="s">
        <v>124</v>
      </c>
      <c r="S384" s="123">
        <f>$J$385</f>
        <v>2.1321432244534861</v>
      </c>
      <c r="T384" s="123">
        <f>$K$385</f>
        <v>2.3642820727447775</v>
      </c>
      <c r="U384" s="123">
        <f>$L$385</f>
        <v>2.3191395212165151</v>
      </c>
      <c r="V384" s="95">
        <f>$M$384</f>
        <v>0.93460482543198475</v>
      </c>
    </row>
    <row r="385" spans="1:22" ht="18.75" thickBot="1" x14ac:dyDescent="0.4">
      <c r="A385" s="1" t="s">
        <v>37</v>
      </c>
      <c r="B385" s="1" t="s">
        <v>26</v>
      </c>
      <c r="C385" s="1" t="s">
        <v>27</v>
      </c>
      <c r="D385" s="263">
        <v>85774.835999999996</v>
      </c>
      <c r="E385" s="263">
        <v>76479.297000000006</v>
      </c>
      <c r="F385" s="263">
        <v>1.121543207</v>
      </c>
      <c r="H385" s="84" t="s">
        <v>123</v>
      </c>
      <c r="I385" s="51"/>
      <c r="J385" s="122">
        <f>IFERROR($J$382 / $J$379 / $F$389 * 1000000,"")</f>
        <v>2.1321432244534861</v>
      </c>
      <c r="K385" s="113">
        <f>IFERROR($K$382 / $K$379 / $F$389 * 1000000,"")</f>
        <v>2.3642820727447775</v>
      </c>
      <c r="L385" s="113">
        <f>IFERROR($L$382 / $L$379 / $F$389 * 1000000,"")</f>
        <v>2.3191395212165151</v>
      </c>
      <c r="M385" s="113">
        <f t="shared" si="28"/>
        <v>2.2718549394715928</v>
      </c>
      <c r="N385" s="172">
        <f t="shared" si="29"/>
        <v>0.12308121292299638</v>
      </c>
      <c r="P385" s="91"/>
      <c r="Q385" s="97"/>
      <c r="R385" s="98" t="s">
        <v>95</v>
      </c>
      <c r="S385" s="99">
        <f>$J$386</f>
        <v>4.4311540783204908</v>
      </c>
      <c r="T385" s="99">
        <f>$K$386</f>
        <v>9.9831890599347517</v>
      </c>
      <c r="U385" s="99">
        <f>$L$386</f>
        <v>7.3948583200429585</v>
      </c>
      <c r="V385" s="98"/>
    </row>
    <row r="386" spans="1:22" ht="15.75" thickBot="1" x14ac:dyDescent="0.3">
      <c r="A386" s="1" t="s">
        <v>38</v>
      </c>
      <c r="B386" s="1" t="s">
        <v>26</v>
      </c>
      <c r="C386" s="1" t="s">
        <v>27</v>
      </c>
      <c r="D386" s="263">
        <v>86129.406000000003</v>
      </c>
      <c r="E386" s="263">
        <v>76410.891000000003</v>
      </c>
      <c r="F386" s="263">
        <v>1.1271875629999999</v>
      </c>
      <c r="H386" s="190" t="s">
        <v>95</v>
      </c>
      <c r="I386" s="59"/>
      <c r="J386" s="62">
        <f>IFERROR($J$385 / $J$374,"")</f>
        <v>4.4311540783204908</v>
      </c>
      <c r="K386" s="62">
        <f>IFERROR($K$385 / $K$374,"")</f>
        <v>9.9831890599347517</v>
      </c>
      <c r="L386" s="62">
        <f>IFERROR($L$385 / $L$374,"")</f>
        <v>7.3948583200429585</v>
      </c>
      <c r="M386" s="62">
        <f t="shared" si="28"/>
        <v>7.2697338194327337</v>
      </c>
      <c r="N386" s="72">
        <f t="shared" si="29"/>
        <v>2.7781316050102531</v>
      </c>
      <c r="P386" s="92"/>
      <c r="Q386" s="100"/>
      <c r="R386" s="89"/>
      <c r="S386" s="89"/>
      <c r="T386" s="89"/>
      <c r="U386" s="89"/>
      <c r="V386" s="89"/>
    </row>
    <row r="387" spans="1:22" ht="15.75" thickTop="1" x14ac:dyDescent="0.25">
      <c r="A387" s="1" t="s">
        <v>39</v>
      </c>
      <c r="B387" s="1" t="s">
        <v>26</v>
      </c>
      <c r="C387" s="1" t="s">
        <v>27</v>
      </c>
      <c r="D387" s="263">
        <v>90947.843999999997</v>
      </c>
      <c r="E387" s="263">
        <v>78982.914000000004</v>
      </c>
      <c r="F387" s="263">
        <v>1.1514875739999999</v>
      </c>
      <c r="H387" s="75"/>
    </row>
    <row r="388" spans="1:22" x14ac:dyDescent="0.25">
      <c r="C388" s="76"/>
      <c r="E388" s="264" t="s">
        <v>4</v>
      </c>
      <c r="F388" s="265">
        <v>4</v>
      </c>
      <c r="H388" s="75"/>
    </row>
    <row r="389" spans="1:22" x14ac:dyDescent="0.25">
      <c r="C389" s="76"/>
      <c r="E389" s="266" t="s">
        <v>110</v>
      </c>
      <c r="F389" s="267">
        <v>0.11</v>
      </c>
      <c r="H389" s="75"/>
    </row>
    <row r="390" spans="1:22" x14ac:dyDescent="0.25">
      <c r="C390" s="76"/>
      <c r="E390" s="266" t="s">
        <v>111</v>
      </c>
      <c r="F390" s="267">
        <v>2</v>
      </c>
      <c r="H390" s="75"/>
    </row>
    <row r="391" spans="1:22" x14ac:dyDescent="0.25">
      <c r="C391" s="76"/>
      <c r="E391" s="268" t="s">
        <v>112</v>
      </c>
      <c r="F391" s="269">
        <v>10</v>
      </c>
      <c r="H391" s="75"/>
    </row>
    <row r="397" spans="1:22" ht="15.75" thickBot="1" x14ac:dyDescent="0.3">
      <c r="H397" s="76" t="s">
        <v>113</v>
      </c>
    </row>
    <row r="398" spans="1:22" ht="15.75" thickTop="1" x14ac:dyDescent="0.25">
      <c r="A398" s="1" t="s">
        <v>21</v>
      </c>
      <c r="B398" s="1" t="s">
        <v>46</v>
      </c>
      <c r="C398" s="1" t="s">
        <v>47</v>
      </c>
      <c r="D398" s="263">
        <v>1.163</v>
      </c>
      <c r="E398" s="263">
        <v>88370.172000000006</v>
      </c>
      <c r="F398" s="263">
        <v>1.31605E-5</v>
      </c>
      <c r="H398" s="77" t="s">
        <v>114</v>
      </c>
      <c r="I398" s="26">
        <v>7.4999999999999997E-2</v>
      </c>
      <c r="J398" s="27">
        <f>($F$408 - $M$402) * $F$420</f>
        <v>1.8500884074000001</v>
      </c>
      <c r="K398" s="27">
        <f>($F$409 - $M$402) * $F$420</f>
        <v>1.5129465954000001</v>
      </c>
      <c r="L398" s="27">
        <f>($F$410 - $M$402) * $F$420</f>
        <v>1.7267128274000001</v>
      </c>
      <c r="M398" s="36">
        <f>IFERROR(AVERAGE(J398:L398),"")</f>
        <v>1.6965826100666668</v>
      </c>
      <c r="N398" s="37">
        <f>IFERROR(STDEV(J398:L398),"")</f>
        <v>0.17057849467935948</v>
      </c>
      <c r="P398" s="1" t="s">
        <v>113</v>
      </c>
      <c r="Q398" s="16">
        <f>$M$406</f>
        <v>3.441113737637045E-2</v>
      </c>
      <c r="R398" s="16">
        <f>$N$406</f>
        <v>1.5251655257075402E-2</v>
      </c>
    </row>
    <row r="399" spans="1:22" x14ac:dyDescent="0.25">
      <c r="A399" s="1" t="s">
        <v>23</v>
      </c>
      <c r="B399" s="1" t="s">
        <v>46</v>
      </c>
      <c r="C399" s="1" t="s">
        <v>47</v>
      </c>
      <c r="D399" s="263">
        <v>0.81699999999999995</v>
      </c>
      <c r="E399" s="263">
        <v>86935.343999999997</v>
      </c>
      <c r="F399" s="263">
        <v>9.3978E-6</v>
      </c>
      <c r="H399" s="78" t="s">
        <v>115</v>
      </c>
      <c r="I399" s="21">
        <v>0.25</v>
      </c>
      <c r="J399" s="22">
        <f>($F$402 - $M$402) * $F$420</f>
        <v>3.7015540000000002E-4</v>
      </c>
      <c r="K399" s="22">
        <f>($F$403 - $M$402) * $F$420</f>
        <v>1.2995259999999998E-4</v>
      </c>
      <c r="L399" s="22">
        <f>($F$404 - $M$402) * $F$420</f>
        <v>2.5892300000000004E-4</v>
      </c>
      <c r="M399" s="38">
        <f>IFERROR(AVERAGE(J399:L399),"")</f>
        <v>2.5301033333333334E-4</v>
      </c>
      <c r="N399" s="39">
        <f>IFERROR(STDEV(J399:L399),"")</f>
        <v>1.2021050703783483E-4</v>
      </c>
      <c r="P399" s="1" t="s">
        <v>124</v>
      </c>
      <c r="Q399" s="13">
        <f>$M$417</f>
        <v>6.7648618117485251</v>
      </c>
      <c r="R399" s="14">
        <f>$N$417</f>
        <v>0.71717846086892723</v>
      </c>
    </row>
    <row r="400" spans="1:22" x14ac:dyDescent="0.25">
      <c r="A400" s="1" t="s">
        <v>24</v>
      </c>
      <c r="B400" s="1" t="s">
        <v>46</v>
      </c>
      <c r="C400" s="1" t="s">
        <v>47</v>
      </c>
      <c r="D400" s="263">
        <v>1.091</v>
      </c>
      <c r="E400" s="263">
        <v>89628.758000000002</v>
      </c>
      <c r="F400" s="263">
        <v>1.2172400000000001E-5</v>
      </c>
      <c r="H400" s="78" t="s">
        <v>116</v>
      </c>
      <c r="I400" s="23">
        <v>7.4999999999999997E-2</v>
      </c>
      <c r="J400" s="157">
        <f>($F$405 - $M$402) * $F$420</f>
        <v>2.4430693273999999</v>
      </c>
      <c r="K400" s="157">
        <f>($F$406 - $M$402) * $F$420</f>
        <v>2.3016521513999999</v>
      </c>
      <c r="L400" s="157">
        <f>($F$407 - $M$402) * $F$420</f>
        <v>2.1745364554000002</v>
      </c>
      <c r="M400" s="160">
        <f>IFERROR(AVERAGE(J400:L400),"")</f>
        <v>2.3064193114</v>
      </c>
      <c r="N400" s="40">
        <f>IFERROR(STDEV(J400:L400),"")</f>
        <v>0.13432989316228636</v>
      </c>
    </row>
    <row r="401" spans="1:22" x14ac:dyDescent="0.25">
      <c r="A401" s="1" t="s">
        <v>25</v>
      </c>
      <c r="B401" s="1" t="s">
        <v>46</v>
      </c>
      <c r="C401" s="1" t="s">
        <v>47</v>
      </c>
      <c r="D401" s="263">
        <v>0.51700000000000002</v>
      </c>
      <c r="E401" s="263">
        <v>94177.085999999996</v>
      </c>
      <c r="F401" s="263">
        <v>5.4897000000000001E-6</v>
      </c>
      <c r="H401" s="78" t="s">
        <v>117</v>
      </c>
      <c r="I401" s="19"/>
      <c r="J401" s="19"/>
      <c r="K401" s="19"/>
      <c r="L401" s="19"/>
      <c r="M401" s="19"/>
      <c r="N401" s="29"/>
    </row>
    <row r="402" spans="1:22" ht="15.75" thickBot="1" x14ac:dyDescent="0.3">
      <c r="A402" s="1" t="s">
        <v>54</v>
      </c>
      <c r="B402" s="1" t="s">
        <v>46</v>
      </c>
      <c r="C402" s="1" t="s">
        <v>47</v>
      </c>
      <c r="D402" s="263">
        <v>8.9589999999999996</v>
      </c>
      <c r="E402" s="263">
        <v>86295.031000000003</v>
      </c>
      <c r="F402" s="263">
        <v>1.03818E-4</v>
      </c>
      <c r="H402" s="79" t="s">
        <v>118</v>
      </c>
      <c r="I402" s="20"/>
      <c r="J402" s="25">
        <f>IF($G$398&lt;&gt;"","Point Deleted",$F$398)</f>
        <v>1.31605E-5</v>
      </c>
      <c r="K402" s="25">
        <f>IF($G$399&lt;&gt;"","Point Deleted",$F$399)</f>
        <v>9.3978E-6</v>
      </c>
      <c r="L402" s="20"/>
      <c r="M402" s="25">
        <f>IFERROR(AVERAGE(J402:L402),"")</f>
        <v>1.127915E-5</v>
      </c>
      <c r="N402" s="41">
        <f>IFERROR(STDEV(J402:L402),"")</f>
        <v>2.6606306855706226E-6</v>
      </c>
    </row>
    <row r="403" spans="1:22" x14ac:dyDescent="0.25">
      <c r="A403" s="1" t="s">
        <v>55</v>
      </c>
      <c r="B403" s="1" t="s">
        <v>46</v>
      </c>
      <c r="C403" s="1" t="s">
        <v>47</v>
      </c>
      <c r="D403" s="263">
        <v>3.8919999999999999</v>
      </c>
      <c r="E403" s="263">
        <v>88924.875</v>
      </c>
      <c r="F403" s="263">
        <v>4.3767299999999997E-5</v>
      </c>
      <c r="H403" s="80" t="s">
        <v>119</v>
      </c>
      <c r="I403" s="18"/>
      <c r="J403" s="46">
        <f>IFERROR(IF(ISTEXT($J$399),NA(),($J$399 * $I$399) / ($F$422 * 3600)),"")</f>
        <v>1.2852618055555556E-8</v>
      </c>
      <c r="K403" s="31">
        <f>IFERROR(IF(ISTEXT($K$399),NA(),($K$399 * $I$399) / ($F$422 * 3600)),"")</f>
        <v>4.512243055555555E-9</v>
      </c>
      <c r="L403" s="31">
        <f>IFERROR(IF(ISTEXT($L$399),NA(),($L$399 * $I$399) / ($F$422 * 3600)),"")</f>
        <v>8.9903819444444465E-9</v>
      </c>
      <c r="M403" s="31">
        <f>IFERROR(AVERAGE(J403:L403),"")</f>
        <v>8.7850810185185191E-9</v>
      </c>
      <c r="N403" s="42">
        <f>IFERROR(STDEV(J403:L403),"")</f>
        <v>4.1739759388137095E-9</v>
      </c>
    </row>
    <row r="404" spans="1:22" ht="18" x14ac:dyDescent="0.35">
      <c r="A404" s="1" t="s">
        <v>56</v>
      </c>
      <c r="B404" s="1" t="s">
        <v>46</v>
      </c>
      <c r="C404" s="1" t="s">
        <v>47</v>
      </c>
      <c r="D404" s="263">
        <v>6.7919999999999998</v>
      </c>
      <c r="E404" s="263">
        <v>89356.766000000003</v>
      </c>
      <c r="F404" s="263">
        <v>7.6009900000000006E-5</v>
      </c>
      <c r="H404" s="78" t="s">
        <v>120</v>
      </c>
      <c r="I404" s="19"/>
      <c r="J404" s="167">
        <f>IFERROR(IF(ISTEXT($J$400),NA(),$J$400),"")</f>
        <v>2.4430693273999999</v>
      </c>
      <c r="K404" s="160">
        <f>IFERROR(IF(ISTEXT($K$400),NA(),$K$400),"")</f>
        <v>2.3016521513999999</v>
      </c>
      <c r="L404" s="160">
        <f>IFERROR(IF(ISTEXT($L$400),NA(),$L$400),"")</f>
        <v>2.1745364554000002</v>
      </c>
      <c r="M404" s="160">
        <f>IFERROR(AVERAGE(J404:L404),"")</f>
        <v>2.3064193114</v>
      </c>
      <c r="N404" s="40">
        <f>IFERROR(STDEV(J404:L404),"")</f>
        <v>0.13432989316228636</v>
      </c>
    </row>
    <row r="405" spans="1:22" x14ac:dyDescent="0.25">
      <c r="A405" s="1" t="s">
        <v>51</v>
      </c>
      <c r="B405" s="1" t="s">
        <v>46</v>
      </c>
      <c r="C405" s="1" t="s">
        <v>47</v>
      </c>
      <c r="D405" s="263">
        <v>53914.258000000002</v>
      </c>
      <c r="E405" s="263">
        <v>88271.358999999997</v>
      </c>
      <c r="F405" s="263">
        <v>0.61077861099999997</v>
      </c>
      <c r="H405" s="78" t="s">
        <v>121</v>
      </c>
      <c r="I405" s="19"/>
      <c r="J405" s="48">
        <f>IFERROR(IF(OR(ISTEXT($J$398),ISTEXT($J$399),ISTEXT($J$400)),NA(),(($J$398 * $I$398) + ($J$399 * $I$399)) / $J$400 / $I$400),"")</f>
        <v>0.75778539641508069</v>
      </c>
      <c r="K405" s="33">
        <f>IFERROR(IF(OR(ISTEXT($K$398),ISTEXT($K$399),ISTEXT($K$400)),NA(),(($K$398 * $I$398) + ($K$399 * $I$399)) / $K$400 / $I$400),"")</f>
        <v>0.65751889129415453</v>
      </c>
      <c r="L405" s="33">
        <f>IFERROR(IF(OR(ISTEXT($L$398),ISTEXT($L$399),ISTEXT($L$400)),NA(),(($L$398 * $I$398) + ($L$399 * $I$399)) / $L$400 / $I$400),"")</f>
        <v>0.79445708982095842</v>
      </c>
      <c r="M405" s="33">
        <f>IFERROR(AVERAGE(J405:L405),"")</f>
        <v>0.73658712584339792</v>
      </c>
      <c r="N405" s="43">
        <f>IFERROR(STDEV(J405:L405),"")</f>
        <v>7.0887534590817119E-2</v>
      </c>
    </row>
    <row r="406" spans="1:22" ht="18.75" thickBot="1" x14ac:dyDescent="0.4">
      <c r="A406" s="1" t="s">
        <v>52</v>
      </c>
      <c r="B406" s="1" t="s">
        <v>46</v>
      </c>
      <c r="C406" s="1" t="s">
        <v>47</v>
      </c>
      <c r="D406" s="263">
        <v>51778.438000000002</v>
      </c>
      <c r="E406" s="263">
        <v>89983.054999999993</v>
      </c>
      <c r="F406" s="263">
        <v>0.57542431699999996</v>
      </c>
      <c r="H406" s="81" t="s">
        <v>123</v>
      </c>
      <c r="I406" s="30"/>
      <c r="J406" s="110">
        <f>IFERROR($J$403 / $J$400 / $F$421 * 1000000,"")</f>
        <v>4.7825897125719177E-2</v>
      </c>
      <c r="K406" s="35">
        <f>IFERROR($K$403 / $K$400 / $F$421 * 1000000,"")</f>
        <v>1.782215066216257E-2</v>
      </c>
      <c r="L406" s="35">
        <f>IFERROR($L$403 / $L$400 / $F$421 * 1000000,"")</f>
        <v>3.7585364341229596E-2</v>
      </c>
      <c r="M406" s="35">
        <f>IFERROR(AVERAGE(J406:L406),"")</f>
        <v>3.441113737637045E-2</v>
      </c>
      <c r="N406" s="152">
        <f>IFERROR(STDEV(J406:L406),"")</f>
        <v>1.5251655257075402E-2</v>
      </c>
    </row>
    <row r="407" spans="1:22" ht="15.75" thickTop="1" x14ac:dyDescent="0.25">
      <c r="A407" s="1" t="s">
        <v>53</v>
      </c>
      <c r="B407" s="1" t="s">
        <v>46</v>
      </c>
      <c r="C407" s="1" t="s">
        <v>47</v>
      </c>
      <c r="D407" s="263">
        <v>49404.925999999999</v>
      </c>
      <c r="E407" s="263">
        <v>90877.116999999998</v>
      </c>
      <c r="F407" s="263">
        <v>0.54364539300000003</v>
      </c>
      <c r="H407" s="75"/>
    </row>
    <row r="408" spans="1:22" ht="15.75" thickBot="1" x14ac:dyDescent="0.3">
      <c r="A408" s="1" t="s">
        <v>48</v>
      </c>
      <c r="B408" s="1" t="s">
        <v>46</v>
      </c>
      <c r="C408" s="1" t="s">
        <v>47</v>
      </c>
      <c r="D408" s="263">
        <v>38169.175999999999</v>
      </c>
      <c r="E408" s="263">
        <v>82521.991999999998</v>
      </c>
      <c r="F408" s="263">
        <v>0.46253338100000002</v>
      </c>
      <c r="H408" s="76" t="s">
        <v>124</v>
      </c>
    </row>
    <row r="409" spans="1:22" ht="15.75" thickTop="1" x14ac:dyDescent="0.25">
      <c r="A409" s="1" t="s">
        <v>49</v>
      </c>
      <c r="B409" s="1" t="s">
        <v>46</v>
      </c>
      <c r="C409" s="1" t="s">
        <v>47</v>
      </c>
      <c r="D409" s="263">
        <v>31006.728999999999</v>
      </c>
      <c r="E409" s="263">
        <v>81974.616999999998</v>
      </c>
      <c r="F409" s="263">
        <v>0.37824792800000001</v>
      </c>
      <c r="H409" s="82" t="s">
        <v>114</v>
      </c>
      <c r="I409" s="54">
        <v>0.25</v>
      </c>
      <c r="J409" s="138">
        <f>($F$417 - $M$413) * $F$420</f>
        <v>2.3030475598</v>
      </c>
      <c r="K409" s="138">
        <f>($F$418 - $M$413) * $F$420</f>
        <v>2.3152186877999998</v>
      </c>
      <c r="L409" s="138">
        <f>($F$419 - $M$413) * $F$420</f>
        <v>2.2142454157999998</v>
      </c>
      <c r="M409" s="142">
        <f>IFERROR(AVERAGE(J409:L409),"")</f>
        <v>2.2775038877999996</v>
      </c>
      <c r="N409" s="116">
        <f>IFERROR(STDEV(J409:L409),"")</f>
        <v>5.5120411818392563E-2</v>
      </c>
    </row>
    <row r="410" spans="1:22" x14ac:dyDescent="0.25">
      <c r="A410" s="1" t="s">
        <v>50</v>
      </c>
      <c r="B410" s="1" t="s">
        <v>46</v>
      </c>
      <c r="C410" s="1" t="s">
        <v>47</v>
      </c>
      <c r="D410" s="263">
        <v>34847.203000000001</v>
      </c>
      <c r="E410" s="263">
        <v>80722.843999999997</v>
      </c>
      <c r="F410" s="263">
        <v>0.43168948600000001</v>
      </c>
      <c r="H410" s="83" t="s">
        <v>115</v>
      </c>
      <c r="I410" s="23">
        <v>7.4999999999999997E-2</v>
      </c>
      <c r="J410" s="102">
        <f>($F$411 - $M$413) * $F$420</f>
        <v>0.14230907980000002</v>
      </c>
      <c r="K410" s="102">
        <f>($F$412 - $M$413) * $F$420</f>
        <v>0.1591719238</v>
      </c>
      <c r="L410" s="102">
        <f>($F$413 - $M$413) * $F$420</f>
        <v>0.21231726780000001</v>
      </c>
      <c r="M410" s="21">
        <f>IFERROR(AVERAGE(J410:L410),"")</f>
        <v>0.17126609046666666</v>
      </c>
      <c r="N410" s="117">
        <f>IFERROR(STDEV(J410:L410),"")</f>
        <v>3.6537490982300219E-2</v>
      </c>
    </row>
    <row r="411" spans="1:22" x14ac:dyDescent="0.25">
      <c r="A411" s="1" t="s">
        <v>63</v>
      </c>
      <c r="B411" s="1" t="s">
        <v>46</v>
      </c>
      <c r="C411" s="1" t="s">
        <v>47</v>
      </c>
      <c r="D411" s="263">
        <v>3136.835</v>
      </c>
      <c r="E411" s="263">
        <v>88147.758000000002</v>
      </c>
      <c r="F411" s="263">
        <v>3.5586101000000002E-2</v>
      </c>
      <c r="H411" s="83" t="s">
        <v>116</v>
      </c>
      <c r="I411" s="21">
        <v>0.25</v>
      </c>
      <c r="J411" s="157">
        <f>($F$414 - $M$413) * $F$420</f>
        <v>2.2176894398</v>
      </c>
      <c r="K411" s="157">
        <f>($F$415 - $M$413) * $F$420</f>
        <v>2.2463710157999999</v>
      </c>
      <c r="L411" s="157">
        <f>($F$416 - $M$413) * $F$420</f>
        <v>2.6779507917999998</v>
      </c>
      <c r="M411" s="160">
        <f>IFERROR(AVERAGE(J411:L411),"")</f>
        <v>2.3806704158000001</v>
      </c>
      <c r="N411" s="67">
        <f>IFERROR(STDEV(J411:L411),"")</f>
        <v>0.25785145853085056</v>
      </c>
    </row>
    <row r="412" spans="1:22" x14ac:dyDescent="0.25">
      <c r="A412" s="1" t="s">
        <v>64</v>
      </c>
      <c r="B412" s="1" t="s">
        <v>46</v>
      </c>
      <c r="C412" s="1" t="s">
        <v>47</v>
      </c>
      <c r="D412" s="263">
        <v>3408.7779999999998</v>
      </c>
      <c r="E412" s="263">
        <v>85643.789000000004</v>
      </c>
      <c r="F412" s="263">
        <v>3.9801811999999999E-2</v>
      </c>
      <c r="H412" s="83" t="s">
        <v>117</v>
      </c>
      <c r="I412" s="19"/>
      <c r="J412" s="19"/>
      <c r="K412" s="19"/>
      <c r="L412" s="19"/>
      <c r="M412" s="19"/>
      <c r="N412" s="57"/>
    </row>
    <row r="413" spans="1:22" ht="15.75" thickBot="1" x14ac:dyDescent="0.3">
      <c r="A413" s="1" t="s">
        <v>65</v>
      </c>
      <c r="B413" s="1" t="s">
        <v>46</v>
      </c>
      <c r="C413" s="1" t="s">
        <v>47</v>
      </c>
      <c r="D413" s="263">
        <v>4611.9979999999996</v>
      </c>
      <c r="E413" s="263">
        <v>86874.343999999997</v>
      </c>
      <c r="F413" s="263">
        <v>5.3088148000000002E-2</v>
      </c>
      <c r="H413" s="84" t="s">
        <v>118</v>
      </c>
      <c r="I413" s="51"/>
      <c r="J413" s="53">
        <f>IF($G$400&lt;&gt;"","Point Deleted",$F$400)</f>
        <v>1.2172400000000001E-5</v>
      </c>
      <c r="K413" s="53">
        <f>IF($G$401&lt;&gt;"","Point Deleted",$F$401)</f>
        <v>5.4897000000000001E-6</v>
      </c>
      <c r="L413" s="51"/>
      <c r="M413" s="53">
        <f t="shared" ref="M413:M418" si="30">IFERROR(AVERAGE(J413:L413),"")</f>
        <v>8.8310500000000008E-6</v>
      </c>
      <c r="N413" s="68">
        <f t="shared" ref="N413:N418" si="31">IFERROR(STDEV(J413:L413),"")</f>
        <v>4.7253824866353415E-6</v>
      </c>
    </row>
    <row r="414" spans="1:22" ht="66.75" thickTop="1" thickBot="1" x14ac:dyDescent="0.3">
      <c r="A414" s="1" t="s">
        <v>60</v>
      </c>
      <c r="B414" s="1" t="s">
        <v>46</v>
      </c>
      <c r="C414" s="1" t="s">
        <v>47</v>
      </c>
      <c r="D414" s="263">
        <v>49611.98</v>
      </c>
      <c r="E414" s="263">
        <v>89482.664000000004</v>
      </c>
      <c r="F414" s="263">
        <v>0.55443119100000005</v>
      </c>
      <c r="H414" s="85" t="s">
        <v>119</v>
      </c>
      <c r="I414" s="50"/>
      <c r="J414" s="73">
        <f>IFERROR(IF(ISTEXT($J$410),NA(),($J$410 * $I$410) / ($F$422 * 3600)),"")</f>
        <v>1.4823862479166669E-6</v>
      </c>
      <c r="K414" s="60">
        <f>IFERROR(IF(ISTEXT($K$410),NA(),($K$410 * $I$410) / ($F$422 * 3600)),"")</f>
        <v>1.6580408729166668E-6</v>
      </c>
      <c r="L414" s="60">
        <f>IFERROR(IF(ISTEXT($L$410),NA(),($L$410 * $I$410) / ($F$422 * 3600)),"")</f>
        <v>2.2116382062500001E-6</v>
      </c>
      <c r="M414" s="60">
        <f t="shared" si="30"/>
        <v>1.7840217756944445E-6</v>
      </c>
      <c r="N414" s="69">
        <f t="shared" si="31"/>
        <v>3.8059886439896053E-7</v>
      </c>
      <c r="P414" s="86" t="s">
        <v>125</v>
      </c>
      <c r="Q414" s="87" t="s">
        <v>126</v>
      </c>
      <c r="R414" s="88" t="s">
        <v>99</v>
      </c>
      <c r="S414" s="88" t="s">
        <v>127</v>
      </c>
      <c r="T414" s="88" t="s">
        <v>128</v>
      </c>
      <c r="U414" s="88" t="s">
        <v>129</v>
      </c>
      <c r="V414" s="88" t="s">
        <v>121</v>
      </c>
    </row>
    <row r="415" spans="1:22" ht="18.75" thickTop="1" x14ac:dyDescent="0.35">
      <c r="A415" s="1" t="s">
        <v>61</v>
      </c>
      <c r="B415" s="1" t="s">
        <v>46</v>
      </c>
      <c r="C415" s="1" t="s">
        <v>47</v>
      </c>
      <c r="D415" s="263">
        <v>50624.254000000001</v>
      </c>
      <c r="E415" s="263">
        <v>90142.648000000001</v>
      </c>
      <c r="F415" s="263">
        <v>0.56160158500000001</v>
      </c>
      <c r="H415" s="83" t="s">
        <v>120</v>
      </c>
      <c r="I415" s="19"/>
      <c r="J415" s="167">
        <f>IFERROR(IF(ISTEXT($J$411),NA(),$J$411),"")</f>
        <v>2.2176894398</v>
      </c>
      <c r="K415" s="160">
        <f>IFERROR(IF(ISTEXT($K$411),NA(),$K$411),"")</f>
        <v>2.2463710157999999</v>
      </c>
      <c r="L415" s="160">
        <f>IFERROR(IF(ISTEXT($L$411),NA(),$L$411),"")</f>
        <v>2.6779507917999998</v>
      </c>
      <c r="M415" s="160">
        <f t="shared" si="30"/>
        <v>2.3806704158000001</v>
      </c>
      <c r="N415" s="67">
        <f t="shared" si="31"/>
        <v>0.25785145853085056</v>
      </c>
      <c r="Q415" s="89"/>
      <c r="R415" s="89" t="s">
        <v>113</v>
      </c>
      <c r="S415" s="94">
        <f>$J$406</f>
        <v>4.7825897125719177E-2</v>
      </c>
      <c r="T415" s="94">
        <f>$K$406</f>
        <v>1.782215066216257E-2</v>
      </c>
      <c r="U415" s="94">
        <f>$L$406</f>
        <v>3.7585364341229596E-2</v>
      </c>
      <c r="V415" s="95">
        <f>$M$405</f>
        <v>0.73658712584339792</v>
      </c>
    </row>
    <row r="416" spans="1:22" x14ac:dyDescent="0.25">
      <c r="A416" s="1" t="s">
        <v>62</v>
      </c>
      <c r="B416" s="1" t="s">
        <v>46</v>
      </c>
      <c r="C416" s="1" t="s">
        <v>47</v>
      </c>
      <c r="D416" s="263">
        <v>55856.305</v>
      </c>
      <c r="E416" s="263">
        <v>83430.312999999995</v>
      </c>
      <c r="F416" s="263">
        <v>0.66949652900000001</v>
      </c>
      <c r="H416" s="83" t="s">
        <v>121</v>
      </c>
      <c r="I416" s="19"/>
      <c r="J416" s="191">
        <f>IFERROR(IF(OR(ISTEXT($J$409),ISTEXT($J$410),ISTEXT($J$411)),NA(),(($J$409 * $I$409) + ($J$410 * $I$410)) / $J$411 / $I$411),"")</f>
        <v>1.0577406563975649</v>
      </c>
      <c r="K416" s="181">
        <f>IFERROR(IF(OR(ISTEXT($K$409),ISTEXT($K$410),ISTEXT($K$411)),NA(),(($K$409 * $I$409) + ($K$410 * $I$410)) / $K$411 / $I$411),"")</f>
        <v>1.051905606117552</v>
      </c>
      <c r="L416" s="33">
        <f>IFERROR(IF(OR(ISTEXT($L$409),ISTEXT($L$410),ISTEXT($L$411)),NA(),(($L$409 * $I$409) + ($L$410 * $I$410)) / $L$411 / $I$411),"")</f>
        <v>0.85062825019606458</v>
      </c>
      <c r="M416" s="33">
        <f t="shared" si="30"/>
        <v>0.98675817090372719</v>
      </c>
      <c r="N416" s="182">
        <f t="shared" si="31"/>
        <v>0.11792806467015578</v>
      </c>
      <c r="P416" s="90" t="str">
        <f>$B$398</f>
        <v>Talinolol</v>
      </c>
      <c r="Q416" s="96">
        <f>$F$423</f>
        <v>10</v>
      </c>
      <c r="R416" s="89" t="s">
        <v>124</v>
      </c>
      <c r="S416" s="123">
        <f>$J$417</f>
        <v>6.0767023441476926</v>
      </c>
      <c r="T416" s="123">
        <f>$K$417</f>
        <v>6.7099774430311498</v>
      </c>
      <c r="U416" s="123">
        <f>$L$417</f>
        <v>7.5079056480667337</v>
      </c>
      <c r="V416" s="95">
        <f>$M$416</f>
        <v>0.98675817090372719</v>
      </c>
    </row>
    <row r="417" spans="1:22" ht="18.75" thickBot="1" x14ac:dyDescent="0.4">
      <c r="A417" s="1" t="s">
        <v>57</v>
      </c>
      <c r="B417" s="1" t="s">
        <v>46</v>
      </c>
      <c r="C417" s="1" t="s">
        <v>47</v>
      </c>
      <c r="D417" s="263">
        <v>42470.714999999997</v>
      </c>
      <c r="E417" s="263">
        <v>73763.241999999998</v>
      </c>
      <c r="F417" s="263">
        <v>0.57577072100000004</v>
      </c>
      <c r="H417" s="84" t="s">
        <v>123</v>
      </c>
      <c r="I417" s="51"/>
      <c r="J417" s="122">
        <f>IFERROR($J$414 / $J$411 / $F$421 * 1000000,"")</f>
        <v>6.0767023441476926</v>
      </c>
      <c r="K417" s="113">
        <f>IFERROR($K$414 / $K$411 / $F$421 * 1000000,"")</f>
        <v>6.7099774430311498</v>
      </c>
      <c r="L417" s="113">
        <f>IFERROR($L$414 / $L$411 / $F$421 * 1000000,"")</f>
        <v>7.5079056480667337</v>
      </c>
      <c r="M417" s="113">
        <f t="shared" si="30"/>
        <v>6.7648618117485251</v>
      </c>
      <c r="N417" s="172">
        <f t="shared" si="31"/>
        <v>0.71717846086892723</v>
      </c>
      <c r="P417" s="91"/>
      <c r="Q417" s="97"/>
      <c r="R417" s="98" t="s">
        <v>95</v>
      </c>
      <c r="S417" s="124">
        <f>$J$418</f>
        <v>127.05882606182925</v>
      </c>
      <c r="T417" s="124">
        <f>$K$418</f>
        <v>376.49650540082183</v>
      </c>
      <c r="U417" s="124">
        <f>$L$418</f>
        <v>199.75609601397079</v>
      </c>
      <c r="V417" s="98"/>
    </row>
    <row r="418" spans="1:22" ht="15.75" thickBot="1" x14ac:dyDescent="0.3">
      <c r="A418" s="1" t="s">
        <v>58</v>
      </c>
      <c r="B418" s="1" t="s">
        <v>46</v>
      </c>
      <c r="C418" s="1" t="s">
        <v>47</v>
      </c>
      <c r="D418" s="263">
        <v>43491.417999999998</v>
      </c>
      <c r="E418" s="263">
        <v>75138.914000000004</v>
      </c>
      <c r="F418" s="263">
        <v>0.57881350300000001</v>
      </c>
      <c r="H418" s="190" t="s">
        <v>95</v>
      </c>
      <c r="I418" s="59"/>
      <c r="J418" s="114">
        <f>IFERROR($J$417 / $J$406,"")</f>
        <v>127.05882606182925</v>
      </c>
      <c r="K418" s="114">
        <f>IFERROR($K$417 / $K$406,"")</f>
        <v>376.49650540082183</v>
      </c>
      <c r="L418" s="114">
        <f>IFERROR($L$417 / $L$406,"")</f>
        <v>199.75609601397079</v>
      </c>
      <c r="M418" s="114">
        <f t="shared" si="30"/>
        <v>234.4371424922073</v>
      </c>
      <c r="N418" s="121">
        <f t="shared" si="31"/>
        <v>128.2843334438181</v>
      </c>
      <c r="P418" s="92"/>
      <c r="Q418" s="100"/>
      <c r="R418" s="89"/>
      <c r="S418" s="89"/>
      <c r="T418" s="89"/>
      <c r="U418" s="89"/>
      <c r="V418" s="89"/>
    </row>
    <row r="419" spans="1:22" ht="15.75" thickTop="1" x14ac:dyDescent="0.25">
      <c r="A419" s="1" t="s">
        <v>59</v>
      </c>
      <c r="B419" s="1" t="s">
        <v>46</v>
      </c>
      <c r="C419" s="1" t="s">
        <v>47</v>
      </c>
      <c r="D419" s="263">
        <v>44150.417999999998</v>
      </c>
      <c r="E419" s="263">
        <v>79755.773000000001</v>
      </c>
      <c r="F419" s="263">
        <v>0.55357018499999999</v>
      </c>
      <c r="H419" s="75"/>
    </row>
    <row r="420" spans="1:22" x14ac:dyDescent="0.25">
      <c r="C420" s="76"/>
      <c r="E420" s="264" t="s">
        <v>4</v>
      </c>
      <c r="F420" s="265">
        <v>4</v>
      </c>
      <c r="H420" s="75"/>
    </row>
    <row r="421" spans="1:22" x14ac:dyDescent="0.25">
      <c r="C421" s="76"/>
      <c r="E421" s="266" t="s">
        <v>110</v>
      </c>
      <c r="F421" s="267">
        <v>0.11</v>
      </c>
      <c r="H421" s="75"/>
    </row>
    <row r="422" spans="1:22" x14ac:dyDescent="0.25">
      <c r="C422" s="76"/>
      <c r="E422" s="266" t="s">
        <v>111</v>
      </c>
      <c r="F422" s="267">
        <v>2</v>
      </c>
      <c r="H422" s="75"/>
    </row>
    <row r="423" spans="1:22" x14ac:dyDescent="0.25">
      <c r="C423" s="76"/>
      <c r="E423" s="268" t="s">
        <v>112</v>
      </c>
      <c r="F423" s="269">
        <v>10</v>
      </c>
      <c r="H423" s="75"/>
    </row>
    <row r="429" spans="1:22" ht="15.75" thickBot="1" x14ac:dyDescent="0.3">
      <c r="H429" s="76" t="s">
        <v>113</v>
      </c>
    </row>
    <row r="430" spans="1:22" ht="15.75" thickTop="1" x14ac:dyDescent="0.25">
      <c r="A430" s="1" t="s">
        <v>21</v>
      </c>
      <c r="B430" s="1" t="s">
        <v>66</v>
      </c>
      <c r="C430" s="1" t="s">
        <v>67</v>
      </c>
      <c r="D430" s="263">
        <v>1.1279999999999999</v>
      </c>
      <c r="E430" s="263">
        <v>88370.172000000006</v>
      </c>
      <c r="F430" s="263">
        <v>1.27645E-5</v>
      </c>
      <c r="H430" s="77" t="s">
        <v>114</v>
      </c>
      <c r="I430" s="26">
        <v>7.4999999999999997E-2</v>
      </c>
      <c r="J430" s="27">
        <f>($F$440 - $M$434) * $F$452</f>
        <v>1.5677089526000001</v>
      </c>
      <c r="K430" s="27">
        <f>($F$441 - $M$434) * $F$452</f>
        <v>1.3989597526000002</v>
      </c>
      <c r="L430" s="27">
        <f>($F$442 - $M$434) * $F$452</f>
        <v>2.8145166725999999</v>
      </c>
      <c r="M430" s="36">
        <f>IFERROR(AVERAGE(J430:L430),"")</f>
        <v>1.9270617926</v>
      </c>
      <c r="N430" s="37">
        <f>IFERROR(STDEV(J430:L430),"")</f>
        <v>0.77317604473497525</v>
      </c>
      <c r="P430" s="1" t="s">
        <v>113</v>
      </c>
      <c r="Q430" s="15">
        <f>$M$438</f>
        <v>31.131709609785734</v>
      </c>
      <c r="R430" s="13">
        <f>$N$438</f>
        <v>4.090612419024688</v>
      </c>
    </row>
    <row r="431" spans="1:22" x14ac:dyDescent="0.25">
      <c r="A431" s="1" t="s">
        <v>23</v>
      </c>
      <c r="B431" s="1" t="s">
        <v>66</v>
      </c>
      <c r="C431" s="1" t="s">
        <v>67</v>
      </c>
      <c r="D431" s="263">
        <v>6.3010000000000002</v>
      </c>
      <c r="E431" s="263">
        <v>86935.343999999997</v>
      </c>
      <c r="F431" s="263">
        <v>7.2479199999999995E-5</v>
      </c>
      <c r="H431" s="78" t="s">
        <v>115</v>
      </c>
      <c r="I431" s="21">
        <v>0.25</v>
      </c>
      <c r="J431" s="102">
        <f>($F$434 - $M$434) * $F$452</f>
        <v>0.32322771660000005</v>
      </c>
      <c r="K431" s="102">
        <f>($F$435 - $M$434) * $F$452</f>
        <v>0.25409092460000005</v>
      </c>
      <c r="L431" s="102">
        <f>($F$436 - $M$434) * $F$452</f>
        <v>0.58435893259999994</v>
      </c>
      <c r="M431" s="21">
        <f>IFERROR(AVERAGE(J431:L431),"")</f>
        <v>0.38722585793333336</v>
      </c>
      <c r="N431" s="40">
        <f>IFERROR(STDEV(J431:L431),"")</f>
        <v>0.17418685612773141</v>
      </c>
      <c r="P431" s="1" t="s">
        <v>124</v>
      </c>
      <c r="Q431" s="15">
        <f>$M$449</f>
        <v>28.729269403338758</v>
      </c>
      <c r="R431" s="13">
        <f>$N$449</f>
        <v>3.1320839673411021</v>
      </c>
    </row>
    <row r="432" spans="1:22" x14ac:dyDescent="0.25">
      <c r="A432" s="1" t="s">
        <v>24</v>
      </c>
      <c r="B432" s="1" t="s">
        <v>66</v>
      </c>
      <c r="C432" s="1" t="s">
        <v>67</v>
      </c>
      <c r="D432" s="263">
        <v>0.249</v>
      </c>
      <c r="E432" s="263">
        <v>89628.758000000002</v>
      </c>
      <c r="F432" s="263">
        <v>2.7781000000000001E-6</v>
      </c>
      <c r="H432" s="78" t="s">
        <v>116</v>
      </c>
      <c r="I432" s="23">
        <v>7.4999999999999997E-2</v>
      </c>
      <c r="J432" s="157">
        <f>($F$437 - $M$434) * $F$452</f>
        <v>3.0023421365999998</v>
      </c>
      <c r="K432" s="157">
        <f>($F$438 - $M$434) * $F$452</f>
        <v>3.0329347406</v>
      </c>
      <c r="L432" s="157">
        <f>($F$439 - $M$434) * $F$452</f>
        <v>5.5951641126</v>
      </c>
      <c r="M432" s="160">
        <f>IFERROR(AVERAGE(J432:L432),"")</f>
        <v>3.8768136632666668</v>
      </c>
      <c r="N432" s="192">
        <f>IFERROR(STDEV(J432:L432),"")</f>
        <v>1.4882137537658766</v>
      </c>
    </row>
    <row r="433" spans="1:22" x14ac:dyDescent="0.25">
      <c r="A433" s="1" t="s">
        <v>25</v>
      </c>
      <c r="B433" s="1" t="s">
        <v>66</v>
      </c>
      <c r="C433" s="1" t="s">
        <v>67</v>
      </c>
      <c r="D433" s="263">
        <v>3.169</v>
      </c>
      <c r="E433" s="263">
        <v>94177.085999999996</v>
      </c>
      <c r="F433" s="263">
        <v>3.3649399999999997E-5</v>
      </c>
      <c r="H433" s="78" t="s">
        <v>117</v>
      </c>
      <c r="I433" s="19"/>
      <c r="J433" s="19"/>
      <c r="K433" s="19"/>
      <c r="L433" s="19"/>
      <c r="M433" s="19"/>
      <c r="N433" s="29"/>
    </row>
    <row r="434" spans="1:22" ht="15.75" thickBot="1" x14ac:dyDescent="0.3">
      <c r="A434" s="1" t="s">
        <v>74</v>
      </c>
      <c r="B434" s="1" t="s">
        <v>66</v>
      </c>
      <c r="C434" s="1" t="s">
        <v>67</v>
      </c>
      <c r="D434" s="263">
        <v>7204.0309999999999</v>
      </c>
      <c r="E434" s="263">
        <v>89104.156000000003</v>
      </c>
      <c r="F434" s="263">
        <v>8.0849551000000006E-2</v>
      </c>
      <c r="H434" s="79" t="s">
        <v>118</v>
      </c>
      <c r="I434" s="20"/>
      <c r="J434" s="25">
        <f>IF($G$430&lt;&gt;"","Point Deleted",$F$430)</f>
        <v>1.27645E-5</v>
      </c>
      <c r="K434" s="25">
        <f>IF($G$431&lt;&gt;"","Point Deleted",$F$431)</f>
        <v>7.2479199999999995E-5</v>
      </c>
      <c r="L434" s="20"/>
      <c r="M434" s="25">
        <f>IFERROR(AVERAGE(J434:L434),"")</f>
        <v>4.2621849999999996E-5</v>
      </c>
      <c r="N434" s="41">
        <f>IFERROR(STDEV(J434:L434),"")</f>
        <v>4.2224669306520323E-5</v>
      </c>
    </row>
    <row r="435" spans="1:22" x14ac:dyDescent="0.25">
      <c r="A435" s="1" t="s">
        <v>75</v>
      </c>
      <c r="B435" s="1" t="s">
        <v>66</v>
      </c>
      <c r="C435" s="1" t="s">
        <v>67</v>
      </c>
      <c r="D435" s="263">
        <v>5615.4759999999997</v>
      </c>
      <c r="E435" s="263">
        <v>88341.773000000001</v>
      </c>
      <c r="F435" s="263">
        <v>6.3565353000000005E-2</v>
      </c>
      <c r="H435" s="80" t="s">
        <v>119</v>
      </c>
      <c r="I435" s="18"/>
      <c r="J435" s="46">
        <f>IFERROR(IF(ISTEXT($J$431),NA(),($J$431 * $I$431) / ($F$454 * 3600)),"")</f>
        <v>1.1223184604166669E-5</v>
      </c>
      <c r="K435" s="31">
        <f>IFERROR(IF(ISTEXT($K$431),NA(),($K$431 * $I$431) / ($F$454 * 3600)),"")</f>
        <v>8.8226015486111124E-6</v>
      </c>
      <c r="L435" s="31">
        <f>IFERROR(IF(ISTEXT($L$431),NA(),($L$431 * $I$431) / ($F$454 * 3600)),"")</f>
        <v>2.0290240715277776E-5</v>
      </c>
      <c r="M435" s="31">
        <f>IFERROR(AVERAGE(J435:L435),"")</f>
        <v>1.344534228935185E-5</v>
      </c>
      <c r="N435" s="42">
        <f>IFERROR(STDEV(J435:L435),"")</f>
        <v>6.0481547266573376E-6</v>
      </c>
    </row>
    <row r="436" spans="1:22" ht="18" x14ac:dyDescent="0.35">
      <c r="A436" s="1" t="s">
        <v>76</v>
      </c>
      <c r="B436" s="1" t="s">
        <v>66</v>
      </c>
      <c r="C436" s="1" t="s">
        <v>67</v>
      </c>
      <c r="D436" s="263">
        <v>13067.097</v>
      </c>
      <c r="E436" s="263">
        <v>89419.601999999999</v>
      </c>
      <c r="F436" s="263">
        <v>0.14613235499999999</v>
      </c>
      <c r="H436" s="78" t="s">
        <v>120</v>
      </c>
      <c r="I436" s="19"/>
      <c r="J436" s="167">
        <f>IFERROR(IF(ISTEXT($J$432),NA(),$J$432),"")</f>
        <v>3.0023421365999998</v>
      </c>
      <c r="K436" s="160">
        <f>IFERROR(IF(ISTEXT($K$432),NA(),$K$432),"")</f>
        <v>3.0329347406</v>
      </c>
      <c r="L436" s="160">
        <f>IFERROR(IF(ISTEXT($L$432),NA(),$L$432),"")</f>
        <v>5.5951641126</v>
      </c>
      <c r="M436" s="160">
        <f>IFERROR(AVERAGE(J436:L436),"")</f>
        <v>3.8768136632666668</v>
      </c>
      <c r="N436" s="192">
        <f>IFERROR(STDEV(J436:L436),"")</f>
        <v>1.4882137537658766</v>
      </c>
    </row>
    <row r="437" spans="1:22" x14ac:dyDescent="0.25">
      <c r="A437" s="1" t="s">
        <v>71</v>
      </c>
      <c r="B437" s="1" t="s">
        <v>66</v>
      </c>
      <c r="C437" s="1" t="s">
        <v>67</v>
      </c>
      <c r="D437" s="263">
        <v>68749.945000000007</v>
      </c>
      <c r="E437" s="263">
        <v>91589.883000000002</v>
      </c>
      <c r="F437" s="263">
        <v>0.75062815599999999</v>
      </c>
      <c r="H437" s="78" t="s">
        <v>121</v>
      </c>
      <c r="I437" s="19"/>
      <c r="J437" s="48">
        <f>IFERROR(IF(OR(ISTEXT($J$430),ISTEXT($J$431),ISTEXT($J$432)),NA(),(($J$430 * $I$430) + ($J$431 * $I$431)) / $J$432 / $I$432),"")</f>
        <v>0.88102373222376351</v>
      </c>
      <c r="K437" s="33">
        <f>IFERROR(IF(OR(ISTEXT($K$430),ISTEXT($K$431),ISTEXT($K$432)),NA(),(($K$430 * $I$430) + ($K$431 * $I$431)) / $K$432 / $I$432),"")</f>
        <v>0.74051362569784762</v>
      </c>
      <c r="L437" s="33">
        <f>IFERROR(IF(OR(ISTEXT($L$430),ISTEXT($L$431),ISTEXT($L$432)),NA(),(($L$430 * $I$430) + ($L$431 * $I$431)) / $L$432 / $I$432),"")</f>
        <v>0.85115998126704639</v>
      </c>
      <c r="M437" s="33">
        <f>IFERROR(AVERAGE(J437:L437),"")</f>
        <v>0.82423244639621907</v>
      </c>
      <c r="N437" s="43">
        <f>IFERROR(STDEV(J437:L437),"")</f>
        <v>7.4024263654870415E-2</v>
      </c>
    </row>
    <row r="438" spans="1:22" ht="18.75" thickBot="1" x14ac:dyDescent="0.4">
      <c r="A438" s="1" t="s">
        <v>72</v>
      </c>
      <c r="B438" s="1" t="s">
        <v>66</v>
      </c>
      <c r="C438" s="1" t="s">
        <v>67</v>
      </c>
      <c r="D438" s="263">
        <v>68706.664000000004</v>
      </c>
      <c r="E438" s="263">
        <v>90609.008000000002</v>
      </c>
      <c r="F438" s="263">
        <v>0.75827630700000004</v>
      </c>
      <c r="H438" s="81" t="s">
        <v>123</v>
      </c>
      <c r="I438" s="30"/>
      <c r="J438" s="161">
        <f>IFERROR($J$435 / $J$432 / $F$453 * 1000000,"")</f>
        <v>33.98311927984075</v>
      </c>
      <c r="K438" s="159">
        <f>IFERROR($K$435 / $K$432 / $F$453 * 1000000,"")</f>
        <v>26.444838245306421</v>
      </c>
      <c r="L438" s="159">
        <f>IFERROR($L$435 / $L$432 / $F$453 * 1000000,"")</f>
        <v>32.967171304210034</v>
      </c>
      <c r="M438" s="159">
        <f>IFERROR(AVERAGE(J438:L438),"")</f>
        <v>31.131709609785734</v>
      </c>
      <c r="N438" s="166">
        <f>IFERROR(STDEV(J438:L438),"")</f>
        <v>4.090612419024688</v>
      </c>
    </row>
    <row r="439" spans="1:22" ht="15.75" thickTop="1" x14ac:dyDescent="0.25">
      <c r="A439" s="1" t="s">
        <v>73</v>
      </c>
      <c r="B439" s="1" t="s">
        <v>66</v>
      </c>
      <c r="C439" s="1" t="s">
        <v>67</v>
      </c>
      <c r="D439" s="263">
        <v>122207.70299999999</v>
      </c>
      <c r="E439" s="263">
        <v>87364</v>
      </c>
      <c r="F439" s="263">
        <v>1.39883365</v>
      </c>
      <c r="H439" s="75"/>
    </row>
    <row r="440" spans="1:22" ht="15.75" thickBot="1" x14ac:dyDescent="0.3">
      <c r="A440" s="1" t="s">
        <v>68</v>
      </c>
      <c r="B440" s="1" t="s">
        <v>66</v>
      </c>
      <c r="C440" s="1" t="s">
        <v>67</v>
      </c>
      <c r="D440" s="263">
        <v>32282.252</v>
      </c>
      <c r="E440" s="263">
        <v>82359.016000000003</v>
      </c>
      <c r="F440" s="263">
        <v>0.39196986</v>
      </c>
      <c r="H440" s="76" t="s">
        <v>124</v>
      </c>
    </row>
    <row r="441" spans="1:22" ht="15.75" thickTop="1" x14ac:dyDescent="0.25">
      <c r="A441" s="1" t="s">
        <v>69</v>
      </c>
      <c r="B441" s="1" t="s">
        <v>66</v>
      </c>
      <c r="C441" s="1" t="s">
        <v>67</v>
      </c>
      <c r="D441" s="263">
        <v>28617.634999999998</v>
      </c>
      <c r="E441" s="263">
        <v>81815.5</v>
      </c>
      <c r="F441" s="263">
        <v>0.34978256000000002</v>
      </c>
      <c r="H441" s="82" t="s">
        <v>114</v>
      </c>
      <c r="I441" s="54">
        <v>0.25</v>
      </c>
      <c r="J441" s="138">
        <f>($F$449 - $M$445) * $F$452</f>
        <v>5.3282413130000004</v>
      </c>
      <c r="K441" s="138">
        <f>($F$450 - $M$445) * $F$452</f>
        <v>5.4496746890000001</v>
      </c>
      <c r="L441" s="138">
        <f>($F$451 - $M$445) * $F$452</f>
        <v>5.0269330810000001</v>
      </c>
      <c r="M441" s="142">
        <f>IFERROR(AVERAGE(J441:L441),"")</f>
        <v>5.2682830276666666</v>
      </c>
      <c r="N441" s="64">
        <f>IFERROR(STDEV(J441:L441),"")</f>
        <v>0.21765537845109978</v>
      </c>
    </row>
    <row r="442" spans="1:22" x14ac:dyDescent="0.25">
      <c r="A442" s="1" t="s">
        <v>70</v>
      </c>
      <c r="B442" s="1" t="s">
        <v>66</v>
      </c>
      <c r="C442" s="1" t="s">
        <v>67</v>
      </c>
      <c r="D442" s="263">
        <v>57999.976999999999</v>
      </c>
      <c r="E442" s="263">
        <v>82424.758000000002</v>
      </c>
      <c r="F442" s="263">
        <v>0.70367179000000002</v>
      </c>
      <c r="H442" s="83" t="s">
        <v>115</v>
      </c>
      <c r="I442" s="23">
        <v>7.4999999999999997E-2</v>
      </c>
      <c r="J442" s="157">
        <f>($F$443 - $M$445) * $F$452</f>
        <v>1.5285040970000001</v>
      </c>
      <c r="K442" s="157">
        <f>($F$444 - $M$445) * $F$452</f>
        <v>1.7202645569999999</v>
      </c>
      <c r="L442" s="157">
        <f>($F$445 - $M$445) * $F$452</f>
        <v>2.067572433</v>
      </c>
      <c r="M442" s="160">
        <f>IFERROR(AVERAGE(J442:L442),"")</f>
        <v>1.7721136956666665</v>
      </c>
      <c r="N442" s="67">
        <f>IFERROR(STDEV(J442:L442),"")</f>
        <v>0.27324881995135736</v>
      </c>
    </row>
    <row r="443" spans="1:22" x14ac:dyDescent="0.25">
      <c r="A443" s="1" t="s">
        <v>83</v>
      </c>
      <c r="B443" s="1" t="s">
        <v>66</v>
      </c>
      <c r="C443" s="1" t="s">
        <v>67</v>
      </c>
      <c r="D443" s="263">
        <v>33157.917999999998</v>
      </c>
      <c r="E443" s="263">
        <v>86768.07</v>
      </c>
      <c r="F443" s="263">
        <v>0.38214423800000002</v>
      </c>
      <c r="H443" s="83" t="s">
        <v>116</v>
      </c>
      <c r="I443" s="21">
        <v>0.25</v>
      </c>
      <c r="J443" s="157">
        <f>($F$446 - $M$445) * $F$452</f>
        <v>5.6073974489999996</v>
      </c>
      <c r="K443" s="157">
        <f>($F$447 - $M$445) * $F$452</f>
        <v>5.7492715570000001</v>
      </c>
      <c r="L443" s="157">
        <f>($F$448 - $M$445) * $F$452</f>
        <v>6.1108981729999998</v>
      </c>
      <c r="M443" s="160">
        <f>IFERROR(AVERAGE(J443:L443),"")</f>
        <v>5.8225223929999999</v>
      </c>
      <c r="N443" s="67">
        <f>IFERROR(STDEV(J443:L443),"")</f>
        <v>0.25961993085692636</v>
      </c>
    </row>
    <row r="444" spans="1:22" x14ac:dyDescent="0.25">
      <c r="A444" s="1" t="s">
        <v>84</v>
      </c>
      <c r="B444" s="1" t="s">
        <v>66</v>
      </c>
      <c r="C444" s="1" t="s">
        <v>67</v>
      </c>
      <c r="D444" s="263">
        <v>36541.25</v>
      </c>
      <c r="E444" s="263">
        <v>84962.983999999997</v>
      </c>
      <c r="F444" s="263">
        <v>0.43008435299999997</v>
      </c>
      <c r="H444" s="83" t="s">
        <v>117</v>
      </c>
      <c r="I444" s="19"/>
      <c r="J444" s="19"/>
      <c r="K444" s="19"/>
      <c r="L444" s="19"/>
      <c r="M444" s="19"/>
      <c r="N444" s="57"/>
    </row>
    <row r="445" spans="1:22" ht="15.75" thickBot="1" x14ac:dyDescent="0.3">
      <c r="A445" s="1" t="s">
        <v>85</v>
      </c>
      <c r="B445" s="1" t="s">
        <v>66</v>
      </c>
      <c r="C445" s="1" t="s">
        <v>67</v>
      </c>
      <c r="D445" s="263">
        <v>44309.699000000001</v>
      </c>
      <c r="E445" s="263">
        <v>85720.116999999998</v>
      </c>
      <c r="F445" s="263">
        <v>0.51691132200000001</v>
      </c>
      <c r="H445" s="84" t="s">
        <v>118</v>
      </c>
      <c r="I445" s="51"/>
      <c r="J445" s="53">
        <f>IF($G$432&lt;&gt;"","Point Deleted",$F$432)</f>
        <v>2.7781000000000001E-6</v>
      </c>
      <c r="K445" s="53">
        <f>IF($G$433&lt;&gt;"","Point Deleted",$F$433)</f>
        <v>3.3649399999999997E-5</v>
      </c>
      <c r="L445" s="51"/>
      <c r="M445" s="53">
        <f t="shared" ref="M445:M450" si="32">IFERROR(AVERAGE(J445:L445),"")</f>
        <v>1.8213749999999998E-5</v>
      </c>
      <c r="N445" s="68">
        <f t="shared" ref="N445:N450" si="33">IFERROR(STDEV(J445:L445),"")</f>
        <v>2.1829305574044262E-5</v>
      </c>
    </row>
    <row r="446" spans="1:22" ht="66.75" thickTop="1" thickBot="1" x14ac:dyDescent="0.3">
      <c r="A446" s="1" t="s">
        <v>80</v>
      </c>
      <c r="B446" s="1" t="s">
        <v>66</v>
      </c>
      <c r="C446" s="1" t="s">
        <v>67</v>
      </c>
      <c r="D446" s="263">
        <v>124243.898</v>
      </c>
      <c r="E446" s="263">
        <v>88627.414000000004</v>
      </c>
      <c r="F446" s="263">
        <v>1.4018675759999999</v>
      </c>
      <c r="H446" s="85" t="s">
        <v>119</v>
      </c>
      <c r="I446" s="50"/>
      <c r="J446" s="73">
        <f>IFERROR(IF(ISTEXT($J$442),NA(),($J$442 * $I$442) / ($F$454 * 3600)),"")</f>
        <v>1.5921917677083332E-5</v>
      </c>
      <c r="K446" s="60">
        <f>IFERROR(IF(ISTEXT($K$442),NA(),($K$442 * $I$442) / ($F$454 * 3600)),"")</f>
        <v>1.7919422468749998E-5</v>
      </c>
      <c r="L446" s="60">
        <f>IFERROR(IF(ISTEXT($L$442),NA(),($L$442 * $I$442) / ($F$454 * 3600)),"")</f>
        <v>2.1537212843750001E-5</v>
      </c>
      <c r="M446" s="60">
        <f t="shared" si="32"/>
        <v>1.8459517663194446E-5</v>
      </c>
      <c r="N446" s="69">
        <f t="shared" si="33"/>
        <v>2.846341874493294E-6</v>
      </c>
      <c r="P446" s="86" t="s">
        <v>125</v>
      </c>
      <c r="Q446" s="87" t="s">
        <v>126</v>
      </c>
      <c r="R446" s="88" t="s">
        <v>99</v>
      </c>
      <c r="S446" s="88" t="s">
        <v>127</v>
      </c>
      <c r="T446" s="88" t="s">
        <v>128</v>
      </c>
      <c r="U446" s="88" t="s">
        <v>129</v>
      </c>
      <c r="V446" s="88" t="s">
        <v>121</v>
      </c>
    </row>
    <row r="447" spans="1:22" ht="18.75" thickTop="1" x14ac:dyDescent="0.35">
      <c r="A447" s="1" t="s">
        <v>81</v>
      </c>
      <c r="B447" s="1" t="s">
        <v>66</v>
      </c>
      <c r="C447" s="1" t="s">
        <v>67</v>
      </c>
      <c r="D447" s="263">
        <v>126033.70299999999</v>
      </c>
      <c r="E447" s="263">
        <v>87685.616999999998</v>
      </c>
      <c r="F447" s="263">
        <v>1.437336103</v>
      </c>
      <c r="H447" s="83" t="s">
        <v>120</v>
      </c>
      <c r="I447" s="19"/>
      <c r="J447" s="167">
        <f>IFERROR(IF(ISTEXT($J$443),NA(),$J$443),"")</f>
        <v>5.6073974489999996</v>
      </c>
      <c r="K447" s="160">
        <f>IFERROR(IF(ISTEXT($K$443),NA(),$K$443),"")</f>
        <v>5.7492715570000001</v>
      </c>
      <c r="L447" s="160">
        <f>IFERROR(IF(ISTEXT($L$443),NA(),$L$443),"")</f>
        <v>6.1108981729999998</v>
      </c>
      <c r="M447" s="160">
        <f t="shared" si="32"/>
        <v>5.8225223929999999</v>
      </c>
      <c r="N447" s="67">
        <f t="shared" si="33"/>
        <v>0.25961993085692636</v>
      </c>
      <c r="Q447" s="89"/>
      <c r="R447" s="89" t="s">
        <v>113</v>
      </c>
      <c r="S447" s="163">
        <f>$J$438</f>
        <v>33.98311927984075</v>
      </c>
      <c r="T447" s="163">
        <f>$K$438</f>
        <v>26.444838245306421</v>
      </c>
      <c r="U447" s="163">
        <f>$L$438</f>
        <v>32.967171304210034</v>
      </c>
      <c r="V447" s="95">
        <f>$M$437</f>
        <v>0.82423244639621907</v>
      </c>
    </row>
    <row r="448" spans="1:22" x14ac:dyDescent="0.25">
      <c r="A448" s="1" t="s">
        <v>82</v>
      </c>
      <c r="B448" s="1" t="s">
        <v>66</v>
      </c>
      <c r="C448" s="1" t="s">
        <v>67</v>
      </c>
      <c r="D448" s="263">
        <v>135881.141</v>
      </c>
      <c r="E448" s="263">
        <v>88942.422000000006</v>
      </c>
      <c r="F448" s="263">
        <v>1.527742757</v>
      </c>
      <c r="H448" s="83" t="s">
        <v>121</v>
      </c>
      <c r="I448" s="19"/>
      <c r="J448" s="191">
        <f>IFERROR(IF(OR(ISTEXT($J$441),ISTEXT($J$442),ISTEXT($J$443)),NA(),(($J$441 * $I$441) + ($J$442 * $I$442)) / $J$443 / $I$443),"")</f>
        <v>1.0319925767223783</v>
      </c>
      <c r="K448" s="181">
        <f>IFERROR(IF(OR(ISTEXT($K$441),ISTEXT($K$442),ISTEXT($K$443)),NA(),(($K$441 * $I$441) + ($K$442 * $I$442)) / $K$443 / $I$443),"")</f>
        <v>1.0376539004904757</v>
      </c>
      <c r="L448" s="33">
        <f>IFERROR(IF(OR(ISTEXT($L$441),ISTEXT($L$442),ISTEXT($L$443)),NA(),(($L$441 * $I$441) + ($L$442 * $I$442)) / $L$443 / $I$443),"")</f>
        <v>0.92412026039825812</v>
      </c>
      <c r="M448" s="33">
        <f t="shared" si="32"/>
        <v>0.99792224587037059</v>
      </c>
      <c r="N448" s="153">
        <f t="shared" si="33"/>
        <v>6.3977046207380067E-2</v>
      </c>
      <c r="P448" s="90" t="str">
        <f>$B$430</f>
        <v>Warfarin</v>
      </c>
      <c r="Q448" s="96">
        <f>$F$455</f>
        <v>10</v>
      </c>
      <c r="R448" s="89" t="s">
        <v>124</v>
      </c>
      <c r="S448" s="163">
        <f>$J$449</f>
        <v>25.81317045416786</v>
      </c>
      <c r="T448" s="163">
        <f>$K$449</f>
        <v>28.334692318830744</v>
      </c>
      <c r="U448" s="163">
        <f>$L$449</f>
        <v>32.039945437017664</v>
      </c>
      <c r="V448" s="95">
        <f>$M$448</f>
        <v>0.99792224587037059</v>
      </c>
    </row>
    <row r="449" spans="1:22" ht="18.75" thickBot="1" x14ac:dyDescent="0.4">
      <c r="A449" s="1" t="s">
        <v>77</v>
      </c>
      <c r="B449" s="1" t="s">
        <v>66</v>
      </c>
      <c r="C449" s="1" t="s">
        <v>67</v>
      </c>
      <c r="D449" s="263">
        <v>102296.961</v>
      </c>
      <c r="E449" s="263">
        <v>76794.991999999998</v>
      </c>
      <c r="F449" s="263">
        <v>1.3320785420000001</v>
      </c>
      <c r="H449" s="84" t="s">
        <v>123</v>
      </c>
      <c r="I449" s="51"/>
      <c r="J449" s="173">
        <f>IFERROR($J$446 / $J$443 / $F$453 * 1000000,"")</f>
        <v>25.81317045416786</v>
      </c>
      <c r="K449" s="169">
        <f>IFERROR($K$446 / $K$443 / $F$453 * 1000000,"")</f>
        <v>28.334692318830744</v>
      </c>
      <c r="L449" s="169">
        <f>IFERROR($L$446 / $L$443 / $F$453 * 1000000,"")</f>
        <v>32.039945437017664</v>
      </c>
      <c r="M449" s="169">
        <f t="shared" si="32"/>
        <v>28.729269403338758</v>
      </c>
      <c r="N449" s="120">
        <f t="shared" si="33"/>
        <v>3.1320839673411021</v>
      </c>
      <c r="P449" s="91"/>
      <c r="Q449" s="97"/>
      <c r="R449" s="98" t="s">
        <v>95</v>
      </c>
      <c r="S449" s="149">
        <f>$J$450</f>
        <v>0.7595880249133159</v>
      </c>
      <c r="T449" s="99">
        <f>$K$450</f>
        <v>1.0714640057917444</v>
      </c>
      <c r="U449" s="149">
        <f>$L$450</f>
        <v>0.97187426671714605</v>
      </c>
      <c r="V449" s="98"/>
    </row>
    <row r="450" spans="1:22" ht="15.75" thickBot="1" x14ac:dyDescent="0.3">
      <c r="A450" s="1" t="s">
        <v>78</v>
      </c>
      <c r="B450" s="1" t="s">
        <v>66</v>
      </c>
      <c r="C450" s="1" t="s">
        <v>67</v>
      </c>
      <c r="D450" s="263">
        <v>106478.391</v>
      </c>
      <c r="E450" s="263">
        <v>78152.898000000001</v>
      </c>
      <c r="F450" s="263">
        <v>1.362436886</v>
      </c>
      <c r="H450" s="190" t="s">
        <v>95</v>
      </c>
      <c r="I450" s="59"/>
      <c r="J450" s="140">
        <f>IFERROR($J$449 / $J$438,"")</f>
        <v>0.7595880249133159</v>
      </c>
      <c r="K450" s="62">
        <f>IFERROR($K$449 / $K$438,"")</f>
        <v>1.0714640057917444</v>
      </c>
      <c r="L450" s="140">
        <f>IFERROR($L$449 / $L$438,"")</f>
        <v>0.97187426671714605</v>
      </c>
      <c r="M450" s="140">
        <f t="shared" si="32"/>
        <v>0.93430876580740208</v>
      </c>
      <c r="N450" s="174">
        <f t="shared" si="33"/>
        <v>0.15929542368244773</v>
      </c>
      <c r="P450" s="92"/>
      <c r="Q450" s="100"/>
      <c r="R450" s="89"/>
      <c r="S450" s="89"/>
      <c r="T450" s="89"/>
      <c r="U450" s="89"/>
      <c r="V450" s="89"/>
    </row>
    <row r="451" spans="1:22" ht="15.75" thickTop="1" x14ac:dyDescent="0.25">
      <c r="A451" s="1" t="s">
        <v>79</v>
      </c>
      <c r="B451" s="1" t="s">
        <v>66</v>
      </c>
      <c r="C451" s="1" t="s">
        <v>67</v>
      </c>
      <c r="D451" s="263">
        <v>100416.898</v>
      </c>
      <c r="E451" s="263">
        <v>79901.952999999994</v>
      </c>
      <c r="F451" s="263">
        <v>1.256751484</v>
      </c>
      <c r="H451" s="75"/>
    </row>
    <row r="452" spans="1:22" x14ac:dyDescent="0.25">
      <c r="C452" s="76"/>
      <c r="E452" s="264" t="s">
        <v>4</v>
      </c>
      <c r="F452" s="265">
        <v>4</v>
      </c>
      <c r="H452" s="75"/>
    </row>
    <row r="453" spans="1:22" x14ac:dyDescent="0.25">
      <c r="C453" s="76"/>
      <c r="E453" s="266" t="s">
        <v>110</v>
      </c>
      <c r="F453" s="267">
        <v>0.11</v>
      </c>
      <c r="H453" s="75"/>
    </row>
    <row r="454" spans="1:22" x14ac:dyDescent="0.25">
      <c r="C454" s="76"/>
      <c r="E454" s="266" t="s">
        <v>111</v>
      </c>
      <c r="F454" s="267">
        <v>2</v>
      </c>
      <c r="H454" s="75"/>
    </row>
    <row r="455" spans="1:22" x14ac:dyDescent="0.25">
      <c r="C455" s="76"/>
      <c r="E455" s="268" t="s">
        <v>112</v>
      </c>
      <c r="F455" s="269">
        <v>10</v>
      </c>
      <c r="H455" s="75"/>
    </row>
  </sheetData>
  <sortState ref="A2:X291">
    <sortCondition ref="K2:K291"/>
    <sortCondition ref="B2:B291"/>
    <sortCondition ref="G2:G291"/>
    <sortCondition ref="H2:H291"/>
    <sortCondition descending="1" ref="I2:I291"/>
    <sortCondition ref="J2:J291"/>
  </sortState>
  <conditionalFormatting sqref="J6">
    <cfRule type="expression" dxfId="289" priority="290">
      <formula>ISTEXT($J$6)</formula>
    </cfRule>
  </conditionalFormatting>
  <conditionalFormatting sqref="K6">
    <cfRule type="expression" dxfId="288" priority="289">
      <formula>ISTEXT($K$6)</formula>
    </cfRule>
  </conditionalFormatting>
  <conditionalFormatting sqref="J17">
    <cfRule type="expression" dxfId="287" priority="288">
      <formula>ISTEXT($J$17)</formula>
    </cfRule>
  </conditionalFormatting>
  <conditionalFormatting sqref="K17">
    <cfRule type="expression" dxfId="286" priority="287">
      <formula>ISTEXT($K$17)</formula>
    </cfRule>
  </conditionalFormatting>
  <conditionalFormatting sqref="J3">
    <cfRule type="expression" dxfId="285" priority="286">
      <formula>ISTEXT($J$3)</formula>
    </cfRule>
  </conditionalFormatting>
  <conditionalFormatting sqref="K3">
    <cfRule type="expression" dxfId="284" priority="285">
      <formula>ISTEXT($K$3)</formula>
    </cfRule>
  </conditionalFormatting>
  <conditionalFormatting sqref="J4">
    <cfRule type="expression" dxfId="283" priority="284">
      <formula>ISTEXT($J$4)</formula>
    </cfRule>
  </conditionalFormatting>
  <conditionalFormatting sqref="K4">
    <cfRule type="expression" dxfId="282" priority="283">
      <formula>ISTEXT($K$4)</formula>
    </cfRule>
  </conditionalFormatting>
  <conditionalFormatting sqref="J2">
    <cfRule type="expression" dxfId="281" priority="282">
      <formula>ISTEXT($J$2)</formula>
    </cfRule>
  </conditionalFormatting>
  <conditionalFormatting sqref="K2">
    <cfRule type="expression" dxfId="280" priority="281">
      <formula>ISTEXT($K$2)</formula>
    </cfRule>
  </conditionalFormatting>
  <conditionalFormatting sqref="J14">
    <cfRule type="expression" dxfId="279" priority="280">
      <formula>ISTEXT($J$14)</formula>
    </cfRule>
  </conditionalFormatting>
  <conditionalFormatting sqref="K14">
    <cfRule type="expression" dxfId="278" priority="279">
      <formula>ISTEXT($K$14)</formula>
    </cfRule>
  </conditionalFormatting>
  <conditionalFormatting sqref="J15">
    <cfRule type="expression" dxfId="277" priority="278">
      <formula>ISTEXT($J$15)</formula>
    </cfRule>
  </conditionalFormatting>
  <conditionalFormatting sqref="K15">
    <cfRule type="expression" dxfId="276" priority="277">
      <formula>ISTEXT($K$15)</formula>
    </cfRule>
  </conditionalFormatting>
  <conditionalFormatting sqref="J13">
    <cfRule type="expression" dxfId="275" priority="276">
      <formula>ISTEXT($J$13)</formula>
    </cfRule>
  </conditionalFormatting>
  <conditionalFormatting sqref="K13">
    <cfRule type="expression" dxfId="274" priority="275">
      <formula>ISTEXT($K$13)</formula>
    </cfRule>
  </conditionalFormatting>
  <conditionalFormatting sqref="J32">
    <cfRule type="expression" dxfId="273" priority="274">
      <formula>ISTEXT($J$32)</formula>
    </cfRule>
  </conditionalFormatting>
  <conditionalFormatting sqref="K32">
    <cfRule type="expression" dxfId="272" priority="273">
      <formula>ISTEXT($K$32)</formula>
    </cfRule>
  </conditionalFormatting>
  <conditionalFormatting sqref="J43">
    <cfRule type="expression" dxfId="271" priority="272">
      <formula>ISTEXT($J$43)</formula>
    </cfRule>
  </conditionalFormatting>
  <conditionalFormatting sqref="K43">
    <cfRule type="expression" dxfId="270" priority="271">
      <formula>ISTEXT($K$43)</formula>
    </cfRule>
  </conditionalFormatting>
  <conditionalFormatting sqref="J29">
    <cfRule type="expression" dxfId="269" priority="270">
      <formula>ISTEXT($J$29)</formula>
    </cfRule>
  </conditionalFormatting>
  <conditionalFormatting sqref="K29">
    <cfRule type="expression" dxfId="268" priority="269">
      <formula>ISTEXT($K$29)</formula>
    </cfRule>
  </conditionalFormatting>
  <conditionalFormatting sqref="J30">
    <cfRule type="expression" dxfId="267" priority="268">
      <formula>ISTEXT($J$30)</formula>
    </cfRule>
  </conditionalFormatting>
  <conditionalFormatting sqref="K30">
    <cfRule type="expression" dxfId="266" priority="267">
      <formula>ISTEXT($K$30)</formula>
    </cfRule>
  </conditionalFormatting>
  <conditionalFormatting sqref="J28">
    <cfRule type="expression" dxfId="265" priority="266">
      <formula>ISTEXT($J$28)</formula>
    </cfRule>
  </conditionalFormatting>
  <conditionalFormatting sqref="K28">
    <cfRule type="expression" dxfId="264" priority="265">
      <formula>ISTEXT($K$28)</formula>
    </cfRule>
  </conditionalFormatting>
  <conditionalFormatting sqref="J40">
    <cfRule type="expression" dxfId="263" priority="264">
      <formula>ISTEXT($J$40)</formula>
    </cfRule>
  </conditionalFormatting>
  <conditionalFormatting sqref="K40">
    <cfRule type="expression" dxfId="262" priority="263">
      <formula>ISTEXT($K$40)</formula>
    </cfRule>
  </conditionalFormatting>
  <conditionalFormatting sqref="J41">
    <cfRule type="expression" dxfId="261" priority="262">
      <formula>ISTEXT($J$41)</formula>
    </cfRule>
  </conditionalFormatting>
  <conditionalFormatting sqref="K41">
    <cfRule type="expression" dxfId="260" priority="261">
      <formula>ISTEXT($K$41)</formula>
    </cfRule>
  </conditionalFormatting>
  <conditionalFormatting sqref="J39">
    <cfRule type="expression" dxfId="259" priority="260">
      <formula>ISTEXT($J$39)</formula>
    </cfRule>
  </conditionalFormatting>
  <conditionalFormatting sqref="K39">
    <cfRule type="expression" dxfId="258" priority="259">
      <formula>ISTEXT($K$39)</formula>
    </cfRule>
  </conditionalFormatting>
  <conditionalFormatting sqref="J58">
    <cfRule type="expression" dxfId="257" priority="258">
      <formula>ISTEXT($J$58)</formula>
    </cfRule>
  </conditionalFormatting>
  <conditionalFormatting sqref="K58">
    <cfRule type="expression" dxfId="256" priority="257">
      <formula>ISTEXT($K$58)</formula>
    </cfRule>
  </conditionalFormatting>
  <conditionalFormatting sqref="J69">
    <cfRule type="expression" dxfId="255" priority="256">
      <formula>ISTEXT($J$69)</formula>
    </cfRule>
  </conditionalFormatting>
  <conditionalFormatting sqref="K69">
    <cfRule type="expression" dxfId="254" priority="255">
      <formula>ISTEXT($K$69)</formula>
    </cfRule>
  </conditionalFormatting>
  <conditionalFormatting sqref="J55">
    <cfRule type="expression" dxfId="253" priority="254">
      <formula>ISTEXT($J$55)</formula>
    </cfRule>
  </conditionalFormatting>
  <conditionalFormatting sqref="K55">
    <cfRule type="expression" dxfId="252" priority="253">
      <formula>ISTEXT($K$55)</formula>
    </cfRule>
  </conditionalFormatting>
  <conditionalFormatting sqref="J56">
    <cfRule type="expression" dxfId="251" priority="252">
      <formula>ISTEXT($J$56)</formula>
    </cfRule>
  </conditionalFormatting>
  <conditionalFormatting sqref="K56">
    <cfRule type="expression" dxfId="250" priority="251">
      <formula>ISTEXT($K$56)</formula>
    </cfRule>
  </conditionalFormatting>
  <conditionalFormatting sqref="J54">
    <cfRule type="expression" dxfId="249" priority="250">
      <formula>ISTEXT($J$54)</formula>
    </cfRule>
  </conditionalFormatting>
  <conditionalFormatting sqref="K54">
    <cfRule type="expression" dxfId="248" priority="249">
      <formula>ISTEXT($K$54)</formula>
    </cfRule>
  </conditionalFormatting>
  <conditionalFormatting sqref="J66">
    <cfRule type="expression" dxfId="247" priority="248">
      <formula>ISTEXT($J$66)</formula>
    </cfRule>
  </conditionalFormatting>
  <conditionalFormatting sqref="K66">
    <cfRule type="expression" dxfId="246" priority="247">
      <formula>ISTEXT($K$66)</formula>
    </cfRule>
  </conditionalFormatting>
  <conditionalFormatting sqref="J67">
    <cfRule type="expression" dxfId="245" priority="246">
      <formula>ISTEXT($J$67)</formula>
    </cfRule>
  </conditionalFormatting>
  <conditionalFormatting sqref="K67">
    <cfRule type="expression" dxfId="244" priority="245">
      <formula>ISTEXT($K$67)</formula>
    </cfRule>
  </conditionalFormatting>
  <conditionalFormatting sqref="J65">
    <cfRule type="expression" dxfId="243" priority="244">
      <formula>ISTEXT($J$65)</formula>
    </cfRule>
  </conditionalFormatting>
  <conditionalFormatting sqref="K65">
    <cfRule type="expression" dxfId="242" priority="243">
      <formula>ISTEXT($K$65)</formula>
    </cfRule>
  </conditionalFormatting>
  <conditionalFormatting sqref="J84">
    <cfRule type="expression" dxfId="241" priority="242">
      <formula>ISTEXT($J$84)</formula>
    </cfRule>
  </conditionalFormatting>
  <conditionalFormatting sqref="K84">
    <cfRule type="expression" dxfId="240" priority="241">
      <formula>ISTEXT($K$84)</formula>
    </cfRule>
  </conditionalFormatting>
  <conditionalFormatting sqref="J95">
    <cfRule type="expression" dxfId="239" priority="240">
      <formula>ISTEXT($J$95)</formula>
    </cfRule>
  </conditionalFormatting>
  <conditionalFormatting sqref="K95">
    <cfRule type="expression" dxfId="238" priority="239">
      <formula>ISTEXT($K$95)</formula>
    </cfRule>
  </conditionalFormatting>
  <conditionalFormatting sqref="J81">
    <cfRule type="expression" dxfId="237" priority="238">
      <formula>ISTEXT($J$81)</formula>
    </cfRule>
  </conditionalFormatting>
  <conditionalFormatting sqref="K81">
    <cfRule type="expression" dxfId="236" priority="237">
      <formula>ISTEXT($K$81)</formula>
    </cfRule>
  </conditionalFormatting>
  <conditionalFormatting sqref="J82">
    <cfRule type="expression" dxfId="235" priority="236">
      <formula>ISTEXT($J$82)</formula>
    </cfRule>
  </conditionalFormatting>
  <conditionalFormatting sqref="K82">
    <cfRule type="expression" dxfId="234" priority="235">
      <formula>ISTEXT($K$82)</formula>
    </cfRule>
  </conditionalFormatting>
  <conditionalFormatting sqref="J80">
    <cfRule type="expression" dxfId="233" priority="234">
      <formula>ISTEXT($J$80)</formula>
    </cfRule>
  </conditionalFormatting>
  <conditionalFormatting sqref="K80">
    <cfRule type="expression" dxfId="232" priority="233">
      <formula>ISTEXT($K$80)</formula>
    </cfRule>
  </conditionalFormatting>
  <conditionalFormatting sqref="J92">
    <cfRule type="expression" dxfId="231" priority="232">
      <formula>ISTEXT($J$92)</formula>
    </cfRule>
  </conditionalFormatting>
  <conditionalFormatting sqref="K92">
    <cfRule type="expression" dxfId="230" priority="231">
      <formula>ISTEXT($K$92)</formula>
    </cfRule>
  </conditionalFormatting>
  <conditionalFormatting sqref="J93">
    <cfRule type="expression" dxfId="229" priority="230">
      <formula>ISTEXT($J$93)</formula>
    </cfRule>
  </conditionalFormatting>
  <conditionalFormatting sqref="K93">
    <cfRule type="expression" dxfId="228" priority="229">
      <formula>ISTEXT($K$93)</formula>
    </cfRule>
  </conditionalFormatting>
  <conditionalFormatting sqref="J91">
    <cfRule type="expression" dxfId="227" priority="228">
      <formula>ISTEXT($J$91)</formula>
    </cfRule>
  </conditionalFormatting>
  <conditionalFormatting sqref="K91">
    <cfRule type="expression" dxfId="226" priority="227">
      <formula>ISTEXT($K$91)</formula>
    </cfRule>
  </conditionalFormatting>
  <conditionalFormatting sqref="J110">
    <cfRule type="expression" dxfId="225" priority="226">
      <formula>ISTEXT($J$110)</formula>
    </cfRule>
  </conditionalFormatting>
  <conditionalFormatting sqref="K110">
    <cfRule type="expression" dxfId="224" priority="225">
      <formula>ISTEXT($K$110)</formula>
    </cfRule>
  </conditionalFormatting>
  <conditionalFormatting sqref="J121">
    <cfRule type="expression" dxfId="223" priority="224">
      <formula>ISTEXT($J$121)</formula>
    </cfRule>
  </conditionalFormatting>
  <conditionalFormatting sqref="K121">
    <cfRule type="expression" dxfId="222" priority="223">
      <formula>ISTEXT($K$121)</formula>
    </cfRule>
  </conditionalFormatting>
  <conditionalFormatting sqref="J107">
    <cfRule type="expression" dxfId="221" priority="222">
      <formula>ISTEXT($J$107)</formula>
    </cfRule>
  </conditionalFormatting>
  <conditionalFormatting sqref="K107">
    <cfRule type="expression" dxfId="220" priority="221">
      <formula>ISTEXT($K$107)</formula>
    </cfRule>
  </conditionalFormatting>
  <conditionalFormatting sqref="J108">
    <cfRule type="expression" dxfId="219" priority="220">
      <formula>ISTEXT($J$108)</formula>
    </cfRule>
  </conditionalFormatting>
  <conditionalFormatting sqref="K108">
    <cfRule type="expression" dxfId="218" priority="219">
      <formula>ISTEXT($K$108)</formula>
    </cfRule>
  </conditionalFormatting>
  <conditionalFormatting sqref="J106">
    <cfRule type="expression" dxfId="217" priority="218">
      <formula>ISTEXT($J$106)</formula>
    </cfRule>
  </conditionalFormatting>
  <conditionalFormatting sqref="K106">
    <cfRule type="expression" dxfId="216" priority="217">
      <formula>ISTEXT($K$106)</formula>
    </cfRule>
  </conditionalFormatting>
  <conditionalFormatting sqref="J118">
    <cfRule type="expression" dxfId="215" priority="216">
      <formula>ISTEXT($J$118)</formula>
    </cfRule>
  </conditionalFormatting>
  <conditionalFormatting sqref="K118">
    <cfRule type="expression" dxfId="214" priority="215">
      <formula>ISTEXT($K$118)</formula>
    </cfRule>
  </conditionalFormatting>
  <conditionalFormatting sqref="J119">
    <cfRule type="expression" dxfId="213" priority="214">
      <formula>ISTEXT($J$119)</formula>
    </cfRule>
  </conditionalFormatting>
  <conditionalFormatting sqref="K119">
    <cfRule type="expression" dxfId="212" priority="213">
      <formula>ISTEXT($K$119)</formula>
    </cfRule>
  </conditionalFormatting>
  <conditionalFormatting sqref="J117">
    <cfRule type="expression" dxfId="211" priority="212">
      <formula>ISTEXT($J$117)</formula>
    </cfRule>
  </conditionalFormatting>
  <conditionalFormatting sqref="K117">
    <cfRule type="expression" dxfId="210" priority="211">
      <formula>ISTEXT($K$117)</formula>
    </cfRule>
  </conditionalFormatting>
  <conditionalFormatting sqref="J136">
    <cfRule type="expression" dxfId="209" priority="210">
      <formula>ISTEXT($J$136)</formula>
    </cfRule>
  </conditionalFormatting>
  <conditionalFormatting sqref="K136">
    <cfRule type="expression" dxfId="208" priority="209">
      <formula>ISTEXT($K$136)</formula>
    </cfRule>
  </conditionalFormatting>
  <conditionalFormatting sqref="J147">
    <cfRule type="expression" dxfId="207" priority="208">
      <formula>ISTEXT($J$147)</formula>
    </cfRule>
  </conditionalFormatting>
  <conditionalFormatting sqref="K147">
    <cfRule type="expression" dxfId="206" priority="207">
      <formula>ISTEXT($K$147)</formula>
    </cfRule>
  </conditionalFormatting>
  <conditionalFormatting sqref="J133">
    <cfRule type="expression" dxfId="205" priority="206">
      <formula>ISTEXT($J$133)</formula>
    </cfRule>
  </conditionalFormatting>
  <conditionalFormatting sqref="K133">
    <cfRule type="expression" dxfId="204" priority="205">
      <formula>ISTEXT($K$133)</formula>
    </cfRule>
  </conditionalFormatting>
  <conditionalFormatting sqref="J134">
    <cfRule type="expression" dxfId="203" priority="204">
      <formula>ISTEXT($J$134)</formula>
    </cfRule>
  </conditionalFormatting>
  <conditionalFormatting sqref="K134">
    <cfRule type="expression" dxfId="202" priority="203">
      <formula>ISTEXT($K$134)</formula>
    </cfRule>
  </conditionalFormatting>
  <conditionalFormatting sqref="J132">
    <cfRule type="expression" dxfId="201" priority="202">
      <formula>ISTEXT($J$132)</formula>
    </cfRule>
  </conditionalFormatting>
  <conditionalFormatting sqref="K132">
    <cfRule type="expression" dxfId="200" priority="201">
      <formula>ISTEXT($K$132)</formula>
    </cfRule>
  </conditionalFormatting>
  <conditionalFormatting sqref="J144">
    <cfRule type="expression" dxfId="199" priority="200">
      <formula>ISTEXT($J$144)</formula>
    </cfRule>
  </conditionalFormatting>
  <conditionalFormatting sqref="K144">
    <cfRule type="expression" dxfId="198" priority="199">
      <formula>ISTEXT($K$144)</formula>
    </cfRule>
  </conditionalFormatting>
  <conditionalFormatting sqref="J145">
    <cfRule type="expression" dxfId="197" priority="198">
      <formula>ISTEXT($J$145)</formula>
    </cfRule>
  </conditionalFormatting>
  <conditionalFormatting sqref="K145">
    <cfRule type="expression" dxfId="196" priority="197">
      <formula>ISTEXT($K$145)</formula>
    </cfRule>
  </conditionalFormatting>
  <conditionalFormatting sqref="J143">
    <cfRule type="expression" dxfId="195" priority="196">
      <formula>ISTEXT($J$143)</formula>
    </cfRule>
  </conditionalFormatting>
  <conditionalFormatting sqref="K143">
    <cfRule type="expression" dxfId="194" priority="195">
      <formula>ISTEXT($K$143)</formula>
    </cfRule>
  </conditionalFormatting>
  <conditionalFormatting sqref="J162">
    <cfRule type="expression" dxfId="193" priority="194">
      <formula>ISTEXT($J$162)</formula>
    </cfRule>
  </conditionalFormatting>
  <conditionalFormatting sqref="K162">
    <cfRule type="expression" dxfId="192" priority="193">
      <formula>ISTEXT($K$162)</formula>
    </cfRule>
  </conditionalFormatting>
  <conditionalFormatting sqref="J173">
    <cfRule type="expression" dxfId="191" priority="192">
      <formula>ISTEXT($J$173)</formula>
    </cfRule>
  </conditionalFormatting>
  <conditionalFormatting sqref="K173">
    <cfRule type="expression" dxfId="190" priority="191">
      <formula>ISTEXT($K$173)</formula>
    </cfRule>
  </conditionalFormatting>
  <conditionalFormatting sqref="J159">
    <cfRule type="expression" dxfId="189" priority="190">
      <formula>ISTEXT($J$159)</formula>
    </cfRule>
  </conditionalFormatting>
  <conditionalFormatting sqref="K159">
    <cfRule type="expression" dxfId="188" priority="189">
      <formula>ISTEXT($K$159)</formula>
    </cfRule>
  </conditionalFormatting>
  <conditionalFormatting sqref="J160">
    <cfRule type="expression" dxfId="187" priority="188">
      <formula>ISTEXT($J$160)</formula>
    </cfRule>
  </conditionalFormatting>
  <conditionalFormatting sqref="K160">
    <cfRule type="expression" dxfId="186" priority="187">
      <formula>ISTEXT($K$160)</formula>
    </cfRule>
  </conditionalFormatting>
  <conditionalFormatting sqref="J158">
    <cfRule type="expression" dxfId="185" priority="186">
      <formula>ISTEXT($J$158)</formula>
    </cfRule>
  </conditionalFormatting>
  <conditionalFormatting sqref="K158">
    <cfRule type="expression" dxfId="184" priority="185">
      <formula>ISTEXT($K$158)</formula>
    </cfRule>
  </conditionalFormatting>
  <conditionalFormatting sqref="J170">
    <cfRule type="expression" dxfId="183" priority="184">
      <formula>ISTEXT($J$170)</formula>
    </cfRule>
  </conditionalFormatting>
  <conditionalFormatting sqref="K170">
    <cfRule type="expression" dxfId="182" priority="183">
      <formula>ISTEXT($K$170)</formula>
    </cfRule>
  </conditionalFormatting>
  <conditionalFormatting sqref="J171">
    <cfRule type="expression" dxfId="181" priority="182">
      <formula>ISTEXT($J$171)</formula>
    </cfRule>
  </conditionalFormatting>
  <conditionalFormatting sqref="K171">
    <cfRule type="expression" dxfId="180" priority="181">
      <formula>ISTEXT($K$171)</formula>
    </cfRule>
  </conditionalFormatting>
  <conditionalFormatting sqref="J169">
    <cfRule type="expression" dxfId="179" priority="180">
      <formula>ISTEXT($J$169)</formula>
    </cfRule>
  </conditionalFormatting>
  <conditionalFormatting sqref="K169">
    <cfRule type="expression" dxfId="178" priority="179">
      <formula>ISTEXT($K$169)</formula>
    </cfRule>
  </conditionalFormatting>
  <conditionalFormatting sqref="J188">
    <cfRule type="expression" dxfId="177" priority="178">
      <formula>ISTEXT($J$188)</formula>
    </cfRule>
  </conditionalFormatting>
  <conditionalFormatting sqref="K188">
    <cfRule type="expression" dxfId="176" priority="177">
      <formula>ISTEXT($K$188)</formula>
    </cfRule>
  </conditionalFormatting>
  <conditionalFormatting sqref="J199">
    <cfRule type="expression" dxfId="175" priority="176">
      <formula>ISTEXT($J$199)</formula>
    </cfRule>
  </conditionalFormatting>
  <conditionalFormatting sqref="K199">
    <cfRule type="expression" dxfId="174" priority="175">
      <formula>ISTEXT($K$199)</formula>
    </cfRule>
  </conditionalFormatting>
  <conditionalFormatting sqref="J185">
    <cfRule type="expression" dxfId="173" priority="174">
      <formula>ISTEXT($J$185)</formula>
    </cfRule>
  </conditionalFormatting>
  <conditionalFormatting sqref="K185">
    <cfRule type="expression" dxfId="172" priority="173">
      <formula>ISTEXT($K$185)</formula>
    </cfRule>
  </conditionalFormatting>
  <conditionalFormatting sqref="J186">
    <cfRule type="expression" dxfId="171" priority="172">
      <formula>ISTEXT($J$186)</formula>
    </cfRule>
  </conditionalFormatting>
  <conditionalFormatting sqref="K186">
    <cfRule type="expression" dxfId="170" priority="171">
      <formula>ISTEXT($K$186)</formula>
    </cfRule>
  </conditionalFormatting>
  <conditionalFormatting sqref="J184">
    <cfRule type="expression" dxfId="169" priority="170">
      <formula>ISTEXT($J$184)</formula>
    </cfRule>
  </conditionalFormatting>
  <conditionalFormatting sqref="K184">
    <cfRule type="expression" dxfId="168" priority="169">
      <formula>ISTEXT($K$184)</formula>
    </cfRule>
  </conditionalFormatting>
  <conditionalFormatting sqref="J196">
    <cfRule type="expression" dxfId="167" priority="168">
      <formula>ISTEXT($J$196)</formula>
    </cfRule>
  </conditionalFormatting>
  <conditionalFormatting sqref="K196">
    <cfRule type="expression" dxfId="166" priority="167">
      <formula>ISTEXT($K$196)</formula>
    </cfRule>
  </conditionalFormatting>
  <conditionalFormatting sqref="J197">
    <cfRule type="expression" dxfId="165" priority="166">
      <formula>ISTEXT($J$197)</formula>
    </cfRule>
  </conditionalFormatting>
  <conditionalFormatting sqref="K197">
    <cfRule type="expression" dxfId="164" priority="165">
      <formula>ISTEXT($K$197)</formula>
    </cfRule>
  </conditionalFormatting>
  <conditionalFormatting sqref="J195">
    <cfRule type="expression" dxfId="163" priority="164">
      <formula>ISTEXT($J$195)</formula>
    </cfRule>
  </conditionalFormatting>
  <conditionalFormatting sqref="K195">
    <cfRule type="expression" dxfId="162" priority="163">
      <formula>ISTEXT($K$195)</formula>
    </cfRule>
  </conditionalFormatting>
  <conditionalFormatting sqref="J214">
    <cfRule type="expression" dxfId="161" priority="162">
      <formula>ISTEXT($J$214)</formula>
    </cfRule>
  </conditionalFormatting>
  <conditionalFormatting sqref="K214">
    <cfRule type="expression" dxfId="160" priority="161">
      <formula>ISTEXT($K$214)</formula>
    </cfRule>
  </conditionalFormatting>
  <conditionalFormatting sqref="J225">
    <cfRule type="expression" dxfId="159" priority="160">
      <formula>ISTEXT($J$225)</formula>
    </cfRule>
  </conditionalFormatting>
  <conditionalFormatting sqref="K225">
    <cfRule type="expression" dxfId="158" priority="159">
      <formula>ISTEXT($K$225)</formula>
    </cfRule>
  </conditionalFormatting>
  <conditionalFormatting sqref="J211">
    <cfRule type="expression" dxfId="157" priority="158">
      <formula>ISTEXT($J$211)</formula>
    </cfRule>
  </conditionalFormatting>
  <conditionalFormatting sqref="K211">
    <cfRule type="expression" dxfId="156" priority="157">
      <formula>ISTEXT($K$211)</formula>
    </cfRule>
  </conditionalFormatting>
  <conditionalFormatting sqref="J212">
    <cfRule type="expression" dxfId="155" priority="156">
      <formula>ISTEXT($J$212)</formula>
    </cfRule>
  </conditionalFormatting>
  <conditionalFormatting sqref="K212">
    <cfRule type="expression" dxfId="154" priority="155">
      <formula>ISTEXT($K$212)</formula>
    </cfRule>
  </conditionalFormatting>
  <conditionalFormatting sqref="J210">
    <cfRule type="expression" dxfId="153" priority="154">
      <formula>ISTEXT($J$210)</formula>
    </cfRule>
  </conditionalFormatting>
  <conditionalFormatting sqref="K210">
    <cfRule type="expression" dxfId="152" priority="153">
      <formula>ISTEXT($K$210)</formula>
    </cfRule>
  </conditionalFormatting>
  <conditionalFormatting sqref="J222">
    <cfRule type="expression" dxfId="151" priority="152">
      <formula>ISTEXT($J$222)</formula>
    </cfRule>
  </conditionalFormatting>
  <conditionalFormatting sqref="K222">
    <cfRule type="expression" dxfId="150" priority="151">
      <formula>ISTEXT($K$222)</formula>
    </cfRule>
  </conditionalFormatting>
  <conditionalFormatting sqref="J223">
    <cfRule type="expression" dxfId="149" priority="150">
      <formula>ISTEXT($J$223)</formula>
    </cfRule>
  </conditionalFormatting>
  <conditionalFormatting sqref="K223">
    <cfRule type="expression" dxfId="148" priority="149">
      <formula>ISTEXT($K$223)</formula>
    </cfRule>
  </conditionalFormatting>
  <conditionalFormatting sqref="J221">
    <cfRule type="expression" dxfId="147" priority="148">
      <formula>ISTEXT($J$221)</formula>
    </cfRule>
  </conditionalFormatting>
  <conditionalFormatting sqref="K221">
    <cfRule type="expression" dxfId="146" priority="147">
      <formula>ISTEXT($K$221)</formula>
    </cfRule>
  </conditionalFormatting>
  <conditionalFormatting sqref="J240">
    <cfRule type="expression" dxfId="145" priority="146">
      <formula>ISTEXT($J$240)</formula>
    </cfRule>
  </conditionalFormatting>
  <conditionalFormatting sqref="K240">
    <cfRule type="expression" dxfId="144" priority="145">
      <formula>ISTEXT($K$240)</formula>
    </cfRule>
  </conditionalFormatting>
  <conditionalFormatting sqref="J251">
    <cfRule type="expression" dxfId="143" priority="144">
      <formula>ISTEXT($J$251)</formula>
    </cfRule>
  </conditionalFormatting>
  <conditionalFormatting sqref="K251">
    <cfRule type="expression" dxfId="142" priority="143">
      <formula>ISTEXT($K$251)</formula>
    </cfRule>
  </conditionalFormatting>
  <conditionalFormatting sqref="J237">
    <cfRule type="expression" dxfId="141" priority="142">
      <formula>ISTEXT($J$237)</formula>
    </cfRule>
  </conditionalFormatting>
  <conditionalFormatting sqref="K237">
    <cfRule type="expression" dxfId="140" priority="141">
      <formula>ISTEXT($K$237)</formula>
    </cfRule>
  </conditionalFormatting>
  <conditionalFormatting sqref="J238">
    <cfRule type="expression" dxfId="139" priority="140">
      <formula>ISTEXT($J$238)</formula>
    </cfRule>
  </conditionalFormatting>
  <conditionalFormatting sqref="K238">
    <cfRule type="expression" dxfId="138" priority="139">
      <formula>ISTEXT($K$238)</formula>
    </cfRule>
  </conditionalFormatting>
  <conditionalFormatting sqref="J236">
    <cfRule type="expression" dxfId="137" priority="138">
      <formula>ISTEXT($J$236)</formula>
    </cfRule>
  </conditionalFormatting>
  <conditionalFormatting sqref="K236">
    <cfRule type="expression" dxfId="136" priority="137">
      <formula>ISTEXT($K$236)</formula>
    </cfRule>
  </conditionalFormatting>
  <conditionalFormatting sqref="J248">
    <cfRule type="expression" dxfId="135" priority="136">
      <formula>ISTEXT($J$248)</formula>
    </cfRule>
  </conditionalFormatting>
  <conditionalFormatting sqref="K248">
    <cfRule type="expression" dxfId="134" priority="135">
      <formula>ISTEXT($K$248)</formula>
    </cfRule>
  </conditionalFormatting>
  <conditionalFormatting sqref="J249">
    <cfRule type="expression" dxfId="133" priority="134">
      <formula>ISTEXT($J$249)</formula>
    </cfRule>
  </conditionalFormatting>
  <conditionalFormatting sqref="K249">
    <cfRule type="expression" dxfId="132" priority="133">
      <formula>ISTEXT($K$249)</formula>
    </cfRule>
  </conditionalFormatting>
  <conditionalFormatting sqref="J247">
    <cfRule type="expression" dxfId="131" priority="132">
      <formula>ISTEXT($J$247)</formula>
    </cfRule>
  </conditionalFormatting>
  <conditionalFormatting sqref="K247">
    <cfRule type="expression" dxfId="130" priority="131">
      <formula>ISTEXT($K$247)</formula>
    </cfRule>
  </conditionalFormatting>
  <conditionalFormatting sqref="J266">
    <cfRule type="expression" dxfId="129" priority="130">
      <formula>ISTEXT($J$266)</formula>
    </cfRule>
  </conditionalFormatting>
  <conditionalFormatting sqref="K266">
    <cfRule type="expression" dxfId="128" priority="129">
      <formula>ISTEXT($K$266)</formula>
    </cfRule>
  </conditionalFormatting>
  <conditionalFormatting sqref="J277">
    <cfRule type="expression" dxfId="127" priority="128">
      <formula>ISTEXT($J$277)</formula>
    </cfRule>
  </conditionalFormatting>
  <conditionalFormatting sqref="K277">
    <cfRule type="expression" dxfId="126" priority="127">
      <formula>ISTEXT($K$277)</formula>
    </cfRule>
  </conditionalFormatting>
  <conditionalFormatting sqref="J263">
    <cfRule type="expression" dxfId="125" priority="126">
      <formula>ISTEXT($J$263)</formula>
    </cfRule>
  </conditionalFormatting>
  <conditionalFormatting sqref="K263">
    <cfRule type="expression" dxfId="124" priority="125">
      <formula>ISTEXT($K$263)</formula>
    </cfRule>
  </conditionalFormatting>
  <conditionalFormatting sqref="J264">
    <cfRule type="expression" dxfId="123" priority="124">
      <formula>ISTEXT($J$264)</formula>
    </cfRule>
  </conditionalFormatting>
  <conditionalFormatting sqref="K264">
    <cfRule type="expression" dxfId="122" priority="123">
      <formula>ISTEXT($K$264)</formula>
    </cfRule>
  </conditionalFormatting>
  <conditionalFormatting sqref="J262">
    <cfRule type="expression" dxfId="121" priority="122">
      <formula>ISTEXT($J$262)</formula>
    </cfRule>
  </conditionalFormatting>
  <conditionalFormatting sqref="K262">
    <cfRule type="expression" dxfId="120" priority="121">
      <formula>ISTEXT($K$262)</formula>
    </cfRule>
  </conditionalFormatting>
  <conditionalFormatting sqref="J274">
    <cfRule type="expression" dxfId="119" priority="120">
      <formula>ISTEXT($J$274)</formula>
    </cfRule>
  </conditionalFormatting>
  <conditionalFormatting sqref="K274">
    <cfRule type="expression" dxfId="118" priority="119">
      <formula>ISTEXT($K$274)</formula>
    </cfRule>
  </conditionalFormatting>
  <conditionalFormatting sqref="J275">
    <cfRule type="expression" dxfId="117" priority="118">
      <formula>ISTEXT($J$275)</formula>
    </cfRule>
  </conditionalFormatting>
  <conditionalFormatting sqref="K275">
    <cfRule type="expression" dxfId="116" priority="117">
      <formula>ISTEXT($K$275)</formula>
    </cfRule>
  </conditionalFormatting>
  <conditionalFormatting sqref="J273">
    <cfRule type="expression" dxfId="115" priority="116">
      <formula>ISTEXT($J$273)</formula>
    </cfRule>
  </conditionalFormatting>
  <conditionalFormatting sqref="K273">
    <cfRule type="expression" dxfId="114" priority="115">
      <formula>ISTEXT($K$273)</formula>
    </cfRule>
  </conditionalFormatting>
  <conditionalFormatting sqref="J292">
    <cfRule type="expression" dxfId="113" priority="114">
      <formula>ISTEXT($J$292)</formula>
    </cfRule>
  </conditionalFormatting>
  <conditionalFormatting sqref="K292">
    <cfRule type="expression" dxfId="112" priority="113">
      <formula>ISTEXT($K$292)</formula>
    </cfRule>
  </conditionalFormatting>
  <conditionalFormatting sqref="J303">
    <cfRule type="expression" dxfId="111" priority="112">
      <formula>ISTEXT($J$303)</formula>
    </cfRule>
  </conditionalFormatting>
  <conditionalFormatting sqref="K303">
    <cfRule type="expression" dxfId="110" priority="111">
      <formula>ISTEXT($K$303)</formula>
    </cfRule>
  </conditionalFormatting>
  <conditionalFormatting sqref="J289">
    <cfRule type="expression" dxfId="109" priority="110">
      <formula>ISTEXT($J$289)</formula>
    </cfRule>
  </conditionalFormatting>
  <conditionalFormatting sqref="K289">
    <cfRule type="expression" dxfId="108" priority="109">
      <formula>ISTEXT($K$289)</formula>
    </cfRule>
  </conditionalFormatting>
  <conditionalFormatting sqref="J290">
    <cfRule type="expression" dxfId="107" priority="108">
      <formula>ISTEXT($J$290)</formula>
    </cfRule>
  </conditionalFormatting>
  <conditionalFormatting sqref="K290">
    <cfRule type="expression" dxfId="106" priority="107">
      <formula>ISTEXT($K$290)</formula>
    </cfRule>
  </conditionalFormatting>
  <conditionalFormatting sqref="J288">
    <cfRule type="expression" dxfId="105" priority="106">
      <formula>ISTEXT($J$288)</formula>
    </cfRule>
  </conditionalFormatting>
  <conditionalFormatting sqref="K288">
    <cfRule type="expression" dxfId="104" priority="105">
      <formula>ISTEXT($K$288)</formula>
    </cfRule>
  </conditionalFormatting>
  <conditionalFormatting sqref="J300">
    <cfRule type="expression" dxfId="103" priority="104">
      <formula>ISTEXT($J$300)</formula>
    </cfRule>
  </conditionalFormatting>
  <conditionalFormatting sqref="K300">
    <cfRule type="expression" dxfId="102" priority="103">
      <formula>ISTEXT($K$300)</formula>
    </cfRule>
  </conditionalFormatting>
  <conditionalFormatting sqref="J301">
    <cfRule type="expression" dxfId="101" priority="102">
      <formula>ISTEXT($J$301)</formula>
    </cfRule>
  </conditionalFormatting>
  <conditionalFormatting sqref="K301">
    <cfRule type="expression" dxfId="100" priority="101">
      <formula>ISTEXT($K$301)</formula>
    </cfRule>
  </conditionalFormatting>
  <conditionalFormatting sqref="J299">
    <cfRule type="expression" dxfId="99" priority="100">
      <formula>ISTEXT($J$299)</formula>
    </cfRule>
  </conditionalFormatting>
  <conditionalFormatting sqref="K299">
    <cfRule type="expression" dxfId="98" priority="99">
      <formula>ISTEXT($K$299)</formula>
    </cfRule>
  </conditionalFormatting>
  <conditionalFormatting sqref="J318">
    <cfRule type="expression" dxfId="97" priority="98">
      <formula>ISTEXT($J$318)</formula>
    </cfRule>
  </conditionalFormatting>
  <conditionalFormatting sqref="K318">
    <cfRule type="expression" dxfId="96" priority="97">
      <formula>ISTEXT($K$318)</formula>
    </cfRule>
  </conditionalFormatting>
  <conditionalFormatting sqref="J329">
    <cfRule type="expression" dxfId="95" priority="96">
      <formula>ISTEXT($J$329)</formula>
    </cfRule>
  </conditionalFormatting>
  <conditionalFormatting sqref="K329">
    <cfRule type="expression" dxfId="94" priority="95">
      <formula>ISTEXT($K$329)</formula>
    </cfRule>
  </conditionalFormatting>
  <conditionalFormatting sqref="J315">
    <cfRule type="expression" dxfId="93" priority="94">
      <formula>ISTEXT($J$315)</formula>
    </cfRule>
  </conditionalFormatting>
  <conditionalFormatting sqref="K315">
    <cfRule type="expression" dxfId="92" priority="93">
      <formula>ISTEXT($K$315)</formula>
    </cfRule>
  </conditionalFormatting>
  <conditionalFormatting sqref="J316">
    <cfRule type="expression" dxfId="91" priority="92">
      <formula>ISTEXT($J$316)</formula>
    </cfRule>
  </conditionalFormatting>
  <conditionalFormatting sqref="K316">
    <cfRule type="expression" dxfId="90" priority="91">
      <formula>ISTEXT($K$316)</formula>
    </cfRule>
  </conditionalFormatting>
  <conditionalFormatting sqref="J314">
    <cfRule type="expression" dxfId="89" priority="90">
      <formula>ISTEXT($J$314)</formula>
    </cfRule>
  </conditionalFormatting>
  <conditionalFormatting sqref="K314">
    <cfRule type="expression" dxfId="88" priority="89">
      <formula>ISTEXT($K$314)</formula>
    </cfRule>
  </conditionalFormatting>
  <conditionalFormatting sqref="J326">
    <cfRule type="expression" dxfId="87" priority="88">
      <formula>ISTEXT($J$326)</formula>
    </cfRule>
  </conditionalFormatting>
  <conditionalFormatting sqref="K326">
    <cfRule type="expression" dxfId="86" priority="87">
      <formula>ISTEXT($K$326)</formula>
    </cfRule>
  </conditionalFormatting>
  <conditionalFormatting sqref="J327">
    <cfRule type="expression" dxfId="85" priority="86">
      <formula>ISTEXT($J$327)</formula>
    </cfRule>
  </conditionalFormatting>
  <conditionalFormatting sqref="K327">
    <cfRule type="expression" dxfId="84" priority="85">
      <formula>ISTEXT($K$327)</formula>
    </cfRule>
  </conditionalFormatting>
  <conditionalFormatting sqref="J325">
    <cfRule type="expression" dxfId="83" priority="84">
      <formula>ISTEXT($J$325)</formula>
    </cfRule>
  </conditionalFormatting>
  <conditionalFormatting sqref="K325">
    <cfRule type="expression" dxfId="82" priority="83">
      <formula>ISTEXT($K$325)</formula>
    </cfRule>
  </conditionalFormatting>
  <conditionalFormatting sqref="J344">
    <cfRule type="expression" dxfId="81" priority="82">
      <formula>ISTEXT($J$344)</formula>
    </cfRule>
  </conditionalFormatting>
  <conditionalFormatting sqref="K344">
    <cfRule type="expression" dxfId="80" priority="81">
      <formula>ISTEXT($K$344)</formula>
    </cfRule>
  </conditionalFormatting>
  <conditionalFormatting sqref="J355">
    <cfRule type="expression" dxfId="79" priority="80">
      <formula>ISTEXT($J$355)</formula>
    </cfRule>
  </conditionalFormatting>
  <conditionalFormatting sqref="K355">
    <cfRule type="expression" dxfId="78" priority="79">
      <formula>ISTEXT($K$355)</formula>
    </cfRule>
  </conditionalFormatting>
  <conditionalFormatting sqref="J341">
    <cfRule type="expression" dxfId="77" priority="78">
      <formula>ISTEXT($J$341)</formula>
    </cfRule>
  </conditionalFormatting>
  <conditionalFormatting sqref="K341">
    <cfRule type="expression" dxfId="76" priority="77">
      <formula>ISTEXT($K$341)</formula>
    </cfRule>
  </conditionalFormatting>
  <conditionalFormatting sqref="J342">
    <cfRule type="expression" dxfId="75" priority="76">
      <formula>ISTEXT($J$342)</formula>
    </cfRule>
  </conditionalFormatting>
  <conditionalFormatting sqref="K342">
    <cfRule type="expression" dxfId="74" priority="75">
      <formula>ISTEXT($K$342)</formula>
    </cfRule>
  </conditionalFormatting>
  <conditionalFormatting sqref="J340">
    <cfRule type="expression" dxfId="73" priority="74">
      <formula>ISTEXT($J$340)</formula>
    </cfRule>
  </conditionalFormatting>
  <conditionalFormatting sqref="K340">
    <cfRule type="expression" dxfId="72" priority="73">
      <formula>ISTEXT($K$340)</formula>
    </cfRule>
  </conditionalFormatting>
  <conditionalFormatting sqref="J352">
    <cfRule type="expression" dxfId="71" priority="72">
      <formula>ISTEXT($J$352)</formula>
    </cfRule>
  </conditionalFormatting>
  <conditionalFormatting sqref="K352">
    <cfRule type="expression" dxfId="70" priority="71">
      <formula>ISTEXT($K$352)</formula>
    </cfRule>
  </conditionalFormatting>
  <conditionalFormatting sqref="J353">
    <cfRule type="expression" dxfId="69" priority="70">
      <formula>ISTEXT($J$353)</formula>
    </cfRule>
  </conditionalFormatting>
  <conditionalFormatting sqref="K353">
    <cfRule type="expression" dxfId="68" priority="69">
      <formula>ISTEXT($K$353)</formula>
    </cfRule>
  </conditionalFormatting>
  <conditionalFormatting sqref="J351">
    <cfRule type="expression" dxfId="67" priority="68">
      <formula>ISTEXT($J$351)</formula>
    </cfRule>
  </conditionalFormatting>
  <conditionalFormatting sqref="K351">
    <cfRule type="expression" dxfId="66" priority="67">
      <formula>ISTEXT($K$351)</formula>
    </cfRule>
  </conditionalFormatting>
  <conditionalFormatting sqref="J370">
    <cfRule type="expression" dxfId="65" priority="66">
      <formula>ISTEXT($J$370)</formula>
    </cfRule>
  </conditionalFormatting>
  <conditionalFormatting sqref="K370">
    <cfRule type="expression" dxfId="64" priority="65">
      <formula>ISTEXT($K$370)</formula>
    </cfRule>
  </conditionalFormatting>
  <conditionalFormatting sqref="J381">
    <cfRule type="expression" dxfId="63" priority="64">
      <formula>ISTEXT($J$381)</formula>
    </cfRule>
  </conditionalFormatting>
  <conditionalFormatting sqref="K381">
    <cfRule type="expression" dxfId="62" priority="63">
      <formula>ISTEXT($K$381)</formula>
    </cfRule>
  </conditionalFormatting>
  <conditionalFormatting sqref="J367">
    <cfRule type="expression" dxfId="61" priority="62">
      <formula>ISTEXT($J$367)</formula>
    </cfRule>
  </conditionalFormatting>
  <conditionalFormatting sqref="K367">
    <cfRule type="expression" dxfId="60" priority="61">
      <formula>ISTEXT($K$367)</formula>
    </cfRule>
  </conditionalFormatting>
  <conditionalFormatting sqref="L367">
    <cfRule type="expression" dxfId="59" priority="60">
      <formula>ISTEXT($L$367)</formula>
    </cfRule>
  </conditionalFormatting>
  <conditionalFormatting sqref="J368">
    <cfRule type="expression" dxfId="58" priority="59">
      <formula>ISTEXT($J$368)</formula>
    </cfRule>
  </conditionalFormatting>
  <conditionalFormatting sqref="K368">
    <cfRule type="expression" dxfId="57" priority="58">
      <formula>ISTEXT($K$368)</formula>
    </cfRule>
  </conditionalFormatting>
  <conditionalFormatting sqref="L368">
    <cfRule type="expression" dxfId="56" priority="57">
      <formula>ISTEXT($L$368)</formula>
    </cfRule>
  </conditionalFormatting>
  <conditionalFormatting sqref="J366">
    <cfRule type="expression" dxfId="55" priority="56">
      <formula>ISTEXT($J$366)</formula>
    </cfRule>
  </conditionalFormatting>
  <conditionalFormatting sqref="K366">
    <cfRule type="expression" dxfId="54" priority="55">
      <formula>ISTEXT($K$366)</formula>
    </cfRule>
  </conditionalFormatting>
  <conditionalFormatting sqref="L366">
    <cfRule type="expression" dxfId="53" priority="54">
      <formula>ISTEXT($L$366)</formula>
    </cfRule>
  </conditionalFormatting>
  <conditionalFormatting sqref="J378">
    <cfRule type="expression" dxfId="52" priority="53">
      <formula>ISTEXT($J$378)</formula>
    </cfRule>
  </conditionalFormatting>
  <conditionalFormatting sqref="K378">
    <cfRule type="expression" dxfId="51" priority="52">
      <formula>ISTEXT($K$378)</formula>
    </cfRule>
  </conditionalFormatting>
  <conditionalFormatting sqref="L378">
    <cfRule type="expression" dxfId="50" priority="51">
      <formula>ISTEXT($L$378)</formula>
    </cfRule>
  </conditionalFormatting>
  <conditionalFormatting sqref="J379">
    <cfRule type="expression" dxfId="49" priority="50">
      <formula>ISTEXT($J$379)</formula>
    </cfRule>
  </conditionalFormatting>
  <conditionalFormatting sqref="K379">
    <cfRule type="expression" dxfId="48" priority="49">
      <formula>ISTEXT($K$379)</formula>
    </cfRule>
  </conditionalFormatting>
  <conditionalFormatting sqref="L379">
    <cfRule type="expression" dxfId="47" priority="48">
      <formula>ISTEXT($L$379)</formula>
    </cfRule>
  </conditionalFormatting>
  <conditionalFormatting sqref="J377">
    <cfRule type="expression" dxfId="46" priority="47">
      <formula>ISTEXT($J$377)</formula>
    </cfRule>
  </conditionalFormatting>
  <conditionalFormatting sqref="K377">
    <cfRule type="expression" dxfId="45" priority="46">
      <formula>ISTEXT($K$377)</formula>
    </cfRule>
  </conditionalFormatting>
  <conditionalFormatting sqref="L377">
    <cfRule type="expression" dxfId="44" priority="45">
      <formula>ISTEXT($L$377)</formula>
    </cfRule>
  </conditionalFormatting>
  <conditionalFormatting sqref="J402">
    <cfRule type="expression" dxfId="43" priority="44">
      <formula>ISTEXT($J$402)</formula>
    </cfRule>
  </conditionalFormatting>
  <conditionalFormatting sqref="K402">
    <cfRule type="expression" dxfId="42" priority="43">
      <formula>ISTEXT($K$402)</formula>
    </cfRule>
  </conditionalFormatting>
  <conditionalFormatting sqref="J413">
    <cfRule type="expression" dxfId="41" priority="42">
      <formula>ISTEXT($J$413)</formula>
    </cfRule>
  </conditionalFormatting>
  <conditionalFormatting sqref="K413">
    <cfRule type="expression" dxfId="40" priority="41">
      <formula>ISTEXT($K$413)</formula>
    </cfRule>
  </conditionalFormatting>
  <conditionalFormatting sqref="J399">
    <cfRule type="expression" dxfId="39" priority="40">
      <formula>ISTEXT($J$399)</formula>
    </cfRule>
  </conditionalFormatting>
  <conditionalFormatting sqref="K399">
    <cfRule type="expression" dxfId="38" priority="39">
      <formula>ISTEXT($K$399)</formula>
    </cfRule>
  </conditionalFormatting>
  <conditionalFormatting sqref="L399">
    <cfRule type="expression" dxfId="37" priority="38">
      <formula>ISTEXT($L$399)</formula>
    </cfRule>
  </conditionalFormatting>
  <conditionalFormatting sqref="J400">
    <cfRule type="expression" dxfId="36" priority="37">
      <formula>ISTEXT($J$400)</formula>
    </cfRule>
  </conditionalFormatting>
  <conditionalFormatting sqref="K400">
    <cfRule type="expression" dxfId="35" priority="36">
      <formula>ISTEXT($K$400)</formula>
    </cfRule>
  </conditionalFormatting>
  <conditionalFormatting sqref="L400">
    <cfRule type="expression" dxfId="34" priority="35">
      <formula>ISTEXT($L$400)</formula>
    </cfRule>
  </conditionalFormatting>
  <conditionalFormatting sqref="J398">
    <cfRule type="expression" dxfId="33" priority="34">
      <formula>ISTEXT($J$398)</formula>
    </cfRule>
  </conditionalFormatting>
  <conditionalFormatting sqref="K398">
    <cfRule type="expression" dxfId="32" priority="33">
      <formula>ISTEXT($K$398)</formula>
    </cfRule>
  </conditionalFormatting>
  <conditionalFormatting sqref="L398">
    <cfRule type="expression" dxfId="31" priority="32">
      <formula>ISTEXT($L$398)</formula>
    </cfRule>
  </conditionalFormatting>
  <conditionalFormatting sqref="J410">
    <cfRule type="expression" dxfId="30" priority="31">
      <formula>ISTEXT($J$410)</formula>
    </cfRule>
  </conditionalFormatting>
  <conditionalFormatting sqref="K410">
    <cfRule type="expression" dxfId="29" priority="30">
      <formula>ISTEXT($K$410)</formula>
    </cfRule>
  </conditionalFormatting>
  <conditionalFormatting sqref="L410">
    <cfRule type="expression" dxfId="28" priority="29">
      <formula>ISTEXT($L$410)</formula>
    </cfRule>
  </conditionalFormatting>
  <conditionalFormatting sqref="J411">
    <cfRule type="expression" dxfId="27" priority="28">
      <formula>ISTEXT($J$411)</formula>
    </cfRule>
  </conditionalFormatting>
  <conditionalFormatting sqref="K411">
    <cfRule type="expression" dxfId="26" priority="27">
      <formula>ISTEXT($K$411)</formula>
    </cfRule>
  </conditionalFormatting>
  <conditionalFormatting sqref="L411">
    <cfRule type="expression" dxfId="25" priority="26">
      <formula>ISTEXT($L$411)</formula>
    </cfRule>
  </conditionalFormatting>
  <conditionalFormatting sqref="J409">
    <cfRule type="expression" dxfId="24" priority="25">
      <formula>ISTEXT($J$409)</formula>
    </cfRule>
  </conditionalFormatting>
  <conditionalFormatting sqref="K409">
    <cfRule type="expression" dxfId="23" priority="24">
      <formula>ISTEXT($K$409)</formula>
    </cfRule>
  </conditionalFormatting>
  <conditionalFormatting sqref="L409">
    <cfRule type="expression" dxfId="22" priority="23">
      <formula>ISTEXT($L$409)</formula>
    </cfRule>
  </conditionalFormatting>
  <conditionalFormatting sqref="J434">
    <cfRule type="expression" dxfId="21" priority="22">
      <formula>ISTEXT($J$434)</formula>
    </cfRule>
  </conditionalFormatting>
  <conditionalFormatting sqref="K434">
    <cfRule type="expression" dxfId="20" priority="21">
      <formula>ISTEXT($K$434)</formula>
    </cfRule>
  </conditionalFormatting>
  <conditionalFormatting sqref="J445">
    <cfRule type="expression" dxfId="19" priority="20">
      <formula>ISTEXT($J$445)</formula>
    </cfRule>
  </conditionalFormatting>
  <conditionalFormatting sqref="K445">
    <cfRule type="expression" dxfId="18" priority="19">
      <formula>ISTEXT($K$445)</formula>
    </cfRule>
  </conditionalFormatting>
  <conditionalFormatting sqref="J431">
    <cfRule type="expression" dxfId="17" priority="18">
      <formula>ISTEXT($J$431)</formula>
    </cfRule>
  </conditionalFormatting>
  <conditionalFormatting sqref="K431">
    <cfRule type="expression" dxfId="16" priority="17">
      <formula>ISTEXT($K$431)</formula>
    </cfRule>
  </conditionalFormatting>
  <conditionalFormatting sqref="L431">
    <cfRule type="expression" dxfId="15" priority="16">
      <formula>ISTEXT($L$431)</formula>
    </cfRule>
  </conditionalFormatting>
  <conditionalFormatting sqref="J432">
    <cfRule type="expression" dxfId="14" priority="15">
      <formula>ISTEXT($J$432)</formula>
    </cfRule>
  </conditionalFormatting>
  <conditionalFormatting sqref="K432">
    <cfRule type="expression" dxfId="13" priority="14">
      <formula>ISTEXT($K$432)</formula>
    </cfRule>
  </conditionalFormatting>
  <conditionalFormatting sqref="L432">
    <cfRule type="expression" dxfId="12" priority="13">
      <formula>ISTEXT($L$432)</formula>
    </cfRule>
  </conditionalFormatting>
  <conditionalFormatting sqref="J430">
    <cfRule type="expression" dxfId="11" priority="12">
      <formula>ISTEXT($J$430)</formula>
    </cfRule>
  </conditionalFormatting>
  <conditionalFormatting sqref="K430">
    <cfRule type="expression" dxfId="10" priority="11">
      <formula>ISTEXT($K$430)</formula>
    </cfRule>
  </conditionalFormatting>
  <conditionalFormatting sqref="L430">
    <cfRule type="expression" dxfId="9" priority="10">
      <formula>ISTEXT($L$430)</formula>
    </cfRule>
  </conditionalFormatting>
  <conditionalFormatting sqref="J442">
    <cfRule type="expression" dxfId="8" priority="9">
      <formula>ISTEXT($J$442)</formula>
    </cfRule>
  </conditionalFormatting>
  <conditionalFormatting sqref="K442">
    <cfRule type="expression" dxfId="7" priority="8">
      <formula>ISTEXT($K$442)</formula>
    </cfRule>
  </conditionalFormatting>
  <conditionalFormatting sqref="L442">
    <cfRule type="expression" dxfId="6" priority="7">
      <formula>ISTEXT($L$442)</formula>
    </cfRule>
  </conditionalFormatting>
  <conditionalFormatting sqref="J443">
    <cfRule type="expression" dxfId="5" priority="6">
      <formula>ISTEXT($J$443)</formula>
    </cfRule>
  </conditionalFormatting>
  <conditionalFormatting sqref="K443">
    <cfRule type="expression" dxfId="4" priority="5">
      <formula>ISTEXT($K$443)</formula>
    </cfRule>
  </conditionalFormatting>
  <conditionalFormatting sqref="L443">
    <cfRule type="expression" dxfId="3" priority="4">
      <formula>ISTEXT($L$443)</formula>
    </cfRule>
  </conditionalFormatting>
  <conditionalFormatting sqref="J441">
    <cfRule type="expression" dxfId="2" priority="3">
      <formula>ISTEXT($J$441)</formula>
    </cfRule>
  </conditionalFormatting>
  <conditionalFormatting sqref="K441">
    <cfRule type="expression" dxfId="1" priority="2">
      <formula>ISTEXT($K$441)</formula>
    </cfRule>
  </conditionalFormatting>
  <conditionalFormatting sqref="L441">
    <cfRule type="expression" dxfId="0" priority="1">
      <formula>ISTEXT($L$441)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Summary</vt:lpstr>
      <vt:lpstr>Data</vt:lpstr>
      <vt:lpstr>Individual1</vt:lpstr>
      <vt:lpstr>Summary1</vt:lpstr>
      <vt:lpstr>Summary2G1</vt:lpstr>
      <vt:lpstr>Summary3</vt:lpstr>
    </vt:vector>
  </TitlesOfParts>
  <Company>Evotec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Sierra</dc:creator>
  <cp:lastModifiedBy>David Ayres</cp:lastModifiedBy>
  <dcterms:created xsi:type="dcterms:W3CDTF">2020-06-27T13:21:03Z</dcterms:created>
  <dcterms:modified xsi:type="dcterms:W3CDTF">2020-06-30T17:55:49Z</dcterms:modified>
</cp:coreProperties>
</file>