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ne 2020\"/>
    </mc:Choice>
  </mc:AlternateContent>
  <bookViews>
    <workbookView xWindow="0" yWindow="0" windowWidth="28800" windowHeight="12300" activeTab="1"/>
  </bookViews>
  <sheets>
    <sheet name="Summary" sheetId="1" r:id="rId1"/>
    <sheet name="Data" sheetId="2" r:id="rId2"/>
  </sheets>
  <definedNames>
    <definedName name="Individual1">Summary!$J$2:$Q$32</definedName>
    <definedName name="Summary1">Summary!$A$6:$G$12</definedName>
    <definedName name="Summary2G1">Summary!$A$15:$H$33</definedName>
    <definedName name="Summary3">Summary!$A$36:$H$41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40" i="1"/>
  <c r="D40" i="1"/>
  <c r="C40" i="1"/>
  <c r="B40" i="1"/>
  <c r="F40" i="1" s="1"/>
  <c r="G40" i="1" s="1"/>
  <c r="E39" i="1"/>
  <c r="D39" i="1"/>
  <c r="C39" i="1"/>
  <c r="B39" i="1"/>
  <c r="E38" i="1"/>
  <c r="D38" i="1"/>
  <c r="C38" i="1"/>
  <c r="B38" i="1"/>
  <c r="F38" i="1" s="1"/>
  <c r="G38" i="1" s="1"/>
  <c r="E37" i="1"/>
  <c r="D37" i="1"/>
  <c r="C37" i="1"/>
  <c r="B37" i="1"/>
  <c r="P31" i="1"/>
  <c r="Q31" i="1" s="1"/>
  <c r="O31" i="1"/>
  <c r="N31" i="1"/>
  <c r="Q30" i="1"/>
  <c r="P30" i="1"/>
  <c r="O30" i="1"/>
  <c r="N30" i="1"/>
  <c r="Q28" i="1"/>
  <c r="P28" i="1"/>
  <c r="O28" i="1"/>
  <c r="N28" i="1"/>
  <c r="P29" i="1"/>
  <c r="O29" i="1"/>
  <c r="N29" i="1"/>
  <c r="P27" i="1"/>
  <c r="O27" i="1"/>
  <c r="N27" i="1"/>
  <c r="K27" i="1"/>
  <c r="P26" i="1"/>
  <c r="O26" i="1"/>
  <c r="N26" i="1"/>
  <c r="Q26" i="1" s="1"/>
  <c r="Q25" i="1"/>
  <c r="P25" i="1"/>
  <c r="O25" i="1"/>
  <c r="N25" i="1"/>
  <c r="Q23" i="1"/>
  <c r="P23" i="1"/>
  <c r="O23" i="1"/>
  <c r="N23" i="1"/>
  <c r="P24" i="1"/>
  <c r="O24" i="1"/>
  <c r="N24" i="1"/>
  <c r="P22" i="1"/>
  <c r="O22" i="1"/>
  <c r="N22" i="1"/>
  <c r="Q22" i="1" s="1"/>
  <c r="K22" i="1"/>
  <c r="P21" i="1"/>
  <c r="O21" i="1"/>
  <c r="N21" i="1"/>
  <c r="Q21" i="1" s="1"/>
  <c r="Q20" i="1"/>
  <c r="P20" i="1"/>
  <c r="O20" i="1"/>
  <c r="N20" i="1"/>
  <c r="Q18" i="1"/>
  <c r="P18" i="1"/>
  <c r="O18" i="1"/>
  <c r="N18" i="1"/>
  <c r="P19" i="1"/>
  <c r="O19" i="1"/>
  <c r="N19" i="1"/>
  <c r="P17" i="1"/>
  <c r="O17" i="1"/>
  <c r="N17" i="1"/>
  <c r="K17" i="1"/>
  <c r="P16" i="1"/>
  <c r="O16" i="1"/>
  <c r="N16" i="1"/>
  <c r="Q15" i="1"/>
  <c r="P15" i="1"/>
  <c r="O15" i="1"/>
  <c r="N15" i="1"/>
  <c r="Q13" i="1"/>
  <c r="P13" i="1"/>
  <c r="O13" i="1"/>
  <c r="N13" i="1"/>
  <c r="P14" i="1"/>
  <c r="O14" i="1"/>
  <c r="N14" i="1"/>
  <c r="P12" i="1"/>
  <c r="O12" i="1"/>
  <c r="N12" i="1"/>
  <c r="K12" i="1"/>
  <c r="P11" i="1"/>
  <c r="O11" i="1"/>
  <c r="N11" i="1"/>
  <c r="Q10" i="1"/>
  <c r="P10" i="1"/>
  <c r="O10" i="1"/>
  <c r="N10" i="1"/>
  <c r="Q8" i="1"/>
  <c r="P8" i="1"/>
  <c r="O8" i="1"/>
  <c r="N8" i="1"/>
  <c r="P9" i="1"/>
  <c r="O9" i="1"/>
  <c r="N9" i="1"/>
  <c r="P7" i="1"/>
  <c r="Q7" i="1" s="1"/>
  <c r="O7" i="1"/>
  <c r="N7" i="1"/>
  <c r="K7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136" i="2"/>
  <c r="V135" i="2"/>
  <c r="U137" i="2"/>
  <c r="U136" i="2"/>
  <c r="U135" i="2"/>
  <c r="T137" i="2"/>
  <c r="T136" i="2"/>
  <c r="T135" i="2"/>
  <c r="S137" i="2"/>
  <c r="S136" i="2"/>
  <c r="S135" i="2"/>
  <c r="Q136" i="2"/>
  <c r="P136" i="2"/>
  <c r="R119" i="2"/>
  <c r="Q11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R118" i="2"/>
  <c r="Q118" i="2"/>
  <c r="N126" i="2"/>
  <c r="M126" i="2"/>
  <c r="N125" i="2"/>
  <c r="M125" i="2"/>
  <c r="N124" i="2"/>
  <c r="M124" i="2"/>
  <c r="N123" i="2"/>
  <c r="M123" i="2"/>
  <c r="N122" i="2"/>
  <c r="M122" i="2"/>
  <c r="L120" i="2" s="1"/>
  <c r="K124" i="2"/>
  <c r="J123" i="2"/>
  <c r="J126" i="2" s="1"/>
  <c r="L129" i="2"/>
  <c r="L136" i="2" s="1"/>
  <c r="K129" i="2"/>
  <c r="K136" i="2" s="1"/>
  <c r="J129" i="2"/>
  <c r="N129" i="2" s="1"/>
  <c r="L131" i="2"/>
  <c r="L135" i="2" s="1"/>
  <c r="K131" i="2"/>
  <c r="K135" i="2" s="1"/>
  <c r="J131" i="2"/>
  <c r="J135" i="2" s="1"/>
  <c r="L130" i="2"/>
  <c r="L134" i="2" s="1"/>
  <c r="L137" i="2" s="1"/>
  <c r="L138" i="2" s="1"/>
  <c r="K130" i="2"/>
  <c r="K134" i="2" s="1"/>
  <c r="K137" i="2" s="1"/>
  <c r="K138" i="2" s="1"/>
  <c r="J130" i="2"/>
  <c r="M130" i="2" s="1"/>
  <c r="L118" i="2"/>
  <c r="L125" i="2" s="1"/>
  <c r="K118" i="2"/>
  <c r="J118" i="2"/>
  <c r="J125" i="2" s="1"/>
  <c r="K120" i="2"/>
  <c r="J120" i="2"/>
  <c r="N120" i="2" s="1"/>
  <c r="L119" i="2"/>
  <c r="L123" i="2" s="1"/>
  <c r="L126" i="2" s="1"/>
  <c r="J119" i="2"/>
  <c r="K133" i="2"/>
  <c r="J133" i="2"/>
  <c r="K122" i="2"/>
  <c r="J122" i="2"/>
  <c r="Q104" i="2"/>
  <c r="P104" i="2"/>
  <c r="N101" i="2"/>
  <c r="M101" i="2"/>
  <c r="K97" i="2" s="1"/>
  <c r="N90" i="2"/>
  <c r="M90" i="2"/>
  <c r="L97" i="2"/>
  <c r="L99" i="2"/>
  <c r="L103" i="2" s="1"/>
  <c r="K99" i="2"/>
  <c r="K103" i="2" s="1"/>
  <c r="K98" i="2"/>
  <c r="K102" i="2" s="1"/>
  <c r="K105" i="2" s="1"/>
  <c r="T104" i="2" s="1"/>
  <c r="J98" i="2"/>
  <c r="J102" i="2" s="1"/>
  <c r="L86" i="2"/>
  <c r="L93" i="2" s="1"/>
  <c r="K86" i="2"/>
  <c r="J86" i="2"/>
  <c r="L88" i="2"/>
  <c r="L92" i="2" s="1"/>
  <c r="K88" i="2"/>
  <c r="K92" i="2" s="1"/>
  <c r="J88" i="2"/>
  <c r="L87" i="2"/>
  <c r="L91" i="2" s="1"/>
  <c r="L94" i="2" s="1"/>
  <c r="U103" i="2" s="1"/>
  <c r="K87" i="2"/>
  <c r="J87" i="2"/>
  <c r="M87" i="2" s="1"/>
  <c r="K101" i="2"/>
  <c r="J101" i="2"/>
  <c r="K90" i="2"/>
  <c r="J90" i="2"/>
  <c r="Q72" i="2"/>
  <c r="P72" i="2"/>
  <c r="N69" i="2"/>
  <c r="M69" i="2"/>
  <c r="L65" i="2" s="1"/>
  <c r="N58" i="2"/>
  <c r="M58" i="2"/>
  <c r="J54" i="2" s="1"/>
  <c r="J65" i="2"/>
  <c r="L54" i="2"/>
  <c r="L56" i="2"/>
  <c r="L60" i="2" s="1"/>
  <c r="J56" i="2"/>
  <c r="K55" i="2"/>
  <c r="K59" i="2" s="1"/>
  <c r="J55" i="2"/>
  <c r="J59" i="2" s="1"/>
  <c r="K69" i="2"/>
  <c r="J69" i="2"/>
  <c r="K58" i="2"/>
  <c r="J58" i="2"/>
  <c r="U47" i="2"/>
  <c r="U46" i="2"/>
  <c r="U45" i="2"/>
  <c r="Q46" i="2"/>
  <c r="P46" i="2"/>
  <c r="N43" i="2"/>
  <c r="M43" i="2"/>
  <c r="J39" i="2" s="1"/>
  <c r="L48" i="2"/>
  <c r="L47" i="2"/>
  <c r="L46" i="2"/>
  <c r="N32" i="2"/>
  <c r="M32" i="2"/>
  <c r="J30" i="2" s="1"/>
  <c r="L36" i="2"/>
  <c r="L35" i="2"/>
  <c r="K39" i="2"/>
  <c r="K41" i="2"/>
  <c r="K45" i="2" s="1"/>
  <c r="K43" i="2"/>
  <c r="J43" i="2"/>
  <c r="K32" i="2"/>
  <c r="J32" i="2"/>
  <c r="U21" i="2"/>
  <c r="U20" i="2"/>
  <c r="U19" i="2"/>
  <c r="Q20" i="2"/>
  <c r="P20" i="2"/>
  <c r="N17" i="2"/>
  <c r="M17" i="2"/>
  <c r="K15" i="2" s="1"/>
  <c r="K19" i="2" s="1"/>
  <c r="L22" i="2"/>
  <c r="L21" i="2"/>
  <c r="L20" i="2"/>
  <c r="N6" i="2"/>
  <c r="M6" i="2"/>
  <c r="J4" i="2" s="1"/>
  <c r="L10" i="2"/>
  <c r="L9" i="2"/>
  <c r="J13" i="2"/>
  <c r="J14" i="2"/>
  <c r="J18" i="2" s="1"/>
  <c r="K17" i="2"/>
  <c r="J17" i="2"/>
  <c r="K6" i="2"/>
  <c r="J6" i="2"/>
  <c r="Q9" i="1" l="1"/>
  <c r="Q12" i="1"/>
  <c r="Q19" i="1"/>
  <c r="Q27" i="1"/>
  <c r="Q11" i="1"/>
  <c r="Q16" i="1"/>
  <c r="Q17" i="1"/>
  <c r="Q29" i="1"/>
  <c r="F37" i="1"/>
  <c r="G37" i="1" s="1"/>
  <c r="F39" i="1"/>
  <c r="G39" i="1" s="1"/>
  <c r="F41" i="1"/>
  <c r="G41" i="1" s="1"/>
  <c r="Q14" i="1"/>
  <c r="Q24" i="1"/>
  <c r="J136" i="2"/>
  <c r="N130" i="2"/>
  <c r="M129" i="2"/>
  <c r="M131" i="2"/>
  <c r="J134" i="2"/>
  <c r="J137" i="2" s="1"/>
  <c r="J138" i="2" s="1"/>
  <c r="N131" i="2"/>
  <c r="K125" i="2"/>
  <c r="L124" i="2"/>
  <c r="M120" i="2"/>
  <c r="M118" i="2"/>
  <c r="J124" i="2"/>
  <c r="N118" i="2"/>
  <c r="K119" i="2"/>
  <c r="K123" i="2" s="1"/>
  <c r="K126" i="2" s="1"/>
  <c r="N56" i="2"/>
  <c r="K4" i="2"/>
  <c r="K8" i="2" s="1"/>
  <c r="K56" i="2"/>
  <c r="K60" i="2" s="1"/>
  <c r="K66" i="2"/>
  <c r="K70" i="2" s="1"/>
  <c r="N87" i="2"/>
  <c r="K104" i="2"/>
  <c r="J67" i="2"/>
  <c r="J71" i="2" s="1"/>
  <c r="J61" i="2"/>
  <c r="J93" i="2"/>
  <c r="K106" i="2"/>
  <c r="T105" i="2" s="1"/>
  <c r="J91" i="2"/>
  <c r="K62" i="2"/>
  <c r="T71" i="2" s="1"/>
  <c r="K54" i="2"/>
  <c r="K61" i="2" s="1"/>
  <c r="L67" i="2"/>
  <c r="L71" i="2" s="1"/>
  <c r="N88" i="2"/>
  <c r="K93" i="2"/>
  <c r="M102" i="2"/>
  <c r="J105" i="2"/>
  <c r="L98" i="2"/>
  <c r="L102" i="2" s="1"/>
  <c r="J97" i="2"/>
  <c r="N98" i="2"/>
  <c r="J99" i="2"/>
  <c r="K91" i="2"/>
  <c r="K94" i="2" s="1"/>
  <c r="T103" i="2" s="1"/>
  <c r="M86" i="2"/>
  <c r="M88" i="2"/>
  <c r="J92" i="2"/>
  <c r="N86" i="2"/>
  <c r="J62" i="2"/>
  <c r="M56" i="2"/>
  <c r="L55" i="2"/>
  <c r="L59" i="2" s="1"/>
  <c r="L62" i="2" s="1"/>
  <c r="U71" i="2" s="1"/>
  <c r="L66" i="2"/>
  <c r="L70" i="2" s="1"/>
  <c r="K65" i="2"/>
  <c r="M65" i="2" s="1"/>
  <c r="L72" i="2"/>
  <c r="J66" i="2"/>
  <c r="K67" i="2"/>
  <c r="M54" i="2"/>
  <c r="J60" i="2"/>
  <c r="K30" i="2"/>
  <c r="K34" i="2" s="1"/>
  <c r="J28" i="2"/>
  <c r="J35" i="2" s="1"/>
  <c r="K40" i="2"/>
  <c r="K44" i="2" s="1"/>
  <c r="K47" i="2" s="1"/>
  <c r="N39" i="2"/>
  <c r="M39" i="2"/>
  <c r="J41" i="2"/>
  <c r="J40" i="2"/>
  <c r="J36" i="2"/>
  <c r="J34" i="2"/>
  <c r="K28" i="2"/>
  <c r="K36" i="2"/>
  <c r="T45" i="2" s="1"/>
  <c r="M4" i="2"/>
  <c r="J8" i="2"/>
  <c r="J3" i="2"/>
  <c r="J2" i="2"/>
  <c r="K3" i="2"/>
  <c r="K7" i="2" s="1"/>
  <c r="K2" i="2"/>
  <c r="K13" i="2"/>
  <c r="M13" i="2" s="1"/>
  <c r="K14" i="2"/>
  <c r="K18" i="2" s="1"/>
  <c r="J15" i="2"/>
  <c r="J7" i="2"/>
  <c r="N119" i="2" l="1"/>
  <c r="M119" i="2"/>
  <c r="M93" i="2"/>
  <c r="V103" i="2" s="1"/>
  <c r="N93" i="2"/>
  <c r="N4" i="2"/>
  <c r="K35" i="2"/>
  <c r="M35" i="2" s="1"/>
  <c r="V45" i="2" s="1"/>
  <c r="M30" i="2"/>
  <c r="N54" i="2"/>
  <c r="L73" i="2"/>
  <c r="L105" i="2"/>
  <c r="N102" i="2"/>
  <c r="K10" i="2"/>
  <c r="T19" i="2" s="1"/>
  <c r="N30" i="2"/>
  <c r="J46" i="2"/>
  <c r="M46" i="2" s="1"/>
  <c r="V46" i="2" s="1"/>
  <c r="N65" i="2"/>
  <c r="N92" i="2"/>
  <c r="M92" i="2"/>
  <c r="L104" i="2"/>
  <c r="M91" i="2"/>
  <c r="J94" i="2"/>
  <c r="N91" i="2"/>
  <c r="J106" i="2"/>
  <c r="S104" i="2"/>
  <c r="M97" i="2"/>
  <c r="N97" i="2"/>
  <c r="J104" i="2"/>
  <c r="M99" i="2"/>
  <c r="J103" i="2"/>
  <c r="N99" i="2"/>
  <c r="M98" i="2"/>
  <c r="M55" i="2"/>
  <c r="M14" i="2"/>
  <c r="N60" i="2"/>
  <c r="M60" i="2"/>
  <c r="M59" i="2"/>
  <c r="N14" i="2"/>
  <c r="M2" i="2"/>
  <c r="N62" i="2"/>
  <c r="R54" i="2" s="1"/>
  <c r="S71" i="2"/>
  <c r="M62" i="2"/>
  <c r="Q54" i="2" s="1"/>
  <c r="K20" i="2"/>
  <c r="N55" i="2"/>
  <c r="L74" i="2"/>
  <c r="U73" i="2" s="1"/>
  <c r="U72" i="2"/>
  <c r="L61" i="2"/>
  <c r="N59" i="2"/>
  <c r="N66" i="2"/>
  <c r="M66" i="2"/>
  <c r="J70" i="2"/>
  <c r="J72" i="2"/>
  <c r="K71" i="2"/>
  <c r="N67" i="2"/>
  <c r="M67" i="2"/>
  <c r="K72" i="2"/>
  <c r="K73" i="2"/>
  <c r="N35" i="2"/>
  <c r="K48" i="2"/>
  <c r="T47" i="2" s="1"/>
  <c r="T46" i="2"/>
  <c r="M3" i="2"/>
  <c r="N34" i="2"/>
  <c r="M34" i="2"/>
  <c r="K9" i="2"/>
  <c r="S45" i="2"/>
  <c r="N36" i="2"/>
  <c r="R28" i="2" s="1"/>
  <c r="M36" i="2"/>
  <c r="Q28" i="2" s="1"/>
  <c r="K46" i="2"/>
  <c r="N46" i="2" s="1"/>
  <c r="N41" i="2"/>
  <c r="M41" i="2"/>
  <c r="J45" i="2"/>
  <c r="N40" i="2"/>
  <c r="J44" i="2"/>
  <c r="M40" i="2"/>
  <c r="N28" i="2"/>
  <c r="M28" i="2"/>
  <c r="J9" i="2"/>
  <c r="N3" i="2"/>
  <c r="K21" i="2"/>
  <c r="N18" i="2"/>
  <c r="M18" i="2"/>
  <c r="N2" i="2"/>
  <c r="J10" i="2"/>
  <c r="N7" i="2"/>
  <c r="M7" i="2"/>
  <c r="N8" i="2"/>
  <c r="M8" i="2"/>
  <c r="N15" i="2"/>
  <c r="M15" i="2"/>
  <c r="J19" i="2"/>
  <c r="J21" i="2"/>
  <c r="J20" i="2"/>
  <c r="N13" i="2"/>
  <c r="N103" i="2" l="1"/>
  <c r="M103" i="2"/>
  <c r="S105" i="2"/>
  <c r="M106" i="2"/>
  <c r="L106" i="2"/>
  <c r="U105" i="2" s="1"/>
  <c r="U104" i="2"/>
  <c r="M105" i="2"/>
  <c r="Q87" i="2" s="1"/>
  <c r="M104" i="2"/>
  <c r="V104" i="2" s="1"/>
  <c r="N104" i="2"/>
  <c r="N105" i="2"/>
  <c r="R87" i="2" s="1"/>
  <c r="N94" i="2"/>
  <c r="R86" i="2" s="1"/>
  <c r="S103" i="2"/>
  <c r="M94" i="2"/>
  <c r="Q86" i="2" s="1"/>
  <c r="M72" i="2"/>
  <c r="V72" i="2" s="1"/>
  <c r="N72" i="2"/>
  <c r="J73" i="2"/>
  <c r="M70" i="2"/>
  <c r="N70" i="2"/>
  <c r="N61" i="2"/>
  <c r="M61" i="2"/>
  <c r="V71" i="2" s="1"/>
  <c r="K74" i="2"/>
  <c r="T73" i="2" s="1"/>
  <c r="T72" i="2"/>
  <c r="N71" i="2"/>
  <c r="M71" i="2"/>
  <c r="J47" i="2"/>
  <c r="M44" i="2"/>
  <c r="N44" i="2"/>
  <c r="N45" i="2"/>
  <c r="M45" i="2"/>
  <c r="N20" i="2"/>
  <c r="M20" i="2"/>
  <c r="V20" i="2" s="1"/>
  <c r="J22" i="2"/>
  <c r="M21" i="2"/>
  <c r="Q3" i="2" s="1"/>
  <c r="S20" i="2"/>
  <c r="N21" i="2"/>
  <c r="R3" i="2" s="1"/>
  <c r="S19" i="2"/>
  <c r="N10" i="2"/>
  <c r="R2" i="2" s="1"/>
  <c r="M10" i="2"/>
  <c r="Q2" i="2" s="1"/>
  <c r="K22" i="2"/>
  <c r="T21" i="2" s="1"/>
  <c r="T20" i="2"/>
  <c r="M19" i="2"/>
  <c r="N19" i="2"/>
  <c r="N9" i="2"/>
  <c r="M9" i="2"/>
  <c r="V19" i="2" s="1"/>
  <c r="N106" i="2" l="1"/>
  <c r="J74" i="2"/>
  <c r="S72" i="2"/>
  <c r="N73" i="2"/>
  <c r="R55" i="2" s="1"/>
  <c r="M73" i="2"/>
  <c r="Q55" i="2" s="1"/>
  <c r="J48" i="2"/>
  <c r="S47" i="2" s="1"/>
  <c r="S46" i="2"/>
  <c r="N47" i="2"/>
  <c r="R29" i="2" s="1"/>
  <c r="M47" i="2"/>
  <c r="Q29" i="2" s="1"/>
  <c r="N22" i="2"/>
  <c r="S21" i="2"/>
  <c r="M22" i="2"/>
  <c r="S73" i="2" l="1"/>
  <c r="M74" i="2"/>
  <c r="N74" i="2"/>
</calcChain>
</file>

<file path=xl/sharedStrings.xml><?xml version="1.0" encoding="utf-8"?>
<sst xmlns="http://schemas.openxmlformats.org/spreadsheetml/2006/main" count="592" uniqueCount="153">
  <si>
    <t>SampleName</t>
  </si>
  <si>
    <t>CompoundName</t>
  </si>
  <si>
    <t>Transition</t>
  </si>
  <si>
    <t>Area</t>
  </si>
  <si>
    <t>Dilution</t>
  </si>
  <si>
    <t>ISTD Area</t>
  </si>
  <si>
    <t>ISTDResponseRatio</t>
  </si>
  <si>
    <t>Ranitidine</t>
  </si>
  <si>
    <t>N/A</t>
  </si>
  <si>
    <t>315.1 / 176.1</t>
  </si>
  <si>
    <t>Blank 1_A_B__1______Inj CYP2178-R2_Caco2_2020Jun25_Set1_Inj003</t>
  </si>
  <si>
    <t>Blank 1_A_B__2______Inj CYP2178-R2_Caco2_2020Jun25_Set1_Inj004</t>
  </si>
  <si>
    <t>Blank 1_B_A__3______Inj CYP2178-R2_Caco2_2020Jun25_Set1_Inj005</t>
  </si>
  <si>
    <t>Blank 1_B_A__4______Inj CYP2178-R2_Caco2_2020Jun25_Set1_Inj006</t>
  </si>
  <si>
    <t>Ranitidine_A_B_rec_1______Inj CYP2178-R2_Caco2_2020Jun25_Set1_Inj007</t>
  </si>
  <si>
    <t>Ranitidine_A_B_rec_2______Inj CYP2178-R2_Caco2_2020Jun25_Set1_Inj008</t>
  </si>
  <si>
    <t>Ranitidine_A_B_rec_3______Inj CYP2178-R2_Caco2_2020Jun25_Set1_Inj009</t>
  </si>
  <si>
    <t>Warfarin_A_B_rec_1______Inj CYP2178-R2_Caco2_2020Jun25_Set1_Inj010</t>
  </si>
  <si>
    <t>Warfarin_A_B_rec_2______Inj CYP2178-R2_Caco2_2020Jun25_Set1_Inj011</t>
  </si>
  <si>
    <t>Warfarin_A_B_rec_3______Inj CYP2178-R2_Caco2_2020Jun25_Set1_Inj012</t>
  </si>
  <si>
    <t>Talinolol_A_B_rec_1______Inj CYP2178-R2_Caco2_2020Jun25_Set1_Inj013</t>
  </si>
  <si>
    <t>Talinolol_A_B_rec_2______Inj CYP2178-R2_Caco2_2020Jun25_Set1_Inj014</t>
  </si>
  <si>
    <t>Talinolol_A_B_rec_3______Inj CYP2178-R2_Caco2_2020Jun25_Set1_Inj015</t>
  </si>
  <si>
    <t>DTXSID8020591_A_B_rec_1______Inj CYP2178-R2_Caco2_2020Jun25_Set1_Inj016</t>
  </si>
  <si>
    <t>DTXSID8020591_A_B_rec_2______Inj CYP2178-R2_Caco2_2020Jun25_Set1_Inj017</t>
  </si>
  <si>
    <t>DTXSID8040278_A_B_rec_1______Inj CYP2178-R2_Caco2_2020Jun25_Set1_Inj022</t>
  </si>
  <si>
    <t>DTXSID8040278_A_B_rec_2______Inj CYP2178-R2_Caco2_2020Jun25_Set1_Inj023</t>
  </si>
  <si>
    <t>Ranitidine_B_A_rec_1______Inj CYP2178-R2_Caco2_2020Jun25_Set1_Inj030</t>
  </si>
  <si>
    <t>Ranitidine_B_A_rec_2______Inj CYP2178-R2_Caco2_2020Jun25_Set1_Inj031</t>
  </si>
  <si>
    <t>Ranitidine_B_A_rec_3______Inj CYP2178-R2_Caco2_2020Jun25_Set1_Inj032</t>
  </si>
  <si>
    <t>Warfarin_B_A_rec_1______Inj CYP2178-R2_Caco2_2020Jun25_Set1_Inj033</t>
  </si>
  <si>
    <t>Warfarin_B_A_rec_2______Inj CYP2178-R2_Caco2_2020Jun25_Set1_Inj034</t>
  </si>
  <si>
    <t>Warfarin_B_A_rec_3______Inj CYP2178-R2_Caco2_2020Jun25_Set1_Inj035</t>
  </si>
  <si>
    <t>Talinolol_B_A_rec_1______Inj CYP2178-R2_Caco2_2020Jun25_Set1_Inj036</t>
  </si>
  <si>
    <t>Talinolol_B_A_rec_2______Inj CYP2178-R2_Caco2_2020Jun25_Set1_Inj037</t>
  </si>
  <si>
    <t>Talinolol_B_A_rec_3______Inj CYP2178-R2_Caco2_2020Jun25_Set1_Inj038</t>
  </si>
  <si>
    <t>DTXSID8020591_B_A_rec_1______Inj CYP2178-R2_Caco2_2020Jun25_Set1_Inj039</t>
  </si>
  <si>
    <t>DTXSID8020591_B_A_rec_2______Inj CYP2178-R2_Caco2_2020Jun25_Set1_Inj040</t>
  </si>
  <si>
    <t>DTXSID8040278_B_A_rec_1______Inj CYP2178-R2_Caco2_2020Jun25_Set1_Inj045</t>
  </si>
  <si>
    <t>DTXSID8040278_B_A_rec_2______Inj CYP2178-R2_Caco2_2020Jun25_Set1_Inj046</t>
  </si>
  <si>
    <t>Ranitidine_A_B_don_1______Inj CYP2178-R2_Caco2_2020Jun25_Set1_Inj053</t>
  </si>
  <si>
    <t>Ranitidine_A_B_don_2______Inj CYP2178-R2_Caco2_2020Jun25_Set1_Inj054</t>
  </si>
  <si>
    <t>Ranitidine_A_B_don_3______Inj CYP2178-R2_Caco2_2020Jun25_Set1_Inj055</t>
  </si>
  <si>
    <t>Warfarin_A_B_don_1______Inj CYP2178-R2_Caco2_2020Jun25_Set1_Inj056</t>
  </si>
  <si>
    <t>Warfarin_A_B_don_2______Inj CYP2178-R2_Caco2_2020Jun25_Set1_Inj057</t>
  </si>
  <si>
    <t>Warfarin_A_B_don_3______Inj CYP2178-R2_Caco2_2020Jun25_Set1_Inj058</t>
  </si>
  <si>
    <t>Talinolol_A_B_don_1______Inj CYP2178-R2_Caco2_2020Jun25_Set1_Inj059</t>
  </si>
  <si>
    <t>Talinolol_A_B_don_2______Inj CYP2178-R2_Caco2_2020Jun25_Set1_Inj060</t>
  </si>
  <si>
    <t>Talinolol_A_B_don_3______Inj CYP2178-R2_Caco2_2020Jun25_Set1_Inj061</t>
  </si>
  <si>
    <t>DTXSID8020591_A_B_don_1______Inj CYP2178-R2_Caco2_2020Jun25_Set1_Inj062</t>
  </si>
  <si>
    <t>DTXSID8020591_A_B_don_2______Inj CYP2178-R2_Caco2_2020Jun25_Set1_Inj063</t>
  </si>
  <si>
    <t>DTXSID8040278_A_B_don_1______Inj CYP2178-R2_Caco2_2020Jun25_Set1_Inj068</t>
  </si>
  <si>
    <t>DTXSID8040278_A_B_don_2______Inj CYP2178-R2_Caco2_2020Jun25_Set1_Inj069</t>
  </si>
  <si>
    <t>Ranitidine_B_A_don_1______Inj CYP2178-R2_Caco2_2020Jun25_Set1_Inj076</t>
  </si>
  <si>
    <t>Ranitidine_B_A_don_2______Inj CYP2178-R2_Caco2_2020Jun25_Set1_Inj077</t>
  </si>
  <si>
    <t>Ranitidine_B_A_don_3______Inj CYP2178-R2_Caco2_2020Jun25_Set1_Inj078</t>
  </si>
  <si>
    <t>Warfarin_B_A_don_1______Inj CYP2178-R2_Caco2_2020Jun25_Set1_Inj079</t>
  </si>
  <si>
    <t>Warfarin_B_A_don_2______Inj CYP2178-R2_Caco2_2020Jun25_Set1_Inj080</t>
  </si>
  <si>
    <t>Warfarin_B_A_don_3______Inj CYP2178-R2_Caco2_2020Jun25_Set1_Inj081</t>
  </si>
  <si>
    <t>Talinolol_B_A_don_1______Inj CYP2178-R2_Caco2_2020Jun25_Set1_Inj082</t>
  </si>
  <si>
    <t>Talinolol_B_A_don_2______Inj CYP2178-R2_Caco2_2020Jun25_Set1_Inj083</t>
  </si>
  <si>
    <t>Talinolol_B_A_don_3______Inj CYP2178-R2_Caco2_2020Jun25_Set1_Inj084</t>
  </si>
  <si>
    <t>DTXSID8020591_B_A_don_1______Inj CYP2178-R2_Caco2_2020Jun25_Set1_Inj085</t>
  </si>
  <si>
    <t>DTXSID8020591_B_A_don_2______Inj CYP2178-R2_Caco2_2020Jun25_Set1_Inj086</t>
  </si>
  <si>
    <t>DTXSID8040278_B_A_don_1______Inj CYP2178-R2_Caco2_2020Jun25_Set1_Inj091</t>
  </si>
  <si>
    <t>DTXSID8040278_B_A_don_2______Inj CYP2178-R2_Caco2_2020Jun25_Set1_Inj092</t>
  </si>
  <si>
    <t>Ranitidine_A_B_dos_1______Inj CYP2178-R2_Caco2_2020Jun25_Set1_Inj099</t>
  </si>
  <si>
    <t>Ranitidine_A_B_dos_2______Inj CYP2178-R2_Caco2_2020Jun25_Set1_Inj100</t>
  </si>
  <si>
    <t>Ranitidine_A_B_dos_3______Inj CYP2178-R2_Caco2_2020Jun25_Set1_Inj101</t>
  </si>
  <si>
    <t>Warfarin_A_B_dos_1______Inj CYP2178-R2_Caco2_2020Jun25_Set1_Inj102</t>
  </si>
  <si>
    <t>Warfarin_A_B_dos_2______Inj CYP2178-R2_Caco2_2020Jun25_Set1_Inj103</t>
  </si>
  <si>
    <t>Warfarin_A_B_dos_3______Inj CYP2178-R2_Caco2_2020Jun25_Set1_Inj104</t>
  </si>
  <si>
    <t>Talinolol_A_B_dos_1______Inj CYP2178-R2_Caco2_2020Jun25_Set1_Inj105</t>
  </si>
  <si>
    <t>Talinolol_A_B_dos_2______Inj CYP2178-R2_Caco2_2020Jun25_Set1_Inj106</t>
  </si>
  <si>
    <t>Talinolol_A_B_dos_3______Inj CYP2178-R2_Caco2_2020Jun25_Set1_Inj107</t>
  </si>
  <si>
    <t>DTXSID8020591_A_B_dos_1______Inj CYP2178-R2_Caco2_2020Jun25_Set1_Inj108</t>
  </si>
  <si>
    <t>DTXSID8020591_A_B_dos_2______Inj CYP2178-R2_Caco2_2020Jun25_Set1_Inj109</t>
  </si>
  <si>
    <t>DTXSID8040278_A_B_dos_1______Inj CYP2178-R2_Caco2_2020Jun25_Set1_Inj114</t>
  </si>
  <si>
    <t>DTXSID8040278_A_B_dos_2______Inj CYP2178-R2_Caco2_2020Jun25_Set1_Inj115</t>
  </si>
  <si>
    <t>Ranitidine_B_A_dos_1______Inj CYP2178-R2_Caco2_2020Jun25_Set1_Inj122</t>
  </si>
  <si>
    <t>Ranitidine_B_A_dos_2______Inj CYP2178-R2_Caco2_2020Jun25_Set1_Inj123</t>
  </si>
  <si>
    <t>Ranitidine_B_A_dos_3______Inj CYP2178-R2_Caco2_2020Jun25_Set1_Inj124</t>
  </si>
  <si>
    <t>Warfarin_B_A_dos_1______Inj CYP2178-R2_Caco2_2020Jun25_Set1_Inj125</t>
  </si>
  <si>
    <t>Warfarin_B_A_dos_2______Inj CYP2178-R2_Caco2_2020Jun25_Set1_Inj126</t>
  </si>
  <si>
    <t>Warfarin_B_A_dos_3______Inj CYP2178-R2_Caco2_2020Jun25_Set1_Inj127</t>
  </si>
  <si>
    <t>Talinolol_B_A_dos_1______Inj CYP2178-R2_Caco2_2020Jun25_Set1_Inj128</t>
  </si>
  <si>
    <t>Talinolol_B_A_dos_2______Inj CYP2178-R2_Caco2_2020Jun25_Set1_Inj129</t>
  </si>
  <si>
    <t>Talinolol_B_A_dos_3______Inj CYP2178-R2_Caco2_2020Jun25_Set1_Inj130</t>
  </si>
  <si>
    <t>DTXSID8020591_B_A_dos_1______Inj CYP2178-R2_Caco2_2020Jun25_Set1_Inj131</t>
  </si>
  <si>
    <t>DTXSID8020591_B_A_dos_2______Inj CYP2178-R2_Caco2_2020Jun25_Set1_Inj132</t>
  </si>
  <si>
    <t>DTXSID8040278_B_A_dos_1______Inj CYP2178-R2_Caco2_2020Jun25_Set1_Inj137</t>
  </si>
  <si>
    <t>DTXSID8040278_B_A_dos_2______Inj CYP2178-R2_Caco2_2020Jun25_Set1_Inj138</t>
  </si>
  <si>
    <t>Talinolol</t>
  </si>
  <si>
    <t>364.0 / 308.2</t>
  </si>
  <si>
    <t>Warfarin</t>
  </si>
  <si>
    <t>309.1 / 163.1</t>
  </si>
  <si>
    <t>DTXSID8020591</t>
  </si>
  <si>
    <t>207.1 / 105.0</t>
  </si>
  <si>
    <t>DTXSID8040278</t>
  </si>
  <si>
    <t>412.7 / 125.0</t>
  </si>
  <si>
    <t>CYP2178-R2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</si>
  <si>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</si>
  <si>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</si>
  <si>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</si>
  <si>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</si>
  <si>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</si>
  <si>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</si>
  <si>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</si>
  <si>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</si>
  <si>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</si>
  <si>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</si>
  <si>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</si>
  <si>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</si>
  <si>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</si>
  <si>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</si>
  <si>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</si>
  <si>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</si>
  <si>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</si>
  <si>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</si>
  <si>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</si>
  <si>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</si>
  <si>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</si>
  <si>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</si>
  <si>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</si>
  <si>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</si>
  <si>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</si>
  <si>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</si>
  <si>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</si>
  <si>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</si>
  <si>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</si>
  <si>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</si>
  <si>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</si>
  <si>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</si>
  <si>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</si>
  <si>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</si>
  <si>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</si>
  <si>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</si>
  <si>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</si>
  <si>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</si>
  <si>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</si>
  <si>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</si>
  <si>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</t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</si>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</sst>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00"/>
    <numFmt numFmtId="166" formatCode="0.0"/>
    <numFmt numFmtId="167" formatCode="0.0000"/>
    <numFmt numFmtId="168" formatCode="0.000000"/>
    <numFmt numFmtId="169" formatCode="0.0%"/>
    <numFmt numFmtId="170" formatCode="0.00000"/>
    <numFmt numFmtId="171" formatCode="0.000%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2" fillId="0" borderId="3" xfId="1" applyFont="1" applyBorder="1"/>
    <xf numFmtId="2" fontId="1" fillId="0" borderId="4" xfId="1" applyNumberFormat="1" applyBorder="1"/>
    <xf numFmtId="0" fontId="2" fillId="0" borderId="5" xfId="1" applyFont="1" applyBorder="1"/>
    <xf numFmtId="165" fontId="1" fillId="0" borderId="6" xfId="1" applyNumberFormat="1" applyBorder="1"/>
    <xf numFmtId="2" fontId="1" fillId="0" borderId="6" xfId="1" applyNumberFormat="1" applyBorder="1"/>
    <xf numFmtId="0" fontId="2" fillId="0" borderId="7" xfId="1" applyFont="1" applyBorder="1"/>
    <xf numFmtId="166" fontId="1" fillId="0" borderId="8" xfId="1" applyNumberFormat="1" applyBorder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5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68" fontId="1" fillId="0" borderId="10" xfId="1" applyNumberFormat="1" applyBorder="1"/>
    <xf numFmtId="11" fontId="1" fillId="0" borderId="10" xfId="1" applyNumberFormat="1" applyBorder="1"/>
    <xf numFmtId="167" fontId="1" fillId="0" borderId="12" xfId="1" applyNumberFormat="1" applyBorder="1"/>
    <xf numFmtId="165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19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10" fontId="1" fillId="0" borderId="0" xfId="1" applyNumberFormat="1" applyBorder="1"/>
    <xf numFmtId="2" fontId="1" fillId="0" borderId="21" xfId="1" applyNumberFormat="1" applyBorder="1"/>
    <xf numFmtId="169" fontId="1" fillId="0" borderId="0" xfId="1" applyNumberFormat="1" applyBorder="1"/>
    <xf numFmtId="165" fontId="1" fillId="0" borderId="12" xfId="1" applyNumberFormat="1" applyBorder="1"/>
    <xf numFmtId="167" fontId="1" fillId="0" borderId="13" xfId="1" applyNumberFormat="1" applyBorder="1"/>
    <xf numFmtId="170" fontId="1" fillId="0" borderId="15" xfId="1" applyNumberFormat="1" applyBorder="1"/>
    <xf numFmtId="165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0" fontId="1" fillId="0" borderId="15" xfId="1" applyNumberFormat="1" applyBorder="1"/>
    <xf numFmtId="165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1" fontId="1" fillId="0" borderId="24" xfId="1" applyNumberFormat="1" applyBorder="1"/>
    <xf numFmtId="168" fontId="1" fillId="0" borderId="24" xfId="1" applyNumberFormat="1" applyBorder="1"/>
    <xf numFmtId="165" fontId="1" fillId="0" borderId="26" xfId="1" applyNumberFormat="1" applyBorder="1"/>
    <xf numFmtId="2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0" fontId="1" fillId="0" borderId="36" xfId="1" applyBorder="1"/>
    <xf numFmtId="11" fontId="1" fillId="0" borderId="23" xfId="1" applyNumberFormat="1" applyBorder="1"/>
    <xf numFmtId="2" fontId="1" fillId="0" borderId="24" xfId="1" applyNumberFormat="1" applyBorder="1"/>
    <xf numFmtId="165" fontId="1" fillId="0" borderId="35" xfId="1" applyNumberFormat="1" applyBorder="1"/>
    <xf numFmtId="2" fontId="1" fillId="0" borderId="26" xfId="1" applyNumberFormat="1" applyBorder="1"/>
    <xf numFmtId="165" fontId="1" fillId="0" borderId="27" xfId="1" applyNumberFormat="1" applyBorder="1"/>
    <xf numFmtId="170" fontId="1" fillId="0" borderId="29" xfId="1" applyNumberFormat="1" applyBorder="1"/>
    <xf numFmtId="165" fontId="1" fillId="0" borderId="29" xfId="1" applyNumberFormat="1" applyBorder="1"/>
    <xf numFmtId="168" fontId="1" fillId="0" borderId="31" xfId="1" applyNumberFormat="1" applyBorder="1"/>
    <xf numFmtId="11" fontId="1" fillId="0" borderId="33" xfId="1" applyNumberFormat="1" applyBorder="1"/>
    <xf numFmtId="10" fontId="1" fillId="0" borderId="29" xfId="1" applyNumberFormat="1" applyBorder="1"/>
    <xf numFmtId="167" fontId="1" fillId="0" borderId="31" xfId="1" applyNumberFormat="1" applyBorder="1"/>
    <xf numFmtId="167" fontId="1" fillId="0" borderId="36" xfId="1" applyNumberFormat="1" applyBorder="1"/>
    <xf numFmtId="11" fontId="1" fillId="0" borderId="23" xfId="1" applyNumberFormat="1" applyBorder="1" applyAlignment="1">
      <alignment horizontal="left"/>
    </xf>
    <xf numFmtId="169" fontId="1" fillId="0" borderId="0" xfId="1" applyNumberFormat="1" applyBorder="1" applyAlignment="1">
      <alignment horizontal="left"/>
    </xf>
    <xf numFmtId="2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169" fontId="1" fillId="0" borderId="0" xfId="1" applyNumberFormat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Border="1"/>
    <xf numFmtId="170" fontId="2" fillId="0" borderId="0" xfId="1" applyNumberFormat="1" applyFont="1" applyBorder="1"/>
    <xf numFmtId="168" fontId="2" fillId="0" borderId="12" xfId="1" applyNumberFormat="1" applyFont="1" applyBorder="1"/>
    <xf numFmtId="170" fontId="1" fillId="0" borderId="0" xfId="1" applyNumberFormat="1" applyBorder="1"/>
    <xf numFmtId="166" fontId="1" fillId="0" borderId="21" xfId="1" applyNumberFormat="1" applyBorder="1"/>
    <xf numFmtId="168" fontId="1" fillId="0" borderId="12" xfId="1" applyNumberFormat="1" applyBorder="1"/>
    <xf numFmtId="168" fontId="1" fillId="0" borderId="13" xfId="1" applyNumberFormat="1" applyBorder="1"/>
    <xf numFmtId="168" fontId="1" fillId="0" borderId="15" xfId="1" applyNumberFormat="1" applyBorder="1"/>
    <xf numFmtId="166" fontId="1" fillId="0" borderId="22" xfId="1" applyNumberFormat="1" applyBorder="1"/>
    <xf numFmtId="0" fontId="1" fillId="0" borderId="9" xfId="1" applyBorder="1" applyAlignment="1">
      <alignment horizontal="left"/>
    </xf>
    <xf numFmtId="170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168" fontId="2" fillId="0" borderId="0" xfId="1" applyNumberFormat="1" applyFont="1" applyBorder="1"/>
    <xf numFmtId="167" fontId="2" fillId="0" borderId="0" xfId="1" applyNumberFormat="1" applyFont="1" applyBorder="1"/>
    <xf numFmtId="170" fontId="2" fillId="0" borderId="26" xfId="1" applyNumberFormat="1" applyFont="1" applyBorder="1"/>
    <xf numFmtId="170" fontId="1" fillId="0" borderId="26" xfId="1" applyNumberFormat="1" applyBorder="1"/>
    <xf numFmtId="168" fontId="1" fillId="0" borderId="27" xfId="1" applyNumberFormat="1" applyBorder="1"/>
    <xf numFmtId="168" fontId="1" fillId="0" borderId="0" xfId="1" applyNumberFormat="1" applyBorder="1"/>
    <xf numFmtId="11" fontId="1" fillId="0" borderId="29" xfId="1" applyNumberFormat="1" applyBorder="1"/>
    <xf numFmtId="11" fontId="1" fillId="0" borderId="31" xfId="1" applyNumberFormat="1" applyBorder="1"/>
    <xf numFmtId="165" fontId="1" fillId="0" borderId="31" xfId="1" applyNumberFormat="1" applyBorder="1"/>
    <xf numFmtId="167" fontId="1" fillId="0" borderId="0" xfId="1" applyNumberFormat="1" applyBorder="1" applyAlignment="1">
      <alignment horizontal="left"/>
    </xf>
    <xf numFmtId="166" fontId="1" fillId="0" borderId="0" xfId="1" applyNumberFormat="1" applyAlignment="1">
      <alignment horizontal="center"/>
    </xf>
    <xf numFmtId="166" fontId="2" fillId="0" borderId="0" xfId="1" applyNumberFormat="1" applyFont="1" applyBorder="1"/>
    <xf numFmtId="166" fontId="2" fillId="0" borderId="12" xfId="1" applyNumberFormat="1" applyFont="1" applyBorder="1"/>
    <xf numFmtId="166" fontId="1" fillId="0" borderId="0" xfId="1" applyNumberFormat="1" applyBorder="1"/>
    <xf numFmtId="165" fontId="1" fillId="0" borderId="21" xfId="1" applyNumberFormat="1" applyBorder="1"/>
    <xf numFmtId="166" fontId="1" fillId="0" borderId="12" xfId="1" applyNumberFormat="1" applyBorder="1"/>
    <xf numFmtId="165" fontId="1" fillId="0" borderId="13" xfId="1" applyNumberFormat="1" applyBorder="1"/>
    <xf numFmtId="167" fontId="1" fillId="0" borderId="22" xfId="1" applyNumberFormat="1" applyBorder="1"/>
    <xf numFmtId="166" fontId="1" fillId="0" borderId="0" xfId="1" applyNumberFormat="1" applyBorder="1" applyAlignment="1">
      <alignment horizontal="left"/>
    </xf>
    <xf numFmtId="165" fontId="1" fillId="0" borderId="21" xfId="1" applyNumberFormat="1" applyBorder="1" applyAlignment="1">
      <alignment horizontal="left"/>
    </xf>
    <xf numFmtId="166" fontId="2" fillId="0" borderId="26" xfId="1" applyNumberFormat="1" applyFont="1" applyBorder="1"/>
    <xf numFmtId="2" fontId="1" fillId="0" borderId="35" xfId="1" applyNumberFormat="1" applyBorder="1"/>
    <xf numFmtId="166" fontId="1" fillId="0" borderId="26" xfId="1" applyNumberFormat="1" applyBorder="1"/>
    <xf numFmtId="171" fontId="1" fillId="0" borderId="29" xfId="1" applyNumberFormat="1" applyBorder="1"/>
    <xf numFmtId="165" fontId="1" fillId="0" borderId="36" xfId="1" applyNumberFormat="1" applyBorder="1"/>
    <xf numFmtId="0" fontId="2" fillId="0" borderId="34" xfId="1" applyFont="1" applyBorder="1" applyAlignment="1">
      <alignment horizontal="right"/>
    </xf>
    <xf numFmtId="165" fontId="1" fillId="0" borderId="0" xfId="1" applyNumberFormat="1" applyAlignment="1">
      <alignment horizontal="center"/>
    </xf>
    <xf numFmtId="2" fontId="1" fillId="0" borderId="1" xfId="1" applyNumberFormat="1" applyBorder="1" applyAlignment="1">
      <alignment horizontal="center"/>
    </xf>
    <xf numFmtId="2" fontId="1" fillId="0" borderId="13" xfId="1" applyNumberFormat="1" applyBorder="1"/>
    <xf numFmtId="167" fontId="1" fillId="0" borderId="15" xfId="1" applyNumberFormat="1" applyBorder="1"/>
    <xf numFmtId="2" fontId="1" fillId="0" borderId="15" xfId="1" applyNumberFormat="1" applyBorder="1"/>
    <xf numFmtId="166" fontId="1" fillId="0" borderId="35" xfId="1" applyNumberFormat="1" applyBorder="1"/>
    <xf numFmtId="166" fontId="1" fillId="0" borderId="24" xfId="1" applyNumberFormat="1" applyBorder="1"/>
    <xf numFmtId="2" fontId="1" fillId="0" borderId="27" xfId="1" applyNumberFormat="1" applyBorder="1"/>
    <xf numFmtId="2" fontId="1" fillId="0" borderId="29" xfId="1" applyNumberFormat="1" applyBorder="1"/>
    <xf numFmtId="2" fontId="1" fillId="0" borderId="31" xfId="1" applyNumberFormat="1" applyBorder="1"/>
    <xf numFmtId="166" fontId="1" fillId="0" borderId="36" xfId="1" applyNumberFormat="1" applyBorder="1"/>
    <xf numFmtId="166" fontId="1" fillId="0" borderId="1" xfId="1" applyNumberFormat="1" applyBorder="1" applyAlignment="1">
      <alignment horizontal="center"/>
    </xf>
    <xf numFmtId="2" fontId="2" fillId="0" borderId="12" xfId="1" applyNumberFormat="1" applyFont="1" applyBorder="1"/>
    <xf numFmtId="2" fontId="1" fillId="0" borderId="12" xfId="1" applyNumberFormat="1" applyBorder="1"/>
    <xf numFmtId="2" fontId="1" fillId="0" borderId="22" xfId="1" applyNumberFormat="1" applyBorder="1"/>
    <xf numFmtId="166" fontId="1" fillId="0" borderId="24" xfId="1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0" fontId="0" fillId="0" borderId="38" xfId="0" applyNumberFormat="1" applyBorder="1"/>
    <xf numFmtId="169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5" fontId="0" fillId="0" borderId="39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40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 wrapText="1"/>
    </xf>
  </cellXfs>
  <cellStyles count="2">
    <cellStyle name="Normal" xfId="0" builtinId="0" customBuiltin="1"/>
    <cellStyle name="Normal 2" xfId="1"/>
  </cellStyles>
  <dxfs count="97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Summary!$C$37:$C$41</c:f>
                <c:numCache>
                  <c:formatCode>General</c:formatCode>
                  <c:ptCount val="5"/>
                  <c:pt idx="0">
                    <c:v>0.3043267035796976</c:v>
                  </c:pt>
                  <c:pt idx="1">
                    <c:v>0</c:v>
                  </c:pt>
                  <c:pt idx="2">
                    <c:v>5.372894864889867E-2</c:v>
                  </c:pt>
                  <c:pt idx="3">
                    <c:v>6.662904584548214E-2</c:v>
                  </c:pt>
                  <c:pt idx="4">
                    <c:v>3.6077583493016574</c:v>
                  </c:pt>
                </c:numCache>
              </c:numRef>
            </c:plus>
            <c:minus>
              <c:numRef>
                <c:f>Summary!$C$37:$C$41</c:f>
                <c:numCache>
                  <c:formatCode>General</c:formatCode>
                  <c:ptCount val="5"/>
                  <c:pt idx="0">
                    <c:v>0.3043267035796976</c:v>
                  </c:pt>
                  <c:pt idx="1">
                    <c:v>0</c:v>
                  </c:pt>
                  <c:pt idx="2">
                    <c:v>5.372894864889867E-2</c:v>
                  </c:pt>
                  <c:pt idx="3">
                    <c:v>6.662904584548214E-2</c:v>
                  </c:pt>
                  <c:pt idx="4">
                    <c:v>3.6077583493016574</c:v>
                  </c:pt>
                </c:numCache>
              </c:numRef>
            </c:minus>
          </c:errBars>
          <c:val>
            <c:numRef>
              <c:f>Summary!$B$37:$B$41</c:f>
              <c:numCache>
                <c:formatCode>0.0</c:formatCode>
                <c:ptCount val="5"/>
                <c:pt idx="0" formatCode="0.00">
                  <c:v>5.0631791863881581</c:v>
                </c:pt>
                <c:pt idx="1">
                  <c:v>0</c:v>
                </c:pt>
                <c:pt idx="2" formatCode="0.000">
                  <c:v>0.59104573223679402</c:v>
                </c:pt>
                <c:pt idx="3" formatCode="0.000">
                  <c:v>0.25046889433851466</c:v>
                </c:pt>
                <c:pt idx="4">
                  <c:v>29.980113157559291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B-404A-9E3B-247B29A896EA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Summary!$E$37:$E$41</c:f>
                <c:numCache>
                  <c:formatCode>General</c:formatCode>
                  <c:ptCount val="5"/>
                  <c:pt idx="0">
                    <c:v>7.9221422179377401E-2</c:v>
                  </c:pt>
                  <c:pt idx="1">
                    <c:v>0.35825517653553823</c:v>
                  </c:pt>
                  <c:pt idx="2">
                    <c:v>0.59824321185294405</c:v>
                  </c:pt>
                  <c:pt idx="3">
                    <c:v>1.8039894119627824</c:v>
                  </c:pt>
                  <c:pt idx="4">
                    <c:v>1.0151500303614329</c:v>
                  </c:pt>
                </c:numCache>
              </c:numRef>
            </c:plus>
            <c:minus>
              <c:numRef>
                <c:f>Summary!$E$37:$E$41</c:f>
                <c:numCache>
                  <c:formatCode>General</c:formatCode>
                  <c:ptCount val="5"/>
                  <c:pt idx="0">
                    <c:v>7.9221422179377401E-2</c:v>
                  </c:pt>
                  <c:pt idx="1">
                    <c:v>0.35825517653553823</c:v>
                  </c:pt>
                  <c:pt idx="2">
                    <c:v>0.59824321185294405</c:v>
                  </c:pt>
                  <c:pt idx="3">
                    <c:v>1.8039894119627824</c:v>
                  </c:pt>
                  <c:pt idx="4">
                    <c:v>1.0151500303614329</c:v>
                  </c:pt>
                </c:numCache>
              </c:numRef>
            </c:minus>
          </c:errBars>
          <c:cat>
            <c:strRef>
              <c:f>Summary!$A$37:$A$41</c:f>
              <c:strCache>
                <c:ptCount val="5"/>
                <c:pt idx="0">
                  <c:v>DTXSID8020591</c:v>
                </c:pt>
                <c:pt idx="1">
                  <c:v>DTXSID8040278</c:v>
                </c:pt>
                <c:pt idx="2">
                  <c:v>Ranitidine</c:v>
                </c:pt>
                <c:pt idx="3">
                  <c:v>Talinolol</c:v>
                </c:pt>
                <c:pt idx="4">
                  <c:v>Warfarin</c:v>
                </c:pt>
              </c:strCache>
            </c:strRef>
          </c:cat>
          <c:val>
            <c:numRef>
              <c:f>Summary!$D$37:$D$41</c:f>
              <c:numCache>
                <c:formatCode>0.00</c:formatCode>
                <c:ptCount val="5"/>
                <c:pt idx="0">
                  <c:v>2.4114178617793041</c:v>
                </c:pt>
                <c:pt idx="1">
                  <c:v>2.2139298265713157</c:v>
                </c:pt>
                <c:pt idx="2">
                  <c:v>3.984566287440197</c:v>
                </c:pt>
                <c:pt idx="3" formatCode="0.0">
                  <c:v>10.030818159187634</c:v>
                </c:pt>
                <c:pt idx="4" formatCode="0.0">
                  <c:v>28.898496112206754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B-404A-9E3B-247B29A8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526320"/>
        <c:axId val="387526976"/>
      </c:barChart>
      <c:catAx>
        <c:axId val="38752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overlay val="0"/>
        </c:title>
        <c:majorTickMark val="out"/>
        <c:minorTickMark val="none"/>
        <c:tickLblPos val="nextTo"/>
        <c:crossAx val="387526976"/>
        <c:crosses val="autoZero"/>
        <c:auto val="1"/>
        <c:lblAlgn val="ctr"/>
        <c:lblOffset val="100"/>
        <c:noMultiLvlLbl val="0"/>
      </c:catAx>
      <c:valAx>
        <c:axId val="38752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8752632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DTXSID8020591</a:t>
            </a:r>
          </a:p>
          <a:p>
            <a:pPr>
              <a:defRPr/>
            </a:pPr>
            <a:r>
              <a:rPr lang="en-US"/>
              <a:t>Efflux Ratio = 0.477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0.3043267035796976</c:v>
                  </c:pt>
                  <c:pt idx="1">
                    <c:v>7.9221422179377401E-2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0.3043267035796976</c:v>
                  </c:pt>
                  <c:pt idx="1">
                    <c:v>7.9221422179377401E-2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0.00</c:formatCode>
                <c:ptCount val="2"/>
                <c:pt idx="0">
                  <c:v>5.0631791863881581</c:v>
                </c:pt>
                <c:pt idx="1">
                  <c:v>2.4114178617793041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0-442C-AAF8-AD07A6E0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718824"/>
        <c:axId val="387718496"/>
      </c:barChart>
      <c:catAx>
        <c:axId val="38771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7718496"/>
        <c:crosses val="autoZero"/>
        <c:auto val="1"/>
        <c:lblAlgn val="ctr"/>
        <c:lblOffset val="100"/>
        <c:noMultiLvlLbl val="0"/>
      </c:catAx>
      <c:valAx>
        <c:axId val="387718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77188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DTXSID8040278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0.35825517653553823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0.35825517653553823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</c:formatCode>
                <c:ptCount val="2"/>
                <c:pt idx="0" formatCode="0.0">
                  <c:v>0</c:v>
                </c:pt>
                <c:pt idx="1">
                  <c:v>2.2139298265713157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F-4767-A647-69DCD216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161560"/>
        <c:axId val="605161888"/>
      </c:barChart>
      <c:catAx>
        <c:axId val="60516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161888"/>
        <c:crosses val="autoZero"/>
        <c:auto val="1"/>
        <c:lblAlgn val="ctr"/>
        <c:lblOffset val="100"/>
        <c:noMultiLvlLbl val="0"/>
      </c:catAx>
      <c:valAx>
        <c:axId val="6051618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516156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6.72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5.372894864889867E-2</c:v>
                  </c:pt>
                  <c:pt idx="1">
                    <c:v>0.59824321185294405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5.372894864889867E-2</c:v>
                  </c:pt>
                  <c:pt idx="1">
                    <c:v>0.59824321185294405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</c:formatCode>
                <c:ptCount val="2"/>
                <c:pt idx="0" formatCode="0.000">
                  <c:v>0.59104573223679402</c:v>
                </c:pt>
                <c:pt idx="1">
                  <c:v>3.984566287440197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555-8148-5069F9EB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07240"/>
        <c:axId val="601103960"/>
      </c:barChart>
      <c:catAx>
        <c:axId val="60110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103960"/>
        <c:crosses val="autoZero"/>
        <c:auto val="1"/>
        <c:lblAlgn val="ctr"/>
        <c:lblOffset val="100"/>
        <c:noMultiLvlLbl val="0"/>
      </c:catAx>
      <c:valAx>
        <c:axId val="6011039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11072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42.8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Data!$R$86:$R$87</c:f>
                <c:numCache>
                  <c:formatCode>General</c:formatCode>
                  <c:ptCount val="2"/>
                  <c:pt idx="0">
                    <c:v>6.662904584548214E-2</c:v>
                  </c:pt>
                  <c:pt idx="1">
                    <c:v>1.8039894119627824</c:v>
                  </c:pt>
                </c:numCache>
              </c:numRef>
            </c:plus>
            <c:minus>
              <c:numRef>
                <c:f>Data!$R$86:$R$87</c:f>
                <c:numCache>
                  <c:formatCode>General</c:formatCode>
                  <c:ptCount val="2"/>
                  <c:pt idx="0">
                    <c:v>6.662904584548214E-2</c:v>
                  </c:pt>
                  <c:pt idx="1">
                    <c:v>1.8039894119627824</c:v>
                  </c:pt>
                </c:numCache>
              </c:numRef>
            </c:minus>
          </c:errBars>
          <c:cat>
            <c:strRef>
              <c:f>Data!$P$86:$P$87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Data!$Q$86:$Q$87</c:f>
              <c:numCache>
                <c:formatCode>0.0</c:formatCode>
                <c:ptCount val="2"/>
                <c:pt idx="0" formatCode="0.000">
                  <c:v>0.25046889433851466</c:v>
                </c:pt>
                <c:pt idx="1">
                  <c:v>10.030818159187634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6-4C84-9BC2-68491404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903496"/>
        <c:axId val="602901856"/>
      </c:barChart>
      <c:catAx>
        <c:axId val="60290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901856"/>
        <c:crosses val="autoZero"/>
        <c:auto val="1"/>
        <c:lblAlgn val="ctr"/>
        <c:lblOffset val="100"/>
        <c:noMultiLvlLbl val="0"/>
      </c:catAx>
      <c:valAx>
        <c:axId val="6029018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290349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0.974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Data!$R$118:$R$119</c:f>
                <c:numCache>
                  <c:formatCode>General</c:formatCode>
                  <c:ptCount val="2"/>
                  <c:pt idx="0">
                    <c:v>3.6077583493016574</c:v>
                  </c:pt>
                  <c:pt idx="1">
                    <c:v>1.0151500303614329</c:v>
                  </c:pt>
                </c:numCache>
              </c:numRef>
            </c:plus>
            <c:minus>
              <c:numRef>
                <c:f>Data!$R$118:$R$119</c:f>
                <c:numCache>
                  <c:formatCode>General</c:formatCode>
                  <c:ptCount val="2"/>
                  <c:pt idx="0">
                    <c:v>3.6077583493016574</c:v>
                  </c:pt>
                  <c:pt idx="1">
                    <c:v>1.0151500303614329</c:v>
                  </c:pt>
                </c:numCache>
              </c:numRef>
            </c:minus>
          </c:errBars>
          <c:cat>
            <c:strRef>
              <c:f>Data!$P$118:$P$119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Data!$Q$118:$Q$119</c:f>
              <c:numCache>
                <c:formatCode>0.0</c:formatCode>
                <c:ptCount val="2"/>
                <c:pt idx="0">
                  <c:v>29.980113157559291</c:v>
                </c:pt>
                <c:pt idx="1">
                  <c:v>28.898496112206754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C-4DE0-8F33-6DA0F52F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752944"/>
        <c:axId val="601751304"/>
      </c:barChart>
      <c:catAx>
        <c:axId val="6017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751304"/>
        <c:crosses val="autoZero"/>
        <c:auto val="1"/>
        <c:lblAlgn val="ctr"/>
        <c:lblOffset val="100"/>
        <c:noMultiLvlLbl val="0"/>
      </c:catAx>
      <c:valAx>
        <c:axId val="6017513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17529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64EC0.66CEE210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95249</xdr:rowOff>
    </xdr:from>
    <xdr:to>
      <xdr:col>1</xdr:col>
      <xdr:colOff>603885</xdr:colOff>
      <xdr:row>3</xdr:row>
      <xdr:rowOff>76199</xdr:rowOff>
    </xdr:to>
    <xdr:pic>
      <xdr:nvPicPr>
        <xdr:cNvPr id="4" name="Picture 3" descr="EvotecLogo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49"/>
          <a:ext cx="202311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85</xdr:row>
      <xdr:rowOff>0</xdr:rowOff>
    </xdr:from>
    <xdr:to>
      <xdr:col>22</xdr:col>
      <xdr:colOff>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22</xdr:col>
      <xdr:colOff>0</xdr:colOff>
      <xdr:row>133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"/>
  <sheetViews>
    <sheetView showGridLines="0" workbookViewId="0">
      <selection activeCell="L5" sqref="L5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4" width="13.140625" style="5" customWidth="1"/>
    <col min="5" max="5" width="18.5703125" style="5" customWidth="1"/>
    <col min="6" max="6" width="11.42578125" style="5" customWidth="1"/>
    <col min="7" max="8" width="50.7109375" customWidth="1"/>
    <col min="10" max="10" width="17.28515625" bestFit="1" customWidth="1"/>
    <col min="11" max="11" width="17.85546875" style="5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7" width="6.42578125" bestFit="1" customWidth="1"/>
  </cols>
  <sheetData>
    <row r="1" spans="1:17" ht="15.75" x14ac:dyDescent="0.25">
      <c r="A1" s="212"/>
      <c r="E1" s="3" t="s">
        <v>100</v>
      </c>
      <c r="J1" s="182"/>
      <c r="K1" s="187"/>
      <c r="L1" s="182"/>
      <c r="M1" s="182"/>
      <c r="N1" s="182"/>
      <c r="O1" s="182"/>
      <c r="P1" s="182"/>
      <c r="Q1" s="182"/>
    </row>
    <row r="2" spans="1:17" x14ac:dyDescent="0.25">
      <c r="A2" s="212"/>
      <c r="E2" s="4">
        <v>44012.419618055559</v>
      </c>
      <c r="J2" s="182"/>
      <c r="K2" s="187"/>
      <c r="L2" s="182"/>
      <c r="M2" s="182"/>
      <c r="N2" s="182"/>
      <c r="O2" s="182"/>
      <c r="P2" s="182"/>
      <c r="Q2" s="182"/>
    </row>
    <row r="3" spans="1:17" x14ac:dyDescent="0.25">
      <c r="E3" s="210" t="s">
        <v>151</v>
      </c>
      <c r="J3" s="182"/>
      <c r="K3" s="187"/>
      <c r="L3" s="182"/>
      <c r="M3" s="182"/>
      <c r="N3" s="182"/>
      <c r="O3" s="182"/>
      <c r="P3" s="182"/>
      <c r="Q3" s="182"/>
    </row>
    <row r="4" spans="1:17" x14ac:dyDescent="0.25">
      <c r="A4" s="208"/>
      <c r="B4" s="208"/>
      <c r="C4" s="208"/>
      <c r="D4" s="208"/>
      <c r="E4" s="208"/>
      <c r="F4" s="208"/>
      <c r="J4" s="182"/>
      <c r="K4" s="187"/>
      <c r="L4" s="182"/>
      <c r="M4" s="182"/>
      <c r="N4" s="182"/>
      <c r="O4" s="182"/>
      <c r="P4" s="182"/>
      <c r="Q4" s="182"/>
    </row>
    <row r="5" spans="1:17" ht="15.75" thickBot="1" x14ac:dyDescent="0.3">
      <c r="A5" s="211" t="s">
        <v>152</v>
      </c>
      <c r="B5" s="209"/>
      <c r="C5" s="209"/>
      <c r="D5" s="209"/>
      <c r="E5" s="209"/>
      <c r="F5" s="209"/>
      <c r="J5" s="182"/>
      <c r="K5" s="187"/>
      <c r="L5" s="182"/>
      <c r="M5" s="182"/>
      <c r="N5" s="182"/>
      <c r="O5" s="182"/>
      <c r="P5" s="182"/>
      <c r="Q5" s="182"/>
    </row>
    <row r="6" spans="1:17" s="8" customFormat="1" ht="61.5" thickTop="1" thickBot="1" x14ac:dyDescent="0.3">
      <c r="A6" s="12" t="s">
        <v>101</v>
      </c>
      <c r="B6" s="12" t="s">
        <v>102</v>
      </c>
      <c r="C6" s="12" t="s">
        <v>103</v>
      </c>
      <c r="D6" s="12" t="s">
        <v>104</v>
      </c>
      <c r="E6" s="12" t="s">
        <v>105</v>
      </c>
      <c r="F6" s="12" t="s">
        <v>106</v>
      </c>
      <c r="G6" s="12" t="s">
        <v>107</v>
      </c>
      <c r="H6" s="7"/>
      <c r="I6" s="7"/>
      <c r="J6" s="12" t="s">
        <v>101</v>
      </c>
      <c r="K6" s="12" t="s">
        <v>108</v>
      </c>
      <c r="L6" s="12" t="s">
        <v>109</v>
      </c>
      <c r="M6" s="12" t="s">
        <v>110</v>
      </c>
      <c r="N6" s="12" t="s">
        <v>111</v>
      </c>
      <c r="O6" s="12" t="s">
        <v>112</v>
      </c>
      <c r="P6" s="12" t="s">
        <v>113</v>
      </c>
      <c r="Q6" s="12" t="s">
        <v>114</v>
      </c>
    </row>
    <row r="7" spans="1:17" ht="15.75" thickTop="1" x14ac:dyDescent="0.25">
      <c r="A7" s="6" t="s">
        <v>96</v>
      </c>
      <c r="B7" s="162">
        <f>Data!$F$21</f>
        <v>10</v>
      </c>
      <c r="C7" s="169">
        <f>Data!$F$20</f>
        <v>2</v>
      </c>
      <c r="D7" s="169">
        <f>Data!$M$10</f>
        <v>5.0631791863881581</v>
      </c>
      <c r="E7" s="169">
        <f>Data!$M$21</f>
        <v>2.4114178617793041</v>
      </c>
      <c r="F7" s="170">
        <f>Data!$M$22</f>
        <v>0.47665634425613801</v>
      </c>
      <c r="G7" t="s">
        <v>141</v>
      </c>
      <c r="J7" s="183" t="s">
        <v>96</v>
      </c>
      <c r="K7" s="188">
        <f>Data!$F$21</f>
        <v>10</v>
      </c>
      <c r="L7" s="182" t="s">
        <v>124</v>
      </c>
      <c r="M7" s="183" t="s">
        <v>133</v>
      </c>
      <c r="N7" s="185">
        <f>Data!$J$10</f>
        <v>4.8479877105908056</v>
      </c>
      <c r="O7" s="185">
        <f>Data!$K$10</f>
        <v>5.2783706621855107</v>
      </c>
      <c r="P7" s="182" t="str">
        <f>Data!$L$10</f>
        <v/>
      </c>
      <c r="Q7" s="185">
        <f>AVERAGE($N7:$P7)</f>
        <v>5.0631791863881581</v>
      </c>
    </row>
    <row r="8" spans="1:17" x14ac:dyDescent="0.25">
      <c r="A8" s="6" t="s">
        <v>98</v>
      </c>
      <c r="B8" s="162">
        <f>Data!$F$47</f>
        <v>10</v>
      </c>
      <c r="C8" s="169">
        <f>Data!$F$46</f>
        <v>2</v>
      </c>
      <c r="D8" s="162">
        <f>Data!$M$36</f>
        <v>0</v>
      </c>
      <c r="E8" s="169">
        <f>Data!$M$47</f>
        <v>2.2139298265713157</v>
      </c>
      <c r="F8" s="162">
        <f>Data!$M$48</f>
        <v>0</v>
      </c>
      <c r="G8" t="s">
        <v>142</v>
      </c>
      <c r="J8" s="182"/>
      <c r="K8" s="187"/>
      <c r="L8" s="173" t="s">
        <v>124</v>
      </c>
      <c r="M8" s="174" t="s">
        <v>132</v>
      </c>
      <c r="N8" s="175">
        <f>Data!$J9</f>
        <v>8.6146476233336641E-2</v>
      </c>
      <c r="O8" s="176">
        <f>Data!$K9</f>
        <v>0.10160833492318996</v>
      </c>
      <c r="P8" s="173" t="str">
        <f>Data!$L9</f>
        <v/>
      </c>
      <c r="Q8" s="175">
        <f>Data!$M9</f>
        <v>9.3877405578263295E-2</v>
      </c>
    </row>
    <row r="9" spans="1:17" x14ac:dyDescent="0.25">
      <c r="A9" s="6" t="s">
        <v>7</v>
      </c>
      <c r="B9" s="162">
        <f>Data!$F$79</f>
        <v>10</v>
      </c>
      <c r="C9" s="169">
        <f>Data!$F$78</f>
        <v>2</v>
      </c>
      <c r="D9" s="170">
        <f>Data!$M$62</f>
        <v>0.59104573223679402</v>
      </c>
      <c r="E9" s="169">
        <f>Data!$M$73</f>
        <v>3.984566287440197</v>
      </c>
      <c r="F9" s="169">
        <f>Data!$M$74</f>
        <v>6.7207025265758809</v>
      </c>
      <c r="G9" t="s">
        <v>143</v>
      </c>
      <c r="J9" s="182"/>
      <c r="K9" s="187"/>
      <c r="L9" s="182" t="s">
        <v>135</v>
      </c>
      <c r="M9" s="183" t="s">
        <v>133</v>
      </c>
      <c r="N9" s="185">
        <f>Data!$J$21</f>
        <v>2.3553998569410237</v>
      </c>
      <c r="O9" s="185">
        <f>Data!$K$21</f>
        <v>2.467435866617584</v>
      </c>
      <c r="P9" s="182" t="str">
        <f>Data!$L$21</f>
        <v/>
      </c>
      <c r="Q9" s="185">
        <f>AVERAGE($N9:$P9)</f>
        <v>2.4114178617793041</v>
      </c>
    </row>
    <row r="10" spans="1:17" x14ac:dyDescent="0.25">
      <c r="A10" s="6" t="s">
        <v>92</v>
      </c>
      <c r="B10" s="162">
        <f>Data!$F$111</f>
        <v>10</v>
      </c>
      <c r="C10" s="169">
        <f>Data!$F$110</f>
        <v>2</v>
      </c>
      <c r="D10" s="170">
        <f>Data!$M$94</f>
        <v>0.25046889433851466</v>
      </c>
      <c r="E10" s="162">
        <f>Data!$M$105</f>
        <v>10.030818159187634</v>
      </c>
      <c r="F10" s="162">
        <f>Data!$M$106</f>
        <v>42.774155822796409</v>
      </c>
      <c r="G10" t="s">
        <v>144</v>
      </c>
      <c r="J10" s="182"/>
      <c r="K10" s="187"/>
      <c r="L10" s="173" t="s">
        <v>135</v>
      </c>
      <c r="M10" s="174" t="s">
        <v>132</v>
      </c>
      <c r="N10" s="176">
        <f>Data!$J20</f>
        <v>0.51490280633084673</v>
      </c>
      <c r="O10" s="176">
        <f>Data!$K20</f>
        <v>0.47346807482916847</v>
      </c>
      <c r="P10" s="173" t="str">
        <f>Data!$L20</f>
        <v/>
      </c>
      <c r="Q10" s="176">
        <f>Data!$M20</f>
        <v>0.49418544058000757</v>
      </c>
    </row>
    <row r="11" spans="1:17" ht="15.75" thickBot="1" x14ac:dyDescent="0.3">
      <c r="A11" s="9" t="s">
        <v>94</v>
      </c>
      <c r="B11" s="165">
        <f>Data!$F$143</f>
        <v>10</v>
      </c>
      <c r="C11" s="171">
        <f>Data!$F$142</f>
        <v>2</v>
      </c>
      <c r="D11" s="165">
        <f>Data!$M$126</f>
        <v>29.980113157559291</v>
      </c>
      <c r="E11" s="165">
        <f>Data!$M$137</f>
        <v>28.898496112206754</v>
      </c>
      <c r="F11" s="172">
        <f>Data!$M$138</f>
        <v>0.97426329847866755</v>
      </c>
      <c r="G11" s="168" t="s">
        <v>145</v>
      </c>
      <c r="J11" s="177"/>
      <c r="K11" s="189"/>
      <c r="L11" s="177" t="s">
        <v>147</v>
      </c>
      <c r="M11" s="178" t="s">
        <v>106</v>
      </c>
      <c r="N11" s="179">
        <f>IFERROR(Data!$J21/ Data!$J10,"")</f>
        <v>0.48585103707987332</v>
      </c>
      <c r="O11" s="179">
        <f>IFERROR(Data!$K21/ Data!$K10,"")</f>
        <v>0.4674616514324027</v>
      </c>
      <c r="P11" s="177" t="str">
        <f>IFERROR(Data!$L21/ Data!$L10,"")</f>
        <v/>
      </c>
      <c r="Q11" s="179">
        <f>IFERROR(AVERAGE($N11:$P11),"")</f>
        <v>0.47665634425613801</v>
      </c>
    </row>
    <row r="12" spans="1:17" ht="31.5" customHeight="1" thickTop="1" x14ac:dyDescent="0.25">
      <c r="A12" s="213" t="s">
        <v>146</v>
      </c>
      <c r="B12" s="213"/>
      <c r="C12" s="213"/>
      <c r="D12" s="213"/>
      <c r="E12" s="213"/>
      <c r="F12" s="213"/>
      <c r="G12" s="213"/>
      <c r="J12" s="183" t="s">
        <v>98</v>
      </c>
      <c r="K12" s="188">
        <f>Data!$F$47</f>
        <v>10</v>
      </c>
      <c r="L12" s="182" t="s">
        <v>124</v>
      </c>
      <c r="M12" s="183" t="s">
        <v>133</v>
      </c>
      <c r="N12" s="184">
        <f>Data!$J$36</f>
        <v>0</v>
      </c>
      <c r="O12" s="184">
        <f>Data!$K$36</f>
        <v>0</v>
      </c>
      <c r="P12" s="182" t="str">
        <f>Data!$L$36</f>
        <v/>
      </c>
      <c r="Q12" s="184">
        <f>AVERAGE($N12:$P12)</f>
        <v>0</v>
      </c>
    </row>
    <row r="13" spans="1:17" x14ac:dyDescent="0.25">
      <c r="J13" s="182"/>
      <c r="K13" s="187"/>
      <c r="L13" s="173" t="s">
        <v>124</v>
      </c>
      <c r="M13" s="174" t="s">
        <v>132</v>
      </c>
      <c r="N13" s="175">
        <f>Data!$J35</f>
        <v>5.9309540011137897E-2</v>
      </c>
      <c r="O13" s="175">
        <f>Data!$K35</f>
        <v>2.2571618403061686E-2</v>
      </c>
      <c r="P13" s="173" t="str">
        <f>Data!$L35</f>
        <v/>
      </c>
      <c r="Q13" s="175">
        <f>Data!$M35</f>
        <v>4.0940579207099793E-2</v>
      </c>
    </row>
    <row r="14" spans="1:17" x14ac:dyDescent="0.25">
      <c r="J14" s="182"/>
      <c r="K14" s="187"/>
      <c r="L14" s="182" t="s">
        <v>135</v>
      </c>
      <c r="M14" s="183" t="s">
        <v>133</v>
      </c>
      <c r="N14" s="185">
        <f>Data!$J$47</f>
        <v>1.9606051618478502</v>
      </c>
      <c r="O14" s="185">
        <f>Data!$K$47</f>
        <v>2.4672544912947809</v>
      </c>
      <c r="P14" s="182" t="str">
        <f>Data!$L$47</f>
        <v/>
      </c>
      <c r="Q14" s="185">
        <f>AVERAGE($N14:$P14)</f>
        <v>2.2139298265713157</v>
      </c>
    </row>
    <row r="15" spans="1:17" x14ac:dyDescent="0.25">
      <c r="J15" s="182"/>
      <c r="K15" s="187"/>
      <c r="L15" s="173" t="s">
        <v>135</v>
      </c>
      <c r="M15" s="174" t="s">
        <v>132</v>
      </c>
      <c r="N15" s="176">
        <f>Data!$J46</f>
        <v>0.19598228861538658</v>
      </c>
      <c r="O15" s="176">
        <f>Data!$K46</f>
        <v>0.22732006611800132</v>
      </c>
      <c r="P15" s="173" t="str">
        <f>Data!$L46</f>
        <v/>
      </c>
      <c r="Q15" s="176">
        <f>Data!$M46</f>
        <v>0.21165117736669395</v>
      </c>
    </row>
    <row r="16" spans="1:17" ht="15.75" thickBot="1" x14ac:dyDescent="0.3">
      <c r="J16" s="177"/>
      <c r="K16" s="189"/>
      <c r="L16" s="177" t="s">
        <v>147</v>
      </c>
      <c r="M16" s="178" t="s">
        <v>106</v>
      </c>
      <c r="N16" s="177" t="str">
        <f>IFERROR(Data!$J47/ Data!$J36,"")</f>
        <v/>
      </c>
      <c r="O16" s="177" t="str">
        <f>IFERROR(Data!$K47/ Data!$K36,"")</f>
        <v/>
      </c>
      <c r="P16" s="177" t="str">
        <f>IFERROR(Data!$L47/ Data!$L36,"")</f>
        <v/>
      </c>
      <c r="Q16" s="177" t="str">
        <f>IFERROR(AVERAGE($N16:$P16),"")</f>
        <v/>
      </c>
    </row>
    <row r="17" spans="10:17" x14ac:dyDescent="0.25">
      <c r="J17" s="183" t="s">
        <v>7</v>
      </c>
      <c r="K17" s="188">
        <f>Data!$F$79</f>
        <v>10</v>
      </c>
      <c r="L17" s="182" t="s">
        <v>124</v>
      </c>
      <c r="M17" s="183" t="s">
        <v>133</v>
      </c>
      <c r="N17" s="186">
        <f>Data!$J$62</f>
        <v>0.54351569208367578</v>
      </c>
      <c r="O17" s="186">
        <f>Data!$K$62</f>
        <v>0.64934293129467746</v>
      </c>
      <c r="P17" s="186">
        <f>Data!$L$62</f>
        <v>0.58027857333202892</v>
      </c>
      <c r="Q17" s="186">
        <f>AVERAGE($N17:$P17)</f>
        <v>0.59104573223679402</v>
      </c>
    </row>
    <row r="18" spans="10:17" x14ac:dyDescent="0.25">
      <c r="J18" s="182"/>
      <c r="K18" s="187"/>
      <c r="L18" s="173" t="s">
        <v>124</v>
      </c>
      <c r="M18" s="174" t="s">
        <v>132</v>
      </c>
      <c r="N18" s="176">
        <f>Data!$J61</f>
        <v>0.7706939682440993</v>
      </c>
      <c r="O18" s="176">
        <f>Data!$K61</f>
        <v>0.81658308306094074</v>
      </c>
      <c r="P18" s="176">
        <f>Data!$L61</f>
        <v>0.72704488073505757</v>
      </c>
      <c r="Q18" s="176">
        <f>Data!$M61</f>
        <v>0.77144064401336587</v>
      </c>
    </row>
    <row r="19" spans="10:17" x14ac:dyDescent="0.25">
      <c r="J19" s="182"/>
      <c r="K19" s="187"/>
      <c r="L19" s="182" t="s">
        <v>135</v>
      </c>
      <c r="M19" s="183" t="s">
        <v>133</v>
      </c>
      <c r="N19" s="185">
        <f>Data!$J$73</f>
        <v>3.332394358311364</v>
      </c>
      <c r="O19" s="185">
        <f>Data!$K$73</f>
        <v>4.5078799672740661</v>
      </c>
      <c r="P19" s="185">
        <f>Data!$L$73</f>
        <v>4.1134245367351614</v>
      </c>
      <c r="Q19" s="185">
        <f>AVERAGE($N19:$P19)</f>
        <v>3.984566287440197</v>
      </c>
    </row>
    <row r="20" spans="10:17" x14ac:dyDescent="0.25">
      <c r="J20" s="182"/>
      <c r="K20" s="187"/>
      <c r="L20" s="173" t="s">
        <v>135</v>
      </c>
      <c r="M20" s="174" t="s">
        <v>132</v>
      </c>
      <c r="N20" s="176">
        <f>Data!$J72</f>
        <v>0.92365739042217254</v>
      </c>
      <c r="O20" s="176">
        <f>Data!$K72</f>
        <v>0.92873835875863331</v>
      </c>
      <c r="P20" s="176">
        <f>Data!$L72</f>
        <v>0.93203963719964733</v>
      </c>
      <c r="Q20" s="176">
        <f>Data!$M72</f>
        <v>0.92814512879348443</v>
      </c>
    </row>
    <row r="21" spans="10:17" ht="15.75" thickBot="1" x14ac:dyDescent="0.3">
      <c r="J21" s="177"/>
      <c r="K21" s="189"/>
      <c r="L21" s="177" t="s">
        <v>147</v>
      </c>
      <c r="M21" s="178" t="s">
        <v>106</v>
      </c>
      <c r="N21" s="180">
        <f>IFERROR(Data!$J73/ Data!$J62,"")</f>
        <v>6.1311833436417738</v>
      </c>
      <c r="O21" s="180">
        <f>IFERROR(Data!$K73/ Data!$K62,"")</f>
        <v>6.9422176634557848</v>
      </c>
      <c r="P21" s="180">
        <f>IFERROR(Data!$L73/ Data!$L62,"")</f>
        <v>7.088706572630084</v>
      </c>
      <c r="Q21" s="180">
        <f>IFERROR(AVERAGE($N21:$P21),"")</f>
        <v>6.7207025265758809</v>
      </c>
    </row>
    <row r="22" spans="10:17" x14ac:dyDescent="0.25">
      <c r="J22" s="183" t="s">
        <v>92</v>
      </c>
      <c r="K22" s="188">
        <f>Data!$F$111</f>
        <v>10</v>
      </c>
      <c r="L22" s="182" t="s">
        <v>124</v>
      </c>
      <c r="M22" s="183" t="s">
        <v>133</v>
      </c>
      <c r="N22" s="186">
        <f>Data!$J$94</f>
        <v>0.32225888671763608</v>
      </c>
      <c r="O22" s="186">
        <f>Data!$K$94</f>
        <v>0.23853381250467734</v>
      </c>
      <c r="P22" s="186">
        <f>Data!$L$94</f>
        <v>0.19061398379323052</v>
      </c>
      <c r="Q22" s="186">
        <f>AVERAGE($N22:$P22)</f>
        <v>0.25046889433851466</v>
      </c>
    </row>
    <row r="23" spans="10:17" x14ac:dyDescent="0.25">
      <c r="J23" s="182"/>
      <c r="K23" s="187"/>
      <c r="L23" s="173" t="s">
        <v>124</v>
      </c>
      <c r="M23" s="174" t="s">
        <v>132</v>
      </c>
      <c r="N23" s="176">
        <f>Data!$J93</f>
        <v>0.71837639931471753</v>
      </c>
      <c r="O23" s="176">
        <f>Data!$K93</f>
        <v>0.67165223835519894</v>
      </c>
      <c r="P23" s="176">
        <f>Data!$L93</f>
        <v>0.6630002546997974</v>
      </c>
      <c r="Q23" s="176">
        <f>Data!$M93</f>
        <v>0.68434296412323803</v>
      </c>
    </row>
    <row r="24" spans="10:17" x14ac:dyDescent="0.25">
      <c r="J24" s="182"/>
      <c r="K24" s="187"/>
      <c r="L24" s="182" t="s">
        <v>135</v>
      </c>
      <c r="M24" s="183" t="s">
        <v>133</v>
      </c>
      <c r="N24" s="185">
        <f>Data!$J$105</f>
        <v>9.6253651264616824</v>
      </c>
      <c r="O24" s="185">
        <f>Data!$K$105</f>
        <v>8.4640578354854377</v>
      </c>
      <c r="P24" s="184">
        <f>Data!$L$105</f>
        <v>12.003031515615778</v>
      </c>
      <c r="Q24" s="184">
        <f>AVERAGE($N24:$P24)</f>
        <v>10.030818159187634</v>
      </c>
    </row>
    <row r="25" spans="10:17" x14ac:dyDescent="0.25">
      <c r="J25" s="182"/>
      <c r="K25" s="187"/>
      <c r="L25" s="173" t="s">
        <v>135</v>
      </c>
      <c r="M25" s="174" t="s">
        <v>132</v>
      </c>
      <c r="N25" s="176">
        <f>Data!$J104</f>
        <v>0.87493721419566239</v>
      </c>
      <c r="O25" s="176">
        <f>Data!$K104</f>
        <v>0.74129902166773076</v>
      </c>
      <c r="P25" s="176">
        <f>Data!$L104</f>
        <v>0.84295961341205194</v>
      </c>
      <c r="Q25" s="176">
        <f>Data!$M104</f>
        <v>0.81973194975848163</v>
      </c>
    </row>
    <row r="26" spans="10:17" ht="15.75" thickBot="1" x14ac:dyDescent="0.3">
      <c r="J26" s="177"/>
      <c r="K26" s="189"/>
      <c r="L26" s="177" t="s">
        <v>147</v>
      </c>
      <c r="M26" s="178" t="s">
        <v>106</v>
      </c>
      <c r="N26" s="181">
        <f>IFERROR(Data!$J105/ Data!$J94,"")</f>
        <v>29.86842418684158</v>
      </c>
      <c r="O26" s="181">
        <f>IFERROR(Data!$K105/ Data!$K94,"")</f>
        <v>35.483681523429588</v>
      </c>
      <c r="P26" s="181">
        <f>IFERROR(Data!$L105/ Data!$L94,"")</f>
        <v>62.970361758118052</v>
      </c>
      <c r="Q26" s="181">
        <f>IFERROR(AVERAGE($N26:$P26),"")</f>
        <v>42.774155822796409</v>
      </c>
    </row>
    <row r="27" spans="10:17" x14ac:dyDescent="0.25">
      <c r="J27" s="183" t="s">
        <v>94</v>
      </c>
      <c r="K27" s="188">
        <f>Data!$F$143</f>
        <v>10</v>
      </c>
      <c r="L27" s="182" t="s">
        <v>124</v>
      </c>
      <c r="M27" s="183" t="s">
        <v>133</v>
      </c>
      <c r="N27" s="184">
        <f>Data!$J$126</f>
        <v>33.731642469220795</v>
      </c>
      <c r="O27" s="184">
        <f>Data!$K$126</f>
        <v>29.672927850937317</v>
      </c>
      <c r="P27" s="184">
        <f>Data!$L$126</f>
        <v>26.535769152519759</v>
      </c>
      <c r="Q27" s="184">
        <f>AVERAGE($N27:$P27)</f>
        <v>29.980113157559291</v>
      </c>
    </row>
    <row r="28" spans="10:17" x14ac:dyDescent="0.25">
      <c r="J28" s="182"/>
      <c r="K28" s="187"/>
      <c r="L28" s="173" t="s">
        <v>124</v>
      </c>
      <c r="M28" s="174" t="s">
        <v>132</v>
      </c>
      <c r="N28" s="176">
        <f>Data!$J125</f>
        <v>0.8388572587355394</v>
      </c>
      <c r="O28" s="176">
        <f>Data!$K125</f>
        <v>0.76769970980218372</v>
      </c>
      <c r="P28" s="176">
        <f>Data!$L125</f>
        <v>0.70028857973926384</v>
      </c>
      <c r="Q28" s="176">
        <f>Data!$M125</f>
        <v>0.76894851609232895</v>
      </c>
    </row>
    <row r="29" spans="10:17" x14ac:dyDescent="0.25">
      <c r="J29" s="182"/>
      <c r="K29" s="187"/>
      <c r="L29" s="182" t="s">
        <v>135</v>
      </c>
      <c r="M29" s="183" t="s">
        <v>133</v>
      </c>
      <c r="N29" s="184">
        <f>Data!$J$137</f>
        <v>29.044255761065134</v>
      </c>
      <c r="O29" s="184">
        <f>Data!$K$137</f>
        <v>27.818345133759777</v>
      </c>
      <c r="P29" s="184">
        <f>Data!$L$137</f>
        <v>29.832887441795357</v>
      </c>
      <c r="Q29" s="184">
        <f>AVERAGE($N29:$P29)</f>
        <v>28.898496112206754</v>
      </c>
    </row>
    <row r="30" spans="10:17" x14ac:dyDescent="0.25">
      <c r="J30" s="182"/>
      <c r="K30" s="187"/>
      <c r="L30" s="173" t="s">
        <v>135</v>
      </c>
      <c r="M30" s="174" t="s">
        <v>132</v>
      </c>
      <c r="N30" s="176">
        <f>Data!$J136</f>
        <v>0.8240780467549188</v>
      </c>
      <c r="O30" s="176">
        <f>Data!$K136</f>
        <v>0.8619711824982591</v>
      </c>
      <c r="P30" s="176">
        <f>Data!$L136</f>
        <v>0.90264151053565644</v>
      </c>
      <c r="Q30" s="176">
        <f>Data!$M136</f>
        <v>0.86289691326294482</v>
      </c>
    </row>
    <row r="31" spans="10:17" ht="15.75" thickBot="1" x14ac:dyDescent="0.3">
      <c r="J31" s="168"/>
      <c r="K31" s="190"/>
      <c r="L31" s="168" t="s">
        <v>147</v>
      </c>
      <c r="M31" s="10" t="s">
        <v>106</v>
      </c>
      <c r="N31" s="167">
        <f>IFERROR(Data!$J137/ Data!$J126,"")</f>
        <v>0.86103888322566047</v>
      </c>
      <c r="O31" s="167">
        <f>IFERROR(Data!$K137/ Data!$K126,"")</f>
        <v>0.93749916669854483</v>
      </c>
      <c r="P31" s="166">
        <f>IFERROR(Data!$L137/ Data!$L126,"")</f>
        <v>1.1242518455117971</v>
      </c>
      <c r="Q31" s="167">
        <f>IFERROR(AVERAGE($N31:$P31),"")</f>
        <v>0.97426329847866755</v>
      </c>
    </row>
    <row r="32" spans="10:17" ht="15.75" thickTop="1" x14ac:dyDescent="0.25"/>
    <row r="35" spans="1:8" ht="15.75" thickBot="1" x14ac:dyDescent="0.3"/>
    <row r="36" spans="1:8" ht="16.5" thickTop="1" thickBot="1" x14ac:dyDescent="0.3">
      <c r="A36" s="11" t="s">
        <v>148</v>
      </c>
      <c r="B36" s="191" t="s">
        <v>124</v>
      </c>
      <c r="C36" s="11" t="s">
        <v>149</v>
      </c>
      <c r="D36" s="191" t="s">
        <v>135</v>
      </c>
      <c r="E36" s="11" t="s">
        <v>149</v>
      </c>
      <c r="F36" s="191" t="s">
        <v>150</v>
      </c>
      <c r="G36" s="11" t="s">
        <v>149</v>
      </c>
      <c r="H36" s="191" t="s">
        <v>107</v>
      </c>
    </row>
    <row r="37" spans="1:8" ht="15.75" thickTop="1" x14ac:dyDescent="0.25">
      <c r="A37" s="6" t="s">
        <v>96</v>
      </c>
      <c r="B37" s="194">
        <f>Data!M10</f>
        <v>5.0631791863881581</v>
      </c>
      <c r="C37" s="170">
        <f>Data!N10</f>
        <v>0.3043267035796976</v>
      </c>
      <c r="D37" s="198">
        <f>Data!M21</f>
        <v>2.4114178617793041</v>
      </c>
      <c r="E37" s="192">
        <f>Data!N21</f>
        <v>7.9221422179377401E-2</v>
      </c>
      <c r="F37" s="202">
        <f>IFERROR($D37 / $B37,"")</f>
        <v>0.47626555826073774</v>
      </c>
      <c r="G37" s="193">
        <f>IFERROR($F37 * SQRT( ($C37^2 / $B37^2) + ($E37^2 /$D37^2) ),"")</f>
        <v>3.2623352738447034E-2</v>
      </c>
      <c r="H37" s="205"/>
    </row>
    <row r="38" spans="1:8" x14ac:dyDescent="0.25">
      <c r="A38" s="6" t="s">
        <v>98</v>
      </c>
      <c r="B38" s="195">
        <f>Data!M36</f>
        <v>0</v>
      </c>
      <c r="C38" s="162">
        <f>Data!N36</f>
        <v>0</v>
      </c>
      <c r="D38" s="199">
        <f>Data!M47</f>
        <v>2.2139298265713157</v>
      </c>
      <c r="E38" s="170">
        <f>Data!N47</f>
        <v>0.35825517653553823</v>
      </c>
      <c r="F38" s="203" t="str">
        <f>IFERROR($D38 / $B38,"")</f>
        <v/>
      </c>
      <c r="G38" t="str">
        <f>IFERROR($F38 * SQRT( ($C38^2 / $B38^2) + ($E38^2 /$D38^2) ),"")</f>
        <v/>
      </c>
      <c r="H38" s="206"/>
    </row>
    <row r="39" spans="1:8" x14ac:dyDescent="0.25">
      <c r="A39" s="6" t="s">
        <v>7</v>
      </c>
      <c r="B39" s="196">
        <f>Data!M62</f>
        <v>0.59104573223679402</v>
      </c>
      <c r="C39" s="192">
        <f>Data!N62</f>
        <v>5.372894864889867E-2</v>
      </c>
      <c r="D39" s="199">
        <f>Data!M73</f>
        <v>3.984566287440197</v>
      </c>
      <c r="E39" s="170">
        <f>Data!N73</f>
        <v>0.59824321185294405</v>
      </c>
      <c r="F39" s="199">
        <f>IFERROR($D39 / $B39,"")</f>
        <v>6.7415532675631225</v>
      </c>
      <c r="G39" s="163">
        <f>IFERROR($F39 * SQRT( ($C39^2 / $B39^2) + ($E39^2 /$D39^2) ),"")</f>
        <v>1.1832482577540908</v>
      </c>
      <c r="H39" s="206"/>
    </row>
    <row r="40" spans="1:8" x14ac:dyDescent="0.25">
      <c r="A40" s="6" t="s">
        <v>92</v>
      </c>
      <c r="B40" s="196">
        <f>Data!M94</f>
        <v>0.25046889433851466</v>
      </c>
      <c r="C40" s="192">
        <f>Data!N94</f>
        <v>6.662904584548214E-2</v>
      </c>
      <c r="D40" s="200">
        <f>Data!M105</f>
        <v>10.030818159187634</v>
      </c>
      <c r="E40" s="169">
        <f>Data!N105</f>
        <v>1.8039894119627824</v>
      </c>
      <c r="F40" s="200">
        <f>IFERROR($D40 / $B40,"")</f>
        <v>40.048159216252799</v>
      </c>
      <c r="G40" s="164">
        <f>IFERROR($F40 * SQRT( ($C40^2 / $B40^2) + ($E40^2 /$D40^2) ),"")</f>
        <v>12.859718324908581</v>
      </c>
      <c r="H40" s="206"/>
    </row>
    <row r="41" spans="1:8" ht="15.75" thickBot="1" x14ac:dyDescent="0.3">
      <c r="A41" s="9" t="s">
        <v>94</v>
      </c>
      <c r="B41" s="197">
        <f>Data!M126</f>
        <v>29.980113157559291</v>
      </c>
      <c r="C41" s="171">
        <f>Data!N126</f>
        <v>3.6077583493016574</v>
      </c>
      <c r="D41" s="201">
        <f>Data!M137</f>
        <v>28.898496112206754</v>
      </c>
      <c r="E41" s="171">
        <f>Data!N137</f>
        <v>1.0151500303614329</v>
      </c>
      <c r="F41" s="204">
        <f>IFERROR($D41 / $B41,"")</f>
        <v>0.96392218269263552</v>
      </c>
      <c r="G41" s="167">
        <f>IFERROR($F41 * SQRT( ($C41^2 / $B41^2) + ($E41^2 /$D41^2) ),"")</f>
        <v>0.12083798523555495</v>
      </c>
      <c r="H41" s="207"/>
    </row>
    <row r="42" spans="1:8" ht="15.75" thickTop="1" x14ac:dyDescent="0.25"/>
  </sheetData>
  <mergeCells count="2">
    <mergeCell ref="A1:A2"/>
    <mergeCell ref="A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43"/>
  <sheetViews>
    <sheetView tabSelected="1" topLeftCell="I1" workbookViewId="0">
      <pane ySplit="1" topLeftCell="A110" activePane="bottomLeft" state="frozenSplit"/>
      <selection pane="bottomLeft"/>
    </sheetView>
  </sheetViews>
  <sheetFormatPr defaultRowHeight="15" x14ac:dyDescent="0.25"/>
  <cols>
    <col min="1" max="1" width="73.42578125" style="1" bestFit="1" customWidth="1"/>
    <col min="2" max="2" width="16.140625" style="1" bestFit="1" customWidth="1"/>
    <col min="3" max="3" width="11.85546875" style="1" bestFit="1" customWidth="1"/>
    <col min="4" max="4" width="10" style="1" bestFit="1" customWidth="1"/>
    <col min="5" max="5" width="23" style="1" bestFit="1" customWidth="1"/>
    <col min="6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8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4.42578125" style="1" customWidth="1"/>
    <col min="17" max="17" width="14.42578125" style="1" bestFit="1" customWidth="1"/>
    <col min="18" max="18" width="11.140625" style="1" bestFit="1" customWidth="1"/>
    <col min="19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H1" s="83" t="s">
        <v>124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</row>
    <row r="2" spans="1:18" ht="15.75" thickTop="1" x14ac:dyDescent="0.25">
      <c r="A2" s="1" t="s">
        <v>10</v>
      </c>
      <c r="B2" s="1" t="s">
        <v>96</v>
      </c>
      <c r="C2" s="1" t="s">
        <v>97</v>
      </c>
      <c r="D2" s="1">
        <v>929.9</v>
      </c>
      <c r="E2" s="1">
        <v>8989000</v>
      </c>
      <c r="F2" s="1">
        <v>1.0349999999999999E-4</v>
      </c>
      <c r="H2" s="84" t="s">
        <v>125</v>
      </c>
      <c r="I2" s="33">
        <v>7.4999999999999997E-2</v>
      </c>
      <c r="J2" s="34">
        <f>($F$10 - $M$6) * $F$18</f>
        <v>0.29497926000000002</v>
      </c>
      <c r="K2" s="34">
        <f>($F$11 - $M$6) * $F$18</f>
        <v>0.37573926000000002</v>
      </c>
      <c r="L2" s="35"/>
      <c r="M2" s="44">
        <f>IFERROR(AVERAGE(J2:L2),"")</f>
        <v>0.33535926000000005</v>
      </c>
      <c r="N2" s="45">
        <f>IFERROR(STDEV(J2:L2),"")</f>
        <v>5.7105943648625146E-2</v>
      </c>
      <c r="P2" s="1" t="s">
        <v>124</v>
      </c>
      <c r="Q2" s="13">
        <f>$M$10</f>
        <v>5.0631791863881581</v>
      </c>
      <c r="R2" s="14">
        <f>$N$10</f>
        <v>0.3043267035796976</v>
      </c>
    </row>
    <row r="3" spans="1:18" x14ac:dyDescent="0.25">
      <c r="A3" s="1" t="s">
        <v>11</v>
      </c>
      <c r="B3" s="1" t="s">
        <v>96</v>
      </c>
      <c r="C3" s="1" t="s">
        <v>97</v>
      </c>
      <c r="D3" s="1">
        <v>775.5</v>
      </c>
      <c r="E3" s="1">
        <v>8928000</v>
      </c>
      <c r="F3" s="1">
        <v>8.687E-5</v>
      </c>
      <c r="H3" s="85" t="s">
        <v>126</v>
      </c>
      <c r="I3" s="27">
        <v>0.25</v>
      </c>
      <c r="J3" s="28">
        <f>($F$6 - $M$6) * $F$18</f>
        <v>0.12961926000000001</v>
      </c>
      <c r="K3" s="28">
        <f>($F$7 - $M$6) * $F$18</f>
        <v>0.13697926000000002</v>
      </c>
      <c r="L3" s="25"/>
      <c r="M3" s="27">
        <f>IFERROR(AVERAGE(J3:L3),"")</f>
        <v>0.13329926000000003</v>
      </c>
      <c r="N3" s="46">
        <f>IFERROR(STDEV(J3:L3),"")</f>
        <v>5.2043059095329934E-3</v>
      </c>
      <c r="P3" s="1" t="s">
        <v>135</v>
      </c>
      <c r="Q3" s="13">
        <f>$M$21</f>
        <v>2.4114178617793041</v>
      </c>
      <c r="R3" s="16">
        <f>$N$21</f>
        <v>7.9221422179377401E-2</v>
      </c>
    </row>
    <row r="4" spans="1:18" x14ac:dyDescent="0.25">
      <c r="A4" s="1" t="s">
        <v>12</v>
      </c>
      <c r="B4" s="1" t="s">
        <v>96</v>
      </c>
      <c r="C4" s="1" t="s">
        <v>97</v>
      </c>
      <c r="D4" s="1">
        <v>427</v>
      </c>
      <c r="E4" s="1">
        <v>9025000</v>
      </c>
      <c r="F4" s="1">
        <v>4.7320000000000001E-5</v>
      </c>
      <c r="H4" s="85" t="s">
        <v>127</v>
      </c>
      <c r="I4" s="29">
        <v>7.4999999999999997E-2</v>
      </c>
      <c r="J4" s="30">
        <f>($F$8 - $M$6) * $F$18</f>
        <v>8.4396192599999988</v>
      </c>
      <c r="K4" s="30">
        <f>($F$9 - $M$6) * $F$18</f>
        <v>8.1916192599999995</v>
      </c>
      <c r="L4" s="25"/>
      <c r="M4" s="40">
        <f>IFERROR(AVERAGE(J4:L4),"")</f>
        <v>8.3156192599999983</v>
      </c>
      <c r="N4" s="47">
        <f>IFERROR(STDEV(J4:L4),"")</f>
        <v>0.1753624817342633</v>
      </c>
    </row>
    <row r="5" spans="1:18" x14ac:dyDescent="0.25">
      <c r="A5" s="1" t="s">
        <v>13</v>
      </c>
      <c r="B5" s="1" t="s">
        <v>96</v>
      </c>
      <c r="C5" s="1" t="s">
        <v>97</v>
      </c>
      <c r="D5" s="1">
        <v>2873</v>
      </c>
      <c r="E5" s="1">
        <v>9043000</v>
      </c>
      <c r="F5" s="1">
        <v>3.1770000000000002E-4</v>
      </c>
      <c r="H5" s="85" t="s">
        <v>128</v>
      </c>
      <c r="I5" s="25"/>
      <c r="J5" s="25"/>
      <c r="K5" s="25"/>
      <c r="L5" s="25"/>
      <c r="M5" s="25"/>
      <c r="N5" s="36"/>
    </row>
    <row r="6" spans="1:18" ht="15.75" thickBot="1" x14ac:dyDescent="0.3">
      <c r="A6" s="1" t="s">
        <v>23</v>
      </c>
      <c r="B6" s="1" t="s">
        <v>96</v>
      </c>
      <c r="C6" s="1" t="s">
        <v>97</v>
      </c>
      <c r="D6" s="1">
        <v>311100</v>
      </c>
      <c r="E6" s="1">
        <v>9571000</v>
      </c>
      <c r="F6" s="1">
        <v>3.2500000000000001E-2</v>
      </c>
      <c r="H6" s="86" t="s">
        <v>129</v>
      </c>
      <c r="I6" s="26"/>
      <c r="J6" s="31">
        <f>IF($G$2&lt;&gt;"","Point Deleted",$F$2)</f>
        <v>1.0349999999999999E-4</v>
      </c>
      <c r="K6" s="32">
        <f>IF($G$3&lt;&gt;"","Point Deleted",$F$3)</f>
        <v>8.687E-5</v>
      </c>
      <c r="L6" s="26"/>
      <c r="M6" s="32">
        <f>IFERROR(AVERAGE(J6:L6),"")</f>
        <v>9.5184999999999991E-5</v>
      </c>
      <c r="N6" s="48">
        <f>IFERROR(STDEV(J6:L6),"")</f>
        <v>1.1759185771132283E-5</v>
      </c>
    </row>
    <row r="7" spans="1:18" x14ac:dyDescent="0.25">
      <c r="A7" s="1" t="s">
        <v>24</v>
      </c>
      <c r="B7" s="1" t="s">
        <v>96</v>
      </c>
      <c r="C7" s="1" t="s">
        <v>97</v>
      </c>
      <c r="D7" s="1">
        <v>317600</v>
      </c>
      <c r="E7" s="1">
        <v>9247000</v>
      </c>
      <c r="F7" s="1">
        <v>3.4340000000000002E-2</v>
      </c>
      <c r="H7" s="87" t="s">
        <v>130</v>
      </c>
      <c r="I7" s="24"/>
      <c r="J7" s="52">
        <f>IFERROR(IF(ISTEXT($J$3),NA(),($J$3 * $I$3) / ($F$20 * 3600)),"")</f>
        <v>4.5006687500000003E-6</v>
      </c>
      <c r="K7" s="39">
        <f>IFERROR(IF(ISTEXT($K$3),NA(),($K$3 * $I$3) / ($F$20 * 3600)),"")</f>
        <v>4.7562243055555561E-6</v>
      </c>
      <c r="L7" s="24"/>
      <c r="M7" s="39">
        <f>IFERROR(AVERAGE(J7:L7),"")</f>
        <v>4.6284465277777782E-6</v>
      </c>
      <c r="N7" s="49">
        <f>IFERROR(STDEV(J7:L7),"")</f>
        <v>1.8070506630322893E-7</v>
      </c>
    </row>
    <row r="8" spans="1:18" ht="18" x14ac:dyDescent="0.35">
      <c r="A8" s="1" t="s">
        <v>75</v>
      </c>
      <c r="B8" s="1" t="s">
        <v>96</v>
      </c>
      <c r="C8" s="1" t="s">
        <v>97</v>
      </c>
      <c r="D8" s="1">
        <v>24670000</v>
      </c>
      <c r="E8" s="1">
        <v>11690000</v>
      </c>
      <c r="F8" s="1">
        <v>2.11</v>
      </c>
      <c r="H8" s="85" t="s">
        <v>131</v>
      </c>
      <c r="I8" s="25"/>
      <c r="J8" s="53">
        <f>IFERROR(IF(ISTEXT($J$4),NA(),$J$4),"")</f>
        <v>8.4396192599999988</v>
      </c>
      <c r="K8" s="40">
        <f>IFERROR(IF(ISTEXT($K$4),NA(),$K$4),"")</f>
        <v>8.1916192599999995</v>
      </c>
      <c r="L8" s="25"/>
      <c r="M8" s="40">
        <f>IFERROR(AVERAGE(J8:L8),"")</f>
        <v>8.3156192599999983</v>
      </c>
      <c r="N8" s="47">
        <f>IFERROR(STDEV(J8:L8),"")</f>
        <v>0.1753624817342633</v>
      </c>
    </row>
    <row r="9" spans="1:18" x14ac:dyDescent="0.25">
      <c r="A9" s="1" t="s">
        <v>76</v>
      </c>
      <c r="B9" s="1" t="s">
        <v>96</v>
      </c>
      <c r="C9" s="1" t="s">
        <v>97</v>
      </c>
      <c r="D9" s="1">
        <v>19280000</v>
      </c>
      <c r="E9" s="1">
        <v>9411000</v>
      </c>
      <c r="F9" s="1">
        <v>2.048</v>
      </c>
      <c r="H9" s="85" t="s">
        <v>132</v>
      </c>
      <c r="I9" s="25"/>
      <c r="J9" s="54">
        <f>IFERROR(IF(OR(ISTEXT($J$2),ISTEXT($J$3),ISTEXT($J$4)),NA(),(($J$2 * $I$2) + ($J$3 * $I$3)) / $J$4 / $I$4),"")</f>
        <v>8.6146476233336641E-2</v>
      </c>
      <c r="K9" s="43">
        <f>IFERROR(IF(OR(ISTEXT($K$2),ISTEXT($K$3),ISTEXT($K$4)),NA(),(($K$2 * $I$2) + ($K$3 * $I$3)) / $K$4 / $I$4),"")</f>
        <v>0.10160833492318996</v>
      </c>
      <c r="L9" s="25" t="str">
        <f>IFERROR(IF(OR(ISTEXT($L$2),ISTEXT($L$3),ISTEXT($L$4)),NA(),(($L$2 * $I$2) + ($L$3 * $I$3)) / $L$4 / $I$4),"")</f>
        <v/>
      </c>
      <c r="M9" s="41">
        <f>IFERROR(AVERAGE(J9:L9),"")</f>
        <v>9.3877405578263295E-2</v>
      </c>
      <c r="N9" s="50">
        <f>IFERROR(STDEV(J9:L9),"")</f>
        <v>1.0933185129343432E-2</v>
      </c>
    </row>
    <row r="10" spans="1:18" ht="18.75" thickBot="1" x14ac:dyDescent="0.4">
      <c r="A10" s="1" t="s">
        <v>49</v>
      </c>
      <c r="B10" s="1" t="s">
        <v>96</v>
      </c>
      <c r="C10" s="1" t="s">
        <v>97</v>
      </c>
      <c r="D10" s="1">
        <v>721400</v>
      </c>
      <c r="E10" s="1">
        <v>9770000</v>
      </c>
      <c r="F10" s="1">
        <v>7.3840000000000003E-2</v>
      </c>
      <c r="H10" s="88" t="s">
        <v>134</v>
      </c>
      <c r="I10" s="38"/>
      <c r="J10" s="55">
        <f>IFERROR($J$7 / $J$4 / $F$19 * 1000000,"")</f>
        <v>4.8479877105908056</v>
      </c>
      <c r="K10" s="42">
        <f>IFERROR($K$7 / $K$4 / $F$19 * 1000000,"")</f>
        <v>5.2783706621855107</v>
      </c>
      <c r="L10" s="38" t="str">
        <f>IFERROR($L$7 / $L$4 / $F$19 * 1000000,"")</f>
        <v/>
      </c>
      <c r="M10" s="42">
        <f>IFERROR(AVERAGE(J10:L10),"")</f>
        <v>5.0631791863881581</v>
      </c>
      <c r="N10" s="51">
        <f>IFERROR(STDEV(J10:L10),"")</f>
        <v>0.3043267035796976</v>
      </c>
    </row>
    <row r="11" spans="1:18" ht="15.75" thickTop="1" x14ac:dyDescent="0.25">
      <c r="A11" s="1" t="s">
        <v>50</v>
      </c>
      <c r="B11" s="1" t="s">
        <v>96</v>
      </c>
      <c r="C11" s="1" t="s">
        <v>97</v>
      </c>
      <c r="D11" s="1">
        <v>919600</v>
      </c>
      <c r="E11" s="1">
        <v>9780000</v>
      </c>
      <c r="F11" s="1">
        <v>9.4030000000000002E-2</v>
      </c>
      <c r="H11" s="82"/>
    </row>
    <row r="12" spans="1:18" ht="15.75" thickBot="1" x14ac:dyDescent="0.3">
      <c r="A12" s="1" t="s">
        <v>36</v>
      </c>
      <c r="B12" s="1" t="s">
        <v>96</v>
      </c>
      <c r="C12" s="1" t="s">
        <v>97</v>
      </c>
      <c r="D12" s="1">
        <v>479100</v>
      </c>
      <c r="E12" s="1">
        <v>9269000</v>
      </c>
      <c r="F12" s="1">
        <v>5.169E-2</v>
      </c>
      <c r="H12" s="83" t="s">
        <v>135</v>
      </c>
    </row>
    <row r="13" spans="1:18" ht="15.75" thickTop="1" x14ac:dyDescent="0.25">
      <c r="A13" s="1" t="s">
        <v>37</v>
      </c>
      <c r="B13" s="1" t="s">
        <v>96</v>
      </c>
      <c r="C13" s="1" t="s">
        <v>97</v>
      </c>
      <c r="D13" s="1">
        <v>497900</v>
      </c>
      <c r="E13" s="1">
        <v>9522000</v>
      </c>
      <c r="F13" s="1">
        <v>5.2290000000000003E-2</v>
      </c>
      <c r="H13" s="89" t="s">
        <v>125</v>
      </c>
      <c r="I13" s="60">
        <v>0.25</v>
      </c>
      <c r="J13" s="61">
        <f>($F$16 - $M$17) * $F$18</f>
        <v>4.2032699600000001</v>
      </c>
      <c r="K13" s="61">
        <f>($F$17 - $M$17) * $F$18</f>
        <v>3.7248699599999999</v>
      </c>
      <c r="L13" s="62"/>
      <c r="M13" s="70">
        <f>IFERROR(AVERAGE(J13:L13),"")</f>
        <v>3.9640699599999998</v>
      </c>
      <c r="N13" s="71">
        <f>IFERROR(STDEV(J13:L13),"")</f>
        <v>0.33827988411964444</v>
      </c>
    </row>
    <row r="14" spans="1:18" x14ac:dyDescent="0.25">
      <c r="A14" s="1" t="s">
        <v>88</v>
      </c>
      <c r="B14" s="1" t="s">
        <v>96</v>
      </c>
      <c r="C14" s="1" t="s">
        <v>97</v>
      </c>
      <c r="D14" s="1">
        <v>19880000</v>
      </c>
      <c r="E14" s="1">
        <v>9599000</v>
      </c>
      <c r="F14" s="1">
        <v>2.0710000000000002</v>
      </c>
      <c r="H14" s="90" t="s">
        <v>126</v>
      </c>
      <c r="I14" s="29">
        <v>7.4999999999999997E-2</v>
      </c>
      <c r="J14" s="28">
        <f>($F$12 - $M$17) * $F$18</f>
        <v>0.20602996000000001</v>
      </c>
      <c r="K14" s="28">
        <f>($F$13 - $M$17) * $F$18</f>
        <v>0.20842996000000003</v>
      </c>
      <c r="L14" s="25"/>
      <c r="M14" s="27">
        <f>IFERROR(AVERAGE(J14:L14),"")</f>
        <v>0.20722996000000002</v>
      </c>
      <c r="N14" s="72">
        <f>IFERROR(STDEV(J14:L14),"")</f>
        <v>1.6970562748477233E-3</v>
      </c>
    </row>
    <row r="15" spans="1:18" x14ac:dyDescent="0.25">
      <c r="A15" s="1" t="s">
        <v>89</v>
      </c>
      <c r="B15" s="1" t="s">
        <v>96</v>
      </c>
      <c r="C15" s="1" t="s">
        <v>97</v>
      </c>
      <c r="D15" s="1">
        <v>19260000</v>
      </c>
      <c r="E15" s="1">
        <v>9630000</v>
      </c>
      <c r="F15" s="1">
        <v>2</v>
      </c>
      <c r="H15" s="90" t="s">
        <v>127</v>
      </c>
      <c r="I15" s="27">
        <v>0.25</v>
      </c>
      <c r="J15" s="30">
        <f>($F$14 - $M$17) * $F$18</f>
        <v>8.2832699600000002</v>
      </c>
      <c r="K15" s="30">
        <f>($F$15 - $M$17) * $F$18</f>
        <v>7.9992699600000003</v>
      </c>
      <c r="L15" s="25"/>
      <c r="M15" s="40">
        <f>IFERROR(AVERAGE(J15:L15),"")</f>
        <v>8.1412699600000007</v>
      </c>
      <c r="N15" s="73">
        <f>IFERROR(STDEV(J15:L15),"")</f>
        <v>0.20081832585697937</v>
      </c>
    </row>
    <row r="16" spans="1:18" x14ac:dyDescent="0.25">
      <c r="A16" s="1" t="s">
        <v>62</v>
      </c>
      <c r="B16" s="1" t="s">
        <v>96</v>
      </c>
      <c r="C16" s="1" t="s">
        <v>97</v>
      </c>
      <c r="D16" s="1">
        <v>9395000</v>
      </c>
      <c r="E16" s="1">
        <v>8938000</v>
      </c>
      <c r="F16" s="1">
        <v>1.0509999999999999</v>
      </c>
      <c r="H16" s="90" t="s">
        <v>128</v>
      </c>
      <c r="I16" s="25"/>
      <c r="J16" s="25"/>
      <c r="K16" s="25"/>
      <c r="L16" s="25"/>
      <c r="M16" s="25"/>
      <c r="N16" s="63"/>
    </row>
    <row r="17" spans="1:22" ht="15.75" thickBot="1" x14ac:dyDescent="0.3">
      <c r="A17" s="1" t="s">
        <v>63</v>
      </c>
      <c r="B17" s="1" t="s">
        <v>96</v>
      </c>
      <c r="C17" s="1" t="s">
        <v>97</v>
      </c>
      <c r="D17" s="1">
        <v>8726000</v>
      </c>
      <c r="E17" s="1">
        <v>9368000</v>
      </c>
      <c r="F17" s="1">
        <v>0.93140000000000001</v>
      </c>
      <c r="H17" s="91" t="s">
        <v>129</v>
      </c>
      <c r="I17" s="57"/>
      <c r="J17" s="58">
        <f>IF($G$4&lt;&gt;"","Point Deleted",$F$4)</f>
        <v>4.7320000000000001E-5</v>
      </c>
      <c r="K17" s="59">
        <f>IF($G$5&lt;&gt;"","Point Deleted",$F$5)</f>
        <v>3.1770000000000002E-4</v>
      </c>
      <c r="L17" s="57"/>
      <c r="M17" s="59">
        <f t="shared" ref="M17:M22" si="0">IFERROR(AVERAGE(J17:L17),"")</f>
        <v>1.8251000000000001E-4</v>
      </c>
      <c r="N17" s="74">
        <f t="shared" ref="N17:N22" si="1">IFERROR(STDEV(J17:L17),"")</f>
        <v>1.9118753149721874E-4</v>
      </c>
    </row>
    <row r="18" spans="1:22" ht="66.75" thickTop="1" thickBot="1" x14ac:dyDescent="0.3">
      <c r="C18" s="83"/>
      <c r="E18" s="17" t="s">
        <v>4</v>
      </c>
      <c r="F18" s="18">
        <v>4</v>
      </c>
      <c r="H18" s="92" t="s">
        <v>130</v>
      </c>
      <c r="I18" s="56"/>
      <c r="J18" s="79">
        <f>IFERROR(IF(ISTEXT($J$14),NA(),($J$14 * $I$14) / ($F$20 * 3600)),"")</f>
        <v>2.1461454166666667E-6</v>
      </c>
      <c r="K18" s="67">
        <f>IFERROR(IF(ISTEXT($K$14),NA(),($K$14 * $I$14) / ($F$20 * 3600)),"")</f>
        <v>2.1711454166666669E-6</v>
      </c>
      <c r="L18" s="56"/>
      <c r="M18" s="67">
        <f t="shared" si="0"/>
        <v>2.158645416666667E-6</v>
      </c>
      <c r="N18" s="75">
        <f t="shared" si="1"/>
        <v>1.7677669529663818E-8</v>
      </c>
      <c r="P18" s="93" t="s">
        <v>136</v>
      </c>
      <c r="Q18" s="94" t="s">
        <v>137</v>
      </c>
      <c r="R18" s="95" t="s">
        <v>110</v>
      </c>
      <c r="S18" s="95" t="s">
        <v>138</v>
      </c>
      <c r="T18" s="95" t="s">
        <v>139</v>
      </c>
      <c r="U18" s="95" t="s">
        <v>140</v>
      </c>
      <c r="V18" s="95" t="s">
        <v>132</v>
      </c>
    </row>
    <row r="19" spans="1:22" ht="18.75" thickTop="1" x14ac:dyDescent="0.35">
      <c r="C19" s="83"/>
      <c r="E19" s="19" t="s">
        <v>121</v>
      </c>
      <c r="F19" s="20">
        <v>0.11</v>
      </c>
      <c r="H19" s="90" t="s">
        <v>131</v>
      </c>
      <c r="I19" s="25"/>
      <c r="J19" s="53">
        <f>IFERROR(IF(ISTEXT($J$15),NA(),$J$15),"")</f>
        <v>8.2832699600000002</v>
      </c>
      <c r="K19" s="40">
        <f>IFERROR(IF(ISTEXT($K$15),NA(),$K$15),"")</f>
        <v>7.9992699600000003</v>
      </c>
      <c r="L19" s="25"/>
      <c r="M19" s="40">
        <f t="shared" si="0"/>
        <v>8.1412699600000007</v>
      </c>
      <c r="N19" s="73">
        <f t="shared" si="1"/>
        <v>0.20081832585697937</v>
      </c>
      <c r="Q19" s="96"/>
      <c r="R19" s="96" t="s">
        <v>124</v>
      </c>
      <c r="S19" s="100">
        <f>$J$10</f>
        <v>4.8479877105908056</v>
      </c>
      <c r="T19" s="100">
        <f>$K$10</f>
        <v>5.2783706621855107</v>
      </c>
      <c r="U19" s="96" t="str">
        <f>$L$10</f>
        <v/>
      </c>
      <c r="V19" s="101">
        <f>$M$9</f>
        <v>9.3877405578263295E-2</v>
      </c>
    </row>
    <row r="20" spans="1:22" ht="30" x14ac:dyDescent="0.25">
      <c r="C20" s="83"/>
      <c r="E20" s="19" t="s">
        <v>122</v>
      </c>
      <c r="F20" s="21">
        <v>2</v>
      </c>
      <c r="H20" s="90" t="s">
        <v>132</v>
      </c>
      <c r="I20" s="25"/>
      <c r="J20" s="80">
        <f>IFERROR(IF(OR(ISTEXT($J$13),ISTEXT($J$14),ISTEXT($J$15)),NA(),(($J$13 * $I$13) + ($J$14 * $I$14)) / $J$15 / $I$15),"")</f>
        <v>0.51490280633084673</v>
      </c>
      <c r="K20" s="43">
        <f>IFERROR(IF(OR(ISTEXT($K$13),ISTEXT($K$14),ISTEXT($K$15)),NA(),(($K$13 * $I$13) + ($K$14 * $I$14)) / $K$15 / $I$15),"")</f>
        <v>0.47346807482916847</v>
      </c>
      <c r="L20" s="25" t="str">
        <f>IFERROR(IF(OR(ISTEXT($L$13),ISTEXT($L$14),ISTEXT($L$15)),NA(),(($L$13 * $I$13) + ($L$14 * $I$14)) / $L$15 / $I$15),"")</f>
        <v/>
      </c>
      <c r="M20" s="43">
        <f t="shared" si="0"/>
        <v>0.49418544058000757</v>
      </c>
      <c r="N20" s="76">
        <f t="shared" si="1"/>
        <v>2.9298779621480555E-2</v>
      </c>
      <c r="P20" s="97" t="str">
        <f>$B$2</f>
        <v>DTXSID8020591</v>
      </c>
      <c r="Q20" s="102">
        <f>$F$21</f>
        <v>10</v>
      </c>
      <c r="R20" s="96" t="s">
        <v>135</v>
      </c>
      <c r="S20" s="100">
        <f>$J$21</f>
        <v>2.3553998569410237</v>
      </c>
      <c r="T20" s="100">
        <f>$K$21</f>
        <v>2.467435866617584</v>
      </c>
      <c r="U20" s="96" t="str">
        <f>$L$21</f>
        <v/>
      </c>
      <c r="V20" s="103">
        <f>$M$20</f>
        <v>0.49418544058000757</v>
      </c>
    </row>
    <row r="21" spans="1:22" ht="18.75" thickBot="1" x14ac:dyDescent="0.4">
      <c r="C21" s="83"/>
      <c r="E21" s="22" t="s">
        <v>123</v>
      </c>
      <c r="F21" s="23">
        <v>10</v>
      </c>
      <c r="H21" s="91" t="s">
        <v>134</v>
      </c>
      <c r="I21" s="57"/>
      <c r="J21" s="81">
        <f>IFERROR($J$18 / $J$15 / $F$19 * 1000000,"")</f>
        <v>2.3553998569410237</v>
      </c>
      <c r="K21" s="68">
        <f>IFERROR($K$18 / $K$15 / $F$19 * 1000000,"")</f>
        <v>2.467435866617584</v>
      </c>
      <c r="L21" s="57" t="str">
        <f>IFERROR($L$18 / $L$15 / $F$19 * 1000000,"")</f>
        <v/>
      </c>
      <c r="M21" s="68">
        <f t="shared" si="0"/>
        <v>2.4114178617793041</v>
      </c>
      <c r="N21" s="77">
        <f t="shared" si="1"/>
        <v>7.9221422179377401E-2</v>
      </c>
      <c r="P21" s="98"/>
      <c r="Q21" s="104"/>
      <c r="R21" s="105" t="s">
        <v>106</v>
      </c>
      <c r="S21" s="106">
        <f>$J$22</f>
        <v>0.48585103707987332</v>
      </c>
      <c r="T21" s="106">
        <f>$K$22</f>
        <v>0.4674616514324027</v>
      </c>
      <c r="U21" s="105" t="str">
        <f>$L$22</f>
        <v/>
      </c>
      <c r="V21" s="105"/>
    </row>
    <row r="22" spans="1:22" ht="15.75" thickBot="1" x14ac:dyDescent="0.3">
      <c r="H22" s="64" t="s">
        <v>106</v>
      </c>
      <c r="I22" s="65"/>
      <c r="J22" s="69">
        <f>IFERROR($J$21 / $J$10,"")</f>
        <v>0.48585103707987332</v>
      </c>
      <c r="K22" s="69">
        <f>IFERROR($K$21 / $K$10,"")</f>
        <v>0.4674616514324027</v>
      </c>
      <c r="L22" s="65" t="str">
        <f>IFERROR($L$21 / $L$10,"")</f>
        <v/>
      </c>
      <c r="M22" s="69">
        <f t="shared" si="0"/>
        <v>0.47665634425613801</v>
      </c>
      <c r="N22" s="78">
        <f t="shared" si="1"/>
        <v>1.300325929318104E-2</v>
      </c>
      <c r="P22" s="99"/>
      <c r="Q22" s="107"/>
      <c r="R22" s="96"/>
      <c r="S22" s="96"/>
      <c r="T22" s="96"/>
      <c r="U22" s="96"/>
      <c r="V22" s="96"/>
    </row>
    <row r="23" spans="1:22" ht="15.75" thickTop="1" x14ac:dyDescent="0.25"/>
    <row r="27" spans="1:22" ht="15.75" thickBot="1" x14ac:dyDescent="0.3">
      <c r="H27" s="83" t="s">
        <v>124</v>
      </c>
    </row>
    <row r="28" spans="1:22" ht="15.75" thickTop="1" x14ac:dyDescent="0.25">
      <c r="A28" s="1" t="s">
        <v>10</v>
      </c>
      <c r="B28" s="1" t="s">
        <v>98</v>
      </c>
      <c r="C28" s="1" t="s">
        <v>99</v>
      </c>
      <c r="D28" s="1">
        <v>95.57</v>
      </c>
      <c r="E28" s="1">
        <v>8989000</v>
      </c>
      <c r="F28" s="1">
        <v>1.063E-5</v>
      </c>
      <c r="H28" s="84" t="s">
        <v>125</v>
      </c>
      <c r="I28" s="33">
        <v>7.4999999999999997E-2</v>
      </c>
      <c r="J28" s="110">
        <f>($F$36 - $M$32) * $F$44</f>
        <v>2.8989399999999996E-4</v>
      </c>
      <c r="K28" s="110">
        <f>($F$37 - $M$32) * $F$44</f>
        <v>1.25494E-4</v>
      </c>
      <c r="L28" s="35"/>
      <c r="M28" s="113">
        <f>IFERROR(AVERAGE(J28:L28),"")</f>
        <v>2.0769399999999997E-4</v>
      </c>
      <c r="N28" s="114">
        <f>IFERROR(STDEV(J28:L28),"")</f>
        <v>1.1624835482706838E-4</v>
      </c>
      <c r="P28" s="1" t="s">
        <v>124</v>
      </c>
      <c r="Q28" s="15">
        <f>$M$36</f>
        <v>0</v>
      </c>
      <c r="R28" s="15">
        <f>$N$36</f>
        <v>0</v>
      </c>
    </row>
    <row r="29" spans="1:22" x14ac:dyDescent="0.25">
      <c r="A29" s="1" t="s">
        <v>11</v>
      </c>
      <c r="B29" s="1" t="s">
        <v>98</v>
      </c>
      <c r="C29" s="1" t="s">
        <v>99</v>
      </c>
      <c r="D29" s="1">
        <v>48.78</v>
      </c>
      <c r="E29" s="1">
        <v>8928000</v>
      </c>
      <c r="F29" s="1">
        <v>5.463E-6</v>
      </c>
      <c r="H29" s="85" t="s">
        <v>126</v>
      </c>
      <c r="I29" s="27">
        <v>0.25</v>
      </c>
      <c r="J29" s="108"/>
      <c r="K29" s="25"/>
      <c r="L29" s="25"/>
      <c r="M29" s="25"/>
      <c r="N29" s="36"/>
      <c r="P29" s="1" t="s">
        <v>135</v>
      </c>
      <c r="Q29" s="13">
        <f>$M$47</f>
        <v>2.2139298265713157</v>
      </c>
      <c r="R29" s="14">
        <f>$N$47</f>
        <v>0.35825517653553823</v>
      </c>
    </row>
    <row r="30" spans="1:22" x14ac:dyDescent="0.25">
      <c r="A30" s="1" t="s">
        <v>12</v>
      </c>
      <c r="B30" s="1" t="s">
        <v>98</v>
      </c>
      <c r="C30" s="1" t="s">
        <v>99</v>
      </c>
      <c r="D30" s="1">
        <v>78.349999999999994</v>
      </c>
      <c r="E30" s="1">
        <v>9025000</v>
      </c>
      <c r="F30" s="1">
        <v>8.6819999999999992E-6</v>
      </c>
      <c r="H30" s="85" t="s">
        <v>127</v>
      </c>
      <c r="I30" s="29">
        <v>7.4999999999999997E-2</v>
      </c>
      <c r="J30" s="109">
        <f>($F$34 - $M$32) * $F$44</f>
        <v>4.8878139999999999E-3</v>
      </c>
      <c r="K30" s="109">
        <f>($F$35 - $M$32) * $F$44</f>
        <v>5.5598139999999997E-3</v>
      </c>
      <c r="L30" s="25"/>
      <c r="M30" s="111">
        <f>IFERROR(AVERAGE(J30:L30),"")</f>
        <v>5.2238140000000002E-3</v>
      </c>
      <c r="N30" s="115">
        <f>IFERROR(STDEV(J30:L30),"")</f>
        <v>4.7517575695735985E-4</v>
      </c>
    </row>
    <row r="31" spans="1:22" x14ac:dyDescent="0.25">
      <c r="A31" s="1" t="s">
        <v>13</v>
      </c>
      <c r="B31" s="1" t="s">
        <v>98</v>
      </c>
      <c r="C31" s="1" t="s">
        <v>99</v>
      </c>
      <c r="D31" s="1">
        <v>75.709999999999994</v>
      </c>
      <c r="E31" s="1">
        <v>9043000</v>
      </c>
      <c r="F31" s="1">
        <v>8.3729999999999993E-6</v>
      </c>
      <c r="H31" s="85" t="s">
        <v>128</v>
      </c>
      <c r="I31" s="25"/>
      <c r="J31" s="25"/>
      <c r="K31" s="25"/>
      <c r="L31" s="25"/>
      <c r="M31" s="25"/>
      <c r="N31" s="36"/>
    </row>
    <row r="32" spans="1:22" ht="15.75" thickBot="1" x14ac:dyDescent="0.3">
      <c r="A32" s="1" t="s">
        <v>25</v>
      </c>
      <c r="B32" s="1" t="s">
        <v>98</v>
      </c>
      <c r="C32" s="1" t="s">
        <v>99</v>
      </c>
      <c r="D32" s="1" t="s">
        <v>8</v>
      </c>
      <c r="E32" s="1">
        <v>9463000</v>
      </c>
      <c r="F32" s="1" t="s">
        <v>8</v>
      </c>
      <c r="H32" s="86" t="s">
        <v>129</v>
      </c>
      <c r="I32" s="26"/>
      <c r="J32" s="32">
        <f>IF($G$28&lt;&gt;"","Point Deleted",$F$28)</f>
        <v>1.063E-5</v>
      </c>
      <c r="K32" s="32">
        <f>IF($G$29&lt;&gt;"","Point Deleted",$F$29)</f>
        <v>5.463E-6</v>
      </c>
      <c r="L32" s="26"/>
      <c r="M32" s="32">
        <f>IFERROR(AVERAGE(J32:L32),"")</f>
        <v>8.0465E-6</v>
      </c>
      <c r="N32" s="48">
        <f>IFERROR(STDEV(J32:L32),"")</f>
        <v>3.653620738390891E-6</v>
      </c>
    </row>
    <row r="33" spans="1:22" x14ac:dyDescent="0.25">
      <c r="A33" s="1" t="s">
        <v>26</v>
      </c>
      <c r="B33" s="1" t="s">
        <v>98</v>
      </c>
      <c r="C33" s="1" t="s">
        <v>99</v>
      </c>
      <c r="D33" s="1" t="s">
        <v>8</v>
      </c>
      <c r="E33" s="1">
        <v>9067000</v>
      </c>
      <c r="F33" s="1" t="s">
        <v>8</v>
      </c>
      <c r="H33" s="87" t="s">
        <v>130</v>
      </c>
      <c r="I33" s="24"/>
      <c r="J33" s="117"/>
      <c r="K33" s="24"/>
      <c r="L33" s="24"/>
      <c r="M33" s="24"/>
      <c r="N33" s="37"/>
    </row>
    <row r="34" spans="1:22" ht="18" x14ac:dyDescent="0.35">
      <c r="A34" s="1" t="s">
        <v>77</v>
      </c>
      <c r="B34" s="1" t="s">
        <v>98</v>
      </c>
      <c r="C34" s="1" t="s">
        <v>99</v>
      </c>
      <c r="D34" s="1">
        <v>13650</v>
      </c>
      <c r="E34" s="1">
        <v>11090000</v>
      </c>
      <c r="F34" s="1">
        <v>1.23E-3</v>
      </c>
      <c r="H34" s="85" t="s">
        <v>131</v>
      </c>
      <c r="I34" s="25"/>
      <c r="J34" s="118">
        <f>IFERROR(IF(ISTEXT($J$30),NA(),$J$30),"")</f>
        <v>4.8878139999999999E-3</v>
      </c>
      <c r="K34" s="111">
        <f>IFERROR(IF(ISTEXT($K$30),NA(),$K$30),"")</f>
        <v>5.5598139999999997E-3</v>
      </c>
      <c r="L34" s="25"/>
      <c r="M34" s="111">
        <f>IFERROR(AVERAGE(J34:L34),"")</f>
        <v>5.2238140000000002E-3</v>
      </c>
      <c r="N34" s="115">
        <f>IFERROR(STDEV(J34:L34),"")</f>
        <v>4.7517575695735985E-4</v>
      </c>
    </row>
    <row r="35" spans="1:22" x14ac:dyDescent="0.25">
      <c r="A35" s="1" t="s">
        <v>78</v>
      </c>
      <c r="B35" s="1" t="s">
        <v>98</v>
      </c>
      <c r="C35" s="1" t="s">
        <v>99</v>
      </c>
      <c r="D35" s="1">
        <v>13320</v>
      </c>
      <c r="E35" s="1">
        <v>9528000</v>
      </c>
      <c r="F35" s="1">
        <v>1.3979999999999999E-3</v>
      </c>
      <c r="H35" s="85" t="s">
        <v>132</v>
      </c>
      <c r="I35" s="25"/>
      <c r="J35" s="54">
        <f>IFERROR(IF(OR(ISTEXT($J$28),ISTEXT($J$29),ISTEXT($J$30)),NA(),(($J$28 * $I$28) + ($J$29 * $I$29)) / $J$30 / $I$30),"")</f>
        <v>5.9309540011137897E-2</v>
      </c>
      <c r="K35" s="41">
        <f>IFERROR(IF(OR(ISTEXT($K$28),ISTEXT($K$29),ISTEXT($K$30)),NA(),(($K$28 * $I$28) + ($K$29 * $I$29)) / $K$30 / $I$30),"")</f>
        <v>2.2571618403061686E-2</v>
      </c>
      <c r="L35" s="25" t="str">
        <f>IFERROR(IF(OR(ISTEXT($L$28),ISTEXT($L$29),ISTEXT($L$30)),NA(),(($L$28 * $I$28) + ($L$29 * $I$29)) / $L$30 / $I$30),"")</f>
        <v/>
      </c>
      <c r="M35" s="41">
        <f>IFERROR(AVERAGE(J35:L35),"")</f>
        <v>4.0940579207099793E-2</v>
      </c>
      <c r="N35" s="50">
        <f>IFERROR(STDEV(J35:L35),"")</f>
        <v>2.5977633495770477E-2</v>
      </c>
    </row>
    <row r="36" spans="1:22" ht="18.75" thickBot="1" x14ac:dyDescent="0.4">
      <c r="A36" s="1" t="s">
        <v>51</v>
      </c>
      <c r="B36" s="1" t="s">
        <v>98</v>
      </c>
      <c r="C36" s="1" t="s">
        <v>99</v>
      </c>
      <c r="D36" s="1">
        <v>788.6</v>
      </c>
      <c r="E36" s="1">
        <v>9794000</v>
      </c>
      <c r="F36" s="1">
        <v>8.0519999999999995E-5</v>
      </c>
      <c r="H36" s="88" t="s">
        <v>134</v>
      </c>
      <c r="I36" s="38"/>
      <c r="J36" s="119">
        <f>IFERROR($J$33 / $J$30 / $F$45 * 1000000,"")</f>
        <v>0</v>
      </c>
      <c r="K36" s="112">
        <f>IFERROR($K$33 / $K$30 / $F$45 * 1000000,"")</f>
        <v>0</v>
      </c>
      <c r="L36" s="38" t="str">
        <f>IFERROR($L$33 / $L$30 / $F$45 * 1000000,"")</f>
        <v/>
      </c>
      <c r="M36" s="112">
        <f>IFERROR(AVERAGE(J36:L36),"")</f>
        <v>0</v>
      </c>
      <c r="N36" s="116">
        <f>IFERROR(STDEV(J36:L36),"")</f>
        <v>0</v>
      </c>
    </row>
    <row r="37" spans="1:22" ht="15.75" thickTop="1" x14ac:dyDescent="0.25">
      <c r="A37" s="1" t="s">
        <v>52</v>
      </c>
      <c r="B37" s="1" t="s">
        <v>98</v>
      </c>
      <c r="C37" s="1" t="s">
        <v>99</v>
      </c>
      <c r="D37" s="1">
        <v>390</v>
      </c>
      <c r="E37" s="1">
        <v>9894000</v>
      </c>
      <c r="F37" s="1">
        <v>3.9419999999999999E-5</v>
      </c>
      <c r="H37" s="82"/>
    </row>
    <row r="38" spans="1:22" ht="15.75" thickBot="1" x14ac:dyDescent="0.3">
      <c r="A38" s="1" t="s">
        <v>38</v>
      </c>
      <c r="B38" s="1" t="s">
        <v>98</v>
      </c>
      <c r="C38" s="1" t="s">
        <v>99</v>
      </c>
      <c r="D38" s="1">
        <v>1524</v>
      </c>
      <c r="E38" s="1">
        <v>9900000</v>
      </c>
      <c r="F38" s="1">
        <v>1.539E-4</v>
      </c>
      <c r="H38" s="83" t="s">
        <v>135</v>
      </c>
    </row>
    <row r="39" spans="1:22" ht="15.75" thickTop="1" x14ac:dyDescent="0.25">
      <c r="A39" s="1" t="s">
        <v>39</v>
      </c>
      <c r="B39" s="1" t="s">
        <v>98</v>
      </c>
      <c r="C39" s="1" t="s">
        <v>99</v>
      </c>
      <c r="D39" s="1">
        <v>1525</v>
      </c>
      <c r="E39" s="1">
        <v>10110000</v>
      </c>
      <c r="F39" s="1">
        <v>1.5090000000000001E-4</v>
      </c>
      <c r="H39" s="89" t="s">
        <v>125</v>
      </c>
      <c r="I39" s="60">
        <v>0.25</v>
      </c>
      <c r="J39" s="122">
        <f>($F$42 - $M$43) * $F$44</f>
        <v>5.3298899999999995E-3</v>
      </c>
      <c r="K39" s="122">
        <f>($F$43 - $M$43) * $F$44</f>
        <v>4.79789E-3</v>
      </c>
      <c r="L39" s="62"/>
      <c r="M39" s="123">
        <f>IFERROR(AVERAGE(J39:L39),"")</f>
        <v>5.0638899999999997E-3</v>
      </c>
      <c r="N39" s="124">
        <f>IFERROR(STDEV(J39:L39),"")</f>
        <v>3.7618080759124295E-4</v>
      </c>
    </row>
    <row r="40" spans="1:22" x14ac:dyDescent="0.25">
      <c r="A40" s="1" t="s">
        <v>90</v>
      </c>
      <c r="B40" s="1" t="s">
        <v>98</v>
      </c>
      <c r="C40" s="1" t="s">
        <v>99</v>
      </c>
      <c r="D40" s="1">
        <v>67930</v>
      </c>
      <c r="E40" s="1">
        <v>9663000</v>
      </c>
      <c r="F40" s="1">
        <v>7.0299999999999998E-3</v>
      </c>
      <c r="H40" s="90" t="s">
        <v>126</v>
      </c>
      <c r="I40" s="29">
        <v>7.4999999999999997E-2</v>
      </c>
      <c r="J40" s="120">
        <f>($F$38 - $M$43) * $F$44</f>
        <v>5.8149000000000005E-4</v>
      </c>
      <c r="K40" s="120">
        <f>($F$39 - $M$43) * $F$44</f>
        <v>5.6949000000000008E-4</v>
      </c>
      <c r="L40" s="25"/>
      <c r="M40" s="125">
        <f>IFERROR(AVERAGE(J40:L40),"")</f>
        <v>5.7549000000000012E-4</v>
      </c>
      <c r="N40" s="126">
        <f>IFERROR(STDEV(J40:L40),"")</f>
        <v>8.4852813742385459E-6</v>
      </c>
    </row>
    <row r="41" spans="1:22" x14ac:dyDescent="0.25">
      <c r="A41" s="1" t="s">
        <v>91</v>
      </c>
      <c r="B41" s="1" t="s">
        <v>98</v>
      </c>
      <c r="C41" s="1" t="s">
        <v>99</v>
      </c>
      <c r="D41" s="1">
        <v>52120</v>
      </c>
      <c r="E41" s="1">
        <v>9523000</v>
      </c>
      <c r="F41" s="1">
        <v>5.4730000000000004E-3</v>
      </c>
      <c r="H41" s="90" t="s">
        <v>127</v>
      </c>
      <c r="I41" s="27">
        <v>0.25</v>
      </c>
      <c r="J41" s="121">
        <f>($F$40 - $M$43) * $F$44</f>
        <v>2.8085889999999999E-2</v>
      </c>
      <c r="K41" s="121">
        <f>($F$41 - $M$43) * $F$44</f>
        <v>2.1857890000000001E-2</v>
      </c>
      <c r="L41" s="25"/>
      <c r="M41" s="29">
        <f>IFERROR(AVERAGE(J41:L41),"")</f>
        <v>2.497189E-2</v>
      </c>
      <c r="N41" s="72">
        <f>IFERROR(STDEV(J41:L41),"")</f>
        <v>4.4038610332298167E-3</v>
      </c>
    </row>
    <row r="42" spans="1:22" x14ac:dyDescent="0.25">
      <c r="A42" s="1" t="s">
        <v>64</v>
      </c>
      <c r="B42" s="1" t="s">
        <v>98</v>
      </c>
      <c r="C42" s="1" t="s">
        <v>99</v>
      </c>
      <c r="D42" s="1">
        <v>12200</v>
      </c>
      <c r="E42" s="1">
        <v>9096000</v>
      </c>
      <c r="F42" s="1">
        <v>1.341E-3</v>
      </c>
      <c r="H42" s="90" t="s">
        <v>128</v>
      </c>
      <c r="I42" s="25"/>
      <c r="J42" s="25"/>
      <c r="K42" s="25"/>
      <c r="L42" s="25"/>
      <c r="M42" s="25"/>
      <c r="N42" s="63"/>
    </row>
    <row r="43" spans="1:22" ht="15.75" thickBot="1" x14ac:dyDescent="0.3">
      <c r="A43" s="1" t="s">
        <v>65</v>
      </c>
      <c r="B43" s="1" t="s">
        <v>98</v>
      </c>
      <c r="C43" s="1" t="s">
        <v>99</v>
      </c>
      <c r="D43" s="1">
        <v>11150</v>
      </c>
      <c r="E43" s="1">
        <v>9234000</v>
      </c>
      <c r="F43" s="1">
        <v>1.2080000000000001E-3</v>
      </c>
      <c r="H43" s="91" t="s">
        <v>129</v>
      </c>
      <c r="I43" s="57"/>
      <c r="J43" s="58">
        <f>IF($G$30&lt;&gt;"","Point Deleted",$F$30)</f>
        <v>8.6819999999999992E-6</v>
      </c>
      <c r="K43" s="58">
        <f>IF($G$31&lt;&gt;"","Point Deleted",$F$31)</f>
        <v>8.3729999999999993E-6</v>
      </c>
      <c r="L43" s="57"/>
      <c r="M43" s="58">
        <f>IFERROR(AVERAGE(J43:L43),"")</f>
        <v>8.5274999999999992E-6</v>
      </c>
      <c r="N43" s="127">
        <f>IFERROR(STDEV(J43:L43),"")</f>
        <v>2.1849599538664313E-7</v>
      </c>
    </row>
    <row r="44" spans="1:22" ht="66.75" thickTop="1" thickBot="1" x14ac:dyDescent="0.3">
      <c r="C44" s="83"/>
      <c r="E44" s="17" t="s">
        <v>4</v>
      </c>
      <c r="F44" s="18">
        <v>4</v>
      </c>
      <c r="H44" s="92" t="s">
        <v>130</v>
      </c>
      <c r="I44" s="56"/>
      <c r="J44" s="79">
        <f>IFERROR(IF(ISTEXT($J$40),NA(),($J$40 * $I$40) / ($F$46 * 3600)),"")</f>
        <v>6.0571875000000003E-9</v>
      </c>
      <c r="K44" s="67">
        <f>IFERROR(IF(ISTEXT($K$40),NA(),($K$40 * $I$40) / ($F$46 * 3600)),"")</f>
        <v>5.9321875000000008E-9</v>
      </c>
      <c r="L44" s="56"/>
      <c r="M44" s="67">
        <f>IFERROR(AVERAGE(J44:L44),"")</f>
        <v>5.9946875000000006E-9</v>
      </c>
      <c r="N44" s="75">
        <f>IFERROR(STDEV(J44:L44),"")</f>
        <v>8.8388347648318056E-11</v>
      </c>
      <c r="P44" s="93" t="s">
        <v>136</v>
      </c>
      <c r="Q44" s="94" t="s">
        <v>137</v>
      </c>
      <c r="R44" s="95" t="s">
        <v>110</v>
      </c>
      <c r="S44" s="95" t="s">
        <v>138</v>
      </c>
      <c r="T44" s="95" t="s">
        <v>139</v>
      </c>
      <c r="U44" s="95" t="s">
        <v>140</v>
      </c>
      <c r="V44" s="95" t="s">
        <v>132</v>
      </c>
    </row>
    <row r="45" spans="1:22" ht="18.75" thickTop="1" x14ac:dyDescent="0.35">
      <c r="C45" s="83"/>
      <c r="E45" s="19" t="s">
        <v>121</v>
      </c>
      <c r="F45" s="20">
        <v>0.11</v>
      </c>
      <c r="H45" s="90" t="s">
        <v>131</v>
      </c>
      <c r="I45" s="25"/>
      <c r="J45" s="129">
        <f>IFERROR(IF(ISTEXT($J$41),NA(),$J$41),"")</f>
        <v>2.8085889999999999E-2</v>
      </c>
      <c r="K45" s="29">
        <f>IFERROR(IF(ISTEXT($K$41),NA(),$K$41),"")</f>
        <v>2.1857890000000001E-2</v>
      </c>
      <c r="L45" s="25"/>
      <c r="M45" s="29">
        <f>IFERROR(AVERAGE(J45:L45),"")</f>
        <v>2.497189E-2</v>
      </c>
      <c r="N45" s="72">
        <f>IFERROR(STDEV(J45:L45),"")</f>
        <v>4.4038610332298167E-3</v>
      </c>
      <c r="Q45" s="96"/>
      <c r="R45" s="96" t="s">
        <v>124</v>
      </c>
      <c r="S45" s="130">
        <f>$J$36</f>
        <v>0</v>
      </c>
      <c r="T45" s="130">
        <f>$K$36</f>
        <v>0</v>
      </c>
      <c r="U45" s="96" t="str">
        <f>$L$36</f>
        <v/>
      </c>
      <c r="V45" s="101">
        <f>$M$35</f>
        <v>4.0940579207099793E-2</v>
      </c>
    </row>
    <row r="46" spans="1:22" ht="30" x14ac:dyDescent="0.25">
      <c r="C46" s="83"/>
      <c r="E46" s="19" t="s">
        <v>122</v>
      </c>
      <c r="F46" s="21">
        <v>2</v>
      </c>
      <c r="H46" s="90" t="s">
        <v>132</v>
      </c>
      <c r="I46" s="25"/>
      <c r="J46" s="80">
        <f>IFERROR(IF(OR(ISTEXT($J$39),ISTEXT($J$40),ISTEXT($J$41)),NA(),(($J$39 * $I$39) + ($J$40 * $I$40)) / $J$41 / $I$41),"")</f>
        <v>0.19598228861538658</v>
      </c>
      <c r="K46" s="43">
        <f>IFERROR(IF(OR(ISTEXT($K$39),ISTEXT($K$40),ISTEXT($K$41)),NA(),(($K$39 * $I$39) + ($K$40 * $I$40)) / $K$41 / $I$41),"")</f>
        <v>0.22732006611800132</v>
      </c>
      <c r="L46" s="25" t="str">
        <f>IFERROR(IF(OR(ISTEXT($L$39),ISTEXT($L$40),ISTEXT($L$41)),NA(),(($L$39 * $I$39) + ($L$40 * $I$40)) / $L$41 / $I$41),"")</f>
        <v/>
      </c>
      <c r="M46" s="43">
        <f>IFERROR(AVERAGE(J46:L46),"")</f>
        <v>0.21165117736669395</v>
      </c>
      <c r="N46" s="76">
        <f>IFERROR(STDEV(J46:L46),"")</f>
        <v>2.2159154979414109E-2</v>
      </c>
      <c r="P46" s="97" t="str">
        <f>$B$28</f>
        <v>DTXSID8040278</v>
      </c>
      <c r="Q46" s="102">
        <f>$F$47</f>
        <v>10</v>
      </c>
      <c r="R46" s="96" t="s">
        <v>135</v>
      </c>
      <c r="S46" s="100">
        <f>$J$47</f>
        <v>1.9606051618478502</v>
      </c>
      <c r="T46" s="100">
        <f>$K$47</f>
        <v>2.4672544912947809</v>
      </c>
      <c r="U46" s="96" t="str">
        <f>$L$47</f>
        <v/>
      </c>
      <c r="V46" s="103">
        <f>$M$46</f>
        <v>0.21165117736669395</v>
      </c>
    </row>
    <row r="47" spans="1:22" ht="18.75" thickBot="1" x14ac:dyDescent="0.4">
      <c r="C47" s="83"/>
      <c r="E47" s="22" t="s">
        <v>123</v>
      </c>
      <c r="F47" s="23">
        <v>10</v>
      </c>
      <c r="H47" s="91" t="s">
        <v>134</v>
      </c>
      <c r="I47" s="57"/>
      <c r="J47" s="81">
        <f>IFERROR($J$44 / $J$41 / $F$45 * 1000000,"")</f>
        <v>1.9606051618478502</v>
      </c>
      <c r="K47" s="68">
        <f>IFERROR($K$44 / $K$41 / $F$45 * 1000000,"")</f>
        <v>2.4672544912947809</v>
      </c>
      <c r="L47" s="57" t="str">
        <f>IFERROR($L$44 / $L$41 / $F$45 * 1000000,"")</f>
        <v/>
      </c>
      <c r="M47" s="68">
        <f>IFERROR(AVERAGE(J47:L47),"")</f>
        <v>2.2139298265713157</v>
      </c>
      <c r="N47" s="128">
        <f>IFERROR(STDEV(J47:L47),"")</f>
        <v>0.35825517653553823</v>
      </c>
      <c r="P47" s="98"/>
      <c r="Q47" s="104"/>
      <c r="R47" s="105" t="s">
        <v>106</v>
      </c>
      <c r="S47" s="105" t="str">
        <f>$J$48</f>
        <v/>
      </c>
      <c r="T47" s="105" t="str">
        <f>$K$48</f>
        <v/>
      </c>
      <c r="U47" s="105" t="str">
        <f>$L$48</f>
        <v/>
      </c>
      <c r="V47" s="105"/>
    </row>
    <row r="48" spans="1:22" ht="15.75" thickBot="1" x14ac:dyDescent="0.3">
      <c r="H48" s="64" t="s">
        <v>106</v>
      </c>
      <c r="I48" s="65"/>
      <c r="J48" s="65" t="str">
        <f>IFERROR($J$47 / $J$36,"")</f>
        <v/>
      </c>
      <c r="K48" s="65" t="str">
        <f>IFERROR($K$47 / $K$36,"")</f>
        <v/>
      </c>
      <c r="L48" s="65" t="str">
        <f>IFERROR($L$47 / $L$36,"")</f>
        <v/>
      </c>
      <c r="M48" s="65"/>
      <c r="N48" s="66"/>
      <c r="P48" s="99"/>
      <c r="Q48" s="107"/>
      <c r="R48" s="96"/>
      <c r="S48" s="96"/>
      <c r="T48" s="96"/>
      <c r="U48" s="96"/>
      <c r="V48" s="96"/>
    </row>
    <row r="49" spans="1:18" ht="15.75" thickTop="1" x14ac:dyDescent="0.25"/>
    <row r="53" spans="1:18" ht="15.75" thickBot="1" x14ac:dyDescent="0.3">
      <c r="H53" s="83" t="s">
        <v>124</v>
      </c>
    </row>
    <row r="54" spans="1:18" ht="15.75" thickTop="1" x14ac:dyDescent="0.25">
      <c r="A54" s="1" t="s">
        <v>10</v>
      </c>
      <c r="B54" s="1" t="s">
        <v>7</v>
      </c>
      <c r="C54" s="1" t="s">
        <v>9</v>
      </c>
      <c r="D54" s="1">
        <v>384.3</v>
      </c>
      <c r="E54" s="1">
        <v>8989000</v>
      </c>
      <c r="F54" s="1">
        <v>4.2750000000000002E-5</v>
      </c>
      <c r="H54" s="84" t="s">
        <v>125</v>
      </c>
      <c r="I54" s="33">
        <v>7.4999999999999997E-2</v>
      </c>
      <c r="J54" s="132">
        <f>($F$64 - $M$58) * $F$76</f>
        <v>13.65585836</v>
      </c>
      <c r="K54" s="132">
        <f>($F$65 - $M$58) * $F$76</f>
        <v>14.38385836</v>
      </c>
      <c r="L54" s="132">
        <f>($F$66 - $M$58) * $F$76</f>
        <v>12.419858359999999</v>
      </c>
      <c r="M54" s="135">
        <f>IFERROR(AVERAGE(J54:L54),"")</f>
        <v>13.486525026666667</v>
      </c>
      <c r="N54" s="136">
        <f>IFERROR(STDEV(J54:L54),"")</f>
        <v>0.9928893862527356</v>
      </c>
      <c r="P54" s="1" t="s">
        <v>124</v>
      </c>
      <c r="Q54" s="14">
        <f>$M$62</f>
        <v>0.59104573223679402</v>
      </c>
      <c r="R54" s="16">
        <f>$N$62</f>
        <v>5.372894864889867E-2</v>
      </c>
    </row>
    <row r="55" spans="1:18" x14ac:dyDescent="0.25">
      <c r="A55" s="1" t="s">
        <v>11</v>
      </c>
      <c r="B55" s="1" t="s">
        <v>7</v>
      </c>
      <c r="C55" s="1" t="s">
        <v>9</v>
      </c>
      <c r="D55" s="1">
        <v>250.6</v>
      </c>
      <c r="E55" s="1">
        <v>8928000</v>
      </c>
      <c r="F55" s="1">
        <v>2.8070000000000001E-5</v>
      </c>
      <c r="H55" s="85" t="s">
        <v>126</v>
      </c>
      <c r="I55" s="27">
        <v>0.25</v>
      </c>
      <c r="J55" s="121">
        <f>($F$58 - $M$58) * $F$76</f>
        <v>3.0738360000000003E-2</v>
      </c>
      <c r="K55" s="121">
        <f>($F$59 - $M$58) * $F$76</f>
        <v>3.6542360000000003E-2</v>
      </c>
      <c r="L55" s="121">
        <f>($F$60 - $M$58) * $F$76</f>
        <v>3.1670360000000002E-2</v>
      </c>
      <c r="M55" s="29">
        <f>IFERROR(AVERAGE(J55:L55),"")</f>
        <v>3.2983693333333335E-2</v>
      </c>
      <c r="N55" s="46">
        <f>IFERROR(STDEV(J55:L55),"")</f>
        <v>3.1169275470137796E-3</v>
      </c>
      <c r="P55" s="1" t="s">
        <v>135</v>
      </c>
      <c r="Q55" s="13">
        <f>$M$73</f>
        <v>3.984566287440197</v>
      </c>
      <c r="R55" s="14">
        <f>$N$73</f>
        <v>0.59824321185294405</v>
      </c>
    </row>
    <row r="56" spans="1:18" x14ac:dyDescent="0.25">
      <c r="A56" s="1" t="s">
        <v>12</v>
      </c>
      <c r="B56" s="1" t="s">
        <v>7</v>
      </c>
      <c r="C56" s="1" t="s">
        <v>9</v>
      </c>
      <c r="D56" s="1">
        <v>673.2</v>
      </c>
      <c r="E56" s="1">
        <v>9025000</v>
      </c>
      <c r="F56" s="1">
        <v>7.4590000000000002E-5</v>
      </c>
      <c r="H56" s="85" t="s">
        <v>127</v>
      </c>
      <c r="I56" s="29">
        <v>7.4999999999999997E-2</v>
      </c>
      <c r="J56" s="131">
        <f>($F$61 - $M$58) * $F$76</f>
        <v>17.851858360000001</v>
      </c>
      <c r="K56" s="131">
        <f>($F$62 - $M$58) * $F$76</f>
        <v>17.76385836</v>
      </c>
      <c r="L56" s="131">
        <f>($F$63 - $M$58) * $F$76</f>
        <v>17.227858360000003</v>
      </c>
      <c r="M56" s="133">
        <f>IFERROR(AVERAGE(J56:L56),"")</f>
        <v>17.614525026666669</v>
      </c>
      <c r="N56" s="47">
        <f>IFERROR(STDEV(J56:L56),"")</f>
        <v>0.33774151852168355</v>
      </c>
    </row>
    <row r="57" spans="1:18" x14ac:dyDescent="0.25">
      <c r="A57" s="1" t="s">
        <v>13</v>
      </c>
      <c r="B57" s="1" t="s">
        <v>7</v>
      </c>
      <c r="C57" s="1" t="s">
        <v>9</v>
      </c>
      <c r="D57" s="1">
        <v>755.3</v>
      </c>
      <c r="E57" s="1">
        <v>9043000</v>
      </c>
      <c r="F57" s="1">
        <v>8.352E-5</v>
      </c>
      <c r="H57" s="85" t="s">
        <v>128</v>
      </c>
      <c r="I57" s="25"/>
      <c r="J57" s="25"/>
      <c r="K57" s="25"/>
      <c r="L57" s="25"/>
      <c r="M57" s="25"/>
      <c r="N57" s="36"/>
    </row>
    <row r="58" spans="1:18" ht="15.75" thickBot="1" x14ac:dyDescent="0.3">
      <c r="A58" s="1" t="s">
        <v>14</v>
      </c>
      <c r="B58" s="1" t="s">
        <v>7</v>
      </c>
      <c r="C58" s="1" t="s">
        <v>9</v>
      </c>
      <c r="D58" s="1">
        <v>74630</v>
      </c>
      <c r="E58" s="1">
        <v>9667000</v>
      </c>
      <c r="F58" s="1">
        <v>7.7200000000000003E-3</v>
      </c>
      <c r="H58" s="86" t="s">
        <v>129</v>
      </c>
      <c r="I58" s="26"/>
      <c r="J58" s="32">
        <f>IF($G$54&lt;&gt;"","Point Deleted",$F$54)</f>
        <v>4.2750000000000002E-5</v>
      </c>
      <c r="K58" s="32">
        <f>IF($G$55&lt;&gt;"","Point Deleted",$F$55)</f>
        <v>2.8070000000000001E-5</v>
      </c>
      <c r="L58" s="26"/>
      <c r="M58" s="32">
        <f>IFERROR(AVERAGE(J58:L58),"")</f>
        <v>3.5410000000000001E-5</v>
      </c>
      <c r="N58" s="48">
        <f>IFERROR(STDEV(J58:L58),"")</f>
        <v>1.0380327547818518E-5</v>
      </c>
    </row>
    <row r="59" spans="1:18" x14ac:dyDescent="0.25">
      <c r="A59" s="1" t="s">
        <v>15</v>
      </c>
      <c r="B59" s="1" t="s">
        <v>7</v>
      </c>
      <c r="C59" s="1" t="s">
        <v>9</v>
      </c>
      <c r="D59" s="1">
        <v>86690</v>
      </c>
      <c r="E59" s="1">
        <v>9453000</v>
      </c>
      <c r="F59" s="1">
        <v>9.1710000000000003E-3</v>
      </c>
      <c r="H59" s="87" t="s">
        <v>130</v>
      </c>
      <c r="I59" s="24"/>
      <c r="J59" s="52">
        <f>IFERROR(IF(ISTEXT($J$55),NA(),($J$55 * $I$55) / ($F$78 * 3600)),"")</f>
        <v>1.0673041666666668E-6</v>
      </c>
      <c r="K59" s="39">
        <f>IFERROR(IF(ISTEXT($K$55),NA(),($K$55 * $I$55) / ($F$78 * 3600)),"")</f>
        <v>1.2688319444444446E-6</v>
      </c>
      <c r="L59" s="39">
        <f>IFERROR(IF(ISTEXT($L$55),NA(),($L$55 * $I$55) / ($F$78 * 3600)),"")</f>
        <v>1.0996652777777778E-6</v>
      </c>
      <c r="M59" s="39">
        <f>IFERROR(AVERAGE(J59:L59),"")</f>
        <v>1.1452671296296298E-6</v>
      </c>
      <c r="N59" s="49">
        <f>IFERROR(STDEV(J59:L59),"")</f>
        <v>1.0822665093797847E-7</v>
      </c>
    </row>
    <row r="60" spans="1:18" ht="18" x14ac:dyDescent="0.35">
      <c r="A60" s="1" t="s">
        <v>16</v>
      </c>
      <c r="B60" s="1" t="s">
        <v>7</v>
      </c>
      <c r="C60" s="1" t="s">
        <v>9</v>
      </c>
      <c r="D60" s="1">
        <v>75090</v>
      </c>
      <c r="E60" s="1">
        <v>9442000</v>
      </c>
      <c r="F60" s="1">
        <v>7.953E-3</v>
      </c>
      <c r="H60" s="85" t="s">
        <v>131</v>
      </c>
      <c r="I60" s="25"/>
      <c r="J60" s="138">
        <f>IFERROR(IF(ISTEXT($J$56),NA(),$J$56),"")</f>
        <v>17.851858360000001</v>
      </c>
      <c r="K60" s="133">
        <f>IFERROR(IF(ISTEXT($K$56),NA(),$K$56),"")</f>
        <v>17.76385836</v>
      </c>
      <c r="L60" s="133">
        <f>IFERROR(IF(ISTEXT($L$56),NA(),$L$56),"")</f>
        <v>17.227858360000003</v>
      </c>
      <c r="M60" s="133">
        <f>IFERROR(AVERAGE(J60:L60),"")</f>
        <v>17.614525026666669</v>
      </c>
      <c r="N60" s="47">
        <f>IFERROR(STDEV(J60:L60),"")</f>
        <v>0.33774151852168355</v>
      </c>
    </row>
    <row r="61" spans="1:18" x14ac:dyDescent="0.25">
      <c r="A61" s="1" t="s">
        <v>66</v>
      </c>
      <c r="B61" s="1" t="s">
        <v>7</v>
      </c>
      <c r="C61" s="1" t="s">
        <v>9</v>
      </c>
      <c r="D61" s="1">
        <v>41930000</v>
      </c>
      <c r="E61" s="1">
        <v>9395000</v>
      </c>
      <c r="F61" s="1">
        <v>4.4630000000000001</v>
      </c>
      <c r="H61" s="85" t="s">
        <v>132</v>
      </c>
      <c r="I61" s="25"/>
      <c r="J61" s="80">
        <f>IFERROR(IF(OR(ISTEXT($J$54),ISTEXT($J$55),ISTEXT($J$56)),NA(),(($J$54 * $I$54) + ($J$55 * $I$55)) / $J$56 / $I$56),"")</f>
        <v>0.7706939682440993</v>
      </c>
      <c r="K61" s="43">
        <f>IFERROR(IF(OR(ISTEXT($K$54),ISTEXT($K$55),ISTEXT($K$56)),NA(),(($K$54 * $I$54) + ($K$55 * $I$55)) / $K$56 / $I$56),"")</f>
        <v>0.81658308306094074</v>
      </c>
      <c r="L61" s="43">
        <f>IFERROR(IF(OR(ISTEXT($L$54),ISTEXT($L$55),ISTEXT($L$56)),NA(),(($L$54 * $I$54) + ($L$55 * $I$55)) / $L$56 / $I$56),"")</f>
        <v>0.72704488073505757</v>
      </c>
      <c r="M61" s="43">
        <f>IFERROR(AVERAGE(J61:L61),"")</f>
        <v>0.77144064401336587</v>
      </c>
      <c r="N61" s="50">
        <f>IFERROR(STDEV(J61:L61),"")</f>
        <v>4.4773770920774635E-2</v>
      </c>
    </row>
    <row r="62" spans="1:18" ht="18.75" thickBot="1" x14ac:dyDescent="0.4">
      <c r="A62" s="1" t="s">
        <v>67</v>
      </c>
      <c r="B62" s="1" t="s">
        <v>7</v>
      </c>
      <c r="C62" s="1" t="s">
        <v>9</v>
      </c>
      <c r="D62" s="1">
        <v>41070000</v>
      </c>
      <c r="E62" s="1">
        <v>9250000</v>
      </c>
      <c r="F62" s="1">
        <v>4.4409999999999998</v>
      </c>
      <c r="H62" s="88" t="s">
        <v>134</v>
      </c>
      <c r="I62" s="38"/>
      <c r="J62" s="139">
        <f>IFERROR($J$59 / $J$56 / $F$77 * 1000000,"")</f>
        <v>0.54351569208367578</v>
      </c>
      <c r="K62" s="134">
        <f>IFERROR($K$59 / $K$56 / $F$77 * 1000000,"")</f>
        <v>0.64934293129467746</v>
      </c>
      <c r="L62" s="134">
        <f>IFERROR($L$59 / $L$56 / $F$77 * 1000000,"")</f>
        <v>0.58027857333202892</v>
      </c>
      <c r="M62" s="134">
        <f>IFERROR(AVERAGE(J62:L62),"")</f>
        <v>0.59104573223679402</v>
      </c>
      <c r="N62" s="137">
        <f>IFERROR(STDEV(J62:L62),"")</f>
        <v>5.372894864889867E-2</v>
      </c>
    </row>
    <row r="63" spans="1:18" ht="15.75" thickTop="1" x14ac:dyDescent="0.25">
      <c r="A63" s="1" t="s">
        <v>68</v>
      </c>
      <c r="B63" s="1" t="s">
        <v>7</v>
      </c>
      <c r="C63" s="1" t="s">
        <v>9</v>
      </c>
      <c r="D63" s="1">
        <v>39150000</v>
      </c>
      <c r="E63" s="1">
        <v>9090000</v>
      </c>
      <c r="F63" s="1">
        <v>4.3070000000000004</v>
      </c>
      <c r="H63" s="82"/>
    </row>
    <row r="64" spans="1:18" ht="15.75" thickBot="1" x14ac:dyDescent="0.3">
      <c r="A64" s="1" t="s">
        <v>40</v>
      </c>
      <c r="B64" s="1" t="s">
        <v>7</v>
      </c>
      <c r="C64" s="1" t="s">
        <v>9</v>
      </c>
      <c r="D64" s="1">
        <v>34540000</v>
      </c>
      <c r="E64" s="1">
        <v>10120000</v>
      </c>
      <c r="F64" s="1">
        <v>3.4140000000000001</v>
      </c>
      <c r="H64" s="83" t="s">
        <v>135</v>
      </c>
    </row>
    <row r="65" spans="1:22" ht="15.75" thickTop="1" x14ac:dyDescent="0.25">
      <c r="A65" s="1" t="s">
        <v>41</v>
      </c>
      <c r="B65" s="1" t="s">
        <v>7</v>
      </c>
      <c r="C65" s="1" t="s">
        <v>9</v>
      </c>
      <c r="D65" s="1">
        <v>35920000</v>
      </c>
      <c r="E65" s="1">
        <v>9989000</v>
      </c>
      <c r="F65" s="1">
        <v>3.5960000000000001</v>
      </c>
      <c r="H65" s="89" t="s">
        <v>125</v>
      </c>
      <c r="I65" s="60">
        <v>0.25</v>
      </c>
      <c r="J65" s="140">
        <f>($F$73 - $M$69) * $F$76</f>
        <v>16.307683780000001</v>
      </c>
      <c r="K65" s="140">
        <f>($F$74 - $M$69) * $F$76</f>
        <v>16.291683780000003</v>
      </c>
      <c r="L65" s="140">
        <f>($F$75 - $M$69) * $F$76</f>
        <v>17.519683780000001</v>
      </c>
      <c r="M65" s="142">
        <f>IFERROR(AVERAGE(J65:L65),"")</f>
        <v>16.706350446666669</v>
      </c>
      <c r="N65" s="71">
        <f>IFERROR(STDEV(J65:L65),"")</f>
        <v>0.70441275778717438</v>
      </c>
    </row>
    <row r="66" spans="1:22" x14ac:dyDescent="0.25">
      <c r="A66" s="1" t="s">
        <v>42</v>
      </c>
      <c r="B66" s="1" t="s">
        <v>7</v>
      </c>
      <c r="C66" s="1" t="s">
        <v>9</v>
      </c>
      <c r="D66" s="1">
        <v>31530000</v>
      </c>
      <c r="E66" s="1">
        <v>10150000</v>
      </c>
      <c r="F66" s="1">
        <v>3.105</v>
      </c>
      <c r="H66" s="90" t="s">
        <v>126</v>
      </c>
      <c r="I66" s="29">
        <v>7.4999999999999997E-2</v>
      </c>
      <c r="J66" s="28">
        <f>($F$67 - $M$69) * $F$76</f>
        <v>0.62848378000000005</v>
      </c>
      <c r="K66" s="28">
        <f>($F$68 - $M$69) * $F$76</f>
        <v>0.84808378000000006</v>
      </c>
      <c r="L66" s="28">
        <f>($F$69 - $M$69) * $F$76</f>
        <v>0.82808378000000005</v>
      </c>
      <c r="M66" s="27">
        <f>IFERROR(AVERAGE(J66:L66),"")</f>
        <v>0.76821711333333342</v>
      </c>
      <c r="N66" s="73">
        <f>IFERROR(STDEV(J66:L66),"")</f>
        <v>0.12142509350761597</v>
      </c>
    </row>
    <row r="67" spans="1:22" x14ac:dyDescent="0.25">
      <c r="A67" s="1" t="s">
        <v>27</v>
      </c>
      <c r="B67" s="1" t="s">
        <v>7</v>
      </c>
      <c r="C67" s="1" t="s">
        <v>9</v>
      </c>
      <c r="D67" s="1">
        <v>1543000</v>
      </c>
      <c r="E67" s="1">
        <v>9814000</v>
      </c>
      <c r="F67" s="1">
        <v>0.15720000000000001</v>
      </c>
      <c r="H67" s="90" t="s">
        <v>127</v>
      </c>
      <c r="I67" s="27">
        <v>0.25</v>
      </c>
      <c r="J67" s="131">
        <f>($F$70 - $M$69) * $F$76</f>
        <v>17.859683780000001</v>
      </c>
      <c r="K67" s="131">
        <f>($F$71 - $M$69) * $F$76</f>
        <v>17.815683780000001</v>
      </c>
      <c r="L67" s="131">
        <f>($F$72 - $M$69) * $F$76</f>
        <v>19.063683780000002</v>
      </c>
      <c r="M67" s="133">
        <f>IFERROR(AVERAGE(J67:L67),"")</f>
        <v>18.246350446666668</v>
      </c>
      <c r="N67" s="73">
        <f>IFERROR(STDEV(J67:L67),"")</f>
        <v>0.70817323680956346</v>
      </c>
    </row>
    <row r="68" spans="1:22" x14ac:dyDescent="0.25">
      <c r="A68" s="1" t="s">
        <v>28</v>
      </c>
      <c r="B68" s="1" t="s">
        <v>7</v>
      </c>
      <c r="C68" s="1" t="s">
        <v>9</v>
      </c>
      <c r="D68" s="1">
        <v>2110000</v>
      </c>
      <c r="E68" s="1">
        <v>9945000</v>
      </c>
      <c r="F68" s="1">
        <v>0.21210000000000001</v>
      </c>
      <c r="H68" s="90" t="s">
        <v>128</v>
      </c>
      <c r="I68" s="25"/>
      <c r="J68" s="25"/>
      <c r="K68" s="25"/>
      <c r="L68" s="25"/>
      <c r="M68" s="25"/>
      <c r="N68" s="63"/>
    </row>
    <row r="69" spans="1:22" ht="15.75" thickBot="1" x14ac:dyDescent="0.3">
      <c r="A69" s="1" t="s">
        <v>29</v>
      </c>
      <c r="B69" s="1" t="s">
        <v>7</v>
      </c>
      <c r="C69" s="1" t="s">
        <v>9</v>
      </c>
      <c r="D69" s="1">
        <v>2081000</v>
      </c>
      <c r="E69" s="1">
        <v>10050000</v>
      </c>
      <c r="F69" s="1">
        <v>0.20710000000000001</v>
      </c>
      <c r="H69" s="91" t="s">
        <v>129</v>
      </c>
      <c r="I69" s="57"/>
      <c r="J69" s="58">
        <f>IF($G$56&lt;&gt;"","Point Deleted",$F$56)</f>
        <v>7.4590000000000002E-5</v>
      </c>
      <c r="K69" s="58">
        <f>IF($G$57&lt;&gt;"","Point Deleted",$F$57)</f>
        <v>8.352E-5</v>
      </c>
      <c r="L69" s="57"/>
      <c r="M69" s="58">
        <f t="shared" ref="M69:M74" si="2">IFERROR(AVERAGE(J69:L69),"")</f>
        <v>7.9054999999999994E-5</v>
      </c>
      <c r="N69" s="127">
        <f t="shared" ref="N69:N74" si="3">IFERROR(STDEV(J69:L69),"")</f>
        <v>6.314463555995868E-6</v>
      </c>
    </row>
    <row r="70" spans="1:22" ht="66.75" thickTop="1" thickBot="1" x14ac:dyDescent="0.3">
      <c r="A70" s="1" t="s">
        <v>79</v>
      </c>
      <c r="B70" s="1" t="s">
        <v>7</v>
      </c>
      <c r="C70" s="1" t="s">
        <v>9</v>
      </c>
      <c r="D70" s="1">
        <v>42280000</v>
      </c>
      <c r="E70" s="1">
        <v>9469000</v>
      </c>
      <c r="F70" s="1">
        <v>4.4649999999999999</v>
      </c>
      <c r="H70" s="92" t="s">
        <v>130</v>
      </c>
      <c r="I70" s="56"/>
      <c r="J70" s="79">
        <f>IFERROR(IF(ISTEXT($J$66),NA(),($J$66 * $I$66) / ($F$78 * 3600)),"")</f>
        <v>6.5467060416666672E-6</v>
      </c>
      <c r="K70" s="67">
        <f>IFERROR(IF(ISTEXT($K$66),NA(),($K$66 * $I$66) / ($F$78 * 3600)),"")</f>
        <v>8.834206041666666E-6</v>
      </c>
      <c r="L70" s="67">
        <f>IFERROR(IF(ISTEXT($L$66),NA(),($L$66 * $I$66) / ($F$78 * 3600)),"")</f>
        <v>8.6258727083333333E-6</v>
      </c>
      <c r="M70" s="67">
        <f t="shared" si="2"/>
        <v>8.0022615972222224E-6</v>
      </c>
      <c r="N70" s="75">
        <f t="shared" si="3"/>
        <v>1.264844724037668E-6</v>
      </c>
      <c r="P70" s="93" t="s">
        <v>136</v>
      </c>
      <c r="Q70" s="94" t="s">
        <v>137</v>
      </c>
      <c r="R70" s="95" t="s">
        <v>110</v>
      </c>
      <c r="S70" s="95" t="s">
        <v>138</v>
      </c>
      <c r="T70" s="95" t="s">
        <v>139</v>
      </c>
      <c r="U70" s="95" t="s">
        <v>140</v>
      </c>
      <c r="V70" s="95" t="s">
        <v>132</v>
      </c>
    </row>
    <row r="71" spans="1:22" ht="18.75" thickTop="1" x14ac:dyDescent="0.35">
      <c r="A71" s="1" t="s">
        <v>80</v>
      </c>
      <c r="B71" s="1" t="s">
        <v>7</v>
      </c>
      <c r="C71" s="1" t="s">
        <v>9</v>
      </c>
      <c r="D71" s="1">
        <v>43060000</v>
      </c>
      <c r="E71" s="1">
        <v>9669000</v>
      </c>
      <c r="F71" s="1">
        <v>4.4539999999999997</v>
      </c>
      <c r="H71" s="90" t="s">
        <v>131</v>
      </c>
      <c r="I71" s="25"/>
      <c r="J71" s="138">
        <f>IFERROR(IF(ISTEXT($J$67),NA(),$J$67),"")</f>
        <v>17.859683780000001</v>
      </c>
      <c r="K71" s="133">
        <f>IFERROR(IF(ISTEXT($K$67),NA(),$K$67),"")</f>
        <v>17.815683780000001</v>
      </c>
      <c r="L71" s="133">
        <f>IFERROR(IF(ISTEXT($L$67),NA(),$L$67),"")</f>
        <v>19.063683780000002</v>
      </c>
      <c r="M71" s="133">
        <f t="shared" si="2"/>
        <v>18.246350446666668</v>
      </c>
      <c r="N71" s="73">
        <f t="shared" si="3"/>
        <v>0.70817323680956346</v>
      </c>
      <c r="Q71" s="96"/>
      <c r="R71" s="96" t="s">
        <v>124</v>
      </c>
      <c r="S71" s="146">
        <f>$J$62</f>
        <v>0.54351569208367578</v>
      </c>
      <c r="T71" s="146">
        <f>$K$62</f>
        <v>0.64934293129467746</v>
      </c>
      <c r="U71" s="146">
        <f>$L$62</f>
        <v>0.58027857333202892</v>
      </c>
      <c r="V71" s="103">
        <f>$M$61</f>
        <v>0.77144064401336587</v>
      </c>
    </row>
    <row r="72" spans="1:22" x14ac:dyDescent="0.25">
      <c r="A72" s="1" t="s">
        <v>81</v>
      </c>
      <c r="B72" s="1" t="s">
        <v>7</v>
      </c>
      <c r="C72" s="1" t="s">
        <v>9</v>
      </c>
      <c r="D72" s="1">
        <v>45610000</v>
      </c>
      <c r="E72" s="1">
        <v>9570000</v>
      </c>
      <c r="F72" s="1">
        <v>4.766</v>
      </c>
      <c r="H72" s="90" t="s">
        <v>132</v>
      </c>
      <c r="I72" s="25"/>
      <c r="J72" s="80">
        <f>IFERROR(IF(OR(ISTEXT($J$65),ISTEXT($J$66),ISTEXT($J$67)),NA(),(($J$65 * $I$65) + ($J$66 * $I$66)) / $J$67 / $I$67),"")</f>
        <v>0.92365739042217254</v>
      </c>
      <c r="K72" s="43">
        <f>IFERROR(IF(OR(ISTEXT($K$65),ISTEXT($K$66),ISTEXT($K$67)),NA(),(($K$65 * $I$65) + ($K$66 * $I$66)) / $K$67 / $I$67),"")</f>
        <v>0.92873835875863331</v>
      </c>
      <c r="L72" s="43">
        <f>IFERROR(IF(OR(ISTEXT($L$65),ISTEXT($L$66),ISTEXT($L$67)),NA(),(($L$65 * $I$65) + ($L$66 * $I$66)) / $L$67 / $I$67),"")</f>
        <v>0.93203963719964733</v>
      </c>
      <c r="M72" s="43">
        <f t="shared" si="2"/>
        <v>0.92814512879348443</v>
      </c>
      <c r="N72" s="143">
        <f t="shared" si="3"/>
        <v>4.2224941211663706E-3</v>
      </c>
      <c r="P72" s="97" t="str">
        <f>$B$54</f>
        <v>Ranitidine</v>
      </c>
      <c r="Q72" s="102">
        <f>$F$79</f>
        <v>10</v>
      </c>
      <c r="R72" s="96" t="s">
        <v>135</v>
      </c>
      <c r="S72" s="100">
        <f>$J$73</f>
        <v>3.332394358311364</v>
      </c>
      <c r="T72" s="100">
        <f>$K$73</f>
        <v>4.5078799672740661</v>
      </c>
      <c r="U72" s="100">
        <f>$L$73</f>
        <v>4.1134245367351614</v>
      </c>
      <c r="V72" s="103">
        <f>$M$72</f>
        <v>0.92814512879348443</v>
      </c>
    </row>
    <row r="73" spans="1:22" ht="18.75" thickBot="1" x14ac:dyDescent="0.4">
      <c r="A73" s="1" t="s">
        <v>53</v>
      </c>
      <c r="B73" s="1" t="s">
        <v>7</v>
      </c>
      <c r="C73" s="1" t="s">
        <v>9</v>
      </c>
      <c r="D73" s="1">
        <v>37470000</v>
      </c>
      <c r="E73" s="1">
        <v>9191000</v>
      </c>
      <c r="F73" s="1">
        <v>4.077</v>
      </c>
      <c r="H73" s="91" t="s">
        <v>134</v>
      </c>
      <c r="I73" s="57"/>
      <c r="J73" s="81">
        <f>IFERROR($J$70 / $J$67 / $F$77 * 1000000,"")</f>
        <v>3.332394358311364</v>
      </c>
      <c r="K73" s="68">
        <f>IFERROR($K$70 / $K$67 / $F$77 * 1000000,"")</f>
        <v>4.5078799672740661</v>
      </c>
      <c r="L73" s="68">
        <f>IFERROR($L$70 / $L$67 / $F$77 * 1000000,"")</f>
        <v>4.1134245367351614</v>
      </c>
      <c r="M73" s="68">
        <f t="shared" si="2"/>
        <v>3.984566287440197</v>
      </c>
      <c r="N73" s="128">
        <f t="shared" si="3"/>
        <v>0.59824321185294405</v>
      </c>
      <c r="P73" s="98"/>
      <c r="Q73" s="104"/>
      <c r="R73" s="105" t="s">
        <v>106</v>
      </c>
      <c r="S73" s="147">
        <f>$J$74</f>
        <v>6.1311833436417738</v>
      </c>
      <c r="T73" s="147">
        <f>$K$74</f>
        <v>6.9422176634557848</v>
      </c>
      <c r="U73" s="147">
        <f>$L$74</f>
        <v>7.088706572630084</v>
      </c>
      <c r="V73" s="105"/>
    </row>
    <row r="74" spans="1:22" ht="15.75" thickBot="1" x14ac:dyDescent="0.3">
      <c r="A74" s="1" t="s">
        <v>54</v>
      </c>
      <c r="B74" s="1" t="s">
        <v>7</v>
      </c>
      <c r="C74" s="1" t="s">
        <v>9</v>
      </c>
      <c r="D74" s="1">
        <v>37390000</v>
      </c>
      <c r="E74" s="1">
        <v>9179000</v>
      </c>
      <c r="F74" s="1">
        <v>4.0730000000000004</v>
      </c>
      <c r="H74" s="145" t="s">
        <v>106</v>
      </c>
      <c r="I74" s="65"/>
      <c r="J74" s="141">
        <f>IFERROR($J$73 / $J$62,"")</f>
        <v>6.1311833436417738</v>
      </c>
      <c r="K74" s="141">
        <f>IFERROR($K$73 / $K$62,"")</f>
        <v>6.9422176634557848</v>
      </c>
      <c r="L74" s="141">
        <f>IFERROR($L$73 / $L$62,"")</f>
        <v>7.088706572630084</v>
      </c>
      <c r="M74" s="141">
        <f t="shared" si="2"/>
        <v>6.7207025265758809</v>
      </c>
      <c r="N74" s="144">
        <f t="shared" si="3"/>
        <v>0.5157658387420031</v>
      </c>
      <c r="P74" s="99"/>
      <c r="Q74" s="107"/>
      <c r="R74" s="96"/>
      <c r="S74" s="96"/>
      <c r="T74" s="96"/>
      <c r="U74" s="96"/>
      <c r="V74" s="96"/>
    </row>
    <row r="75" spans="1:22" ht="15.75" thickTop="1" x14ac:dyDescent="0.25">
      <c r="A75" s="1" t="s">
        <v>55</v>
      </c>
      <c r="B75" s="1" t="s">
        <v>7</v>
      </c>
      <c r="C75" s="1" t="s">
        <v>9</v>
      </c>
      <c r="D75" s="1">
        <v>40310000</v>
      </c>
      <c r="E75" s="1">
        <v>9204000</v>
      </c>
      <c r="F75" s="1">
        <v>4.38</v>
      </c>
      <c r="H75" s="82"/>
    </row>
    <row r="76" spans="1:22" x14ac:dyDescent="0.25">
      <c r="C76" s="83"/>
      <c r="E76" s="17" t="s">
        <v>4</v>
      </c>
      <c r="F76" s="18">
        <v>4</v>
      </c>
      <c r="H76" s="82"/>
    </row>
    <row r="77" spans="1:22" x14ac:dyDescent="0.25">
      <c r="C77" s="83"/>
      <c r="E77" s="19" t="s">
        <v>121</v>
      </c>
      <c r="F77" s="20">
        <v>0.11</v>
      </c>
      <c r="H77" s="82"/>
    </row>
    <row r="78" spans="1:22" x14ac:dyDescent="0.25">
      <c r="C78" s="83"/>
      <c r="E78" s="19" t="s">
        <v>122</v>
      </c>
      <c r="F78" s="21">
        <v>2</v>
      </c>
      <c r="H78" s="82"/>
    </row>
    <row r="79" spans="1:22" x14ac:dyDescent="0.25">
      <c r="C79" s="83"/>
      <c r="E79" s="22" t="s">
        <v>123</v>
      </c>
      <c r="F79" s="23">
        <v>10</v>
      </c>
      <c r="H79" s="82"/>
    </row>
    <row r="85" spans="1:18" ht="15.75" thickBot="1" x14ac:dyDescent="0.3">
      <c r="H85" s="83" t="s">
        <v>124</v>
      </c>
    </row>
    <row r="86" spans="1:18" ht="15.75" thickTop="1" x14ac:dyDescent="0.25">
      <c r="A86" s="1" t="s">
        <v>10</v>
      </c>
      <c r="B86" s="1" t="s">
        <v>92</v>
      </c>
      <c r="C86" s="1" t="s">
        <v>93</v>
      </c>
      <c r="D86" s="1">
        <v>510.5</v>
      </c>
      <c r="E86" s="1">
        <v>8989000</v>
      </c>
      <c r="F86" s="1">
        <v>5.6789999999999997E-5</v>
      </c>
      <c r="H86" s="84" t="s">
        <v>125</v>
      </c>
      <c r="I86" s="33">
        <v>7.4999999999999997E-2</v>
      </c>
      <c r="J86" s="132">
        <f>($F$96 - $M$90) * $F$108</f>
        <v>33.803788700000005</v>
      </c>
      <c r="K86" s="132">
        <f>($F$97 - $M$90) * $F$108</f>
        <v>32.1717887</v>
      </c>
      <c r="L86" s="132">
        <f>($F$98 - $M$90) * $F$108</f>
        <v>28.8717887</v>
      </c>
      <c r="M86" s="135">
        <f>IFERROR(AVERAGE(J86:L86),"")</f>
        <v>31.6157887</v>
      </c>
      <c r="N86" s="148">
        <f>IFERROR(STDEV(J86:L86),"")</f>
        <v>2.5125699990249051</v>
      </c>
      <c r="P86" s="1" t="s">
        <v>124</v>
      </c>
      <c r="Q86" s="14">
        <f>$M$94</f>
        <v>0.25046889433851466</v>
      </c>
      <c r="R86" s="16">
        <f>$N$94</f>
        <v>6.662904584548214E-2</v>
      </c>
    </row>
    <row r="87" spans="1:18" x14ac:dyDescent="0.25">
      <c r="A87" s="1" t="s">
        <v>11</v>
      </c>
      <c r="B87" s="1" t="s">
        <v>92</v>
      </c>
      <c r="C87" s="1" t="s">
        <v>93</v>
      </c>
      <c r="D87" s="1">
        <v>436.2</v>
      </c>
      <c r="E87" s="1">
        <v>8928000</v>
      </c>
      <c r="F87" s="1">
        <v>4.8860000000000003E-5</v>
      </c>
      <c r="H87" s="85" t="s">
        <v>126</v>
      </c>
      <c r="I87" s="27">
        <v>0.25</v>
      </c>
      <c r="J87" s="121">
        <f>($F$90 - $M$90) * $F$108</f>
        <v>4.8268700000000005E-2</v>
      </c>
      <c r="K87" s="121">
        <f>($F$91 - $M$90) * $F$108</f>
        <v>3.6332700000000002E-2</v>
      </c>
      <c r="L87" s="121">
        <f>($F$92 - $M$90) * $F$108</f>
        <v>2.6376699999999999E-2</v>
      </c>
      <c r="M87" s="29">
        <f>IFERROR(AVERAGE(J87:L87),"")</f>
        <v>3.6992700000000003E-2</v>
      </c>
      <c r="N87" s="149">
        <f>IFERROR(STDEV(J87:L87),"")</f>
        <v>1.0960913100649942E-2</v>
      </c>
      <c r="P87" s="1" t="s">
        <v>135</v>
      </c>
      <c r="Q87" s="15">
        <f>$M$105</f>
        <v>10.030818159187634</v>
      </c>
      <c r="R87" s="13">
        <f>$N$105</f>
        <v>1.8039894119627824</v>
      </c>
    </row>
    <row r="88" spans="1:18" x14ac:dyDescent="0.25">
      <c r="A88" s="1" t="s">
        <v>12</v>
      </c>
      <c r="B88" s="1" t="s">
        <v>92</v>
      </c>
      <c r="C88" s="1" t="s">
        <v>93</v>
      </c>
      <c r="D88" s="1">
        <v>202.6</v>
      </c>
      <c r="E88" s="1">
        <v>9025000</v>
      </c>
      <c r="F88" s="1">
        <v>2.2439999999999999E-5</v>
      </c>
      <c r="H88" s="85" t="s">
        <v>127</v>
      </c>
      <c r="I88" s="29">
        <v>7.4999999999999997E-2</v>
      </c>
      <c r="J88" s="131">
        <f>($F$93 - $M$90) * $F$108</f>
        <v>47.279788700000005</v>
      </c>
      <c r="K88" s="131">
        <f>($F$94 - $M$90) * $F$108</f>
        <v>48.079788700000002</v>
      </c>
      <c r="L88" s="131">
        <f>($F$95 - $M$90) * $F$108</f>
        <v>43.679788700000003</v>
      </c>
      <c r="M88" s="133">
        <f>IFERROR(AVERAGE(J88:L88),"")</f>
        <v>46.346455366666667</v>
      </c>
      <c r="N88" s="150">
        <f>IFERROR(STDEV(J88:L88),"")</f>
        <v>2.3437861108329261</v>
      </c>
    </row>
    <row r="89" spans="1:18" x14ac:dyDescent="0.25">
      <c r="A89" s="1" t="s">
        <v>13</v>
      </c>
      <c r="B89" s="1" t="s">
        <v>92</v>
      </c>
      <c r="C89" s="1" t="s">
        <v>93</v>
      </c>
      <c r="D89" s="1">
        <v>343.7</v>
      </c>
      <c r="E89" s="1">
        <v>9043000</v>
      </c>
      <c r="F89" s="1">
        <v>3.8009999999999997E-5</v>
      </c>
      <c r="H89" s="85" t="s">
        <v>128</v>
      </c>
      <c r="I89" s="25"/>
      <c r="J89" s="25"/>
      <c r="K89" s="25"/>
      <c r="L89" s="25"/>
      <c r="M89" s="25"/>
      <c r="N89" s="36"/>
    </row>
    <row r="90" spans="1:18" ht="15.75" thickBot="1" x14ac:dyDescent="0.3">
      <c r="A90" s="1" t="s">
        <v>20</v>
      </c>
      <c r="B90" s="1" t="s">
        <v>92</v>
      </c>
      <c r="C90" s="1" t="s">
        <v>93</v>
      </c>
      <c r="D90" s="1">
        <v>112100</v>
      </c>
      <c r="E90" s="1">
        <v>9245000</v>
      </c>
      <c r="F90" s="1">
        <v>1.2120000000000001E-2</v>
      </c>
      <c r="H90" s="86" t="s">
        <v>129</v>
      </c>
      <c r="I90" s="26"/>
      <c r="J90" s="32">
        <f>IF($G$86&lt;&gt;"","Point Deleted",$F$86)</f>
        <v>5.6789999999999997E-5</v>
      </c>
      <c r="K90" s="32">
        <f>IF($G$87&lt;&gt;"","Point Deleted",$F$87)</f>
        <v>4.8860000000000003E-5</v>
      </c>
      <c r="L90" s="26"/>
      <c r="M90" s="32">
        <f>IFERROR(AVERAGE(J90:L90),"")</f>
        <v>5.2824999999999997E-5</v>
      </c>
      <c r="N90" s="48">
        <f>IFERROR(STDEV(J90:L90),"")</f>
        <v>5.6073567748093171E-6</v>
      </c>
    </row>
    <row r="91" spans="1:18" x14ac:dyDescent="0.25">
      <c r="A91" s="1" t="s">
        <v>21</v>
      </c>
      <c r="B91" s="1" t="s">
        <v>92</v>
      </c>
      <c r="C91" s="1" t="s">
        <v>93</v>
      </c>
      <c r="D91" s="1">
        <v>85060</v>
      </c>
      <c r="E91" s="1">
        <v>9310000</v>
      </c>
      <c r="F91" s="1">
        <v>9.136E-3</v>
      </c>
      <c r="H91" s="87" t="s">
        <v>130</v>
      </c>
      <c r="I91" s="24"/>
      <c r="J91" s="52">
        <f>IFERROR(IF(ISTEXT($J$87),NA(),($J$87 * $I$87) / ($F$110 * 3600)),"")</f>
        <v>1.675996527777778E-6</v>
      </c>
      <c r="K91" s="39">
        <f>IFERROR(IF(ISTEXT($K$87),NA(),($K$87 * $I$87) / ($F$110 * 3600)),"")</f>
        <v>1.2615520833333334E-6</v>
      </c>
      <c r="L91" s="39">
        <f>IFERROR(IF(ISTEXT($L$87),NA(),($L$87 * $I$87) / ($F$110 * 3600)),"")</f>
        <v>9.1585763888888882E-7</v>
      </c>
      <c r="M91" s="39">
        <f>IFERROR(AVERAGE(J91:L91),"")</f>
        <v>1.2844687499999999E-6</v>
      </c>
      <c r="N91" s="49">
        <f>IFERROR(STDEV(J91:L91),"")</f>
        <v>3.8058726043923498E-7</v>
      </c>
    </row>
    <row r="92" spans="1:18" ht="18" x14ac:dyDescent="0.35">
      <c r="A92" s="1" t="s">
        <v>22</v>
      </c>
      <c r="B92" s="1" t="s">
        <v>92</v>
      </c>
      <c r="C92" s="1" t="s">
        <v>93</v>
      </c>
      <c r="D92" s="1">
        <v>62900</v>
      </c>
      <c r="E92" s="1">
        <v>9464000</v>
      </c>
      <c r="F92" s="1">
        <v>6.6470000000000001E-3</v>
      </c>
      <c r="H92" s="85" t="s">
        <v>131</v>
      </c>
      <c r="I92" s="25"/>
      <c r="J92" s="138">
        <f>IFERROR(IF(ISTEXT($J$88),NA(),$J$88),"")</f>
        <v>47.279788700000005</v>
      </c>
      <c r="K92" s="133">
        <f>IFERROR(IF(ISTEXT($K$88),NA(),$K$88),"")</f>
        <v>48.079788700000002</v>
      </c>
      <c r="L92" s="133">
        <f>IFERROR(IF(ISTEXT($L$88),NA(),$L$88),"")</f>
        <v>43.679788700000003</v>
      </c>
      <c r="M92" s="133">
        <f>IFERROR(AVERAGE(J92:L92),"")</f>
        <v>46.346455366666667</v>
      </c>
      <c r="N92" s="150">
        <f>IFERROR(STDEV(J92:L92),"")</f>
        <v>2.3437861108329261</v>
      </c>
    </row>
    <row r="93" spans="1:18" x14ac:dyDescent="0.25">
      <c r="A93" s="1" t="s">
        <v>72</v>
      </c>
      <c r="B93" s="1" t="s">
        <v>92</v>
      </c>
      <c r="C93" s="1" t="s">
        <v>93</v>
      </c>
      <c r="D93" s="1">
        <v>109900000</v>
      </c>
      <c r="E93" s="1">
        <v>9298000</v>
      </c>
      <c r="F93" s="1">
        <v>11.82</v>
      </c>
      <c r="H93" s="85" t="s">
        <v>132</v>
      </c>
      <c r="I93" s="25"/>
      <c r="J93" s="80">
        <f>IFERROR(IF(OR(ISTEXT($J$86),ISTEXT($J$87),ISTEXT($J$88)),NA(),(($J$86 * $I$86) + ($J$87 * $I$87)) / $J$88 / $I$88),"")</f>
        <v>0.71837639931471753</v>
      </c>
      <c r="K93" s="43">
        <f>IFERROR(IF(OR(ISTEXT($K$86),ISTEXT($K$87),ISTEXT($K$88)),NA(),(($K$86 * $I$86) + ($K$87 * $I$87)) / $K$88 / $I$88),"")</f>
        <v>0.67165223835519894</v>
      </c>
      <c r="L93" s="43">
        <f>IFERROR(IF(OR(ISTEXT($L$86),ISTEXT($L$87),ISTEXT($L$88)),NA(),(($L$86 * $I$86) + ($L$87 * $I$87)) / $L$88 / $I$88),"")</f>
        <v>0.6630002546997974</v>
      </c>
      <c r="M93" s="43">
        <f>IFERROR(AVERAGE(J93:L93),"")</f>
        <v>0.68434296412323803</v>
      </c>
      <c r="N93" s="50">
        <f>IFERROR(STDEV(J93:L93),"")</f>
        <v>2.9789599502054641E-2</v>
      </c>
    </row>
    <row r="94" spans="1:18" ht="18.75" thickBot="1" x14ac:dyDescent="0.4">
      <c r="A94" s="1" t="s">
        <v>73</v>
      </c>
      <c r="B94" s="1" t="s">
        <v>92</v>
      </c>
      <c r="C94" s="1" t="s">
        <v>93</v>
      </c>
      <c r="D94" s="1">
        <v>111400000</v>
      </c>
      <c r="E94" s="1">
        <v>9268000</v>
      </c>
      <c r="F94" s="1">
        <v>12.02</v>
      </c>
      <c r="H94" s="88" t="s">
        <v>134</v>
      </c>
      <c r="I94" s="38"/>
      <c r="J94" s="139">
        <f>IFERROR($J$91 / $J$88 / $F$109 * 1000000,"")</f>
        <v>0.32225888671763608</v>
      </c>
      <c r="K94" s="134">
        <f>IFERROR($K$91 / $K$88 / $F$109 * 1000000,"")</f>
        <v>0.23853381250467734</v>
      </c>
      <c r="L94" s="134">
        <f>IFERROR($L$91 / $L$88 / $F$109 * 1000000,"")</f>
        <v>0.19061398379323052</v>
      </c>
      <c r="M94" s="134">
        <f>IFERROR(AVERAGE(J94:L94),"")</f>
        <v>0.25046889433851466</v>
      </c>
      <c r="N94" s="137">
        <f>IFERROR(STDEV(J94:L94),"")</f>
        <v>6.662904584548214E-2</v>
      </c>
    </row>
    <row r="95" spans="1:18" ht="15.75" thickTop="1" x14ac:dyDescent="0.25">
      <c r="A95" s="1" t="s">
        <v>74</v>
      </c>
      <c r="B95" s="1" t="s">
        <v>92</v>
      </c>
      <c r="C95" s="1" t="s">
        <v>93</v>
      </c>
      <c r="D95" s="1">
        <v>101500000</v>
      </c>
      <c r="E95" s="1">
        <v>9298000</v>
      </c>
      <c r="F95" s="1">
        <v>10.92</v>
      </c>
      <c r="H95" s="82"/>
    </row>
    <row r="96" spans="1:18" ht="15.75" thickBot="1" x14ac:dyDescent="0.3">
      <c r="A96" s="1" t="s">
        <v>46</v>
      </c>
      <c r="B96" s="1" t="s">
        <v>92</v>
      </c>
      <c r="C96" s="1" t="s">
        <v>93</v>
      </c>
      <c r="D96" s="1">
        <v>82230000</v>
      </c>
      <c r="E96" s="1">
        <v>9730000</v>
      </c>
      <c r="F96" s="1">
        <v>8.4510000000000005</v>
      </c>
      <c r="H96" s="83" t="s">
        <v>135</v>
      </c>
    </row>
    <row r="97" spans="1:22" ht="15.75" thickTop="1" x14ac:dyDescent="0.25">
      <c r="A97" s="1" t="s">
        <v>47</v>
      </c>
      <c r="B97" s="1" t="s">
        <v>92</v>
      </c>
      <c r="C97" s="1" t="s">
        <v>93</v>
      </c>
      <c r="D97" s="1">
        <v>77730000</v>
      </c>
      <c r="E97" s="1">
        <v>9664000</v>
      </c>
      <c r="F97" s="1">
        <v>8.0429999999999993</v>
      </c>
      <c r="H97" s="89" t="s">
        <v>125</v>
      </c>
      <c r="I97" s="60">
        <v>0.25</v>
      </c>
      <c r="J97" s="140">
        <f>($F$105 - $M$101) * $F$108</f>
        <v>41.0398791</v>
      </c>
      <c r="K97" s="140">
        <f>($F$106 - $M$101) * $F$108</f>
        <v>34.723879099999998</v>
      </c>
      <c r="L97" s="140">
        <f>($F$107 - $M$101) * $F$108</f>
        <v>41.759879099999999</v>
      </c>
      <c r="M97" s="142">
        <f>IFERROR(AVERAGE(J97:L97),"")</f>
        <v>39.174545766666661</v>
      </c>
      <c r="N97" s="153">
        <f>IFERROR(STDEV(J97:L97),"")</f>
        <v>3.871165888118635</v>
      </c>
    </row>
    <row r="98" spans="1:22" x14ac:dyDescent="0.25">
      <c r="A98" s="1" t="s">
        <v>48</v>
      </c>
      <c r="B98" s="1" t="s">
        <v>92</v>
      </c>
      <c r="C98" s="1" t="s">
        <v>93</v>
      </c>
      <c r="D98" s="1">
        <v>69170000</v>
      </c>
      <c r="E98" s="1">
        <v>9583000</v>
      </c>
      <c r="F98" s="1">
        <v>7.218</v>
      </c>
      <c r="H98" s="90" t="s">
        <v>126</v>
      </c>
      <c r="I98" s="29">
        <v>7.4999999999999997E-2</v>
      </c>
      <c r="J98" s="30">
        <f>($F$99 - $M$101) * $F$108</f>
        <v>4.9398791000000006</v>
      </c>
      <c r="K98" s="30">
        <f>($F$100 - $M$101) * $F$108</f>
        <v>4.3438791000000005</v>
      </c>
      <c r="L98" s="30">
        <f>($F$101 - $M$101) * $F$108</f>
        <v>6.5758790999999999</v>
      </c>
      <c r="M98" s="40">
        <f>IFERROR(AVERAGE(J98:L98),"")</f>
        <v>5.2865457666666673</v>
      </c>
      <c r="N98" s="154">
        <f>IFERROR(STDEV(J98:L98),"")</f>
        <v>1.1556770021651082</v>
      </c>
    </row>
    <row r="99" spans="1:22" x14ac:dyDescent="0.25">
      <c r="A99" s="1" t="s">
        <v>33</v>
      </c>
      <c r="B99" s="1" t="s">
        <v>92</v>
      </c>
      <c r="C99" s="1" t="s">
        <v>93</v>
      </c>
      <c r="D99" s="1">
        <v>11840000</v>
      </c>
      <c r="E99" s="1">
        <v>9584000</v>
      </c>
      <c r="F99" s="1">
        <v>1.2350000000000001</v>
      </c>
      <c r="H99" s="90" t="s">
        <v>127</v>
      </c>
      <c r="I99" s="27">
        <v>0.25</v>
      </c>
      <c r="J99" s="131">
        <f>($F$102 - $M$101) * $F$108</f>
        <v>48.599879100000003</v>
      </c>
      <c r="K99" s="131">
        <f>($F$103 - $M$101) * $F$108</f>
        <v>48.599879100000003</v>
      </c>
      <c r="L99" s="131">
        <f>($F$104 - $M$101) * $F$108</f>
        <v>51.879879100000004</v>
      </c>
      <c r="M99" s="133">
        <f>IFERROR(AVERAGE(J99:L99),"")</f>
        <v>49.693212433333336</v>
      </c>
      <c r="N99" s="154">
        <f>IFERROR(STDEV(J99:L99),"")</f>
        <v>1.893708882941973</v>
      </c>
    </row>
    <row r="100" spans="1:22" x14ac:dyDescent="0.25">
      <c r="A100" s="1" t="s">
        <v>34</v>
      </c>
      <c r="B100" s="1" t="s">
        <v>92</v>
      </c>
      <c r="C100" s="1" t="s">
        <v>93</v>
      </c>
      <c r="D100" s="1">
        <v>10380000</v>
      </c>
      <c r="E100" s="1">
        <v>9560000</v>
      </c>
      <c r="F100" s="1">
        <v>1.0860000000000001</v>
      </c>
      <c r="H100" s="90" t="s">
        <v>128</v>
      </c>
      <c r="I100" s="25"/>
      <c r="J100" s="25"/>
      <c r="K100" s="25"/>
      <c r="L100" s="25"/>
      <c r="M100" s="25"/>
      <c r="N100" s="63"/>
    </row>
    <row r="101" spans="1:22" ht="15.75" thickBot="1" x14ac:dyDescent="0.3">
      <c r="A101" s="1" t="s">
        <v>35</v>
      </c>
      <c r="B101" s="1" t="s">
        <v>92</v>
      </c>
      <c r="C101" s="1" t="s">
        <v>93</v>
      </c>
      <c r="D101" s="1">
        <v>16000000</v>
      </c>
      <c r="E101" s="1">
        <v>9729000</v>
      </c>
      <c r="F101" s="1">
        <v>1.6439999999999999</v>
      </c>
      <c r="H101" s="91" t="s">
        <v>129</v>
      </c>
      <c r="I101" s="57"/>
      <c r="J101" s="58">
        <f>IF($G$88&lt;&gt;"","Point Deleted",$F$88)</f>
        <v>2.2439999999999999E-5</v>
      </c>
      <c r="K101" s="58">
        <f>IF($G$89&lt;&gt;"","Point Deleted",$F$89)</f>
        <v>3.8009999999999997E-5</v>
      </c>
      <c r="L101" s="57"/>
      <c r="M101" s="58">
        <f t="shared" ref="M101:M106" si="4">IFERROR(AVERAGE(J101:L101),"")</f>
        <v>3.0224999999999996E-5</v>
      </c>
      <c r="N101" s="127">
        <f t="shared" ref="N101:N106" si="5">IFERROR(STDEV(J101:L101),"")</f>
        <v>1.1009652583074544E-5</v>
      </c>
    </row>
    <row r="102" spans="1:22" ht="66.75" thickTop="1" thickBot="1" x14ac:dyDescent="0.3">
      <c r="A102" s="1" t="s">
        <v>85</v>
      </c>
      <c r="B102" s="1" t="s">
        <v>92</v>
      </c>
      <c r="C102" s="1" t="s">
        <v>93</v>
      </c>
      <c r="D102" s="1">
        <v>114900000</v>
      </c>
      <c r="E102" s="1">
        <v>9454000</v>
      </c>
      <c r="F102" s="1">
        <v>12.15</v>
      </c>
      <c r="H102" s="92" t="s">
        <v>130</v>
      </c>
      <c r="I102" s="56"/>
      <c r="J102" s="79">
        <f>IFERROR(IF(ISTEXT($J$98),NA(),($J$98 * $I$98) / ($F$110 * 3600)),"")</f>
        <v>5.1457073958333339E-5</v>
      </c>
      <c r="K102" s="67">
        <f>IFERROR(IF(ISTEXT($K$98),NA(),($K$98 * $I$98) / ($F$110 * 3600)),"")</f>
        <v>4.5248740625E-5</v>
      </c>
      <c r="L102" s="67">
        <f>IFERROR(IF(ISTEXT($L$98),NA(),($L$98 * $I$98) / ($F$110 * 3600)),"")</f>
        <v>6.8498740624999989E-5</v>
      </c>
      <c r="M102" s="67">
        <f t="shared" si="4"/>
        <v>5.5068185069444438E-5</v>
      </c>
      <c r="N102" s="75">
        <f t="shared" si="5"/>
        <v>1.2038302105886545E-5</v>
      </c>
      <c r="P102" s="93" t="s">
        <v>136</v>
      </c>
      <c r="Q102" s="94" t="s">
        <v>137</v>
      </c>
      <c r="R102" s="95" t="s">
        <v>110</v>
      </c>
      <c r="S102" s="95" t="s">
        <v>138</v>
      </c>
      <c r="T102" s="95" t="s">
        <v>139</v>
      </c>
      <c r="U102" s="95" t="s">
        <v>140</v>
      </c>
      <c r="V102" s="95" t="s">
        <v>132</v>
      </c>
    </row>
    <row r="103" spans="1:22" ht="18.75" thickTop="1" x14ac:dyDescent="0.35">
      <c r="A103" s="1" t="s">
        <v>86</v>
      </c>
      <c r="B103" s="1" t="s">
        <v>92</v>
      </c>
      <c r="C103" s="1" t="s">
        <v>93</v>
      </c>
      <c r="D103" s="1">
        <v>116400000</v>
      </c>
      <c r="E103" s="1">
        <v>9585000</v>
      </c>
      <c r="F103" s="1">
        <v>12.15</v>
      </c>
      <c r="H103" s="90" t="s">
        <v>131</v>
      </c>
      <c r="I103" s="25"/>
      <c r="J103" s="138">
        <f>IFERROR(IF(ISTEXT($J$99),NA(),$J$99),"")</f>
        <v>48.599879100000003</v>
      </c>
      <c r="K103" s="133">
        <f>IFERROR(IF(ISTEXT($K$99),NA(),$K$99),"")</f>
        <v>48.599879100000003</v>
      </c>
      <c r="L103" s="133">
        <f>IFERROR(IF(ISTEXT($L$99),NA(),$L$99),"")</f>
        <v>51.879879100000004</v>
      </c>
      <c r="M103" s="133">
        <f t="shared" si="4"/>
        <v>49.693212433333336</v>
      </c>
      <c r="N103" s="154">
        <f t="shared" si="5"/>
        <v>1.893708882941973</v>
      </c>
      <c r="Q103" s="96"/>
      <c r="R103" s="96" t="s">
        <v>124</v>
      </c>
      <c r="S103" s="146">
        <f>$J$94</f>
        <v>0.32225888671763608</v>
      </c>
      <c r="T103" s="146">
        <f>$K$94</f>
        <v>0.23853381250467734</v>
      </c>
      <c r="U103" s="146">
        <f>$L$94</f>
        <v>0.19061398379323052</v>
      </c>
      <c r="V103" s="103">
        <f>$M$93</f>
        <v>0.68434296412323803</v>
      </c>
    </row>
    <row r="104" spans="1:22" x14ac:dyDescent="0.25">
      <c r="A104" s="1" t="s">
        <v>87</v>
      </c>
      <c r="B104" s="1" t="s">
        <v>92</v>
      </c>
      <c r="C104" s="1" t="s">
        <v>93</v>
      </c>
      <c r="D104" s="1">
        <v>124000000</v>
      </c>
      <c r="E104" s="1">
        <v>9565000</v>
      </c>
      <c r="F104" s="1">
        <v>12.97</v>
      </c>
      <c r="H104" s="90" t="s">
        <v>132</v>
      </c>
      <c r="I104" s="25"/>
      <c r="J104" s="80">
        <f>IFERROR(IF(OR(ISTEXT($J$97),ISTEXT($J$98),ISTEXT($J$99)),NA(),(($J$97 * $I$97) + ($J$98 * $I$98)) / $J$99 / $I$99),"")</f>
        <v>0.87493721419566239</v>
      </c>
      <c r="K104" s="43">
        <f>IFERROR(IF(OR(ISTEXT($K$97),ISTEXT($K$98),ISTEXT($K$99)),NA(),(($K$97 * $I$97) + ($K$98 * $I$98)) / $K$99 / $I$99),"")</f>
        <v>0.74129902166773076</v>
      </c>
      <c r="L104" s="43">
        <f>IFERROR(IF(OR(ISTEXT($L$97),ISTEXT($L$98),ISTEXT($L$99)),NA(),(($L$97 * $I$97) + ($L$98 * $I$98)) / $L$99 / $I$99),"")</f>
        <v>0.84295961341205194</v>
      </c>
      <c r="M104" s="43">
        <f t="shared" si="4"/>
        <v>0.81973194975848163</v>
      </c>
      <c r="N104" s="76">
        <f t="shared" si="5"/>
        <v>6.9781336291559151E-2</v>
      </c>
      <c r="P104" s="97" t="str">
        <f>$B$86</f>
        <v>Talinolol</v>
      </c>
      <c r="Q104" s="102">
        <f>$F$111</f>
        <v>10</v>
      </c>
      <c r="R104" s="96" t="s">
        <v>135</v>
      </c>
      <c r="S104" s="100">
        <f>$J$105</f>
        <v>9.6253651264616824</v>
      </c>
      <c r="T104" s="100">
        <f>$K$105</f>
        <v>8.4640578354854377</v>
      </c>
      <c r="U104" s="130">
        <f>$L$105</f>
        <v>12.003031515615778</v>
      </c>
      <c r="V104" s="103">
        <f>$M$104</f>
        <v>0.81973194975848163</v>
      </c>
    </row>
    <row r="105" spans="1:22" ht="18.75" thickBot="1" x14ac:dyDescent="0.4">
      <c r="A105" s="1" t="s">
        <v>59</v>
      </c>
      <c r="B105" s="1" t="s">
        <v>92</v>
      </c>
      <c r="C105" s="1" t="s">
        <v>93</v>
      </c>
      <c r="D105" s="1">
        <v>91750000</v>
      </c>
      <c r="E105" s="1">
        <v>8940000</v>
      </c>
      <c r="F105" s="1">
        <v>10.26</v>
      </c>
      <c r="H105" s="91" t="s">
        <v>134</v>
      </c>
      <c r="I105" s="57"/>
      <c r="J105" s="81">
        <f>IFERROR($J$102 / $J$99 / $F$109 * 1000000,"")</f>
        <v>9.6253651264616824</v>
      </c>
      <c r="K105" s="68">
        <f>IFERROR($K$102 / $K$99 / $F$109 * 1000000,"")</f>
        <v>8.4640578354854377</v>
      </c>
      <c r="L105" s="152">
        <f>IFERROR($L$102 / $L$99 / $F$109 * 1000000,"")</f>
        <v>12.003031515615778</v>
      </c>
      <c r="M105" s="152">
        <f t="shared" si="4"/>
        <v>10.030818159187634</v>
      </c>
      <c r="N105" s="155">
        <f t="shared" si="5"/>
        <v>1.8039894119627824</v>
      </c>
      <c r="P105" s="98"/>
      <c r="Q105" s="104"/>
      <c r="R105" s="105" t="s">
        <v>106</v>
      </c>
      <c r="S105" s="157">
        <f>$J$106</f>
        <v>29.86842418684158</v>
      </c>
      <c r="T105" s="157">
        <f>$K$106</f>
        <v>35.483681523429588</v>
      </c>
      <c r="U105" s="157">
        <f>$L$106</f>
        <v>62.970361758118052</v>
      </c>
      <c r="V105" s="105"/>
    </row>
    <row r="106" spans="1:22" ht="15.75" thickBot="1" x14ac:dyDescent="0.3">
      <c r="A106" s="1" t="s">
        <v>60</v>
      </c>
      <c r="B106" s="1" t="s">
        <v>92</v>
      </c>
      <c r="C106" s="1" t="s">
        <v>93</v>
      </c>
      <c r="D106" s="1">
        <v>84810000</v>
      </c>
      <c r="E106" s="1">
        <v>9770000</v>
      </c>
      <c r="F106" s="1">
        <v>8.6809999999999992</v>
      </c>
      <c r="H106" s="145" t="s">
        <v>106</v>
      </c>
      <c r="I106" s="65"/>
      <c r="J106" s="151">
        <f>IFERROR($J$105 / $J$94,"")</f>
        <v>29.86842418684158</v>
      </c>
      <c r="K106" s="151">
        <f>IFERROR($K$105 / $K$94,"")</f>
        <v>35.483681523429588</v>
      </c>
      <c r="L106" s="151">
        <f>IFERROR($L$105 / $L$94,"")</f>
        <v>62.970361758118052</v>
      </c>
      <c r="M106" s="151">
        <f t="shared" si="4"/>
        <v>42.774155822796409</v>
      </c>
      <c r="N106" s="156">
        <f t="shared" si="5"/>
        <v>17.714339653948922</v>
      </c>
      <c r="P106" s="99"/>
      <c r="Q106" s="107"/>
      <c r="R106" s="96"/>
      <c r="S106" s="96"/>
      <c r="T106" s="96"/>
      <c r="U106" s="96"/>
      <c r="V106" s="96"/>
    </row>
    <row r="107" spans="1:22" ht="15.75" thickTop="1" x14ac:dyDescent="0.25">
      <c r="A107" s="1" t="s">
        <v>61</v>
      </c>
      <c r="B107" s="1" t="s">
        <v>92</v>
      </c>
      <c r="C107" s="1" t="s">
        <v>93</v>
      </c>
      <c r="D107" s="1">
        <v>96420000</v>
      </c>
      <c r="E107" s="1">
        <v>9232000</v>
      </c>
      <c r="F107" s="1">
        <v>10.44</v>
      </c>
      <c r="H107" s="82"/>
    </row>
    <row r="108" spans="1:22" x14ac:dyDescent="0.25">
      <c r="C108" s="83"/>
      <c r="E108" s="17" t="s">
        <v>4</v>
      </c>
      <c r="F108" s="18">
        <v>4</v>
      </c>
      <c r="H108" s="82"/>
    </row>
    <row r="109" spans="1:22" x14ac:dyDescent="0.25">
      <c r="C109" s="83"/>
      <c r="E109" s="19" t="s">
        <v>121</v>
      </c>
      <c r="F109" s="20">
        <v>0.11</v>
      </c>
      <c r="H109" s="82"/>
    </row>
    <row r="110" spans="1:22" x14ac:dyDescent="0.25">
      <c r="C110" s="83"/>
      <c r="E110" s="19" t="s">
        <v>122</v>
      </c>
      <c r="F110" s="21">
        <v>2</v>
      </c>
      <c r="H110" s="82"/>
    </row>
    <row r="111" spans="1:22" x14ac:dyDescent="0.25">
      <c r="C111" s="83"/>
      <c r="E111" s="22" t="s">
        <v>123</v>
      </c>
      <c r="F111" s="23">
        <v>10</v>
      </c>
      <c r="H111" s="82"/>
    </row>
    <row r="117" spans="1:18" ht="15.75" thickBot="1" x14ac:dyDescent="0.3">
      <c r="H117" s="83" t="s">
        <v>124</v>
      </c>
    </row>
    <row r="118" spans="1:18" ht="15.75" thickTop="1" x14ac:dyDescent="0.25">
      <c r="A118" s="1" t="s">
        <v>10</v>
      </c>
      <c r="B118" s="1" t="s">
        <v>94</v>
      </c>
      <c r="C118" s="1" t="s">
        <v>95</v>
      </c>
      <c r="D118" s="1">
        <v>673.5</v>
      </c>
      <c r="E118" s="1">
        <v>8989000</v>
      </c>
      <c r="F118" s="1">
        <v>7.4930000000000003E-5</v>
      </c>
      <c r="H118" s="84" t="s">
        <v>125</v>
      </c>
      <c r="I118" s="33">
        <v>7.4999999999999997E-2</v>
      </c>
      <c r="J118" s="158">
        <f>($F$128 - $M$122) * $F$140</f>
        <v>9.295730279999999</v>
      </c>
      <c r="K118" s="158">
        <f>($F$129 - $M$122) * $F$140</f>
        <v>8.9597302800000005</v>
      </c>
      <c r="L118" s="158">
        <f>($F$130 - $M$122) * $F$140</f>
        <v>8.0837302799999993</v>
      </c>
      <c r="M118" s="159">
        <f>IFERROR(AVERAGE(J118:L118),"")</f>
        <v>8.7797302800000008</v>
      </c>
      <c r="N118" s="136">
        <f>IFERROR(STDEV(J118:L118),"")</f>
        <v>0.62572837557521721</v>
      </c>
      <c r="P118" s="1" t="s">
        <v>124</v>
      </c>
      <c r="Q118" s="15">
        <f>$M$126</f>
        <v>29.980113157559291</v>
      </c>
      <c r="R118" s="13">
        <f>$N$126</f>
        <v>3.6077583493016574</v>
      </c>
    </row>
    <row r="119" spans="1:18" x14ac:dyDescent="0.25">
      <c r="A119" s="1" t="s">
        <v>11</v>
      </c>
      <c r="B119" s="1" t="s">
        <v>94</v>
      </c>
      <c r="C119" s="1" t="s">
        <v>95</v>
      </c>
      <c r="D119" s="1">
        <v>535</v>
      </c>
      <c r="E119" s="1">
        <v>8928000</v>
      </c>
      <c r="F119" s="1">
        <v>5.9929999999999997E-5</v>
      </c>
      <c r="H119" s="85" t="s">
        <v>126</v>
      </c>
      <c r="I119" s="27">
        <v>0.25</v>
      </c>
      <c r="J119" s="30">
        <f>($F$122 - $M$122) * $F$140</f>
        <v>2.0581302799999999</v>
      </c>
      <c r="K119" s="30">
        <f>($F$123 - $M$122) * $F$140</f>
        <v>1.8537302800000002</v>
      </c>
      <c r="L119" s="30">
        <f>($F$124 - $M$122) * $F$140</f>
        <v>1.6177302800000002</v>
      </c>
      <c r="M119" s="40">
        <f>IFERROR(AVERAGE(J119:L119),"")</f>
        <v>1.8431969466666667</v>
      </c>
      <c r="N119" s="47">
        <f>IFERROR(STDEV(J119:L119),"")</f>
        <v>0.22038886844242669</v>
      </c>
      <c r="P119" s="1" t="s">
        <v>135</v>
      </c>
      <c r="Q119" s="15">
        <f>$M$137</f>
        <v>28.898496112206754</v>
      </c>
      <c r="R119" s="13">
        <f>$N$137</f>
        <v>1.0151500303614329</v>
      </c>
    </row>
    <row r="120" spans="1:18" x14ac:dyDescent="0.25">
      <c r="A120" s="1" t="s">
        <v>12</v>
      </c>
      <c r="B120" s="1" t="s">
        <v>94</v>
      </c>
      <c r="C120" s="1" t="s">
        <v>95</v>
      </c>
      <c r="D120" s="1">
        <v>586.4</v>
      </c>
      <c r="E120" s="1">
        <v>9025000</v>
      </c>
      <c r="F120" s="1">
        <v>6.4980000000000005E-5</v>
      </c>
      <c r="H120" s="85" t="s">
        <v>127</v>
      </c>
      <c r="I120" s="29">
        <v>7.4999999999999997E-2</v>
      </c>
      <c r="J120" s="131">
        <f>($F$125 - $M$122) * $F$140</f>
        <v>19.259730280000003</v>
      </c>
      <c r="K120" s="131">
        <f>($F$126 - $M$122) * $F$140</f>
        <v>19.71973028</v>
      </c>
      <c r="L120" s="131">
        <f>($F$127 - $M$122) * $F$140</f>
        <v>19.243730280000001</v>
      </c>
      <c r="M120" s="133">
        <f>IFERROR(AVERAGE(J120:L120),"")</f>
        <v>19.407730280000003</v>
      </c>
      <c r="N120" s="47">
        <f>IFERROR(STDEV(J120:L120),"")</f>
        <v>0.27031833086196627</v>
      </c>
    </row>
    <row r="121" spans="1:18" x14ac:dyDescent="0.25">
      <c r="A121" s="1" t="s">
        <v>13</v>
      </c>
      <c r="B121" s="1" t="s">
        <v>94</v>
      </c>
      <c r="C121" s="1" t="s">
        <v>95</v>
      </c>
      <c r="D121" s="1">
        <v>236.6</v>
      </c>
      <c r="E121" s="1">
        <v>9043000</v>
      </c>
      <c r="F121" s="1">
        <v>2.616E-5</v>
      </c>
      <c r="H121" s="85" t="s">
        <v>128</v>
      </c>
      <c r="I121" s="25"/>
      <c r="J121" s="25"/>
      <c r="K121" s="25"/>
      <c r="L121" s="25"/>
      <c r="M121" s="25"/>
      <c r="N121" s="36"/>
    </row>
    <row r="122" spans="1:18" ht="15.75" thickBot="1" x14ac:dyDescent="0.3">
      <c r="A122" s="1" t="s">
        <v>17</v>
      </c>
      <c r="B122" s="1" t="s">
        <v>94</v>
      </c>
      <c r="C122" s="1" t="s">
        <v>95</v>
      </c>
      <c r="D122" s="1">
        <v>4937000</v>
      </c>
      <c r="E122" s="1">
        <v>9595000</v>
      </c>
      <c r="F122" s="1">
        <v>0.51459999999999995</v>
      </c>
      <c r="H122" s="86" t="s">
        <v>129</v>
      </c>
      <c r="I122" s="26"/>
      <c r="J122" s="32">
        <f>IF($G$118&lt;&gt;"","Point Deleted",$F$118)</f>
        <v>7.4930000000000003E-5</v>
      </c>
      <c r="K122" s="32">
        <f>IF($G$119&lt;&gt;"","Point Deleted",$F$119)</f>
        <v>5.9929999999999997E-5</v>
      </c>
      <c r="L122" s="26"/>
      <c r="M122" s="32">
        <f>IFERROR(AVERAGE(J122:L122),"")</f>
        <v>6.7429999999999996E-5</v>
      </c>
      <c r="N122" s="48">
        <f>IFERROR(STDEV(J122:L122),"")</f>
        <v>1.0606601717798217E-5</v>
      </c>
    </row>
    <row r="123" spans="1:18" x14ac:dyDescent="0.25">
      <c r="A123" s="1" t="s">
        <v>18</v>
      </c>
      <c r="B123" s="1" t="s">
        <v>94</v>
      </c>
      <c r="C123" s="1" t="s">
        <v>95</v>
      </c>
      <c r="D123" s="1">
        <v>4352000</v>
      </c>
      <c r="E123" s="1">
        <v>9389000</v>
      </c>
      <c r="F123" s="1">
        <v>0.46350000000000002</v>
      </c>
      <c r="H123" s="87" t="s">
        <v>130</v>
      </c>
      <c r="I123" s="24"/>
      <c r="J123" s="52">
        <f>IFERROR(IF(ISTEXT($J$119),NA(),($J$119 * $I$119) / ($F$142 * 3600)),"")</f>
        <v>7.1462856944444443E-5</v>
      </c>
      <c r="K123" s="39">
        <f>IFERROR(IF(ISTEXT($K$119),NA(),($K$119 * $I$119) / ($F$142 * 3600)),"")</f>
        <v>6.4365634722222235E-5</v>
      </c>
      <c r="L123" s="39">
        <f>IFERROR(IF(ISTEXT($L$119),NA(),($L$119 * $I$119) / ($F$142 * 3600)),"")</f>
        <v>5.6171190277777782E-5</v>
      </c>
      <c r="M123" s="39">
        <f>IFERROR(AVERAGE(J123:L123),"")</f>
        <v>6.3999893981481489E-5</v>
      </c>
      <c r="N123" s="49">
        <f>IFERROR(STDEV(J123:L123),"")</f>
        <v>7.6523912653620411E-6</v>
      </c>
    </row>
    <row r="124" spans="1:18" ht="18" x14ac:dyDescent="0.35">
      <c r="A124" s="1" t="s">
        <v>19</v>
      </c>
      <c r="B124" s="1" t="s">
        <v>94</v>
      </c>
      <c r="C124" s="1" t="s">
        <v>95</v>
      </c>
      <c r="D124" s="1">
        <v>3790000</v>
      </c>
      <c r="E124" s="1">
        <v>9371000</v>
      </c>
      <c r="F124" s="1">
        <v>0.40450000000000003</v>
      </c>
      <c r="H124" s="85" t="s">
        <v>131</v>
      </c>
      <c r="I124" s="25"/>
      <c r="J124" s="138">
        <f>IFERROR(IF(ISTEXT($J$120),NA(),$J$120),"")</f>
        <v>19.259730280000003</v>
      </c>
      <c r="K124" s="133">
        <f>IFERROR(IF(ISTEXT($K$120),NA(),$K$120),"")</f>
        <v>19.71973028</v>
      </c>
      <c r="L124" s="133">
        <f>IFERROR(IF(ISTEXT($L$120),NA(),$L$120),"")</f>
        <v>19.243730280000001</v>
      </c>
      <c r="M124" s="133">
        <f>IFERROR(AVERAGE(J124:L124),"")</f>
        <v>19.407730280000003</v>
      </c>
      <c r="N124" s="47">
        <f>IFERROR(STDEV(J124:L124),"")</f>
        <v>0.27031833086196627</v>
      </c>
    </row>
    <row r="125" spans="1:18" x14ac:dyDescent="0.25">
      <c r="A125" s="1" t="s">
        <v>69</v>
      </c>
      <c r="B125" s="1" t="s">
        <v>94</v>
      </c>
      <c r="C125" s="1" t="s">
        <v>95</v>
      </c>
      <c r="D125" s="1">
        <v>44460000</v>
      </c>
      <c r="E125" s="1">
        <v>9233000</v>
      </c>
      <c r="F125" s="1">
        <v>4.8150000000000004</v>
      </c>
      <c r="H125" s="85" t="s">
        <v>132</v>
      </c>
      <c r="I125" s="25"/>
      <c r="J125" s="80">
        <f>IFERROR(IF(OR(ISTEXT($J$118),ISTEXT($J$119),ISTEXT($J$120)),NA(),(($J$118 * $I$118) + ($J$119 * $I$119)) / $J$120 / $I$120),"")</f>
        <v>0.8388572587355394</v>
      </c>
      <c r="K125" s="43">
        <f>IFERROR(IF(OR(ISTEXT($K$118),ISTEXT($K$119),ISTEXT($K$120)),NA(),(($K$118 * $I$118) + ($K$119 * $I$119)) / $K$120 / $I$120),"")</f>
        <v>0.76769970980218372</v>
      </c>
      <c r="L125" s="43">
        <f>IFERROR(IF(OR(ISTEXT($L$118),ISTEXT($L$119),ISTEXT($L$120)),NA(),(($L$118 * $I$118) + ($L$119 * $I$119)) / $L$120 / $I$120),"")</f>
        <v>0.70028857973926384</v>
      </c>
      <c r="M125" s="43">
        <f>IFERROR(AVERAGE(J125:L125),"")</f>
        <v>0.76894851609232895</v>
      </c>
      <c r="N125" s="50">
        <f>IFERROR(STDEV(J125:L125),"")</f>
        <v>6.9292779837122592E-2</v>
      </c>
    </row>
    <row r="126" spans="1:18" ht="18.75" thickBot="1" x14ac:dyDescent="0.4">
      <c r="A126" s="1" t="s">
        <v>70</v>
      </c>
      <c r="B126" s="1" t="s">
        <v>94</v>
      </c>
      <c r="C126" s="1" t="s">
        <v>95</v>
      </c>
      <c r="D126" s="1">
        <v>45820000</v>
      </c>
      <c r="E126" s="1">
        <v>9295000</v>
      </c>
      <c r="F126" s="1">
        <v>4.93</v>
      </c>
      <c r="H126" s="88" t="s">
        <v>134</v>
      </c>
      <c r="I126" s="38"/>
      <c r="J126" s="119">
        <f>IFERROR($J$123 / $J$120 / $F$141 * 1000000,"")</f>
        <v>33.731642469220795</v>
      </c>
      <c r="K126" s="112">
        <f>IFERROR($K$123 / $K$120 / $F$141 * 1000000,"")</f>
        <v>29.672927850937317</v>
      </c>
      <c r="L126" s="112">
        <f>IFERROR($L$123 / $L$120 / $F$141 * 1000000,"")</f>
        <v>26.535769152519759</v>
      </c>
      <c r="M126" s="112">
        <f>IFERROR(AVERAGE(J126:L126),"")</f>
        <v>29.980113157559291</v>
      </c>
      <c r="N126" s="160">
        <f>IFERROR(STDEV(J126:L126),"")</f>
        <v>3.6077583493016574</v>
      </c>
    </row>
    <row r="127" spans="1:18" ht="15.75" thickTop="1" x14ac:dyDescent="0.25">
      <c r="A127" s="1" t="s">
        <v>71</v>
      </c>
      <c r="B127" s="1" t="s">
        <v>94</v>
      </c>
      <c r="C127" s="1" t="s">
        <v>95</v>
      </c>
      <c r="D127" s="1">
        <v>45120000</v>
      </c>
      <c r="E127" s="1">
        <v>9379000</v>
      </c>
      <c r="F127" s="1">
        <v>4.8109999999999999</v>
      </c>
      <c r="H127" s="82"/>
    </row>
    <row r="128" spans="1:18" ht="15.75" thickBot="1" x14ac:dyDescent="0.3">
      <c r="A128" s="1" t="s">
        <v>43</v>
      </c>
      <c r="B128" s="1" t="s">
        <v>94</v>
      </c>
      <c r="C128" s="1" t="s">
        <v>95</v>
      </c>
      <c r="D128" s="1">
        <v>23290000</v>
      </c>
      <c r="E128" s="1">
        <v>10020000</v>
      </c>
      <c r="F128" s="1">
        <v>2.3239999999999998</v>
      </c>
      <c r="H128" s="83" t="s">
        <v>135</v>
      </c>
    </row>
    <row r="129" spans="1:22" ht="15.75" thickTop="1" x14ac:dyDescent="0.25">
      <c r="A129" s="1" t="s">
        <v>44</v>
      </c>
      <c r="B129" s="1" t="s">
        <v>94</v>
      </c>
      <c r="C129" s="1" t="s">
        <v>95</v>
      </c>
      <c r="D129" s="1">
        <v>22050000</v>
      </c>
      <c r="E129" s="1">
        <v>9845000</v>
      </c>
      <c r="F129" s="1">
        <v>2.2400000000000002</v>
      </c>
      <c r="H129" s="89" t="s">
        <v>125</v>
      </c>
      <c r="I129" s="60">
        <v>0.25</v>
      </c>
      <c r="J129" s="140">
        <f>($F$137 - $M$133) * $F$140</f>
        <v>14.04381772</v>
      </c>
      <c r="K129" s="140">
        <f>($F$138 - $M$133) * $F$140</f>
        <v>14.603817719999999</v>
      </c>
      <c r="L129" s="140">
        <f>($F$139 - $M$133) * $F$140</f>
        <v>16.375817720000001</v>
      </c>
      <c r="M129" s="142">
        <f>IFERROR(AVERAGE(J129:L129),"")</f>
        <v>15.00781772</v>
      </c>
      <c r="N129" s="153">
        <f>IFERROR(STDEV(J129:L129),"")</f>
        <v>1.2173610803701593</v>
      </c>
    </row>
    <row r="130" spans="1:22" x14ac:dyDescent="0.25">
      <c r="A130" s="1" t="s">
        <v>45</v>
      </c>
      <c r="B130" s="1" t="s">
        <v>94</v>
      </c>
      <c r="C130" s="1" t="s">
        <v>95</v>
      </c>
      <c r="D130" s="1">
        <v>19980000</v>
      </c>
      <c r="E130" s="1">
        <v>9888000</v>
      </c>
      <c r="F130" s="1">
        <v>2.0209999999999999</v>
      </c>
      <c r="H130" s="90" t="s">
        <v>126</v>
      </c>
      <c r="I130" s="29">
        <v>7.4999999999999997E-2</v>
      </c>
      <c r="J130" s="30">
        <f>($F$131 - $M$133) * $F$140</f>
        <v>5.8838177200000006</v>
      </c>
      <c r="K130" s="30">
        <f>($F$132 - $M$133) * $F$140</f>
        <v>5.5438177199999998</v>
      </c>
      <c r="L130" s="30">
        <f>($F$133 - $M$133) * $F$140</f>
        <v>6.3838177200000006</v>
      </c>
      <c r="M130" s="40">
        <f>IFERROR(AVERAGE(J130:L130),"")</f>
        <v>5.9371510533333334</v>
      </c>
      <c r="N130" s="73">
        <f>IFERROR(STDEV(J130:L130),"")</f>
        <v>0.42253205006642236</v>
      </c>
    </row>
    <row r="131" spans="1:22" x14ac:dyDescent="0.25">
      <c r="A131" s="1" t="s">
        <v>30</v>
      </c>
      <c r="B131" s="1" t="s">
        <v>94</v>
      </c>
      <c r="C131" s="1" t="s">
        <v>95</v>
      </c>
      <c r="D131" s="1">
        <v>14320000</v>
      </c>
      <c r="E131" s="1">
        <v>9730000</v>
      </c>
      <c r="F131" s="1">
        <v>1.4710000000000001</v>
      </c>
      <c r="H131" s="90" t="s">
        <v>127</v>
      </c>
      <c r="I131" s="27">
        <v>0.25</v>
      </c>
      <c r="J131" s="131">
        <f>($F$134 - $M$133) * $F$140</f>
        <v>19.18381772</v>
      </c>
      <c r="K131" s="131">
        <f>($F$135 - $M$133) * $F$140</f>
        <v>18.871817719999999</v>
      </c>
      <c r="L131" s="131">
        <f>($F$136 - $M$133) * $F$140</f>
        <v>20.263817719999999</v>
      </c>
      <c r="M131" s="133">
        <f>IFERROR(AVERAGE(J131:L131),"")</f>
        <v>19.439817720000001</v>
      </c>
      <c r="N131" s="73">
        <f>IFERROR(STDEV(J131:L131),"")</f>
        <v>0.73045739095446172</v>
      </c>
    </row>
    <row r="132" spans="1:22" x14ac:dyDescent="0.25">
      <c r="A132" s="1" t="s">
        <v>31</v>
      </c>
      <c r="B132" s="1" t="s">
        <v>94</v>
      </c>
      <c r="C132" s="1" t="s">
        <v>95</v>
      </c>
      <c r="D132" s="1">
        <v>13690000</v>
      </c>
      <c r="E132" s="1">
        <v>9878000</v>
      </c>
      <c r="F132" s="1">
        <v>1.3859999999999999</v>
      </c>
      <c r="H132" s="90" t="s">
        <v>128</v>
      </c>
      <c r="I132" s="25"/>
      <c r="J132" s="25"/>
      <c r="K132" s="25"/>
      <c r="L132" s="25"/>
      <c r="M132" s="25"/>
      <c r="N132" s="63"/>
    </row>
    <row r="133" spans="1:22" ht="15.75" thickBot="1" x14ac:dyDescent="0.3">
      <c r="A133" s="1" t="s">
        <v>32</v>
      </c>
      <c r="B133" s="1" t="s">
        <v>94</v>
      </c>
      <c r="C133" s="1" t="s">
        <v>95</v>
      </c>
      <c r="D133" s="1">
        <v>15970000</v>
      </c>
      <c r="E133" s="1">
        <v>10010000</v>
      </c>
      <c r="F133" s="1">
        <v>1.5960000000000001</v>
      </c>
      <c r="H133" s="91" t="s">
        <v>129</v>
      </c>
      <c r="I133" s="57"/>
      <c r="J133" s="58">
        <f>IF($G$120&lt;&gt;"","Point Deleted",$F$120)</f>
        <v>6.4980000000000005E-5</v>
      </c>
      <c r="K133" s="58">
        <f>IF($G$121&lt;&gt;"","Point Deleted",$F$121)</f>
        <v>2.616E-5</v>
      </c>
      <c r="L133" s="57"/>
      <c r="M133" s="58">
        <f t="shared" ref="M133:M138" si="6">IFERROR(AVERAGE(J133:L133),"")</f>
        <v>4.5569999999999999E-5</v>
      </c>
      <c r="N133" s="127">
        <f t="shared" ref="N133:N138" si="7">IFERROR(STDEV(J133:L133),"")</f>
        <v>2.7449885245661779E-5</v>
      </c>
    </row>
    <row r="134" spans="1:22" ht="66.75" thickTop="1" thickBot="1" x14ac:dyDescent="0.3">
      <c r="A134" s="1" t="s">
        <v>82</v>
      </c>
      <c r="B134" s="1" t="s">
        <v>94</v>
      </c>
      <c r="C134" s="1" t="s">
        <v>95</v>
      </c>
      <c r="D134" s="1">
        <v>45890000</v>
      </c>
      <c r="E134" s="1">
        <v>9568000</v>
      </c>
      <c r="F134" s="1">
        <v>4.7960000000000003</v>
      </c>
      <c r="H134" s="92" t="s">
        <v>130</v>
      </c>
      <c r="I134" s="56"/>
      <c r="J134" s="79">
        <f>IFERROR(IF(ISTEXT($J$130),NA(),($J$130 * $I$130) / ($F$142 * 3600)),"")</f>
        <v>6.1289767916666672E-5</v>
      </c>
      <c r="K134" s="67">
        <f>IFERROR(IF(ISTEXT($K$130),NA(),($K$130 * $I$130) / ($F$142 * 3600)),"")</f>
        <v>5.7748101249999992E-5</v>
      </c>
      <c r="L134" s="67">
        <f>IFERROR(IF(ISTEXT($L$130),NA(),($L$130 * $I$130) / ($F$142 * 3600)),"")</f>
        <v>6.6498101250000001E-5</v>
      </c>
      <c r="M134" s="67">
        <f t="shared" si="6"/>
        <v>6.1845323472222222E-5</v>
      </c>
      <c r="N134" s="75">
        <f t="shared" si="7"/>
        <v>4.4013755215252328E-6</v>
      </c>
      <c r="P134" s="93" t="s">
        <v>136</v>
      </c>
      <c r="Q134" s="94" t="s">
        <v>137</v>
      </c>
      <c r="R134" s="95" t="s">
        <v>110</v>
      </c>
      <c r="S134" s="95" t="s">
        <v>138</v>
      </c>
      <c r="T134" s="95" t="s">
        <v>139</v>
      </c>
      <c r="U134" s="95" t="s">
        <v>140</v>
      </c>
      <c r="V134" s="95" t="s">
        <v>132</v>
      </c>
    </row>
    <row r="135" spans="1:22" ht="18.75" thickTop="1" x14ac:dyDescent="0.35">
      <c r="A135" s="1" t="s">
        <v>83</v>
      </c>
      <c r="B135" s="1" t="s">
        <v>94</v>
      </c>
      <c r="C135" s="1" t="s">
        <v>95</v>
      </c>
      <c r="D135" s="1">
        <v>45130000</v>
      </c>
      <c r="E135" s="1">
        <v>9565000</v>
      </c>
      <c r="F135" s="1">
        <v>4.718</v>
      </c>
      <c r="H135" s="90" t="s">
        <v>131</v>
      </c>
      <c r="I135" s="25"/>
      <c r="J135" s="138">
        <f>IFERROR(IF(ISTEXT($J$131),NA(),$J$131),"")</f>
        <v>19.18381772</v>
      </c>
      <c r="K135" s="133">
        <f>IFERROR(IF(ISTEXT($K$131),NA(),$K$131),"")</f>
        <v>18.871817719999999</v>
      </c>
      <c r="L135" s="133">
        <f>IFERROR(IF(ISTEXT($L$131),NA(),$L$131),"")</f>
        <v>20.263817719999999</v>
      </c>
      <c r="M135" s="133">
        <f t="shared" si="6"/>
        <v>19.439817720000001</v>
      </c>
      <c r="N135" s="73">
        <f t="shared" si="7"/>
        <v>0.73045739095446172</v>
      </c>
      <c r="Q135" s="96"/>
      <c r="R135" s="96" t="s">
        <v>124</v>
      </c>
      <c r="S135" s="130">
        <f>$J$126</f>
        <v>33.731642469220795</v>
      </c>
      <c r="T135" s="130">
        <f>$K$126</f>
        <v>29.672927850937317</v>
      </c>
      <c r="U135" s="130">
        <f>$L$126</f>
        <v>26.535769152519759</v>
      </c>
      <c r="V135" s="103">
        <f>$M$125</f>
        <v>0.76894851609232895</v>
      </c>
    </row>
    <row r="136" spans="1:22" x14ac:dyDescent="0.25">
      <c r="A136" s="1" t="s">
        <v>84</v>
      </c>
      <c r="B136" s="1" t="s">
        <v>94</v>
      </c>
      <c r="C136" s="1" t="s">
        <v>95</v>
      </c>
      <c r="D136" s="1">
        <v>50170000</v>
      </c>
      <c r="E136" s="1">
        <v>9904000</v>
      </c>
      <c r="F136" s="1">
        <v>5.0659999999999998</v>
      </c>
      <c r="H136" s="90" t="s">
        <v>132</v>
      </c>
      <c r="I136" s="25"/>
      <c r="J136" s="80">
        <f>IFERROR(IF(OR(ISTEXT($J$129),ISTEXT($J$130),ISTEXT($J$131)),NA(),(($J$129 * $I$129) + ($J$130 * $I$130)) / $J$131 / $I$131),"")</f>
        <v>0.8240780467549188</v>
      </c>
      <c r="K136" s="43">
        <f>IFERROR(IF(OR(ISTEXT($K$129),ISTEXT($K$130),ISTEXT($K$131)),NA(),(($K$129 * $I$129) + ($K$130 * $I$130)) / $K$131 / $I$131),"")</f>
        <v>0.8619711824982591</v>
      </c>
      <c r="L136" s="43">
        <f>IFERROR(IF(OR(ISTEXT($L$129),ISTEXT($L$130),ISTEXT($L$131)),NA(),(($L$129 * $I$129) + ($L$130 * $I$130)) / $L$131 / $I$131),"")</f>
        <v>0.90264151053565644</v>
      </c>
      <c r="M136" s="43">
        <f t="shared" si="6"/>
        <v>0.86289691326294482</v>
      </c>
      <c r="N136" s="76">
        <f t="shared" si="7"/>
        <v>3.928991210722331E-2</v>
      </c>
      <c r="P136" s="97" t="str">
        <f>$B$118</f>
        <v>Warfarin</v>
      </c>
      <c r="Q136" s="102">
        <f>$F$143</f>
        <v>10</v>
      </c>
      <c r="R136" s="96" t="s">
        <v>135</v>
      </c>
      <c r="S136" s="130">
        <f>$J$137</f>
        <v>29.044255761065134</v>
      </c>
      <c r="T136" s="130">
        <f>$K$137</f>
        <v>27.818345133759777</v>
      </c>
      <c r="U136" s="130">
        <f>$L$137</f>
        <v>29.832887441795357</v>
      </c>
      <c r="V136" s="103">
        <f>$M$136</f>
        <v>0.86289691326294482</v>
      </c>
    </row>
    <row r="137" spans="1:22" ht="18.75" thickBot="1" x14ac:dyDescent="0.4">
      <c r="A137" s="1" t="s">
        <v>56</v>
      </c>
      <c r="B137" s="1" t="s">
        <v>94</v>
      </c>
      <c r="C137" s="1" t="s">
        <v>95</v>
      </c>
      <c r="D137" s="1">
        <v>32180000</v>
      </c>
      <c r="E137" s="1">
        <v>9166000</v>
      </c>
      <c r="F137" s="1">
        <v>3.5110000000000001</v>
      </c>
      <c r="H137" s="91" t="s">
        <v>134</v>
      </c>
      <c r="I137" s="57"/>
      <c r="J137" s="161">
        <f>IFERROR($J$134 / $J$131 / $F$141 * 1000000,"")</f>
        <v>29.044255761065134</v>
      </c>
      <c r="K137" s="152">
        <f>IFERROR($K$134 / $K$131 / $F$141 * 1000000,"")</f>
        <v>27.818345133759777</v>
      </c>
      <c r="L137" s="152">
        <f>IFERROR($L$134 / $L$131 / $F$141 * 1000000,"")</f>
        <v>29.832887441795357</v>
      </c>
      <c r="M137" s="152">
        <f t="shared" si="6"/>
        <v>28.898496112206754</v>
      </c>
      <c r="N137" s="155">
        <f t="shared" si="7"/>
        <v>1.0151500303614329</v>
      </c>
      <c r="P137" s="98"/>
      <c r="Q137" s="104"/>
      <c r="R137" s="105" t="s">
        <v>106</v>
      </c>
      <c r="S137" s="106">
        <f>$J$138</f>
        <v>0.86103888322566047</v>
      </c>
      <c r="T137" s="106">
        <f>$K$138</f>
        <v>0.93749916669854483</v>
      </c>
      <c r="U137" s="147">
        <f>$L$138</f>
        <v>1.1242518455117971</v>
      </c>
      <c r="V137" s="105"/>
    </row>
    <row r="138" spans="1:22" ht="15.75" thickBot="1" x14ac:dyDescent="0.3">
      <c r="A138" s="1" t="s">
        <v>57</v>
      </c>
      <c r="B138" s="1" t="s">
        <v>94</v>
      </c>
      <c r="C138" s="1" t="s">
        <v>95</v>
      </c>
      <c r="D138" s="1">
        <v>33840000</v>
      </c>
      <c r="E138" s="1">
        <v>9267000</v>
      </c>
      <c r="F138" s="1">
        <v>3.6509999999999998</v>
      </c>
      <c r="H138" s="145" t="s">
        <v>106</v>
      </c>
      <c r="I138" s="65"/>
      <c r="J138" s="69">
        <f>IFERROR($J$137 / $J$126,"")</f>
        <v>0.86103888322566047</v>
      </c>
      <c r="K138" s="69">
        <f>IFERROR($K$137 / $K$126,"")</f>
        <v>0.93749916669854483</v>
      </c>
      <c r="L138" s="141">
        <f>IFERROR($L$137 / $L$126,"")</f>
        <v>1.1242518455117971</v>
      </c>
      <c r="M138" s="69">
        <f t="shared" si="6"/>
        <v>0.97426329847866755</v>
      </c>
      <c r="N138" s="144">
        <f t="shared" si="7"/>
        <v>0.13540297972356452</v>
      </c>
      <c r="P138" s="99"/>
      <c r="Q138" s="107"/>
      <c r="R138" s="96"/>
      <c r="S138" s="96"/>
      <c r="T138" s="96"/>
      <c r="U138" s="96"/>
      <c r="V138" s="96"/>
    </row>
    <row r="139" spans="1:22" ht="15.75" thickTop="1" x14ac:dyDescent="0.25">
      <c r="A139" s="1" t="s">
        <v>58</v>
      </c>
      <c r="B139" s="1" t="s">
        <v>94</v>
      </c>
      <c r="C139" s="1" t="s">
        <v>95</v>
      </c>
      <c r="D139" s="1">
        <v>36810000</v>
      </c>
      <c r="E139" s="1">
        <v>8992000</v>
      </c>
      <c r="F139" s="1">
        <v>4.0940000000000003</v>
      </c>
      <c r="H139" s="82"/>
    </row>
    <row r="140" spans="1:22" x14ac:dyDescent="0.25">
      <c r="C140" s="83"/>
      <c r="E140" s="17" t="s">
        <v>4</v>
      </c>
      <c r="F140" s="18">
        <v>4</v>
      </c>
      <c r="H140" s="82"/>
    </row>
    <row r="141" spans="1:22" x14ac:dyDescent="0.25">
      <c r="C141" s="83"/>
      <c r="E141" s="19" t="s">
        <v>121</v>
      </c>
      <c r="F141" s="20">
        <v>0.11</v>
      </c>
      <c r="H141" s="82"/>
    </row>
    <row r="142" spans="1:22" x14ac:dyDescent="0.25">
      <c r="C142" s="83"/>
      <c r="E142" s="19" t="s">
        <v>122</v>
      </c>
      <c r="F142" s="21">
        <v>2</v>
      </c>
      <c r="H142" s="82"/>
    </row>
    <row r="143" spans="1:22" x14ac:dyDescent="0.25">
      <c r="C143" s="83"/>
      <c r="E143" s="22" t="s">
        <v>123</v>
      </c>
      <c r="F143" s="23">
        <v>10</v>
      </c>
      <c r="H143" s="82"/>
    </row>
  </sheetData>
  <sortState ref="A2:X99">
    <sortCondition ref="K2:K99"/>
    <sortCondition ref="B2:B99"/>
    <sortCondition ref="G2:G99"/>
    <sortCondition ref="H2:H99"/>
    <sortCondition descending="1" ref="I2:I99"/>
    <sortCondition ref="J2:J99"/>
  </sortState>
  <conditionalFormatting sqref="J6">
    <cfRule type="expression" dxfId="96" priority="98">
      <formula>ISTEXT($J$6)</formula>
    </cfRule>
  </conditionalFormatting>
  <conditionalFormatting sqref="K6">
    <cfRule type="expression" dxfId="95" priority="97">
      <formula>ISTEXT($K$6)</formula>
    </cfRule>
  </conditionalFormatting>
  <conditionalFormatting sqref="J17">
    <cfRule type="expression" dxfId="94" priority="96">
      <formula>ISTEXT($J$17)</formula>
    </cfRule>
  </conditionalFormatting>
  <conditionalFormatting sqref="K17">
    <cfRule type="expression" dxfId="93" priority="95">
      <formula>ISTEXT($K$17)</formula>
    </cfRule>
  </conditionalFormatting>
  <conditionalFormatting sqref="J3">
    <cfRule type="expression" dxfId="92" priority="94">
      <formula>ISTEXT($J$3)</formula>
    </cfRule>
  </conditionalFormatting>
  <conditionalFormatting sqref="K3">
    <cfRule type="expression" dxfId="91" priority="93">
      <formula>ISTEXT($K$3)</formula>
    </cfRule>
  </conditionalFormatting>
  <conditionalFormatting sqref="J4">
    <cfRule type="expression" dxfId="90" priority="92">
      <formula>ISTEXT($J$4)</formula>
    </cfRule>
  </conditionalFormatting>
  <conditionalFormatting sqref="K4">
    <cfRule type="expression" dxfId="89" priority="91">
      <formula>ISTEXT($K$4)</formula>
    </cfRule>
  </conditionalFormatting>
  <conditionalFormatting sqref="J2">
    <cfRule type="expression" dxfId="88" priority="90">
      <formula>ISTEXT($J$2)</formula>
    </cfRule>
  </conditionalFormatting>
  <conditionalFormatting sqref="K2">
    <cfRule type="expression" dxfId="87" priority="89">
      <formula>ISTEXT($K$2)</formula>
    </cfRule>
  </conditionalFormatting>
  <conditionalFormatting sqref="J14">
    <cfRule type="expression" dxfId="86" priority="88">
      <formula>ISTEXT($J$14)</formula>
    </cfRule>
  </conditionalFormatting>
  <conditionalFormatting sqref="K14">
    <cfRule type="expression" dxfId="85" priority="87">
      <formula>ISTEXT($K$14)</formula>
    </cfRule>
  </conditionalFormatting>
  <conditionalFormatting sqref="J15">
    <cfRule type="expression" dxfId="84" priority="86">
      <formula>ISTEXT($J$15)</formula>
    </cfRule>
  </conditionalFormatting>
  <conditionalFormatting sqref="K15">
    <cfRule type="expression" dxfId="83" priority="85">
      <formula>ISTEXT($K$15)</formula>
    </cfRule>
  </conditionalFormatting>
  <conditionalFormatting sqref="J13">
    <cfRule type="expression" dxfId="82" priority="84">
      <formula>ISTEXT($J$13)</formula>
    </cfRule>
  </conditionalFormatting>
  <conditionalFormatting sqref="K13">
    <cfRule type="expression" dxfId="81" priority="83">
      <formula>ISTEXT($K$13)</formula>
    </cfRule>
  </conditionalFormatting>
  <conditionalFormatting sqref="J32">
    <cfRule type="expression" dxfId="80" priority="82">
      <formula>ISTEXT($J$32)</formula>
    </cfRule>
  </conditionalFormatting>
  <conditionalFormatting sqref="K32">
    <cfRule type="expression" dxfId="79" priority="81">
      <formula>ISTEXT($K$32)</formula>
    </cfRule>
  </conditionalFormatting>
  <conditionalFormatting sqref="J43">
    <cfRule type="expression" dxfId="78" priority="80">
      <formula>ISTEXT($J$43)</formula>
    </cfRule>
  </conditionalFormatting>
  <conditionalFormatting sqref="K43">
    <cfRule type="expression" dxfId="77" priority="79">
      <formula>ISTEXT($K$43)</formula>
    </cfRule>
  </conditionalFormatting>
  <conditionalFormatting sqref="J29">
    <cfRule type="expression" dxfId="76" priority="77">
      <formula>ISTEXT($J$29)</formula>
    </cfRule>
  </conditionalFormatting>
  <conditionalFormatting sqref="J30">
    <cfRule type="expression" dxfId="75" priority="76">
      <formula>ISTEXT($J$30)</formula>
    </cfRule>
  </conditionalFormatting>
  <conditionalFormatting sqref="K30">
    <cfRule type="expression" dxfId="74" priority="75">
      <formula>ISTEXT($K$30)</formula>
    </cfRule>
  </conditionalFormatting>
  <conditionalFormatting sqref="J28">
    <cfRule type="expression" dxfId="73" priority="74">
      <formula>ISTEXT($J$28)</formula>
    </cfRule>
  </conditionalFormatting>
  <conditionalFormatting sqref="K28">
    <cfRule type="expression" dxfId="72" priority="73">
      <formula>ISTEXT($K$28)</formula>
    </cfRule>
  </conditionalFormatting>
  <conditionalFormatting sqref="J40">
    <cfRule type="expression" dxfId="71" priority="72">
      <formula>ISTEXT($J$40)</formula>
    </cfRule>
  </conditionalFormatting>
  <conditionalFormatting sqref="K40">
    <cfRule type="expression" dxfId="70" priority="71">
      <formula>ISTEXT($K$40)</formula>
    </cfRule>
  </conditionalFormatting>
  <conditionalFormatting sqref="J41">
    <cfRule type="expression" dxfId="69" priority="70">
      <formula>ISTEXT($J$41)</formula>
    </cfRule>
  </conditionalFormatting>
  <conditionalFormatting sqref="K41">
    <cfRule type="expression" dxfId="68" priority="69">
      <formula>ISTEXT($K$41)</formula>
    </cfRule>
  </conditionalFormatting>
  <conditionalFormatting sqref="J39">
    <cfRule type="expression" dxfId="67" priority="68">
      <formula>ISTEXT($J$39)</formula>
    </cfRule>
  </conditionalFormatting>
  <conditionalFormatting sqref="K39">
    <cfRule type="expression" dxfId="66" priority="67">
      <formula>ISTEXT($K$39)</formula>
    </cfRule>
  </conditionalFormatting>
  <conditionalFormatting sqref="J58">
    <cfRule type="expression" dxfId="65" priority="66">
      <formula>ISTEXT($J$58)</formula>
    </cfRule>
  </conditionalFormatting>
  <conditionalFormatting sqref="K58">
    <cfRule type="expression" dxfId="64" priority="65">
      <formula>ISTEXT($K$58)</formula>
    </cfRule>
  </conditionalFormatting>
  <conditionalFormatting sqref="J69">
    <cfRule type="expression" dxfId="63" priority="64">
      <formula>ISTEXT($J$69)</formula>
    </cfRule>
  </conditionalFormatting>
  <conditionalFormatting sqref="K69">
    <cfRule type="expression" dxfId="62" priority="63">
      <formula>ISTEXT($K$69)</formula>
    </cfRule>
  </conditionalFormatting>
  <conditionalFormatting sqref="J55">
    <cfRule type="expression" dxfId="61" priority="62">
      <formula>ISTEXT($J$55)</formula>
    </cfRule>
  </conditionalFormatting>
  <conditionalFormatting sqref="K55">
    <cfRule type="expression" dxfId="60" priority="61">
      <formula>ISTEXT($K$55)</formula>
    </cfRule>
  </conditionalFormatting>
  <conditionalFormatting sqref="L55">
    <cfRule type="expression" dxfId="59" priority="60">
      <formula>ISTEXT($L$55)</formula>
    </cfRule>
  </conditionalFormatting>
  <conditionalFormatting sqref="J56">
    <cfRule type="expression" dxfId="58" priority="59">
      <formula>ISTEXT($J$56)</formula>
    </cfRule>
  </conditionalFormatting>
  <conditionalFormatting sqref="K56">
    <cfRule type="expression" dxfId="57" priority="58">
      <formula>ISTEXT($K$56)</formula>
    </cfRule>
  </conditionalFormatting>
  <conditionalFormatting sqref="L56">
    <cfRule type="expression" dxfId="56" priority="57">
      <formula>ISTEXT($L$56)</formula>
    </cfRule>
  </conditionalFormatting>
  <conditionalFormatting sqref="J54">
    <cfRule type="expression" dxfId="55" priority="56">
      <formula>ISTEXT($J$54)</formula>
    </cfRule>
  </conditionalFormatting>
  <conditionalFormatting sqref="K54">
    <cfRule type="expression" dxfId="54" priority="55">
      <formula>ISTEXT($K$54)</formula>
    </cfRule>
  </conditionalFormatting>
  <conditionalFormatting sqref="L54">
    <cfRule type="expression" dxfId="53" priority="54">
      <formula>ISTEXT($L$54)</formula>
    </cfRule>
  </conditionalFormatting>
  <conditionalFormatting sqref="J66">
    <cfRule type="expression" dxfId="52" priority="53">
      <formula>ISTEXT($J$66)</formula>
    </cfRule>
  </conditionalFormatting>
  <conditionalFormatting sqref="K66">
    <cfRule type="expression" dxfId="51" priority="52">
      <formula>ISTEXT($K$66)</formula>
    </cfRule>
  </conditionalFormatting>
  <conditionalFormatting sqref="L66">
    <cfRule type="expression" dxfId="50" priority="51">
      <formula>ISTEXT($L$66)</formula>
    </cfRule>
  </conditionalFormatting>
  <conditionalFormatting sqref="J67">
    <cfRule type="expression" dxfId="49" priority="50">
      <formula>ISTEXT($J$67)</formula>
    </cfRule>
  </conditionalFormatting>
  <conditionalFormatting sqref="K67">
    <cfRule type="expression" dxfId="48" priority="49">
      <formula>ISTEXT($K$67)</formula>
    </cfRule>
  </conditionalFormatting>
  <conditionalFormatting sqref="L67">
    <cfRule type="expression" dxfId="47" priority="48">
      <formula>ISTEXT($L$67)</formula>
    </cfRule>
  </conditionalFormatting>
  <conditionalFormatting sqref="J65">
    <cfRule type="expression" dxfId="46" priority="47">
      <formula>ISTEXT($J$65)</formula>
    </cfRule>
  </conditionalFormatting>
  <conditionalFormatting sqref="K65">
    <cfRule type="expression" dxfId="45" priority="46">
      <formula>ISTEXT($K$65)</formula>
    </cfRule>
  </conditionalFormatting>
  <conditionalFormatting sqref="L65">
    <cfRule type="expression" dxfId="44" priority="45">
      <formula>ISTEXT($L$65)</formula>
    </cfRule>
  </conditionalFormatting>
  <conditionalFormatting sqref="J90">
    <cfRule type="expression" dxfId="43" priority="44">
      <formula>ISTEXT($J$90)</formula>
    </cfRule>
  </conditionalFormatting>
  <conditionalFormatting sqref="K90">
    <cfRule type="expression" dxfId="42" priority="43">
      <formula>ISTEXT($K$90)</formula>
    </cfRule>
  </conditionalFormatting>
  <conditionalFormatting sqref="J101">
    <cfRule type="expression" dxfId="41" priority="42">
      <formula>ISTEXT($J$101)</formula>
    </cfRule>
  </conditionalFormatting>
  <conditionalFormatting sqref="K101">
    <cfRule type="expression" dxfId="40" priority="41">
      <formula>ISTEXT($K$101)</formula>
    </cfRule>
  </conditionalFormatting>
  <conditionalFormatting sqref="J87">
    <cfRule type="expression" dxfId="39" priority="40">
      <formula>ISTEXT($J$87)</formula>
    </cfRule>
  </conditionalFormatting>
  <conditionalFormatting sqref="K87">
    <cfRule type="expression" dxfId="38" priority="39">
      <formula>ISTEXT($K$87)</formula>
    </cfRule>
  </conditionalFormatting>
  <conditionalFormatting sqref="L87">
    <cfRule type="expression" dxfId="37" priority="38">
      <formula>ISTEXT($L$87)</formula>
    </cfRule>
  </conditionalFormatting>
  <conditionalFormatting sqref="J88">
    <cfRule type="expression" dxfId="36" priority="37">
      <formula>ISTEXT($J$88)</formula>
    </cfRule>
  </conditionalFormatting>
  <conditionalFormatting sqref="K88">
    <cfRule type="expression" dxfId="35" priority="36">
      <formula>ISTEXT($K$88)</formula>
    </cfRule>
  </conditionalFormatting>
  <conditionalFormatting sqref="L88">
    <cfRule type="expression" dxfId="34" priority="35">
      <formula>ISTEXT($L$88)</formula>
    </cfRule>
  </conditionalFormatting>
  <conditionalFormatting sqref="J86">
    <cfRule type="expression" dxfId="33" priority="34">
      <formula>ISTEXT($J$86)</formula>
    </cfRule>
  </conditionalFormatting>
  <conditionalFormatting sqref="K86">
    <cfRule type="expression" dxfId="32" priority="33">
      <formula>ISTEXT($K$86)</formula>
    </cfRule>
  </conditionalFormatting>
  <conditionalFormatting sqref="L86">
    <cfRule type="expression" dxfId="31" priority="32">
      <formula>ISTEXT($L$86)</formula>
    </cfRule>
  </conditionalFormatting>
  <conditionalFormatting sqref="J98">
    <cfRule type="expression" dxfId="30" priority="31">
      <formula>ISTEXT($J$98)</formula>
    </cfRule>
  </conditionalFormatting>
  <conditionalFormatting sqref="K98">
    <cfRule type="expression" dxfId="29" priority="30">
      <formula>ISTEXT($K$98)</formula>
    </cfRule>
  </conditionalFormatting>
  <conditionalFormatting sqref="L98">
    <cfRule type="expression" dxfId="28" priority="29">
      <formula>ISTEXT($L$98)</formula>
    </cfRule>
  </conditionalFormatting>
  <conditionalFormatting sqref="J99">
    <cfRule type="expression" dxfId="27" priority="28">
      <formula>ISTEXT($J$99)</formula>
    </cfRule>
  </conditionalFormatting>
  <conditionalFormatting sqref="K99">
    <cfRule type="expression" dxfId="26" priority="27">
      <formula>ISTEXT($K$99)</formula>
    </cfRule>
  </conditionalFormatting>
  <conditionalFormatting sqref="L99">
    <cfRule type="expression" dxfId="25" priority="26">
      <formula>ISTEXT($L$99)</formula>
    </cfRule>
  </conditionalFormatting>
  <conditionalFormatting sqref="J97">
    <cfRule type="expression" dxfId="24" priority="25">
      <formula>ISTEXT($J$97)</formula>
    </cfRule>
  </conditionalFormatting>
  <conditionalFormatting sqref="K97">
    <cfRule type="expression" dxfId="23" priority="24">
      <formula>ISTEXT($K$97)</formula>
    </cfRule>
  </conditionalFormatting>
  <conditionalFormatting sqref="L97">
    <cfRule type="expression" dxfId="22" priority="23">
      <formula>ISTEXT($L$97)</formula>
    </cfRule>
  </conditionalFormatting>
  <conditionalFormatting sqref="J122">
    <cfRule type="expression" dxfId="21" priority="22">
      <formula>ISTEXT($J$122)</formula>
    </cfRule>
  </conditionalFormatting>
  <conditionalFormatting sqref="K122">
    <cfRule type="expression" dxfId="20" priority="21">
      <formula>ISTEXT($K$122)</formula>
    </cfRule>
  </conditionalFormatting>
  <conditionalFormatting sqref="J133">
    <cfRule type="expression" dxfId="19" priority="20">
      <formula>ISTEXT($J$133)</formula>
    </cfRule>
  </conditionalFormatting>
  <conditionalFormatting sqref="K133">
    <cfRule type="expression" dxfId="18" priority="19">
      <formula>ISTEXT($K$133)</formula>
    </cfRule>
  </conditionalFormatting>
  <conditionalFormatting sqref="J119">
    <cfRule type="expression" dxfId="17" priority="18">
      <formula>ISTEXT($J$119)</formula>
    </cfRule>
  </conditionalFormatting>
  <conditionalFormatting sqref="K119">
    <cfRule type="expression" dxfId="16" priority="17">
      <formula>ISTEXT($K$119)</formula>
    </cfRule>
  </conditionalFormatting>
  <conditionalFormatting sqref="L119">
    <cfRule type="expression" dxfId="15" priority="16">
      <formula>ISTEXT($L$119)</formula>
    </cfRule>
  </conditionalFormatting>
  <conditionalFormatting sqref="J120">
    <cfRule type="expression" dxfId="14" priority="15">
      <formula>ISTEXT($J$120)</formula>
    </cfRule>
  </conditionalFormatting>
  <conditionalFormatting sqref="K120">
    <cfRule type="expression" dxfId="13" priority="14">
      <formula>ISTEXT($K$120)</formula>
    </cfRule>
  </conditionalFormatting>
  <conditionalFormatting sqref="L120">
    <cfRule type="expression" dxfId="12" priority="13">
      <formula>ISTEXT($L$120)</formula>
    </cfRule>
  </conditionalFormatting>
  <conditionalFormatting sqref="J118">
    <cfRule type="expression" dxfId="11" priority="12">
      <formula>ISTEXT($J$118)</formula>
    </cfRule>
  </conditionalFormatting>
  <conditionalFormatting sqref="K118">
    <cfRule type="expression" dxfId="10" priority="11">
      <formula>ISTEXT($K$118)</formula>
    </cfRule>
  </conditionalFormatting>
  <conditionalFormatting sqref="L118">
    <cfRule type="expression" dxfId="9" priority="10">
      <formula>ISTEXT($L$118)</formula>
    </cfRule>
  </conditionalFormatting>
  <conditionalFormatting sqref="J130">
    <cfRule type="expression" dxfId="8" priority="9">
      <formula>ISTEXT($J$130)</formula>
    </cfRule>
  </conditionalFormatting>
  <conditionalFormatting sqref="K130">
    <cfRule type="expression" dxfId="7" priority="8">
      <formula>ISTEXT($K$130)</formula>
    </cfRule>
  </conditionalFormatting>
  <conditionalFormatting sqref="L130">
    <cfRule type="expression" dxfId="6" priority="7">
      <formula>ISTEXT($L$130)</formula>
    </cfRule>
  </conditionalFormatting>
  <conditionalFormatting sqref="J131">
    <cfRule type="expression" dxfId="5" priority="6">
      <formula>ISTEXT($J$131)</formula>
    </cfRule>
  </conditionalFormatting>
  <conditionalFormatting sqref="K131">
    <cfRule type="expression" dxfId="4" priority="5">
      <formula>ISTEXT($K$131)</formula>
    </cfRule>
  </conditionalFormatting>
  <conditionalFormatting sqref="L131">
    <cfRule type="expression" dxfId="3" priority="4">
      <formula>ISTEXT($L$131)</formula>
    </cfRule>
  </conditionalFormatting>
  <conditionalFormatting sqref="J129">
    <cfRule type="expression" dxfId="2" priority="3">
      <formula>ISTEXT($J$129)</formula>
    </cfRule>
  </conditionalFormatting>
  <conditionalFormatting sqref="K129">
    <cfRule type="expression" dxfId="1" priority="2">
      <formula>ISTEXT($K$129)</formula>
    </cfRule>
  </conditionalFormatting>
  <conditionalFormatting sqref="L129">
    <cfRule type="expression" dxfId="0" priority="1">
      <formula>ISTEXT($L$129)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Parashar</dc:creator>
  <cp:lastModifiedBy>David Ayres</cp:lastModifiedBy>
  <dcterms:created xsi:type="dcterms:W3CDTF">2020-06-30T14:04:05Z</dcterms:created>
  <dcterms:modified xsi:type="dcterms:W3CDTF">2020-06-30T18:23:16Z</dcterms:modified>
</cp:coreProperties>
</file>