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fsw01.int.cyprotex.com\WTN_DATA\CLIENT_DATA\EPA\CYP2178-R2\Caco-2 Permeability\Results\"/>
    </mc:Choice>
  </mc:AlternateContent>
  <bookViews>
    <workbookView xWindow="0" yWindow="0" windowWidth="28800" windowHeight="12300"/>
  </bookViews>
  <sheets>
    <sheet name="Summary" sheetId="1" r:id="rId1"/>
    <sheet name="Data" sheetId="2" r:id="rId2"/>
  </sheets>
  <definedNames>
    <definedName name="Individual1">Summary!$J$2:$Q$32</definedName>
    <definedName name="Summary1">Summary!$A$6:$G$12</definedName>
    <definedName name="Summary2G1">Summary!$A$15:$H$33</definedName>
    <definedName name="Summary3">Summary!$A$36:$H$41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4" i="2" l="1"/>
  <c r="Q124" i="2"/>
  <c r="P124" i="2"/>
  <c r="N121" i="2"/>
  <c r="L126" i="2"/>
  <c r="U125" i="2" s="1"/>
  <c r="L125" i="2"/>
  <c r="L124" i="2"/>
  <c r="L114" i="2"/>
  <c r="U123" i="2" s="1"/>
  <c r="L113" i="2"/>
  <c r="K121" i="2"/>
  <c r="J121" i="2"/>
  <c r="M121" i="2" s="1"/>
  <c r="K110" i="2"/>
  <c r="J110" i="2"/>
  <c r="N110" i="2" s="1"/>
  <c r="U98" i="2"/>
  <c r="U97" i="2"/>
  <c r="Q98" i="2"/>
  <c r="P98" i="2"/>
  <c r="L100" i="2"/>
  <c r="U99" i="2" s="1"/>
  <c r="L99" i="2"/>
  <c r="L98" i="2"/>
  <c r="L88" i="2"/>
  <c r="L87" i="2"/>
  <c r="K95" i="2"/>
  <c r="J95" i="2"/>
  <c r="N95" i="2" s="1"/>
  <c r="K84" i="2"/>
  <c r="J84" i="2"/>
  <c r="M84" i="2" s="1"/>
  <c r="U71" i="2"/>
  <c r="Q72" i="2"/>
  <c r="P72" i="2"/>
  <c r="N69" i="2"/>
  <c r="L73" i="2"/>
  <c r="L72" i="2"/>
  <c r="L62" i="2"/>
  <c r="L61" i="2"/>
  <c r="K69" i="2"/>
  <c r="M69" i="2" s="1"/>
  <c r="J69" i="2"/>
  <c r="K58" i="2"/>
  <c r="M58" i="2" s="1"/>
  <c r="K56" i="2" s="1"/>
  <c r="K60" i="2" s="1"/>
  <c r="J58" i="2"/>
  <c r="N58" i="2" s="1"/>
  <c r="U45" i="2"/>
  <c r="Q46" i="2"/>
  <c r="P46" i="2"/>
  <c r="L47" i="2"/>
  <c r="L46" i="2"/>
  <c r="L36" i="2"/>
  <c r="L35" i="2"/>
  <c r="K43" i="2"/>
  <c r="M43" i="2" s="1"/>
  <c r="J39" i="2" s="1"/>
  <c r="J43" i="2"/>
  <c r="N43" i="2" s="1"/>
  <c r="K32" i="2"/>
  <c r="N32" i="2" s="1"/>
  <c r="J32" i="2"/>
  <c r="M32" i="2" s="1"/>
  <c r="K30" i="2" s="1"/>
  <c r="K34" i="2" s="1"/>
  <c r="U19" i="2"/>
  <c r="Q20" i="2"/>
  <c r="P20" i="2"/>
  <c r="L21" i="2"/>
  <c r="L20" i="2"/>
  <c r="L10" i="2"/>
  <c r="L9" i="2"/>
  <c r="K17" i="2"/>
  <c r="M17" i="2" s="1"/>
  <c r="J14" i="2" s="1"/>
  <c r="J17" i="2"/>
  <c r="N17" i="2" s="1"/>
  <c r="K6" i="2"/>
  <c r="N6" i="2" s="1"/>
  <c r="J6" i="2"/>
  <c r="M6" i="2" s="1"/>
  <c r="K3" i="2" s="1"/>
  <c r="K7" i="2" s="1"/>
  <c r="K65" i="2" l="1"/>
  <c r="K66" i="2"/>
  <c r="K70" i="2" s="1"/>
  <c r="K73" i="2" s="1"/>
  <c r="K117" i="2"/>
  <c r="K124" i="2" s="1"/>
  <c r="J117" i="2"/>
  <c r="M117" i="2" s="1"/>
  <c r="J119" i="2"/>
  <c r="J123" i="2" s="1"/>
  <c r="J118" i="2"/>
  <c r="J122" i="2" s="1"/>
  <c r="K119" i="2"/>
  <c r="K123" i="2" s="1"/>
  <c r="K118" i="2"/>
  <c r="K122" i="2" s="1"/>
  <c r="K125" i="2" s="1"/>
  <c r="K81" i="2"/>
  <c r="K85" i="2" s="1"/>
  <c r="J81" i="2"/>
  <c r="J85" i="2" s="1"/>
  <c r="K80" i="2"/>
  <c r="N80" i="2" s="1"/>
  <c r="J82" i="2"/>
  <c r="J80" i="2"/>
  <c r="K82" i="2"/>
  <c r="K86" i="2" s="1"/>
  <c r="M95" i="2"/>
  <c r="U20" i="2"/>
  <c r="U46" i="2"/>
  <c r="N84" i="2"/>
  <c r="L22" i="2"/>
  <c r="U21" i="2" s="1"/>
  <c r="L48" i="2"/>
  <c r="U47" i="2" s="1"/>
  <c r="L74" i="2"/>
  <c r="U73" i="2" s="1"/>
  <c r="U72" i="2"/>
  <c r="M110" i="2"/>
  <c r="N117" i="2"/>
  <c r="M118" i="2"/>
  <c r="J87" i="2"/>
  <c r="J86" i="2"/>
  <c r="K88" i="2"/>
  <c r="K92" i="2"/>
  <c r="K96" i="2" s="1"/>
  <c r="K87" i="2"/>
  <c r="K14" i="2"/>
  <c r="K18" i="2" s="1"/>
  <c r="J66" i="2"/>
  <c r="J70" i="2" s="1"/>
  <c r="M70" i="2" s="1"/>
  <c r="M81" i="2"/>
  <c r="N81" i="2"/>
  <c r="J67" i="2"/>
  <c r="J71" i="2" s="1"/>
  <c r="K67" i="2"/>
  <c r="K71" i="2" s="1"/>
  <c r="J40" i="2"/>
  <c r="J44" i="2" s="1"/>
  <c r="J65" i="2"/>
  <c r="K39" i="2"/>
  <c r="M39" i="2" s="1"/>
  <c r="J55" i="2"/>
  <c r="K55" i="2"/>
  <c r="K59" i="2" s="1"/>
  <c r="K62" i="2" s="1"/>
  <c r="J56" i="2"/>
  <c r="J54" i="2"/>
  <c r="K54" i="2"/>
  <c r="K40" i="2"/>
  <c r="J41" i="2"/>
  <c r="J45" i="2" s="1"/>
  <c r="K41" i="2"/>
  <c r="K45" i="2" s="1"/>
  <c r="N39" i="2"/>
  <c r="K28" i="2"/>
  <c r="J28" i="2"/>
  <c r="J29" i="2"/>
  <c r="K29" i="2"/>
  <c r="K33" i="2" s="1"/>
  <c r="K36" i="2" s="1"/>
  <c r="J30" i="2"/>
  <c r="J18" i="2"/>
  <c r="J15" i="2"/>
  <c r="J4" i="2"/>
  <c r="J8" i="2" s="1"/>
  <c r="K15" i="2"/>
  <c r="K19" i="2" s="1"/>
  <c r="K4" i="2"/>
  <c r="K8" i="2" s="1"/>
  <c r="J13" i="2"/>
  <c r="J2" i="2"/>
  <c r="N2" i="2" s="1"/>
  <c r="K13" i="2"/>
  <c r="N14" i="2"/>
  <c r="K2" i="2"/>
  <c r="J3" i="2"/>
  <c r="K99" i="2" l="1"/>
  <c r="J91" i="2"/>
  <c r="K91" i="2"/>
  <c r="J93" i="2"/>
  <c r="M80" i="2"/>
  <c r="T97" i="2"/>
  <c r="J124" i="2"/>
  <c r="K106" i="2"/>
  <c r="J106" i="2"/>
  <c r="J108" i="2"/>
  <c r="J107" i="2"/>
  <c r="K108" i="2"/>
  <c r="K112" i="2" s="1"/>
  <c r="K107" i="2"/>
  <c r="K111" i="2" s="1"/>
  <c r="K114" i="2" s="1"/>
  <c r="T45" i="2"/>
  <c r="N119" i="2"/>
  <c r="T124" i="2"/>
  <c r="K93" i="2"/>
  <c r="K97" i="2" s="1"/>
  <c r="M119" i="2"/>
  <c r="K61" i="2"/>
  <c r="N70" i="2"/>
  <c r="M82" i="2"/>
  <c r="J92" i="2"/>
  <c r="N118" i="2"/>
  <c r="N82" i="2"/>
  <c r="J125" i="2"/>
  <c r="N122" i="2"/>
  <c r="M122" i="2"/>
  <c r="M123" i="2"/>
  <c r="N123" i="2"/>
  <c r="T71" i="2"/>
  <c r="J88" i="2"/>
  <c r="N85" i="2"/>
  <c r="M85" i="2"/>
  <c r="T98" i="2"/>
  <c r="N92" i="2"/>
  <c r="M87" i="2"/>
  <c r="N87" i="2"/>
  <c r="M14" i="2"/>
  <c r="K72" i="2"/>
  <c r="J46" i="2"/>
  <c r="N66" i="2"/>
  <c r="M66" i="2"/>
  <c r="N86" i="2"/>
  <c r="M86" i="2"/>
  <c r="N71" i="2"/>
  <c r="M71" i="2"/>
  <c r="J72" i="2"/>
  <c r="K74" i="2"/>
  <c r="T73" i="2" s="1"/>
  <c r="T72" i="2"/>
  <c r="N67" i="2"/>
  <c r="M65" i="2"/>
  <c r="N65" i="2"/>
  <c r="M67" i="2"/>
  <c r="J73" i="2"/>
  <c r="K20" i="2"/>
  <c r="K35" i="2"/>
  <c r="N56" i="2"/>
  <c r="J60" i="2"/>
  <c r="M56" i="2"/>
  <c r="M55" i="2"/>
  <c r="N55" i="2"/>
  <c r="J59" i="2"/>
  <c r="J61" i="2"/>
  <c r="M54" i="2"/>
  <c r="N54" i="2"/>
  <c r="N45" i="2"/>
  <c r="M45" i="2"/>
  <c r="N41" i="2"/>
  <c r="K44" i="2"/>
  <c r="M40" i="2"/>
  <c r="N15" i="2"/>
  <c r="M41" i="2"/>
  <c r="J47" i="2"/>
  <c r="N40" i="2"/>
  <c r="K46" i="2"/>
  <c r="N30" i="2"/>
  <c r="J34" i="2"/>
  <c r="M30" i="2"/>
  <c r="N29" i="2"/>
  <c r="M29" i="2"/>
  <c r="J33" i="2"/>
  <c r="J35" i="2"/>
  <c r="M28" i="2"/>
  <c r="N28" i="2"/>
  <c r="J19" i="2"/>
  <c r="M15" i="2"/>
  <c r="N4" i="2"/>
  <c r="N13" i="2"/>
  <c r="M4" i="2"/>
  <c r="J20" i="2"/>
  <c r="K21" i="2"/>
  <c r="N8" i="2"/>
  <c r="M8" i="2"/>
  <c r="J21" i="2"/>
  <c r="N18" i="2"/>
  <c r="M18" i="2"/>
  <c r="K9" i="2"/>
  <c r="K10" i="2"/>
  <c r="M13" i="2"/>
  <c r="N3" i="2"/>
  <c r="J9" i="2"/>
  <c r="M3" i="2"/>
  <c r="J7" i="2"/>
  <c r="M2" i="2"/>
  <c r="V97" i="2" l="1"/>
  <c r="T123" i="2"/>
  <c r="N124" i="2"/>
  <c r="M124" i="2"/>
  <c r="M91" i="2"/>
  <c r="N91" i="2"/>
  <c r="J98" i="2"/>
  <c r="N125" i="2"/>
  <c r="M125" i="2"/>
  <c r="S124" i="2"/>
  <c r="K126" i="2"/>
  <c r="T125" i="2" s="1"/>
  <c r="J111" i="2"/>
  <c r="M107" i="2"/>
  <c r="N107" i="2"/>
  <c r="K100" i="2"/>
  <c r="T99" i="2" s="1"/>
  <c r="N108" i="2"/>
  <c r="J112" i="2"/>
  <c r="M108" i="2"/>
  <c r="T19" i="2"/>
  <c r="M92" i="2"/>
  <c r="J96" i="2"/>
  <c r="M106" i="2"/>
  <c r="J113" i="2"/>
  <c r="N106" i="2"/>
  <c r="J97" i="2"/>
  <c r="N93" i="2"/>
  <c r="M93" i="2"/>
  <c r="K98" i="2"/>
  <c r="K113" i="2"/>
  <c r="N46" i="2"/>
  <c r="N88" i="2"/>
  <c r="S97" i="2"/>
  <c r="M88" i="2"/>
  <c r="N61" i="2"/>
  <c r="M61" i="2"/>
  <c r="J62" i="2"/>
  <c r="N59" i="2"/>
  <c r="M59" i="2"/>
  <c r="N72" i="2"/>
  <c r="M72" i="2"/>
  <c r="N60" i="2"/>
  <c r="M60" i="2"/>
  <c r="S72" i="2"/>
  <c r="N73" i="2"/>
  <c r="M73" i="2"/>
  <c r="N34" i="2"/>
  <c r="M34" i="2"/>
  <c r="N35" i="2"/>
  <c r="M35" i="2"/>
  <c r="J36" i="2"/>
  <c r="M33" i="2"/>
  <c r="N33" i="2"/>
  <c r="M46" i="2"/>
  <c r="K47" i="2"/>
  <c r="M44" i="2"/>
  <c r="N44" i="2"/>
  <c r="S46" i="2"/>
  <c r="N9" i="2"/>
  <c r="M9" i="2"/>
  <c r="K22" i="2"/>
  <c r="T21" i="2" s="1"/>
  <c r="T20" i="2"/>
  <c r="M20" i="2"/>
  <c r="N20" i="2"/>
  <c r="S20" i="2"/>
  <c r="N21" i="2"/>
  <c r="M21" i="2"/>
  <c r="J10" i="2"/>
  <c r="N7" i="2"/>
  <c r="M7" i="2"/>
  <c r="N19" i="2"/>
  <c r="M19" i="2"/>
  <c r="J22" i="2" l="1"/>
  <c r="M112" i="2"/>
  <c r="N112" i="2"/>
  <c r="Q3" i="2"/>
  <c r="M47" i="2"/>
  <c r="J74" i="2"/>
  <c r="N74" i="2" s="1"/>
  <c r="J99" i="2"/>
  <c r="M96" i="2"/>
  <c r="N96" i="2"/>
  <c r="J114" i="2"/>
  <c r="M111" i="2"/>
  <c r="N111" i="2"/>
  <c r="R3" i="2"/>
  <c r="V19" i="2"/>
  <c r="V46" i="2"/>
  <c r="V71" i="2"/>
  <c r="Q80" i="2"/>
  <c r="R107" i="2"/>
  <c r="V124" i="2"/>
  <c r="V72" i="2"/>
  <c r="M97" i="2"/>
  <c r="N97" i="2"/>
  <c r="Q55" i="2"/>
  <c r="R80" i="2"/>
  <c r="V20" i="2"/>
  <c r="J48" i="2"/>
  <c r="R55" i="2"/>
  <c r="N113" i="2"/>
  <c r="M113" i="2"/>
  <c r="M98" i="2"/>
  <c r="N98" i="2"/>
  <c r="V45" i="2"/>
  <c r="Q107" i="2"/>
  <c r="S71" i="2"/>
  <c r="N62" i="2"/>
  <c r="M62" i="2"/>
  <c r="K48" i="2"/>
  <c r="T47" i="2" s="1"/>
  <c r="T46" i="2"/>
  <c r="N47" i="2"/>
  <c r="S47" i="2"/>
  <c r="S45" i="2"/>
  <c r="M36" i="2"/>
  <c r="N36" i="2"/>
  <c r="S21" i="2"/>
  <c r="N22" i="2"/>
  <c r="M22" i="2"/>
  <c r="S19" i="2"/>
  <c r="N10" i="2"/>
  <c r="M10" i="2"/>
  <c r="R29" i="2" l="1"/>
  <c r="V98" i="2"/>
  <c r="R54" i="2"/>
  <c r="S73" i="2"/>
  <c r="M74" i="2"/>
  <c r="R28" i="2"/>
  <c r="Q29" i="2"/>
  <c r="S123" i="2"/>
  <c r="M114" i="2"/>
  <c r="N114" i="2"/>
  <c r="J126" i="2"/>
  <c r="Q2" i="2"/>
  <c r="R2" i="2"/>
  <c r="Q28" i="2"/>
  <c r="Q54" i="2"/>
  <c r="V123" i="2"/>
  <c r="J100" i="2"/>
  <c r="M99" i="2"/>
  <c r="S98" i="2"/>
  <c r="N99" i="2"/>
  <c r="M48" i="2"/>
  <c r="N48" i="2"/>
  <c r="R106" i="2" l="1"/>
  <c r="M100" i="2"/>
  <c r="N100" i="2"/>
  <c r="S99" i="2"/>
  <c r="R81" i="2"/>
  <c r="Q106" i="2"/>
  <c r="Q81" i="2"/>
  <c r="M126" i="2"/>
  <c r="S125" i="2"/>
  <c r="N126" i="2"/>
</calcChain>
</file>

<file path=xl/sharedStrings.xml><?xml version="1.0" encoding="utf-8"?>
<sst xmlns="http://schemas.openxmlformats.org/spreadsheetml/2006/main" count="558" uniqueCount="138">
  <si>
    <t>SampleName</t>
  </si>
  <si>
    <t>CompoundName</t>
  </si>
  <si>
    <t>Transition</t>
  </si>
  <si>
    <t>Area</t>
  </si>
  <si>
    <t>Dilution</t>
  </si>
  <si>
    <t>ISTD Area</t>
  </si>
  <si>
    <t>ISTDResponseRatio</t>
  </si>
  <si>
    <t>Blank 1_A_B__1______Inj EPA_CYP2178-R1-2_6500_C4_Caco2_2020Jul14_Inj003</t>
  </si>
  <si>
    <t>Blank 1_A_B__2______Inj EPA_CYP2178-R1-2_6500_C4_Caco2_2020Jul14_Inj004</t>
  </si>
  <si>
    <t>Blank 1_B_A__3______Inj EPA_CYP2178-R1-2_6500_C4_Caco2_2020Jul14_Inj005</t>
  </si>
  <si>
    <t>Blank 1_B_A__4______Inj EPA_CYP2178-R1-2_6500_C4_Caco2_2020Jul14_Inj006</t>
  </si>
  <si>
    <t>DTXSID6034186</t>
  </si>
  <si>
    <t>417.1 / 342.0</t>
  </si>
  <si>
    <t>DTXSID6034186_A_B_don_1______Inj EPA_CYP2178-R1-2_6500_C4_Caco2_2020Jul14_Inj029</t>
  </si>
  <si>
    <t>DTXSID6034186_A_B_don_2______Inj EPA_CYP2178-R1-2_6500_C4_Caco2_2020Jul14_Inj030</t>
  </si>
  <si>
    <t>DTXSID6034186_A_B_dos_1______Inj EPA_CYP2178-R1-2_6500_C4_Caco2_2020Jul14_Inj049</t>
  </si>
  <si>
    <t>DTXSID6034186_A_B_dos_2______Inj EPA_CYP2178-R1-2_6500_C4_Caco2_2020Jul14_Inj050</t>
  </si>
  <si>
    <t>DTXSID6034186_A_B_rec_1______Inj EPA_CYP2178-R1-2_6500_C4_Caco2_2020Jul14_Inj009</t>
  </si>
  <si>
    <t>DTXSID6034186_A_B_rec_2______Inj EPA_CYP2178-R1-2_6500_C4_Caco2_2020Jul14_Inj010</t>
  </si>
  <si>
    <t>DTXSID6034186_B_A_don_1______Inj EPA_CYP2178-R1-2_6500_C4_Caco2_2020Jul14_Inj039</t>
  </si>
  <si>
    <t>DTXSID6034186_B_A_don_2______Inj EPA_CYP2178-R1-2_6500_C4_Caco2_2020Jul14_Inj040</t>
  </si>
  <si>
    <t>DTXSID6034186_B_A_dos_1______Inj EPA_CYP2178-R1-2_6500_C4_Caco2_2020Jul14_Inj059</t>
  </si>
  <si>
    <t>DTXSID6034186_B_A_dos_2______Inj EPA_CYP2178-R1-2_6500_C4_Caco2_2020Jul14_Inj060</t>
  </si>
  <si>
    <t>DTXSID6034186_B_A_rec_1______Inj EPA_CYP2178-R1-2_6500_C4_Caco2_2020Jul14_Inj019</t>
  </si>
  <si>
    <t>DTXSID6034186_B_A_rec_2______Inj EPA_CYP2178-R1-2_6500_C4_Caco2_2020Jul14_Inj020</t>
  </si>
  <si>
    <t>DTXSID9048194</t>
  </si>
  <si>
    <t>190.8 / 117.1</t>
  </si>
  <si>
    <t>DTXSID9048194_A_B_don_1______Inj EPA_CYP2178-R1-2_6500_C4_Caco2_2020Jul14_Inj087</t>
  </si>
  <si>
    <t>DTXSID9048194_A_B_don_2______Inj EPA_CYP2178-R1-2_6500_C4_Caco2_2020Jul14_Inj088</t>
  </si>
  <si>
    <t>DTXSID9048194_A_B_dos_1______Inj EPA_CYP2178-R1-2_6500_C4_Caco2_2020Jul14_Inj103</t>
  </si>
  <si>
    <t>DTXSID9048194_A_B_dos_2______Inj EPA_CYP2178-R1-2_6500_C4_Caco2_2020Jul14_Inj104</t>
  </si>
  <si>
    <t>DTXSID9048194_A_B_rec_1______Inj EPA_CYP2178-R1-2_6500_C4_Caco2_2020Jul14_Inj071</t>
  </si>
  <si>
    <t>DTXSID9048194_A_B_rec_2______Inj EPA_CYP2178-R1-2_6500_C4_Caco2_2020Jul14_Inj072</t>
  </si>
  <si>
    <t>DTXSID9048194_B_A_don_1______Inj EPA_CYP2178-R1-2_6500_C4_Caco2_2020Jul14_Inj095</t>
  </si>
  <si>
    <t>DTXSID9048194_B_A_don_2______Inj EPA_CYP2178-R1-2_6500_C4_Caco2_2020Jul14_Inj096</t>
  </si>
  <si>
    <t>DTXSID9048194_B_A_dos_1______Inj EPA_CYP2178-R1-2_6500_C4_Caco2_2020Jul14_Inj111</t>
  </si>
  <si>
    <t>DTXSID9048194_B_A_dos_2______Inj EPA_CYP2178-R1-2_6500_C4_Caco2_2020Jul14_Inj112</t>
  </si>
  <si>
    <t>DTXSID9048194_B_A_rec_1______Inj EPA_CYP2178-R1-2_6500_C4_Caco2_2020Jul14_Inj079</t>
  </si>
  <si>
    <t>DTXSID9048194_B_A_rec_2______Inj EPA_CYP2178-R1-2_6500_C4_Caco2_2020Jul14_Inj080</t>
  </si>
  <si>
    <t>Blank 1_A_B__1______Inj EPA_CYP2178-R1-2_Controls_Caco2_2020Jul14_Inj003</t>
  </si>
  <si>
    <t>Ranitidine</t>
  </si>
  <si>
    <t>315.216 &gt; 175.737</t>
  </si>
  <si>
    <t>Blank 1_A_B__2______Inj EPA_CYP2178-R1-2_Controls_Caco2_2020Jul14_Inj004</t>
  </si>
  <si>
    <t>Blank 1_B_A__3______Inj EPA_CYP2178-R1-2_Controls_Caco2_2020Jul14_Inj005</t>
  </si>
  <si>
    <t>Blank 1_B_A__4______Inj EPA_CYP2178-R1-2_Controls_Caco2_2020Jul14_Inj006</t>
  </si>
  <si>
    <t>Ranitidine_A_B_don_1______Inj EPA_CYP2178-R1-2_Controls_Caco2_2020Jul14_Inj023</t>
  </si>
  <si>
    <t>Ranitidine_A_B_don_2______Inj EPA_CYP2178-R1-2_Controls_Caco2_2020Jul14_Inj024</t>
  </si>
  <si>
    <t>Ranitidine_A_B_dos_1______Inj EPA_CYP2178-R1-2_Controls_Caco2_2020Jul14_Inj039</t>
  </si>
  <si>
    <t>Ranitidine_A_B_dos_2______Inj EPA_CYP2178-R1-2_Controls_Caco2_2020Jul14_Inj040</t>
  </si>
  <si>
    <t>Ranitidine_A_B_rec_1______Inj EPA_CYP2178-R1-2_Controls_Caco2_2020Jul14_Inj007</t>
  </si>
  <si>
    <t>Ranitidine_A_B_rec_2______Inj EPA_CYP2178-R1-2_Controls_Caco2_2020Jul14_Inj008</t>
  </si>
  <si>
    <t>Ranitidine_B_A_don_1______Inj EPA_CYP2178-R1-2_Controls_Caco2_2020Jul14_Inj031</t>
  </si>
  <si>
    <t>Ranitidine_B_A_don_2______Inj EPA_CYP2178-R1-2_Controls_Caco2_2020Jul14_Inj032</t>
  </si>
  <si>
    <t>Ranitidine_B_A_dos_1______Inj EPA_CYP2178-R1-2_Controls_Caco2_2020Jul14_Inj047</t>
  </si>
  <si>
    <t>Ranitidine_B_A_dos_2______Inj EPA_CYP2178-R1-2_Controls_Caco2_2020Jul14_Inj048</t>
  </si>
  <si>
    <t>Ranitidine_B_A_rec_1______Inj EPA_CYP2178-R1-2_Controls_Caco2_2020Jul14_Inj015</t>
  </si>
  <si>
    <t>Ranitidine_B_A_rec_2______Inj EPA_CYP2178-R1-2_Controls_Caco2_2020Jul14_Inj016</t>
  </si>
  <si>
    <t>Talinolol</t>
  </si>
  <si>
    <t>364.365 &gt; 209.165</t>
  </si>
  <si>
    <t>Talinolol_A_B_don_1______Inj EPA_CYP2178-R1-2_Controls_Caco2_2020Jul14_Inj025</t>
  </si>
  <si>
    <t>Talinolol_A_B_don_2______Inj EPA_CYP2178-R1-2_Controls_Caco2_2020Jul14_Inj026</t>
  </si>
  <si>
    <t>Talinolol_A_B_dos_1______Inj EPA_CYP2178-R1-2_Controls_Caco2_2020Jul14_Inj041</t>
  </si>
  <si>
    <t>Talinolol_A_B_dos_2______Inj EPA_CYP2178-R1-2_Controls_Caco2_2020Jul14_Inj042</t>
  </si>
  <si>
    <t>Talinolol_A_B_rec_1______Inj EPA_CYP2178-R1-2_Controls_Caco2_2020Jul14_Inj009</t>
  </si>
  <si>
    <t>Talinolol_A_B_rec_2______Inj EPA_CYP2178-R1-2_Controls_Caco2_2020Jul14_Inj010</t>
  </si>
  <si>
    <t>Talinolol_B_A_don_1______Inj EPA_CYP2178-R1-2_Controls_Caco2_2020Jul14_Inj033</t>
  </si>
  <si>
    <t>Talinolol_B_A_don_2______Inj EPA_CYP2178-R1-2_Controls_Caco2_2020Jul14_Inj034</t>
  </si>
  <si>
    <t>Talinolol_B_A_dos_1______Inj EPA_CYP2178-R1-2_Controls_Caco2_2020Jul14_Inj049</t>
  </si>
  <si>
    <t>Talinolol_B_A_dos_2______Inj EPA_CYP2178-R1-2_Controls_Caco2_2020Jul14_Inj050</t>
  </si>
  <si>
    <t>Talinolol_B_A_rec_1______Inj EPA_CYP2178-R1-2_Controls_Caco2_2020Jul14_Inj017</t>
  </si>
  <si>
    <t>Talinolol_B_A_rec_2______Inj EPA_CYP2178-R1-2_Controls_Caco2_2020Jul14_Inj018</t>
  </si>
  <si>
    <t>Warfarin</t>
  </si>
  <si>
    <t>309.225 &gt; 251.114</t>
  </si>
  <si>
    <t>Warfarin_A_B_don_1______Inj EPA_CYP2178-R1-2_Controls_Caco2_2020Jul14_Inj027</t>
  </si>
  <si>
    <t>Warfarin_A_B_don_2______Inj EPA_CYP2178-R1-2_Controls_Caco2_2020Jul14_Inj028</t>
  </si>
  <si>
    <t>Warfarin_A_B_dos_1______Inj EPA_CYP2178-R1-2_Controls_Caco2_2020Jul14_Inj043</t>
  </si>
  <si>
    <t>Warfarin_A_B_dos_2______Inj EPA_CYP2178-R1-2_Controls_Caco2_2020Jul14_Inj044</t>
  </si>
  <si>
    <t>Warfarin_A_B_rec_1______Inj EPA_CYP2178-R1-2_Controls_Caco2_2020Jul14_Inj011</t>
  </si>
  <si>
    <t>Warfarin_A_B_rec_2______Inj EPA_CYP2178-R1-2_Controls_Caco2_2020Jul14_Inj012</t>
  </si>
  <si>
    <t>Warfarin_B_A_don_1______Inj EPA_CYP2178-R1-2_Controls_Caco2_2020Jul14_Inj035</t>
  </si>
  <si>
    <t>Warfarin_B_A_don_2______Inj EPA_CYP2178-R1-2_Controls_Caco2_2020Jul14_Inj036</t>
  </si>
  <si>
    <t>Warfarin_B_A_dos_1______Inj EPA_CYP2178-R1-2_Controls_Caco2_2020Jul14_Inj051</t>
  </si>
  <si>
    <t>Warfarin_B_A_dos_2______Inj EPA_CYP2178-R1-2_Controls_Caco2_2020Jul14_Inj052</t>
  </si>
  <si>
    <t>Warfarin_B_A_rec_1______Inj EPA_CYP2178-R1-2_Controls_Caco2_2020Jul14_Inj019</t>
  </si>
  <si>
    <t>Warfarin_B_A_rec_2______Inj EPA_CYP2178-R1-2_Controls_Caco2_2020Jul14_Inj020</t>
  </si>
  <si>
    <t>CYP2178-R2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</si>
  <si>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</si>
  <si>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</si>
  <si>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</si>
  <si>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</si>
  <si>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</si>
  <si>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</si>
  <si>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</si>
  <si>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</si>
  <si>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</si>
  <si>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</si>
  <si>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</si>
  <si>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</si>
  <si>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</si>
  <si>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</si>
  <si>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</si>
  <si>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</si>
  <si>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</si>
  <si>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</si>
  <si>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</si>
  <si>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</si>
  <si>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</si>
  <si>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</si>
  <si>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</si>
  <si>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</si>
  <si>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</si>
  <si>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</si>
  <si>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</si>
  <si>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</si>
  <si>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</si>
  <si>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</si>
  <si>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</si>
  <si>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</si>
  <si>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</si>
  <si>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</si>
  <si>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</si>
  <si>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</si>
  <si>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</si>
  <si>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</si>
  <si>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</si>
  <si>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</si>
  <si>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 and B → A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</si>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</sst>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dd\ mmm\ yyyy"/>
    <numFmt numFmtId="165" formatCode="0.000"/>
    <numFmt numFmtId="166" formatCode="0.0"/>
    <numFmt numFmtId="167" formatCode="0.0000"/>
    <numFmt numFmtId="168" formatCode="0.0%"/>
    <numFmt numFmtId="169" formatCode="0.000000"/>
    <numFmt numFmtId="170" formatCode="0.00000"/>
    <numFmt numFmtId="171" formatCode="0.000%"/>
  </numFmts>
  <fonts count="11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43" fontId="9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5" fontId="2" fillId="0" borderId="0" xfId="1" applyNumberFormat="1" applyFont="1" applyBorder="1"/>
    <xf numFmtId="167" fontId="1" fillId="0" borderId="0" xfId="1" applyNumberFormat="1" applyBorder="1"/>
    <xf numFmtId="2" fontId="2" fillId="0" borderId="0" xfId="1" applyNumberFormat="1" applyFont="1" applyBorder="1"/>
    <xf numFmtId="167" fontId="1" fillId="0" borderId="12" xfId="1" applyNumberFormat="1" applyBorder="1"/>
    <xf numFmtId="2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2" fontId="1" fillId="0" borderId="0" xfId="1" applyNumberFormat="1" applyBorder="1"/>
    <xf numFmtId="9" fontId="1" fillId="0" borderId="0" xfId="1" applyNumberFormat="1" applyBorder="1"/>
    <xf numFmtId="166" fontId="1" fillId="0" borderId="21" xfId="1" applyNumberFormat="1" applyBorder="1"/>
    <xf numFmtId="168" fontId="1" fillId="0" borderId="0" xfId="1" applyNumberFormat="1" applyBorder="1"/>
    <xf numFmtId="2" fontId="1" fillId="0" borderId="12" xfId="1" applyNumberFormat="1" applyBorder="1"/>
    <xf numFmtId="167" fontId="1" fillId="0" borderId="13" xfId="1" applyNumberFormat="1" applyBorder="1"/>
    <xf numFmtId="169" fontId="1" fillId="0" borderId="15" xfId="1" applyNumberFormat="1" applyBorder="1"/>
    <xf numFmtId="167" fontId="1" fillId="0" borderId="15" xfId="1" applyNumberFormat="1" applyBorder="1"/>
    <xf numFmtId="11" fontId="1" fillId="0" borderId="19" xfId="1" applyNumberFormat="1" applyBorder="1"/>
    <xf numFmtId="10" fontId="1" fillId="0" borderId="15" xfId="1" applyNumberFormat="1" applyBorder="1"/>
    <xf numFmtId="165" fontId="1" fillId="0" borderId="22" xfId="1" applyNumberFormat="1" applyBorder="1"/>
    <xf numFmtId="11" fontId="1" fillId="0" borderId="9" xfId="1" applyNumberFormat="1" applyBorder="1" applyAlignment="1">
      <alignment horizontal="left"/>
    </xf>
    <xf numFmtId="2" fontId="1" fillId="0" borderId="0" xfId="1" applyNumberFormat="1" applyBorder="1" applyAlignment="1">
      <alignment horizontal="left"/>
    </xf>
    <xf numFmtId="9" fontId="1" fillId="0" borderId="0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65" fontId="1" fillId="0" borderId="26" xfId="1" applyNumberFormat="1" applyBorder="1"/>
    <xf numFmtId="2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166" fontId="1" fillId="0" borderId="24" xfId="1" applyNumberFormat="1" applyBorder="1"/>
    <xf numFmtId="2" fontId="1" fillId="0" borderId="35" xfId="1" applyNumberFormat="1" applyBorder="1"/>
    <xf numFmtId="2" fontId="1" fillId="0" borderId="26" xfId="1" applyNumberFormat="1" applyBorder="1"/>
    <xf numFmtId="167" fontId="1" fillId="0" borderId="27" xfId="1" applyNumberFormat="1" applyBorder="1"/>
    <xf numFmtId="167" fontId="1" fillId="0" borderId="29" xfId="1" applyNumberFormat="1" applyBorder="1"/>
    <xf numFmtId="11" fontId="1" fillId="0" borderId="33" xfId="1" applyNumberFormat="1" applyBorder="1"/>
    <xf numFmtId="165" fontId="1" fillId="0" borderId="31" xfId="1" applyNumberFormat="1" applyBorder="1"/>
    <xf numFmtId="165" fontId="1" fillId="0" borderId="35" xfId="1" applyNumberFormat="1" applyBorder="1"/>
    <xf numFmtId="170" fontId="1" fillId="0" borderId="36" xfId="1" applyNumberFormat="1" applyBorder="1"/>
    <xf numFmtId="11" fontId="1" fillId="0" borderId="23" xfId="1" applyNumberFormat="1" applyBorder="1" applyAlignment="1">
      <alignment horizontal="left"/>
    </xf>
    <xf numFmtId="168" fontId="1" fillId="0" borderId="0" xfId="1" applyNumberFormat="1" applyBorder="1" applyAlignment="1">
      <alignment horizontal="left"/>
    </xf>
    <xf numFmtId="166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166" fontId="1" fillId="0" borderId="0" xfId="1" applyNumberFormat="1" applyAlignment="1">
      <alignment horizontal="center"/>
    </xf>
    <xf numFmtId="168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2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1" fontId="2" fillId="0" borderId="0" xfId="1" applyNumberFormat="1" applyFont="1" applyBorder="1"/>
    <xf numFmtId="169" fontId="2" fillId="0" borderId="0" xfId="1" applyNumberFormat="1" applyFont="1" applyBorder="1"/>
    <xf numFmtId="11" fontId="1" fillId="0" borderId="10" xfId="1" applyNumberFormat="1" applyBorder="1"/>
    <xf numFmtId="169" fontId="2" fillId="0" borderId="12" xfId="1" applyNumberFormat="1" applyFont="1" applyBorder="1"/>
    <xf numFmtId="169" fontId="1" fillId="0" borderId="0" xfId="1" applyNumberFormat="1" applyBorder="1"/>
    <xf numFmtId="169" fontId="1" fillId="0" borderId="12" xfId="1" applyNumberFormat="1" applyBorder="1"/>
    <xf numFmtId="11" fontId="1" fillId="0" borderId="13" xfId="1" applyNumberFormat="1" applyBorder="1"/>
    <xf numFmtId="11" fontId="1" fillId="0" borderId="15" xfId="1" applyNumberFormat="1" applyBorder="1"/>
    <xf numFmtId="11" fontId="1" fillId="0" borderId="17" xfId="1" applyNumberFormat="1" applyBorder="1"/>
    <xf numFmtId="168" fontId="1" fillId="0" borderId="15" xfId="1" applyNumberFormat="1" applyBorder="1"/>
    <xf numFmtId="166" fontId="1" fillId="0" borderId="22" xfId="1" applyNumberFormat="1" applyBorder="1"/>
    <xf numFmtId="169" fontId="1" fillId="0" borderId="0" xfId="1" applyNumberFormat="1" applyBorder="1" applyAlignment="1">
      <alignment horizontal="left"/>
    </xf>
    <xf numFmtId="11" fontId="1" fillId="0" borderId="24" xfId="1" applyNumberFormat="1" applyBorder="1"/>
    <xf numFmtId="169" fontId="2" fillId="0" borderId="26" xfId="1" applyNumberFormat="1" applyFont="1" applyBorder="1"/>
    <xf numFmtId="169" fontId="1" fillId="0" borderId="26" xfId="1" applyNumberFormat="1" applyBorder="1"/>
    <xf numFmtId="11" fontId="1" fillId="0" borderId="27" xfId="1" applyNumberFormat="1" applyBorder="1"/>
    <xf numFmtId="11" fontId="1" fillId="0" borderId="29" xfId="1" applyNumberFormat="1" applyBorder="1"/>
    <xf numFmtId="11" fontId="1" fillId="0" borderId="31" xfId="1" applyNumberFormat="1" applyBorder="1"/>
    <xf numFmtId="168" fontId="1" fillId="0" borderId="29" xfId="1" applyNumberFormat="1" applyBorder="1"/>
    <xf numFmtId="2" fontId="1" fillId="0" borderId="31" xfId="1" applyNumberFormat="1" applyBorder="1"/>
    <xf numFmtId="165" fontId="1" fillId="0" borderId="36" xfId="1" applyNumberFormat="1" applyBorder="1"/>
    <xf numFmtId="165" fontId="1" fillId="0" borderId="1" xfId="1" applyNumberFormat="1" applyBorder="1" applyAlignment="1">
      <alignment horizontal="center"/>
    </xf>
    <xf numFmtId="170" fontId="2" fillId="0" borderId="0" xfId="1" applyNumberFormat="1" applyFont="1" applyBorder="1"/>
    <xf numFmtId="167" fontId="2" fillId="0" borderId="0" xfId="1" applyNumberFormat="1" applyFont="1" applyBorder="1"/>
    <xf numFmtId="170" fontId="2" fillId="0" borderId="12" xfId="1" applyNumberFormat="1" applyFont="1" applyBorder="1"/>
    <xf numFmtId="10" fontId="1" fillId="0" borderId="0" xfId="1" applyNumberFormat="1" applyBorder="1"/>
    <xf numFmtId="2" fontId="1" fillId="0" borderId="21" xfId="1" applyNumberFormat="1" applyBorder="1"/>
    <xf numFmtId="170" fontId="1" fillId="0" borderId="12" xfId="1" applyNumberFormat="1" applyBorder="1"/>
    <xf numFmtId="170" fontId="1" fillId="0" borderId="0" xfId="1" applyNumberFormat="1" applyBorder="1"/>
    <xf numFmtId="2" fontId="1" fillId="0" borderId="22" xfId="1" applyNumberFormat="1" applyBorder="1"/>
    <xf numFmtId="167" fontId="1" fillId="0" borderId="0" xfId="1" applyNumberFormat="1" applyBorder="1" applyAlignment="1">
      <alignment horizontal="left"/>
    </xf>
    <xf numFmtId="10" fontId="1" fillId="0" borderId="0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170" fontId="2" fillId="0" borderId="26" xfId="1" applyNumberFormat="1" applyFont="1" applyBorder="1"/>
    <xf numFmtId="2" fontId="1" fillId="0" borderId="24" xfId="1" applyNumberFormat="1" applyBorder="1"/>
    <xf numFmtId="170" fontId="1" fillId="0" borderId="26" xfId="1" applyNumberFormat="1" applyBorder="1"/>
    <xf numFmtId="169" fontId="1" fillId="0" borderId="27" xfId="1" applyNumberFormat="1" applyBorder="1"/>
    <xf numFmtId="169" fontId="1" fillId="0" borderId="29" xfId="1" applyNumberFormat="1" applyBorder="1"/>
    <xf numFmtId="10" fontId="1" fillId="0" borderId="29" xfId="1" applyNumberFormat="1" applyBorder="1"/>
    <xf numFmtId="2" fontId="1" fillId="0" borderId="24" xfId="1" applyNumberFormat="1" applyBorder="1" applyAlignment="1">
      <alignment horizontal="left"/>
    </xf>
    <xf numFmtId="2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165" fontId="1" fillId="0" borderId="21" xfId="1" applyNumberFormat="1" applyBorder="1"/>
    <xf numFmtId="165" fontId="1" fillId="0" borderId="15" xfId="1" applyNumberFormat="1" applyBorder="1"/>
    <xf numFmtId="165" fontId="1" fillId="0" borderId="21" xfId="1" applyNumberFormat="1" applyBorder="1" applyAlignment="1">
      <alignment horizontal="left"/>
    </xf>
    <xf numFmtId="165" fontId="1" fillId="0" borderId="27" xfId="1" applyNumberFormat="1" applyBorder="1"/>
    <xf numFmtId="170" fontId="1" fillId="0" borderId="29" xfId="1" applyNumberFormat="1" applyBorder="1"/>
    <xf numFmtId="2" fontId="1" fillId="0" borderId="36" xfId="1" applyNumberFormat="1" applyBorder="1"/>
    <xf numFmtId="165" fontId="1" fillId="0" borderId="0" xfId="1" applyNumberFormat="1" applyAlignment="1">
      <alignment horizontal="center"/>
    </xf>
    <xf numFmtId="165" fontId="2" fillId="0" borderId="12" xfId="1" applyNumberFormat="1" applyFont="1" applyBorder="1"/>
    <xf numFmtId="167" fontId="1" fillId="0" borderId="21" xfId="1" applyNumberFormat="1" applyBorder="1"/>
    <xf numFmtId="165" fontId="1" fillId="0" borderId="12" xfId="1" applyNumberFormat="1" applyBorder="1"/>
    <xf numFmtId="165" fontId="1" fillId="0" borderId="0" xfId="1" applyNumberFormat="1" applyBorder="1" applyAlignment="1">
      <alignment horizontal="left"/>
    </xf>
    <xf numFmtId="165" fontId="2" fillId="0" borderId="26" xfId="1" applyNumberFormat="1" applyFont="1" applyBorder="1"/>
    <xf numFmtId="166" fontId="1" fillId="0" borderId="35" xfId="1" applyNumberFormat="1" applyBorder="1"/>
    <xf numFmtId="1" fontId="1" fillId="0" borderId="35" xfId="1" applyNumberFormat="1" applyBorder="1"/>
    <xf numFmtId="170" fontId="1" fillId="0" borderId="27" xfId="1" applyNumberFormat="1" applyBorder="1"/>
    <xf numFmtId="1" fontId="1" fillId="0" borderId="36" xfId="1" applyNumberFormat="1" applyBorder="1"/>
    <xf numFmtId="167" fontId="1" fillId="0" borderId="0" xfId="1" applyNumberFormat="1" applyAlignment="1">
      <alignment horizontal="center"/>
    </xf>
    <xf numFmtId="166" fontId="1" fillId="0" borderId="1" xfId="1" applyNumberFormat="1" applyBorder="1" applyAlignment="1">
      <alignment horizontal="center"/>
    </xf>
    <xf numFmtId="1" fontId="1" fillId="0" borderId="1" xfId="1" applyNumberFormat="1" applyBorder="1" applyAlignment="1">
      <alignment horizontal="center"/>
    </xf>
    <xf numFmtId="165" fontId="1" fillId="0" borderId="13" xfId="1" applyNumberFormat="1" applyBorder="1"/>
    <xf numFmtId="170" fontId="1" fillId="0" borderId="15" xfId="1" applyNumberFormat="1" applyBorder="1"/>
    <xf numFmtId="165" fontId="1" fillId="0" borderId="29" xfId="1" applyNumberFormat="1" applyBorder="1"/>
    <xf numFmtId="171" fontId="1" fillId="0" borderId="29" xfId="1" applyNumberFormat="1" applyBorder="1"/>
    <xf numFmtId="166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9" fontId="0" fillId="0" borderId="38" xfId="0" applyNumberFormat="1" applyBorder="1"/>
    <xf numFmtId="168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165" fontId="0" fillId="0" borderId="39" xfId="0" applyNumberFormat="1" applyBorder="1"/>
    <xf numFmtId="10" fontId="0" fillId="0" borderId="38" xfId="0" applyNumberFormat="1" applyBorder="1"/>
    <xf numFmtId="2" fontId="0" fillId="0" borderId="39" xfId="0" applyNumberFormat="1" applyBorder="1"/>
    <xf numFmtId="166" fontId="0" fillId="0" borderId="39" xfId="0" applyNumberFormat="1" applyBorder="1"/>
    <xf numFmtId="1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167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0" applyNumberFormat="1" applyBorder="1"/>
    <xf numFmtId="166" fontId="0" fillId="0" borderId="40" xfId="0" applyNumberFormat="1" applyBorder="1" applyAlignment="1">
      <alignment horizontal="center"/>
    </xf>
    <xf numFmtId="2" fontId="0" fillId="0" borderId="40" xfId="0" applyNumberForma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0" fontId="0" fillId="0" borderId="42" xfId="0" applyBorder="1"/>
    <xf numFmtId="0" fontId="0" fillId="0" borderId="43" xfId="0" applyBorder="1"/>
    <xf numFmtId="43" fontId="2" fillId="0" borderId="0" xfId="2" applyFont="1"/>
    <xf numFmtId="43" fontId="1" fillId="0" borderId="0" xfId="2" applyFont="1"/>
    <xf numFmtId="43" fontId="2" fillId="0" borderId="3" xfId="2" applyFont="1" applyBorder="1"/>
    <xf numFmtId="43" fontId="1" fillId="0" borderId="4" xfId="2" applyFont="1" applyBorder="1"/>
    <xf numFmtId="43" fontId="2" fillId="0" borderId="5" xfId="2" applyFont="1" applyBorder="1"/>
    <xf numFmtId="43" fontId="1" fillId="0" borderId="6" xfId="2" applyFont="1" applyBorder="1"/>
    <xf numFmtId="43" fontId="2" fillId="0" borderId="7" xfId="2" applyFont="1" applyBorder="1"/>
    <xf numFmtId="43" fontId="1" fillId="0" borderId="8" xfId="2" applyFont="1" applyBorder="1"/>
    <xf numFmtId="0" fontId="0" fillId="0" borderId="0" xfId="0" applyAlignment="1"/>
    <xf numFmtId="164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44" xfId="0" applyFont="1" applyBorder="1" applyAlignment="1">
      <alignment horizontal="center"/>
    </xf>
    <xf numFmtId="0" fontId="0" fillId="0" borderId="37" xfId="0" applyBorder="1" applyAlignment="1">
      <alignment horizontal="center" wrapText="1"/>
    </xf>
  </cellXfs>
  <cellStyles count="3">
    <cellStyle name="Comma" xfId="2" builtinId="3"/>
    <cellStyle name="Normal" xfId="0" builtinId="0" customBuiltin="1"/>
    <cellStyle name="Normal 2" xfId="1"/>
  </cellStyles>
  <dxfs count="80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Summary!$C$37:$C$41</c:f>
                <c:numCache>
                  <c:formatCode>General</c:formatCode>
                  <c:ptCount val="5"/>
                  <c:pt idx="0">
                    <c:v>40.640287058389042</c:v>
                  </c:pt>
                  <c:pt idx="1">
                    <c:v>2.3093425388138984</c:v>
                  </c:pt>
                  <c:pt idx="2">
                    <c:v>0.13759182676750736</c:v>
                  </c:pt>
                  <c:pt idx="3">
                    <c:v>0.10179185183948732</c:v>
                  </c:pt>
                  <c:pt idx="4">
                    <c:v>1.6789456301816896</c:v>
                  </c:pt>
                </c:numCache>
              </c:numRef>
            </c:plus>
            <c:minus>
              <c:numRef>
                <c:f>Summary!$C$37:$C$41</c:f>
                <c:numCache>
                  <c:formatCode>General</c:formatCode>
                  <c:ptCount val="5"/>
                  <c:pt idx="0">
                    <c:v>40.640287058389042</c:v>
                  </c:pt>
                  <c:pt idx="1">
                    <c:v>2.3093425388138984</c:v>
                  </c:pt>
                  <c:pt idx="2">
                    <c:v>0.13759182676750736</c:v>
                  </c:pt>
                  <c:pt idx="3">
                    <c:v>0.10179185183948732</c:v>
                  </c:pt>
                  <c:pt idx="4">
                    <c:v>1.6789456301816896</c:v>
                  </c:pt>
                </c:numCache>
              </c:numRef>
            </c:minus>
          </c:errBars>
          <c:val>
            <c:numRef>
              <c:f>Summary!$B$37:$B$41</c:f>
              <c:numCache>
                <c:formatCode>0.00</c:formatCode>
                <c:ptCount val="5"/>
                <c:pt idx="0" formatCode="0.0">
                  <c:v>49.305877358545999</c:v>
                </c:pt>
                <c:pt idx="1">
                  <c:v>4.8732283120169591</c:v>
                </c:pt>
                <c:pt idx="2" formatCode="0.000">
                  <c:v>0.71281526385234173</c:v>
                </c:pt>
                <c:pt idx="3" formatCode="0.000">
                  <c:v>0.10778541102647445</c:v>
                </c:pt>
                <c:pt idx="4" formatCode="0.0">
                  <c:v>30.808671641788976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5-4FE3-888F-3A4FCEE8EDEF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Summary!$E$37:$E$41</c:f>
                <c:numCache>
                  <c:formatCode>General</c:formatCode>
                  <c:ptCount val="5"/>
                  <c:pt idx="0">
                    <c:v>5.6956189254722833</c:v>
                  </c:pt>
                  <c:pt idx="1">
                    <c:v>0.41562928108576341</c:v>
                  </c:pt>
                  <c:pt idx="2">
                    <c:v>0.19570771093905959</c:v>
                  </c:pt>
                  <c:pt idx="3">
                    <c:v>0.19535562044600593</c:v>
                  </c:pt>
                  <c:pt idx="4">
                    <c:v>1.5162840430230298</c:v>
                  </c:pt>
                </c:numCache>
              </c:numRef>
            </c:plus>
            <c:minus>
              <c:numRef>
                <c:f>Summary!$E$37:$E$41</c:f>
                <c:numCache>
                  <c:formatCode>General</c:formatCode>
                  <c:ptCount val="5"/>
                  <c:pt idx="0">
                    <c:v>5.6956189254722833</c:v>
                  </c:pt>
                  <c:pt idx="1">
                    <c:v>0.41562928108576341</c:v>
                  </c:pt>
                  <c:pt idx="2">
                    <c:v>0.19570771093905959</c:v>
                  </c:pt>
                  <c:pt idx="3">
                    <c:v>0.19535562044600593</c:v>
                  </c:pt>
                  <c:pt idx="4">
                    <c:v>1.5162840430230298</c:v>
                  </c:pt>
                </c:numCache>
              </c:numRef>
            </c:minus>
          </c:errBars>
          <c:cat>
            <c:strRef>
              <c:f>Summary!$A$37:$A$41</c:f>
              <c:strCache>
                <c:ptCount val="5"/>
                <c:pt idx="0">
                  <c:v>DTXSID6034186</c:v>
                </c:pt>
                <c:pt idx="1">
                  <c:v>DTXSID9048194</c:v>
                </c:pt>
                <c:pt idx="2">
                  <c:v>Ranitidine</c:v>
                </c:pt>
                <c:pt idx="3">
                  <c:v>Talinolol</c:v>
                </c:pt>
                <c:pt idx="4">
                  <c:v>Warfarin</c:v>
                </c:pt>
              </c:strCache>
            </c:strRef>
          </c:cat>
          <c:val>
            <c:numRef>
              <c:f>Summary!$D$37:$D$41</c:f>
              <c:numCache>
                <c:formatCode>0.00</c:formatCode>
                <c:ptCount val="5"/>
                <c:pt idx="0" formatCode="0.0">
                  <c:v>15.093697091240319</c:v>
                </c:pt>
                <c:pt idx="1">
                  <c:v>2.624735541729625</c:v>
                </c:pt>
                <c:pt idx="2">
                  <c:v>4.0122678856869376</c:v>
                </c:pt>
                <c:pt idx="3" formatCode="0.0">
                  <c:v>11.045839771232012</c:v>
                </c:pt>
                <c:pt idx="4" formatCode="0.0">
                  <c:v>32.004047072489868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05-4FE3-888F-3A4FCEE8E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005936"/>
        <c:axId val="589010528"/>
      </c:barChart>
      <c:catAx>
        <c:axId val="58900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9010528"/>
        <c:crosses val="autoZero"/>
        <c:auto val="1"/>
        <c:lblAlgn val="ctr"/>
        <c:lblOffset val="100"/>
        <c:noMultiLvlLbl val="0"/>
      </c:catAx>
      <c:valAx>
        <c:axId val="589010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58900593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DTXSID6034186</a:t>
            </a:r>
          </a:p>
          <a:p>
            <a:pPr>
              <a:defRPr/>
            </a:pPr>
            <a:r>
              <a:rPr lang="en-US"/>
              <a:t>Efflux Ratio = 0.392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40.640287058389042</c:v>
                  </c:pt>
                  <c:pt idx="1">
                    <c:v>5.6956189254722833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40.640287058389042</c:v>
                  </c:pt>
                  <c:pt idx="1">
                    <c:v>5.6956189254722833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</c:formatCode>
                <c:ptCount val="2"/>
                <c:pt idx="0">
                  <c:v>49.305877358545999</c:v>
                </c:pt>
                <c:pt idx="1">
                  <c:v>15.093697091240319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0D-4F1B-9CF7-F2A29B5FB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1384408"/>
        <c:axId val="591380800"/>
      </c:barChart>
      <c:catAx>
        <c:axId val="59138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1380800"/>
        <c:crosses val="autoZero"/>
        <c:auto val="1"/>
        <c:lblAlgn val="ctr"/>
        <c:lblOffset val="100"/>
        <c:noMultiLvlLbl val="0"/>
      </c:catAx>
      <c:valAx>
        <c:axId val="5913808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138440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DTXSID9048194</a:t>
            </a:r>
          </a:p>
          <a:p>
            <a:pPr>
              <a:defRPr/>
            </a:pPr>
            <a:r>
              <a:rPr lang="en-US"/>
              <a:t>Efflux Ratio = 0.584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2.3093425388138984</c:v>
                  </c:pt>
                  <c:pt idx="1">
                    <c:v>0.41562928108576341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2.3093425388138984</c:v>
                  </c:pt>
                  <c:pt idx="1">
                    <c:v>0.41562928108576341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0.00</c:formatCode>
                <c:ptCount val="2"/>
                <c:pt idx="0">
                  <c:v>4.8732283120169591</c:v>
                </c:pt>
                <c:pt idx="1">
                  <c:v>2.624735541729625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94-4EC8-8AA0-79B056686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07712"/>
        <c:axId val="590410992"/>
      </c:barChart>
      <c:catAx>
        <c:axId val="59040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410992"/>
        <c:crosses val="autoZero"/>
        <c:auto val="1"/>
        <c:lblAlgn val="ctr"/>
        <c:lblOffset val="100"/>
        <c:noMultiLvlLbl val="0"/>
      </c:catAx>
      <c:valAx>
        <c:axId val="5904109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04077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5.76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0.13759182676750736</c:v>
                  </c:pt>
                  <c:pt idx="1">
                    <c:v>0.19570771093905959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0.13759182676750736</c:v>
                  </c:pt>
                  <c:pt idx="1">
                    <c:v>0.19570771093905959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0.00</c:formatCode>
                <c:ptCount val="2"/>
                <c:pt idx="0" formatCode="0.000">
                  <c:v>0.71281526385234173</c:v>
                </c:pt>
                <c:pt idx="1">
                  <c:v>4.0122678856869376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C-4EBB-9C2B-0A1120718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538888"/>
        <c:axId val="588542496"/>
      </c:barChart>
      <c:catAx>
        <c:axId val="58853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8542496"/>
        <c:crosses val="autoZero"/>
        <c:auto val="1"/>
        <c:lblAlgn val="ctr"/>
        <c:lblOffset val="100"/>
        <c:noMultiLvlLbl val="0"/>
      </c:catAx>
      <c:valAx>
        <c:axId val="588542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88538888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187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0.10179185183948732</c:v>
                  </c:pt>
                  <c:pt idx="1">
                    <c:v>0.19535562044600593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0.10179185183948732</c:v>
                  </c:pt>
                  <c:pt idx="1">
                    <c:v>0.19535562044600593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</c:formatCode>
                <c:ptCount val="2"/>
                <c:pt idx="0" formatCode="0.000">
                  <c:v>0.10778541102647445</c:v>
                </c:pt>
                <c:pt idx="1">
                  <c:v>11.045839771232012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1-4E27-A265-08D0D50C3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405744"/>
        <c:axId val="590411320"/>
      </c:barChart>
      <c:catAx>
        <c:axId val="59040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0411320"/>
        <c:crosses val="autoZero"/>
        <c:auto val="1"/>
        <c:lblAlgn val="ctr"/>
        <c:lblOffset val="100"/>
        <c:noMultiLvlLbl val="0"/>
      </c:catAx>
      <c:valAx>
        <c:axId val="5904113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040574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1.04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1.6789456301816896</c:v>
                  </c:pt>
                  <c:pt idx="1">
                    <c:v>1.5162840430230298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1.6789456301816896</c:v>
                  </c:pt>
                  <c:pt idx="1">
                    <c:v>1.5162840430230298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</c:formatCode>
                <c:ptCount val="2"/>
                <c:pt idx="0">
                  <c:v>30.808671641788976</c:v>
                </c:pt>
                <c:pt idx="1">
                  <c:v>32.004047072489868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D-4478-A17C-3623F3E22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273520"/>
        <c:axId val="592273848"/>
      </c:barChart>
      <c:catAx>
        <c:axId val="59227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2273848"/>
        <c:crosses val="autoZero"/>
        <c:auto val="1"/>
        <c:lblAlgn val="ctr"/>
        <c:lblOffset val="100"/>
        <c:noMultiLvlLbl val="0"/>
      </c:catAx>
      <c:valAx>
        <c:axId val="59227384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9227352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8</xdr:col>
      <xdr:colOff>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752474</xdr:colOff>
      <xdr:row>2</xdr:row>
      <xdr:rowOff>134537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238374" cy="5250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0</xdr:colOff>
      <xdr:row>95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2"/>
  <sheetViews>
    <sheetView showGridLines="0" tabSelected="1" workbookViewId="0">
      <selection activeCell="E1" sqref="E1"/>
    </sheetView>
  </sheetViews>
  <sheetFormatPr defaultRowHeight="15" x14ac:dyDescent="0.25"/>
  <cols>
    <col min="1" max="1" width="22.28515625" style="5" customWidth="1"/>
    <col min="2" max="2" width="15" style="5" bestFit="1" customWidth="1"/>
    <col min="3" max="3" width="9.140625" style="5"/>
    <col min="4" max="5" width="13.140625" style="5" customWidth="1"/>
    <col min="6" max="6" width="11.42578125" style="5" customWidth="1"/>
    <col min="7" max="8" width="50.7109375" customWidth="1"/>
    <col min="10" max="10" width="17.28515625" bestFit="1" customWidth="1"/>
    <col min="11" max="11" width="14.85546875" style="5" customWidth="1"/>
    <col min="12" max="12" width="17" bestFit="1" customWidth="1"/>
    <col min="13" max="13" width="12" bestFit="1" customWidth="1"/>
    <col min="14" max="14" width="6.42578125" bestFit="1" customWidth="1"/>
    <col min="15" max="15" width="7.7109375" bestFit="1" customWidth="1"/>
    <col min="16" max="16" width="6.140625" bestFit="1" customWidth="1"/>
    <col min="17" max="17" width="6.42578125" bestFit="1" customWidth="1"/>
  </cols>
  <sheetData>
    <row r="1" spans="1:17" ht="15.75" x14ac:dyDescent="0.25">
      <c r="A1" s="207"/>
      <c r="E1" s="3" t="s">
        <v>85</v>
      </c>
      <c r="J1" s="176"/>
      <c r="K1" s="182"/>
      <c r="L1" s="176"/>
      <c r="M1" s="176"/>
      <c r="N1" s="176"/>
      <c r="O1" s="176"/>
      <c r="P1" s="176"/>
      <c r="Q1" s="176"/>
    </row>
    <row r="2" spans="1:17" x14ac:dyDescent="0.25">
      <c r="A2" s="207"/>
      <c r="E2" s="4">
        <v>44040.462071759262</v>
      </c>
      <c r="J2" s="176"/>
      <c r="K2" s="182"/>
      <c r="L2" s="176"/>
      <c r="M2" s="176"/>
      <c r="N2" s="176"/>
      <c r="O2" s="176"/>
      <c r="P2" s="176"/>
      <c r="Q2" s="176"/>
    </row>
    <row r="3" spans="1:17" x14ac:dyDescent="0.25">
      <c r="E3" s="208" t="s">
        <v>135</v>
      </c>
      <c r="J3" s="176"/>
      <c r="K3" s="182"/>
      <c r="L3" s="176"/>
      <c r="M3" s="176"/>
      <c r="N3" s="176"/>
      <c r="O3" s="176"/>
      <c r="P3" s="176"/>
      <c r="Q3" s="176"/>
    </row>
    <row r="4" spans="1:17" x14ac:dyDescent="0.25">
      <c r="J4" s="176"/>
      <c r="K4" s="182"/>
      <c r="L4" s="176"/>
      <c r="M4" s="176"/>
      <c r="N4" s="176"/>
      <c r="O4" s="176"/>
      <c r="P4" s="176"/>
      <c r="Q4" s="176"/>
    </row>
    <row r="5" spans="1:17" ht="15.75" thickBot="1" x14ac:dyDescent="0.3">
      <c r="A5" s="209" t="s">
        <v>136</v>
      </c>
      <c r="J5" s="176"/>
      <c r="K5" s="182"/>
      <c r="L5" s="176"/>
      <c r="M5" s="176"/>
      <c r="N5" s="176"/>
      <c r="O5" s="176"/>
      <c r="P5" s="176"/>
      <c r="Q5" s="176"/>
    </row>
    <row r="6" spans="1:17" s="8" customFormat="1" ht="73.5" thickTop="1" thickBot="1" x14ac:dyDescent="0.3">
      <c r="A6" s="11" t="s">
        <v>86</v>
      </c>
      <c r="B6" s="11" t="s">
        <v>87</v>
      </c>
      <c r="C6" s="11" t="s">
        <v>88</v>
      </c>
      <c r="D6" s="11" t="s">
        <v>89</v>
      </c>
      <c r="E6" s="11" t="s">
        <v>90</v>
      </c>
      <c r="F6" s="11" t="s">
        <v>91</v>
      </c>
      <c r="G6" s="11" t="s">
        <v>92</v>
      </c>
      <c r="H6" s="7"/>
      <c r="I6" s="7"/>
      <c r="J6" s="11" t="s">
        <v>86</v>
      </c>
      <c r="K6" s="11" t="s">
        <v>93</v>
      </c>
      <c r="L6" s="11" t="s">
        <v>94</v>
      </c>
      <c r="M6" s="11" t="s">
        <v>95</v>
      </c>
      <c r="N6" s="11" t="s">
        <v>96</v>
      </c>
      <c r="O6" s="11" t="s">
        <v>97</v>
      </c>
      <c r="P6" s="11" t="s">
        <v>98</v>
      </c>
      <c r="Q6" s="11" t="s">
        <v>99</v>
      </c>
    </row>
    <row r="7" spans="1:17" ht="15.75" thickTop="1" x14ac:dyDescent="0.25">
      <c r="A7" s="6" t="s">
        <v>11</v>
      </c>
      <c r="B7" s="154">
        <v>10</v>
      </c>
      <c r="C7" s="161">
        <v>2</v>
      </c>
      <c r="D7" s="154">
        <v>49.305877358545999</v>
      </c>
      <c r="E7" s="154">
        <v>15.093697091240319</v>
      </c>
      <c r="F7" s="162">
        <v>0.3915097208097929</v>
      </c>
      <c r="J7" s="177" t="s">
        <v>11</v>
      </c>
      <c r="K7" s="183">
        <v>10</v>
      </c>
      <c r="L7" s="176" t="s">
        <v>109</v>
      </c>
      <c r="M7" s="177" t="s">
        <v>118</v>
      </c>
      <c r="N7" s="178">
        <v>20.568854790191203</v>
      </c>
      <c r="O7" s="178">
        <v>78.042899926900787</v>
      </c>
      <c r="P7" s="176" t="s">
        <v>137</v>
      </c>
      <c r="Q7" s="178">
        <v>49.305877358545999</v>
      </c>
    </row>
    <row r="8" spans="1:17" x14ac:dyDescent="0.25">
      <c r="A8" s="6" t="s">
        <v>25</v>
      </c>
      <c r="B8" s="154">
        <v>10</v>
      </c>
      <c r="C8" s="161">
        <v>2</v>
      </c>
      <c r="D8" s="161">
        <v>4.8732283120169591</v>
      </c>
      <c r="E8" s="161">
        <v>2.624735541729625</v>
      </c>
      <c r="F8" s="162">
        <v>0.58396375583646876</v>
      </c>
      <c r="G8" t="s">
        <v>126</v>
      </c>
      <c r="J8" s="176"/>
      <c r="K8" s="182"/>
      <c r="L8" s="165" t="s">
        <v>109</v>
      </c>
      <c r="M8" s="166" t="s">
        <v>117</v>
      </c>
      <c r="N8" s="168">
        <v>0.48351885070576278</v>
      </c>
      <c r="O8" s="167">
        <v>1.1485824547582006</v>
      </c>
      <c r="P8" s="165" t="s">
        <v>137</v>
      </c>
      <c r="Q8" s="168">
        <v>0.81605065273198174</v>
      </c>
    </row>
    <row r="9" spans="1:17" x14ac:dyDescent="0.25">
      <c r="A9" s="6" t="s">
        <v>40</v>
      </c>
      <c r="B9" s="154">
        <v>10</v>
      </c>
      <c r="C9" s="161">
        <v>2</v>
      </c>
      <c r="D9" s="162">
        <v>0.71281526385234173</v>
      </c>
      <c r="E9" s="161">
        <v>4.0122678856869376</v>
      </c>
      <c r="F9" s="161">
        <v>5.7626154652826287</v>
      </c>
      <c r="G9" t="s">
        <v>127</v>
      </c>
      <c r="J9" s="176"/>
      <c r="K9" s="182"/>
      <c r="L9" s="176" t="s">
        <v>120</v>
      </c>
      <c r="M9" s="177" t="s">
        <v>118</v>
      </c>
      <c r="N9" s="178">
        <v>11.066286325984427</v>
      </c>
      <c r="O9" s="178">
        <v>19.121107856496209</v>
      </c>
      <c r="P9" s="176" t="s">
        <v>137</v>
      </c>
      <c r="Q9" s="178">
        <v>15.093697091240319</v>
      </c>
    </row>
    <row r="10" spans="1:17" x14ac:dyDescent="0.25">
      <c r="A10" s="6" t="s">
        <v>57</v>
      </c>
      <c r="B10" s="154">
        <v>10</v>
      </c>
      <c r="C10" s="161">
        <v>2</v>
      </c>
      <c r="D10" s="162">
        <v>0.10778541102647445</v>
      </c>
      <c r="E10" s="154">
        <v>11.045839771232012</v>
      </c>
      <c r="F10" s="163">
        <v>186.50629757677072</v>
      </c>
      <c r="G10" t="s">
        <v>128</v>
      </c>
      <c r="J10" s="176"/>
      <c r="K10" s="182"/>
      <c r="L10" s="165" t="s">
        <v>120</v>
      </c>
      <c r="M10" s="166" t="s">
        <v>117</v>
      </c>
      <c r="N10" s="167">
        <v>1.1349418800644251</v>
      </c>
      <c r="O10" s="168">
        <v>0.74617580251449234</v>
      </c>
      <c r="P10" s="165" t="s">
        <v>137</v>
      </c>
      <c r="Q10" s="168">
        <v>0.94055884128945877</v>
      </c>
    </row>
    <row r="11" spans="1:17" ht="15.75" thickBot="1" x14ac:dyDescent="0.3">
      <c r="A11" s="9" t="s">
        <v>71</v>
      </c>
      <c r="B11" s="158">
        <v>10</v>
      </c>
      <c r="C11" s="164">
        <v>2</v>
      </c>
      <c r="D11" s="158">
        <v>30.808671641788976</v>
      </c>
      <c r="E11" s="158">
        <v>32.004047072489868</v>
      </c>
      <c r="F11" s="164">
        <v>1.0390017421706397</v>
      </c>
      <c r="G11" s="160" t="s">
        <v>129</v>
      </c>
      <c r="J11" s="169"/>
      <c r="K11" s="184"/>
      <c r="L11" s="169" t="s">
        <v>131</v>
      </c>
      <c r="M11" s="170" t="s">
        <v>91</v>
      </c>
      <c r="N11" s="171">
        <v>0.53801178718329401</v>
      </c>
      <c r="O11" s="171">
        <v>0.24500765443629177</v>
      </c>
      <c r="P11" s="169" t="s">
        <v>137</v>
      </c>
      <c r="Q11" s="171">
        <v>0.3915097208097929</v>
      </c>
    </row>
    <row r="12" spans="1:17" ht="15.75" thickTop="1" x14ac:dyDescent="0.25">
      <c r="A12" s="211" t="s">
        <v>130</v>
      </c>
      <c r="B12" s="211"/>
      <c r="C12" s="211"/>
      <c r="D12" s="211"/>
      <c r="E12" s="211"/>
      <c r="F12" s="211"/>
      <c r="G12" s="211"/>
      <c r="J12" s="177" t="s">
        <v>25</v>
      </c>
      <c r="K12" s="183">
        <v>10</v>
      </c>
      <c r="L12" s="176" t="s">
        <v>109</v>
      </c>
      <c r="M12" s="177" t="s">
        <v>118</v>
      </c>
      <c r="N12" s="179">
        <v>3.240276542739092</v>
      </c>
      <c r="O12" s="179">
        <v>6.5061800812948256</v>
      </c>
      <c r="P12" s="176" t="s">
        <v>137</v>
      </c>
      <c r="Q12" s="179">
        <v>4.8732283120169591</v>
      </c>
    </row>
    <row r="13" spans="1:17" ht="31.5" customHeight="1" x14ac:dyDescent="0.25">
      <c r="J13" s="176"/>
      <c r="K13" s="182"/>
      <c r="L13" s="165" t="s">
        <v>109</v>
      </c>
      <c r="M13" s="166" t="s">
        <v>117</v>
      </c>
      <c r="N13" s="172">
        <v>7.1339488521853775E-2</v>
      </c>
      <c r="O13" s="168">
        <v>0.12914708047491824</v>
      </c>
      <c r="P13" s="165" t="s">
        <v>137</v>
      </c>
      <c r="Q13" s="168">
        <v>0.10024328449838601</v>
      </c>
    </row>
    <row r="14" spans="1:17" x14ac:dyDescent="0.25">
      <c r="J14" s="176"/>
      <c r="K14" s="182"/>
      <c r="L14" s="176" t="s">
        <v>120</v>
      </c>
      <c r="M14" s="177" t="s">
        <v>118</v>
      </c>
      <c r="N14" s="179">
        <v>2.3308412586141944</v>
      </c>
      <c r="O14" s="179">
        <v>2.918629824845056</v>
      </c>
      <c r="P14" s="176" t="s">
        <v>137</v>
      </c>
      <c r="Q14" s="179">
        <v>2.624735541729625</v>
      </c>
    </row>
    <row r="15" spans="1:17" x14ac:dyDescent="0.25">
      <c r="J15" s="176"/>
      <c r="K15" s="182"/>
      <c r="L15" s="165" t="s">
        <v>120</v>
      </c>
      <c r="M15" s="166" t="s">
        <v>117</v>
      </c>
      <c r="N15" s="172">
        <v>5.9196636178256962E-2</v>
      </c>
      <c r="O15" s="172">
        <v>7.4353792185963594E-2</v>
      </c>
      <c r="P15" s="165" t="s">
        <v>137</v>
      </c>
      <c r="Q15" s="172">
        <v>6.6775214182110271E-2</v>
      </c>
    </row>
    <row r="16" spans="1:17" ht="15.75" thickBot="1" x14ac:dyDescent="0.3">
      <c r="J16" s="169"/>
      <c r="K16" s="184"/>
      <c r="L16" s="169" t="s">
        <v>131</v>
      </c>
      <c r="M16" s="170" t="s">
        <v>91</v>
      </c>
      <c r="N16" s="171">
        <v>0.71933405308791087</v>
      </c>
      <c r="O16" s="171">
        <v>0.44859345858502669</v>
      </c>
      <c r="P16" s="169" t="s">
        <v>137</v>
      </c>
      <c r="Q16" s="171">
        <v>0.58396375583646876</v>
      </c>
    </row>
    <row r="17" spans="10:17" x14ac:dyDescent="0.25">
      <c r="J17" s="177" t="s">
        <v>40</v>
      </c>
      <c r="K17" s="183">
        <v>10</v>
      </c>
      <c r="L17" s="176" t="s">
        <v>109</v>
      </c>
      <c r="M17" s="177" t="s">
        <v>118</v>
      </c>
      <c r="N17" s="180">
        <v>0.61552315010919245</v>
      </c>
      <c r="O17" s="180">
        <v>0.81010737759549112</v>
      </c>
      <c r="P17" s="176" t="s">
        <v>137</v>
      </c>
      <c r="Q17" s="180">
        <v>0.71281526385234173</v>
      </c>
    </row>
    <row r="18" spans="10:17" x14ac:dyDescent="0.25">
      <c r="J18" s="176"/>
      <c r="K18" s="182"/>
      <c r="L18" s="165" t="s">
        <v>109</v>
      </c>
      <c r="M18" s="166" t="s">
        <v>117</v>
      </c>
      <c r="N18" s="168">
        <v>0.89098796172884209</v>
      </c>
      <c r="O18" s="167">
        <v>1.0280630216322471</v>
      </c>
      <c r="P18" s="165" t="s">
        <v>137</v>
      </c>
      <c r="Q18" s="168">
        <v>0.95952549168054457</v>
      </c>
    </row>
    <row r="19" spans="10:17" x14ac:dyDescent="0.25">
      <c r="J19" s="176"/>
      <c r="K19" s="182"/>
      <c r="L19" s="176" t="s">
        <v>120</v>
      </c>
      <c r="M19" s="177" t="s">
        <v>118</v>
      </c>
      <c r="N19" s="179">
        <v>4.1506541352224433</v>
      </c>
      <c r="O19" s="179">
        <v>3.8738816361514319</v>
      </c>
      <c r="P19" s="176" t="s">
        <v>137</v>
      </c>
      <c r="Q19" s="179">
        <v>4.0122678856869376</v>
      </c>
    </row>
    <row r="20" spans="10:17" x14ac:dyDescent="0.25">
      <c r="J20" s="176"/>
      <c r="K20" s="182"/>
      <c r="L20" s="165" t="s">
        <v>120</v>
      </c>
      <c r="M20" s="166" t="s">
        <v>117</v>
      </c>
      <c r="N20" s="168">
        <v>0.79755736988711734</v>
      </c>
      <c r="O20" s="168">
        <v>0.73813434616137252</v>
      </c>
      <c r="P20" s="165" t="s">
        <v>137</v>
      </c>
      <c r="Q20" s="168">
        <v>0.76784585802424488</v>
      </c>
    </row>
    <row r="21" spans="10:17" ht="15.75" thickBot="1" x14ac:dyDescent="0.3">
      <c r="J21" s="169"/>
      <c r="K21" s="184"/>
      <c r="L21" s="169" t="s">
        <v>131</v>
      </c>
      <c r="M21" s="170" t="s">
        <v>91</v>
      </c>
      <c r="N21" s="173">
        <v>6.7432949264152393</v>
      </c>
      <c r="O21" s="173">
        <v>4.7819360041500172</v>
      </c>
      <c r="P21" s="169" t="s">
        <v>137</v>
      </c>
      <c r="Q21" s="173">
        <v>5.7626154652826287</v>
      </c>
    </row>
    <row r="22" spans="10:17" x14ac:dyDescent="0.25">
      <c r="J22" s="177" t="s">
        <v>57</v>
      </c>
      <c r="K22" s="183">
        <v>10</v>
      </c>
      <c r="L22" s="176" t="s">
        <v>109</v>
      </c>
      <c r="M22" s="177" t="s">
        <v>118</v>
      </c>
      <c r="N22" s="180">
        <v>0.17976311973171227</v>
      </c>
      <c r="O22" s="181">
        <v>3.5807702321236617E-2</v>
      </c>
      <c r="P22" s="176" t="s">
        <v>137</v>
      </c>
      <c r="Q22" s="180">
        <v>0.10778541102647445</v>
      </c>
    </row>
    <row r="23" spans="10:17" x14ac:dyDescent="0.25">
      <c r="J23" s="176"/>
      <c r="K23" s="182"/>
      <c r="L23" s="165" t="s">
        <v>109</v>
      </c>
      <c r="M23" s="166" t="s">
        <v>117</v>
      </c>
      <c r="N23" s="168">
        <v>0.89963683096885982</v>
      </c>
      <c r="O23" s="168">
        <v>0.84103690864637248</v>
      </c>
      <c r="P23" s="165" t="s">
        <v>137</v>
      </c>
      <c r="Q23" s="168">
        <v>0.87033686980761615</v>
      </c>
    </row>
    <row r="24" spans="10:17" x14ac:dyDescent="0.25">
      <c r="J24" s="176"/>
      <c r="K24" s="182"/>
      <c r="L24" s="176" t="s">
        <v>120</v>
      </c>
      <c r="M24" s="177" t="s">
        <v>118</v>
      </c>
      <c r="N24" s="178">
        <v>10.907702487271736</v>
      </c>
      <c r="O24" s="178">
        <v>11.183977055192289</v>
      </c>
      <c r="P24" s="176" t="s">
        <v>137</v>
      </c>
      <c r="Q24" s="178">
        <v>11.045839771232012</v>
      </c>
    </row>
    <row r="25" spans="10:17" x14ac:dyDescent="0.25">
      <c r="J25" s="176"/>
      <c r="K25" s="182"/>
      <c r="L25" s="165" t="s">
        <v>120</v>
      </c>
      <c r="M25" s="166" t="s">
        <v>117</v>
      </c>
      <c r="N25" s="168">
        <v>0.72732507508306676</v>
      </c>
      <c r="O25" s="168">
        <v>0.70670461825258746</v>
      </c>
      <c r="P25" s="165" t="s">
        <v>137</v>
      </c>
      <c r="Q25" s="168">
        <v>0.71701484666782711</v>
      </c>
    </row>
    <row r="26" spans="10:17" ht="15.75" thickBot="1" x14ac:dyDescent="0.3">
      <c r="J26" s="169"/>
      <c r="K26" s="184"/>
      <c r="L26" s="169" t="s">
        <v>131</v>
      </c>
      <c r="M26" s="170" t="s">
        <v>91</v>
      </c>
      <c r="N26" s="174">
        <v>60.678199752824455</v>
      </c>
      <c r="O26" s="175">
        <v>312.33439540071697</v>
      </c>
      <c r="P26" s="169" t="s">
        <v>137</v>
      </c>
      <c r="Q26" s="175">
        <v>186.50629757677072</v>
      </c>
    </row>
    <row r="27" spans="10:17" x14ac:dyDescent="0.25">
      <c r="J27" s="177" t="s">
        <v>71</v>
      </c>
      <c r="K27" s="183">
        <v>10</v>
      </c>
      <c r="L27" s="176" t="s">
        <v>109</v>
      </c>
      <c r="M27" s="177" t="s">
        <v>118</v>
      </c>
      <c r="N27" s="178">
        <v>31.995865482133972</v>
      </c>
      <c r="O27" s="178">
        <v>29.621477801443984</v>
      </c>
      <c r="P27" s="176" t="s">
        <v>137</v>
      </c>
      <c r="Q27" s="178">
        <v>30.808671641788976</v>
      </c>
    </row>
    <row r="28" spans="10:17" x14ac:dyDescent="0.25">
      <c r="J28" s="176"/>
      <c r="K28" s="182"/>
      <c r="L28" s="165" t="s">
        <v>109</v>
      </c>
      <c r="M28" s="166" t="s">
        <v>117</v>
      </c>
      <c r="N28" s="168">
        <v>0.88873529514698035</v>
      </c>
      <c r="O28" s="168">
        <v>0.84974665777860914</v>
      </c>
      <c r="P28" s="165" t="s">
        <v>137</v>
      </c>
      <c r="Q28" s="168">
        <v>0.86924097646279475</v>
      </c>
    </row>
    <row r="29" spans="10:17" x14ac:dyDescent="0.25">
      <c r="J29" s="176"/>
      <c r="K29" s="182"/>
      <c r="L29" s="176" t="s">
        <v>120</v>
      </c>
      <c r="M29" s="177" t="s">
        <v>118</v>
      </c>
      <c r="N29" s="178">
        <v>33.076221801516404</v>
      </c>
      <c r="O29" s="178">
        <v>30.931872343463326</v>
      </c>
      <c r="P29" s="176" t="s">
        <v>137</v>
      </c>
      <c r="Q29" s="178">
        <v>32.004047072489868</v>
      </c>
    </row>
    <row r="30" spans="10:17" x14ac:dyDescent="0.25">
      <c r="J30" s="176"/>
      <c r="K30" s="182"/>
      <c r="L30" s="165" t="s">
        <v>120</v>
      </c>
      <c r="M30" s="166" t="s">
        <v>117</v>
      </c>
      <c r="N30" s="168">
        <v>0.78956531725762369</v>
      </c>
      <c r="O30" s="168">
        <v>0.77572179282919773</v>
      </c>
      <c r="P30" s="165" t="s">
        <v>137</v>
      </c>
      <c r="Q30" s="168">
        <v>0.78264355504341077</v>
      </c>
    </row>
    <row r="31" spans="10:17" ht="15.75" thickBot="1" x14ac:dyDescent="0.3">
      <c r="J31" s="160"/>
      <c r="K31" s="185"/>
      <c r="L31" s="160" t="s">
        <v>131</v>
      </c>
      <c r="M31" s="10" t="s">
        <v>91</v>
      </c>
      <c r="N31" s="159">
        <v>1.0337654976073607</v>
      </c>
      <c r="O31" s="159">
        <v>1.0442379867339187</v>
      </c>
      <c r="P31" s="160" t="s">
        <v>137</v>
      </c>
      <c r="Q31" s="159">
        <v>1.0390017421706397</v>
      </c>
    </row>
    <row r="32" spans="10:17" ht="15.75" thickTop="1" x14ac:dyDescent="0.25"/>
    <row r="35" spans="1:8" ht="15.75" thickBot="1" x14ac:dyDescent="0.3"/>
    <row r="36" spans="1:8" ht="16.5" thickTop="1" thickBot="1" x14ac:dyDescent="0.3">
      <c r="A36" s="210" t="s">
        <v>132</v>
      </c>
      <c r="B36" s="210" t="s">
        <v>109</v>
      </c>
      <c r="C36" s="210" t="s">
        <v>133</v>
      </c>
      <c r="D36" s="210" t="s">
        <v>120</v>
      </c>
      <c r="E36" s="210" t="s">
        <v>133</v>
      </c>
      <c r="F36" s="210" t="s">
        <v>134</v>
      </c>
      <c r="G36" s="210" t="s">
        <v>133</v>
      </c>
      <c r="H36" s="210" t="s">
        <v>92</v>
      </c>
    </row>
    <row r="37" spans="1:8" ht="15.75" thickTop="1" x14ac:dyDescent="0.25">
      <c r="A37" s="6" t="s">
        <v>11</v>
      </c>
      <c r="B37" s="187">
        <v>49.305877358545999</v>
      </c>
      <c r="C37" s="154">
        <v>40.640287058389042</v>
      </c>
      <c r="D37" s="191">
        <v>15.093697091240319</v>
      </c>
      <c r="E37" s="161">
        <v>5.6956189254722833</v>
      </c>
      <c r="F37" s="194">
        <v>0.30612368950421254</v>
      </c>
      <c r="G37" s="157">
        <v>0.27750732089134145</v>
      </c>
      <c r="H37" s="197"/>
    </row>
    <row r="38" spans="1:8" x14ac:dyDescent="0.25">
      <c r="A38" s="6" t="s">
        <v>25</v>
      </c>
      <c r="B38" s="188">
        <v>4.8732283120169591</v>
      </c>
      <c r="C38" s="161">
        <v>2.3093425388138984</v>
      </c>
      <c r="D38" s="192">
        <v>2.624735541729625</v>
      </c>
      <c r="E38" s="162">
        <v>0.41562928108576341</v>
      </c>
      <c r="F38" s="194">
        <v>0.53860303143549715</v>
      </c>
      <c r="G38" s="157">
        <v>0.26910786912544099</v>
      </c>
      <c r="H38" s="197"/>
    </row>
    <row r="39" spans="1:8" x14ac:dyDescent="0.25">
      <c r="A39" s="6" t="s">
        <v>40</v>
      </c>
      <c r="B39" s="189">
        <v>0.71281526385234173</v>
      </c>
      <c r="C39" s="162">
        <v>0.13759182676750736</v>
      </c>
      <c r="D39" s="192">
        <v>4.0122678856869376</v>
      </c>
      <c r="E39" s="162">
        <v>0.19570771093905959</v>
      </c>
      <c r="F39" s="192">
        <v>5.6287625828928247</v>
      </c>
      <c r="G39" s="155">
        <v>1.1206502470018063</v>
      </c>
      <c r="H39" s="197"/>
    </row>
    <row r="40" spans="1:8" x14ac:dyDescent="0.25">
      <c r="A40" s="6" t="s">
        <v>57</v>
      </c>
      <c r="B40" s="189">
        <v>0.10778541102647445</v>
      </c>
      <c r="C40" s="162">
        <v>0.10179185183948732</v>
      </c>
      <c r="D40" s="191">
        <v>11.045839771232012</v>
      </c>
      <c r="E40" s="162">
        <v>0.19535562044600593</v>
      </c>
      <c r="F40" s="195">
        <v>102.47991510204395</v>
      </c>
      <c r="G40" s="156">
        <v>96.79834508394211</v>
      </c>
      <c r="H40" s="197"/>
    </row>
    <row r="41" spans="1:8" ht="15.75" thickBot="1" x14ac:dyDescent="0.3">
      <c r="A41" s="9" t="s">
        <v>71</v>
      </c>
      <c r="B41" s="190">
        <v>30.808671641788976</v>
      </c>
      <c r="C41" s="164">
        <v>1.6789456301816896</v>
      </c>
      <c r="D41" s="193">
        <v>32.004047072489868</v>
      </c>
      <c r="E41" s="164">
        <v>1.5162840430230298</v>
      </c>
      <c r="F41" s="196">
        <v>1.0387999666002958</v>
      </c>
      <c r="G41" s="186">
        <v>7.5013044746224583E-2</v>
      </c>
      <c r="H41" s="198"/>
    </row>
    <row r="42" spans="1:8" ht="15.75" thickTop="1" x14ac:dyDescent="0.25"/>
  </sheetData>
  <mergeCells count="1">
    <mergeCell ref="A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27"/>
  <sheetViews>
    <sheetView workbookViewId="0">
      <pane ySplit="1" topLeftCell="A2" activePane="bottomLeft" state="frozenSplit"/>
      <selection pane="bottomLeft" activeCell="G1" sqref="G1"/>
    </sheetView>
  </sheetViews>
  <sheetFormatPr defaultRowHeight="15" x14ac:dyDescent="0.25"/>
  <cols>
    <col min="1" max="1" width="82.5703125" style="1" bestFit="1" customWidth="1"/>
    <col min="2" max="3" width="16.140625" style="1" bestFit="1" customWidth="1"/>
    <col min="4" max="4" width="14.28515625" style="200" bestFit="1" customWidth="1"/>
    <col min="5" max="5" width="23.140625" style="200" bestFit="1" customWidth="1"/>
    <col min="6" max="6" width="8.7109375" style="200" customWidth="1"/>
    <col min="7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4.28515625" style="1" bestFit="1" customWidth="1"/>
    <col min="13" max="13" width="8.85546875" style="1" bestFit="1" customWidth="1"/>
    <col min="14" max="14" width="8.5703125" style="1" bestFit="1" customWidth="1"/>
    <col min="15" max="15" width="8.7109375" style="1" customWidth="1"/>
    <col min="16" max="16" width="11" style="1" bestFit="1" customWidth="1"/>
    <col min="17" max="17" width="14.42578125" style="1" bestFit="1" customWidth="1"/>
    <col min="18" max="18" width="11.140625" style="1" bestFit="1" customWidth="1"/>
    <col min="19" max="19" width="6.140625" style="1" bestFit="1" customWidth="1"/>
    <col min="20" max="20" width="6.5703125" style="1" bestFit="1" customWidth="1"/>
    <col min="21" max="21" width="6.140625" style="1" bestFit="1" customWidth="1"/>
    <col min="22" max="22" width="8.140625" style="1" bestFit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199" t="s">
        <v>3</v>
      </c>
      <c r="E1" s="199" t="s">
        <v>5</v>
      </c>
      <c r="F1" s="199" t="s">
        <v>6</v>
      </c>
      <c r="H1" s="65" t="s">
        <v>109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</row>
    <row r="2" spans="1:18" ht="15.75" thickTop="1" x14ac:dyDescent="0.25">
      <c r="A2" s="1" t="s">
        <v>7</v>
      </c>
      <c r="B2" s="1" t="s">
        <v>11</v>
      </c>
      <c r="C2" s="1" t="s">
        <v>12</v>
      </c>
      <c r="D2" s="200">
        <v>5.7919999999999998</v>
      </c>
      <c r="E2" s="200">
        <v>11550000</v>
      </c>
      <c r="F2" s="200">
        <v>5.0129999999999997E-7</v>
      </c>
      <c r="H2" s="66" t="s">
        <v>110</v>
      </c>
      <c r="I2" s="22">
        <v>7.4999999999999997E-2</v>
      </c>
      <c r="J2" s="92">
        <f>($F$10 - $M$6) * $F$18</f>
        <v>1.7200739999999998E-4</v>
      </c>
      <c r="K2" s="92">
        <f>($F$11 - $M$6) * $F$18</f>
        <v>1.9800739999999999E-4</v>
      </c>
      <c r="L2" s="24"/>
      <c r="M2" s="94">
        <f>IFERROR(AVERAGE(J2:L2),"")</f>
        <v>1.8500739999999997E-4</v>
      </c>
      <c r="N2" s="95">
        <f>IFERROR(STDEV(J2:L2),"")</f>
        <v>1.8384776310850241E-5</v>
      </c>
      <c r="P2" s="1" t="s">
        <v>109</v>
      </c>
      <c r="Q2" s="14">
        <f>$M$10</f>
        <v>49.305877358545999</v>
      </c>
      <c r="R2" s="14">
        <f>$N$10</f>
        <v>40.640287058389042</v>
      </c>
    </row>
    <row r="3" spans="1:18" x14ac:dyDescent="0.25">
      <c r="A3" s="1" t="s">
        <v>8</v>
      </c>
      <c r="B3" s="1" t="s">
        <v>11</v>
      </c>
      <c r="C3" s="1" t="s">
        <v>12</v>
      </c>
      <c r="D3" s="200">
        <v>82</v>
      </c>
      <c r="E3" s="200">
        <v>11460000</v>
      </c>
      <c r="F3" s="200">
        <v>7.1550000000000001E-6</v>
      </c>
      <c r="H3" s="67" t="s">
        <v>111</v>
      </c>
      <c r="I3" s="18">
        <v>0.25</v>
      </c>
      <c r="J3" s="89">
        <f>($F$6 - $M$6) * $F$18</f>
        <v>4.20874E-5</v>
      </c>
      <c r="K3" s="90">
        <f>($F$7 - $M$6) * $F$18</f>
        <v>1.5088739999999999E-4</v>
      </c>
      <c r="L3" s="16"/>
      <c r="M3" s="93">
        <f>IFERROR(AVERAGE(J3:L3),"")</f>
        <v>9.6487400000000001E-5</v>
      </c>
      <c r="N3" s="96">
        <f>IFERROR(STDEV(J3:L3),"")</f>
        <v>7.693321779309636E-5</v>
      </c>
      <c r="P3" s="1" t="s">
        <v>120</v>
      </c>
      <c r="Q3" s="14">
        <f>$M$21</f>
        <v>15.093697091240319</v>
      </c>
      <c r="R3" s="12">
        <f>$N$21</f>
        <v>5.6956189254722833</v>
      </c>
    </row>
    <row r="4" spans="1:18" x14ac:dyDescent="0.25">
      <c r="A4" s="1" t="s">
        <v>9</v>
      </c>
      <c r="B4" s="1" t="s">
        <v>11</v>
      </c>
      <c r="C4" s="1" t="s">
        <v>12</v>
      </c>
      <c r="D4" s="200">
        <v>54.36</v>
      </c>
      <c r="E4" s="200">
        <v>12680000</v>
      </c>
      <c r="F4" s="200">
        <v>4.2880000000000003E-6</v>
      </c>
      <c r="H4" s="67" t="s">
        <v>112</v>
      </c>
      <c r="I4" s="20">
        <v>7.4999999999999997E-2</v>
      </c>
      <c r="J4" s="90">
        <f>($F$8 - $M$6) * $F$18</f>
        <v>6.4588740000000007E-4</v>
      </c>
      <c r="K4" s="90">
        <f>($F$9 - $M$6) * $F$18</f>
        <v>6.1028740000000008E-4</v>
      </c>
      <c r="L4" s="16"/>
      <c r="M4" s="93">
        <f>IFERROR(AVERAGE(J4:L4),"")</f>
        <v>6.2808740000000007E-4</v>
      </c>
      <c r="N4" s="96">
        <f>IFERROR(STDEV(J4:L4),"")</f>
        <v>2.5173001410241089E-5</v>
      </c>
    </row>
    <row r="5" spans="1:18" x14ac:dyDescent="0.25">
      <c r="A5" s="1" t="s">
        <v>10</v>
      </c>
      <c r="B5" s="1" t="s">
        <v>11</v>
      </c>
      <c r="C5" s="1" t="s">
        <v>12</v>
      </c>
      <c r="D5" s="200">
        <v>123.4</v>
      </c>
      <c r="E5" s="200">
        <v>13080000</v>
      </c>
      <c r="F5" s="200">
        <v>9.4329999999999993E-6</v>
      </c>
      <c r="H5" s="67" t="s">
        <v>113</v>
      </c>
      <c r="I5" s="16"/>
      <c r="J5" s="16"/>
      <c r="K5" s="16"/>
      <c r="L5" s="16"/>
      <c r="M5" s="16"/>
      <c r="N5" s="25"/>
    </row>
    <row r="6" spans="1:18" ht="15.75" thickBot="1" x14ac:dyDescent="0.3">
      <c r="A6" s="1" t="s">
        <v>17</v>
      </c>
      <c r="B6" s="1" t="s">
        <v>11</v>
      </c>
      <c r="C6" s="1" t="s">
        <v>12</v>
      </c>
      <c r="D6" s="200">
        <v>181.4</v>
      </c>
      <c r="E6" s="200">
        <v>12640000</v>
      </c>
      <c r="F6" s="200">
        <v>1.435E-5</v>
      </c>
      <c r="H6" s="68" t="s">
        <v>114</v>
      </c>
      <c r="I6" s="17"/>
      <c r="J6" s="91">
        <f>IF($G$2&lt;&gt;"","Point Deleted",$F$2)</f>
        <v>5.0129999999999997E-7</v>
      </c>
      <c r="K6" s="91">
        <f>IF($G$3&lt;&gt;"","Point Deleted",$F$3)</f>
        <v>7.1550000000000001E-6</v>
      </c>
      <c r="L6" s="17"/>
      <c r="M6" s="91">
        <f>IFERROR(AVERAGE(J6:L6),"")</f>
        <v>3.8281499999999999E-6</v>
      </c>
      <c r="N6" s="97">
        <f>IFERROR(STDEV(J6:L6),"")</f>
        <v>4.7048763899809313E-6</v>
      </c>
    </row>
    <row r="7" spans="1:18" x14ac:dyDescent="0.25">
      <c r="A7" s="1" t="s">
        <v>18</v>
      </c>
      <c r="B7" s="1" t="s">
        <v>11</v>
      </c>
      <c r="C7" s="1" t="s">
        <v>12</v>
      </c>
      <c r="D7" s="200">
        <v>528.79999999999995</v>
      </c>
      <c r="E7" s="200">
        <v>12730000</v>
      </c>
      <c r="F7" s="200">
        <v>4.155E-5</v>
      </c>
      <c r="H7" s="69" t="s">
        <v>115</v>
      </c>
      <c r="I7" s="15"/>
      <c r="J7" s="39">
        <f>IFERROR(IF(ISTEXT($J$3),NA(),($J$3 * $I$3) / ($F$20 * 3600)),"")</f>
        <v>1.4613680555555556E-9</v>
      </c>
      <c r="K7" s="27">
        <f>IFERROR(IF(ISTEXT($K$3),NA(),($K$3 * $I$3) / ($F$20 * 3600)),"")</f>
        <v>5.239145833333333E-9</v>
      </c>
      <c r="L7" s="15"/>
      <c r="M7" s="27">
        <f>IFERROR(AVERAGE(J7:L7),"")</f>
        <v>3.3502569444444443E-9</v>
      </c>
      <c r="N7" s="36">
        <f>IFERROR(STDEV(J7:L7),"")</f>
        <v>2.6712922844825128E-9</v>
      </c>
    </row>
    <row r="8" spans="1:18" ht="18" x14ac:dyDescent="0.35">
      <c r="A8" s="1" t="s">
        <v>15</v>
      </c>
      <c r="B8" s="1" t="s">
        <v>11</v>
      </c>
      <c r="C8" s="1" t="s">
        <v>12</v>
      </c>
      <c r="D8" s="200">
        <v>2571</v>
      </c>
      <c r="E8" s="200">
        <v>15550000</v>
      </c>
      <c r="F8" s="200">
        <v>1.6530000000000001E-4</v>
      </c>
      <c r="H8" s="67" t="s">
        <v>116</v>
      </c>
      <c r="I8" s="16"/>
      <c r="J8" s="100">
        <f>IFERROR(IF(ISTEXT($J$4),NA(),$J$4),"")</f>
        <v>6.4588740000000007E-4</v>
      </c>
      <c r="K8" s="93">
        <f>IFERROR(IF(ISTEXT($K$4),NA(),$K$4),"")</f>
        <v>6.1028740000000008E-4</v>
      </c>
      <c r="L8" s="16"/>
      <c r="M8" s="93">
        <f>IFERROR(AVERAGE(J8:L8),"")</f>
        <v>6.2808740000000007E-4</v>
      </c>
      <c r="N8" s="96">
        <f>IFERROR(STDEV(J8:L8),"")</f>
        <v>2.5173001410241089E-5</v>
      </c>
    </row>
    <row r="9" spans="1:18" x14ac:dyDescent="0.25">
      <c r="A9" s="1" t="s">
        <v>16</v>
      </c>
      <c r="B9" s="1" t="s">
        <v>11</v>
      </c>
      <c r="C9" s="1" t="s">
        <v>12</v>
      </c>
      <c r="D9" s="200">
        <v>2432</v>
      </c>
      <c r="E9" s="200">
        <v>15550000</v>
      </c>
      <c r="F9" s="200">
        <v>1.5640000000000001E-4</v>
      </c>
      <c r="H9" s="67" t="s">
        <v>117</v>
      </c>
      <c r="I9" s="16"/>
      <c r="J9" s="62">
        <f>IFERROR(IF(OR(ISTEXT($J$2),ISTEXT($J$3),ISTEXT($J$4)),NA(),(($J$2 * $I$2) + ($J$3 * $I$3)) / $J$4 / $I$4),"")</f>
        <v>0.48351885070576278</v>
      </c>
      <c r="K9" s="29">
        <f>IFERROR(IF(OR(ISTEXT($K$2),ISTEXT($K$3),ISTEXT($K$4)),NA(),(($K$2 * $I$2) + ($K$3 * $I$3)) / $K$4 / $I$4),"")</f>
        <v>1.1485824547582006</v>
      </c>
      <c r="L9" s="16" t="str">
        <f>IFERROR(IF(OR(ISTEXT($L$2),ISTEXT($L$3),ISTEXT($L$4)),NA(),(($L$2 * $I$2) + ($L$3 * $I$3)) / $L$4 / $I$4),"")</f>
        <v/>
      </c>
      <c r="M9" s="31">
        <f>IFERROR(AVERAGE(J9:L9),"")</f>
        <v>0.81605065273198174</v>
      </c>
      <c r="N9" s="98">
        <f>IFERROR(STDEV(J9:L9),"")</f>
        <v>0.47027098434584397</v>
      </c>
    </row>
    <row r="10" spans="1:18" ht="18.75" thickBot="1" x14ac:dyDescent="0.4">
      <c r="A10" s="1" t="s">
        <v>13</v>
      </c>
      <c r="B10" s="1" t="s">
        <v>11</v>
      </c>
      <c r="C10" s="1" t="s">
        <v>12</v>
      </c>
      <c r="D10" s="200">
        <v>747.9</v>
      </c>
      <c r="E10" s="200">
        <v>15970000</v>
      </c>
      <c r="F10" s="200">
        <v>4.6829999999999997E-5</v>
      </c>
      <c r="H10" s="70" t="s">
        <v>119</v>
      </c>
      <c r="I10" s="26"/>
      <c r="J10" s="42">
        <f>IFERROR($J$7 / $J$4 / $F$19 * 1000000,"")</f>
        <v>20.568854790191203</v>
      </c>
      <c r="K10" s="30">
        <f>IFERROR($K$7 / $K$4 / $F$19 * 1000000,"")</f>
        <v>78.042899926900787</v>
      </c>
      <c r="L10" s="26" t="str">
        <f>IFERROR($L$7 / $L$4 / $F$19 * 1000000,"")</f>
        <v/>
      </c>
      <c r="M10" s="30">
        <f>IFERROR(AVERAGE(J10:L10),"")</f>
        <v>49.305877358545999</v>
      </c>
      <c r="N10" s="99">
        <f>IFERROR(STDEV(J10:L10),"")</f>
        <v>40.640287058389042</v>
      </c>
    </row>
    <row r="11" spans="1:18" ht="15.75" thickTop="1" x14ac:dyDescent="0.25">
      <c r="A11" s="1" t="s">
        <v>14</v>
      </c>
      <c r="B11" s="1" t="s">
        <v>11</v>
      </c>
      <c r="C11" s="1" t="s">
        <v>12</v>
      </c>
      <c r="D11" s="200">
        <v>824.2</v>
      </c>
      <c r="E11" s="200">
        <v>15460000</v>
      </c>
      <c r="F11" s="200">
        <v>5.3329999999999999E-5</v>
      </c>
      <c r="H11" s="64"/>
    </row>
    <row r="12" spans="1:18" ht="15.75" thickBot="1" x14ac:dyDescent="0.3">
      <c r="A12" s="1" t="s">
        <v>23</v>
      </c>
      <c r="B12" s="1" t="s">
        <v>11</v>
      </c>
      <c r="C12" s="1" t="s">
        <v>12</v>
      </c>
      <c r="D12" s="200">
        <v>292.8</v>
      </c>
      <c r="E12" s="200">
        <v>14010000</v>
      </c>
      <c r="F12" s="200">
        <v>2.09E-5</v>
      </c>
      <c r="H12" s="65" t="s">
        <v>120</v>
      </c>
    </row>
    <row r="13" spans="1:18" ht="15.75" thickTop="1" x14ac:dyDescent="0.25">
      <c r="A13" s="1" t="s">
        <v>24</v>
      </c>
      <c r="B13" s="1" t="s">
        <v>11</v>
      </c>
      <c r="C13" s="1" t="s">
        <v>12</v>
      </c>
      <c r="D13" s="200">
        <v>517.29999999999995</v>
      </c>
      <c r="E13" s="200">
        <v>14600000</v>
      </c>
      <c r="F13" s="200">
        <v>3.5439999999999999E-5</v>
      </c>
      <c r="H13" s="71" t="s">
        <v>110</v>
      </c>
      <c r="I13" s="45">
        <v>0.25</v>
      </c>
      <c r="J13" s="102">
        <f>($F$16 - $M$17) * $F$18</f>
        <v>5.2855799999999994E-4</v>
      </c>
      <c r="K13" s="102">
        <f>($F$17 - $M$17) * $F$18</f>
        <v>3.8815799999999999E-4</v>
      </c>
      <c r="L13" s="47"/>
      <c r="M13" s="103">
        <f>IFERROR(AVERAGE(J13:L13),"")</f>
        <v>4.5835799999999996E-4</v>
      </c>
      <c r="N13" s="104">
        <f>IFERROR(STDEV(J13:L13),"")</f>
        <v>9.9277792078591225E-5</v>
      </c>
    </row>
    <row r="14" spans="1:18" x14ac:dyDescent="0.25">
      <c r="A14" s="1" t="s">
        <v>21</v>
      </c>
      <c r="B14" s="1" t="s">
        <v>11</v>
      </c>
      <c r="C14" s="1" t="s">
        <v>12</v>
      </c>
      <c r="D14" s="200">
        <v>2164</v>
      </c>
      <c r="E14" s="200">
        <v>17040000</v>
      </c>
      <c r="F14" s="200">
        <v>1.27E-4</v>
      </c>
      <c r="H14" s="72" t="s">
        <v>111</v>
      </c>
      <c r="I14" s="20">
        <v>7.4999999999999997E-2</v>
      </c>
      <c r="J14" s="89">
        <f>($F$12 - $M$17) * $F$18</f>
        <v>5.6158E-5</v>
      </c>
      <c r="K14" s="90">
        <f>($F$13 - $M$17) * $F$18</f>
        <v>1.14318E-4</v>
      </c>
      <c r="L14" s="16"/>
      <c r="M14" s="93">
        <f>IFERROR(AVERAGE(J14:L14),"")</f>
        <v>8.5237999999999999E-5</v>
      </c>
      <c r="N14" s="105">
        <f>IFERROR(STDEV(J14:L14),"")</f>
        <v>4.1125330393809605E-5</v>
      </c>
    </row>
    <row r="15" spans="1:18" x14ac:dyDescent="0.25">
      <c r="A15" s="1" t="s">
        <v>22</v>
      </c>
      <c r="B15" s="1" t="s">
        <v>11</v>
      </c>
      <c r="C15" s="1" t="s">
        <v>12</v>
      </c>
      <c r="D15" s="200">
        <v>2394</v>
      </c>
      <c r="E15" s="200">
        <v>16130000</v>
      </c>
      <c r="F15" s="200">
        <v>1.484E-4</v>
      </c>
      <c r="H15" s="72" t="s">
        <v>112</v>
      </c>
      <c r="I15" s="18">
        <v>0.25</v>
      </c>
      <c r="J15" s="90">
        <f>($F$14 - $M$17) * $F$18</f>
        <v>4.8055799999999996E-4</v>
      </c>
      <c r="K15" s="90">
        <f>($F$15 - $M$17) * $F$18</f>
        <v>5.6615799999999998E-4</v>
      </c>
      <c r="L15" s="16"/>
      <c r="M15" s="93">
        <f>IFERROR(AVERAGE(J15:L15),"")</f>
        <v>5.2335800000000003E-4</v>
      </c>
      <c r="N15" s="105">
        <f>IFERROR(STDEV(J15:L15),"")</f>
        <v>6.0528340469568487E-5</v>
      </c>
    </row>
    <row r="16" spans="1:18" x14ac:dyDescent="0.25">
      <c r="A16" s="1" t="s">
        <v>19</v>
      </c>
      <c r="B16" s="1" t="s">
        <v>11</v>
      </c>
      <c r="C16" s="1" t="s">
        <v>12</v>
      </c>
      <c r="D16" s="200">
        <v>2362</v>
      </c>
      <c r="E16" s="200">
        <v>16990000</v>
      </c>
      <c r="F16" s="200">
        <v>1.3899999999999999E-4</v>
      </c>
      <c r="H16" s="72" t="s">
        <v>113</v>
      </c>
      <c r="I16" s="16"/>
      <c r="J16" s="16"/>
      <c r="K16" s="16"/>
      <c r="L16" s="16"/>
      <c r="M16" s="16"/>
      <c r="N16" s="48"/>
    </row>
    <row r="17" spans="1:22" ht="15.75" thickBot="1" x14ac:dyDescent="0.3">
      <c r="A17" s="1" t="s">
        <v>20</v>
      </c>
      <c r="B17" s="1" t="s">
        <v>11</v>
      </c>
      <c r="C17" s="1" t="s">
        <v>12</v>
      </c>
      <c r="D17" s="200">
        <v>1853</v>
      </c>
      <c r="E17" s="200">
        <v>17830000</v>
      </c>
      <c r="F17" s="200">
        <v>1.039E-4</v>
      </c>
      <c r="H17" s="73" t="s">
        <v>114</v>
      </c>
      <c r="I17" s="44"/>
      <c r="J17" s="101">
        <f>IF($G$4&lt;&gt;"","Point Deleted",$F$4)</f>
        <v>4.2880000000000003E-6</v>
      </c>
      <c r="K17" s="101">
        <f>IF($G$5&lt;&gt;"","Point Deleted",$F$5)</f>
        <v>9.4329999999999993E-6</v>
      </c>
      <c r="L17" s="44"/>
      <c r="M17" s="101">
        <f t="shared" ref="M17:M22" si="0">IFERROR(AVERAGE(J17:L17),"")</f>
        <v>6.8604999999999998E-6</v>
      </c>
      <c r="N17" s="106">
        <f t="shared" ref="N17:N22" si="1">IFERROR(STDEV(J17:L17),"")</f>
        <v>3.6380643892047866E-6</v>
      </c>
    </row>
    <row r="18" spans="1:22" ht="66.75" thickTop="1" thickBot="1" x14ac:dyDescent="0.3">
      <c r="C18" s="65"/>
      <c r="E18" s="201" t="s">
        <v>4</v>
      </c>
      <c r="F18" s="202">
        <v>4</v>
      </c>
      <c r="H18" s="74" t="s">
        <v>115</v>
      </c>
      <c r="I18" s="43"/>
      <c r="J18" s="61">
        <f>IFERROR(IF(ISTEXT($J$14),NA(),($J$14 * $I$14) / ($F$20 * 3600)),"")</f>
        <v>5.8497916666666666E-10</v>
      </c>
      <c r="K18" s="51">
        <f>IFERROR(IF(ISTEXT($K$14),NA(),($K$14 * $I$14) / ($F$20 * 3600)),"")</f>
        <v>1.1908124999999999E-9</v>
      </c>
      <c r="L18" s="43"/>
      <c r="M18" s="51">
        <f t="shared" si="0"/>
        <v>8.8789583333333329E-10</v>
      </c>
      <c r="N18" s="57">
        <f t="shared" si="1"/>
        <v>4.2838885826884999E-10</v>
      </c>
      <c r="P18" s="75" t="s">
        <v>121</v>
      </c>
      <c r="Q18" s="76" t="s">
        <v>122</v>
      </c>
      <c r="R18" s="77" t="s">
        <v>95</v>
      </c>
      <c r="S18" s="77" t="s">
        <v>123</v>
      </c>
      <c r="T18" s="77" t="s">
        <v>124</v>
      </c>
      <c r="U18" s="77" t="s">
        <v>125</v>
      </c>
      <c r="V18" s="77" t="s">
        <v>117</v>
      </c>
    </row>
    <row r="19" spans="1:22" ht="18.75" thickTop="1" x14ac:dyDescent="0.35">
      <c r="C19" s="65"/>
      <c r="E19" s="203" t="s">
        <v>106</v>
      </c>
      <c r="F19" s="204">
        <v>0.11</v>
      </c>
      <c r="H19" s="72" t="s">
        <v>116</v>
      </c>
      <c r="I19" s="16"/>
      <c r="J19" s="100">
        <f>IFERROR(IF(ISTEXT($J$15),NA(),$J$15),"")</f>
        <v>4.8055799999999996E-4</v>
      </c>
      <c r="K19" s="93">
        <f>IFERROR(IF(ISTEXT($K$15),NA(),$K$15),"")</f>
        <v>5.6615799999999998E-4</v>
      </c>
      <c r="L19" s="16"/>
      <c r="M19" s="93">
        <f t="shared" si="0"/>
        <v>5.2335800000000003E-4</v>
      </c>
      <c r="N19" s="105">
        <f t="shared" si="1"/>
        <v>6.0528340469568487E-5</v>
      </c>
      <c r="Q19" s="78"/>
      <c r="R19" s="78" t="s">
        <v>109</v>
      </c>
      <c r="S19" s="82">
        <f>$J$10</f>
        <v>20.568854790191203</v>
      </c>
      <c r="T19" s="82">
        <f>$K$10</f>
        <v>78.042899926900787</v>
      </c>
      <c r="U19" s="78" t="str">
        <f>$L$10</f>
        <v/>
      </c>
      <c r="V19" s="83">
        <f>$M$9</f>
        <v>0.81605065273198174</v>
      </c>
    </row>
    <row r="20" spans="1:22" ht="30" x14ac:dyDescent="0.25">
      <c r="C20" s="65"/>
      <c r="E20" s="203" t="s">
        <v>107</v>
      </c>
      <c r="F20" s="204">
        <v>2</v>
      </c>
      <c r="H20" s="72" t="s">
        <v>117</v>
      </c>
      <c r="I20" s="16"/>
      <c r="J20" s="41">
        <f>IFERROR(IF(OR(ISTEXT($J$13),ISTEXT($J$14),ISTEXT($J$15)),NA(),(($J$13 * $I$13) + ($J$14 * $I$14)) / $J$15 / $I$15),"")</f>
        <v>1.1349418800644251</v>
      </c>
      <c r="K20" s="31">
        <f>IFERROR(IF(OR(ISTEXT($K$13),ISTEXT($K$14),ISTEXT($K$15)),NA(),(($K$13 * $I$13) + ($K$14 * $I$14)) / $K$15 / $I$15),"")</f>
        <v>0.74617580251449234</v>
      </c>
      <c r="L20" s="16" t="str">
        <f>IFERROR(IF(OR(ISTEXT($L$13),ISTEXT($L$14),ISTEXT($L$15)),NA(),(($L$13 * $I$13) + ($L$14 * $I$14)) / $L$15 / $I$15),"")</f>
        <v/>
      </c>
      <c r="M20" s="31">
        <f t="shared" si="0"/>
        <v>0.94055884128945877</v>
      </c>
      <c r="N20" s="107">
        <f t="shared" si="1"/>
        <v>0.27489912973085223</v>
      </c>
      <c r="P20" s="79" t="str">
        <f>$B$2</f>
        <v>DTXSID6034186</v>
      </c>
      <c r="Q20" s="84">
        <f>$F$21</f>
        <v>10</v>
      </c>
      <c r="R20" s="78" t="s">
        <v>120</v>
      </c>
      <c r="S20" s="82">
        <f>$J$21</f>
        <v>11.066286325984427</v>
      </c>
      <c r="T20" s="82">
        <f>$K$21</f>
        <v>19.121107856496209</v>
      </c>
      <c r="U20" s="78" t="str">
        <f>$L$21</f>
        <v/>
      </c>
      <c r="V20" s="83">
        <f>$M$20</f>
        <v>0.94055884128945877</v>
      </c>
    </row>
    <row r="21" spans="1:22" ht="18.75" thickBot="1" x14ac:dyDescent="0.4">
      <c r="C21" s="65"/>
      <c r="E21" s="205" t="s">
        <v>108</v>
      </c>
      <c r="F21" s="206">
        <v>10</v>
      </c>
      <c r="H21" s="73" t="s">
        <v>119</v>
      </c>
      <c r="I21" s="44"/>
      <c r="J21" s="63">
        <f>IFERROR($J$18 / $J$15 / $F$19 * 1000000,"")</f>
        <v>11.066286325984427</v>
      </c>
      <c r="K21" s="52">
        <f>IFERROR($K$18 / $K$15 / $F$19 * 1000000,"")</f>
        <v>19.121107856496209</v>
      </c>
      <c r="L21" s="44" t="str">
        <f>IFERROR($L$18 / $L$15 / $F$19 * 1000000,"")</f>
        <v/>
      </c>
      <c r="M21" s="52">
        <f t="shared" si="0"/>
        <v>15.093697091240319</v>
      </c>
      <c r="N21" s="108">
        <f t="shared" si="1"/>
        <v>5.6956189254722833</v>
      </c>
      <c r="P21" s="80"/>
      <c r="Q21" s="85"/>
      <c r="R21" s="86" t="s">
        <v>91</v>
      </c>
      <c r="S21" s="110">
        <f>$J$22</f>
        <v>0.53801178718329401</v>
      </c>
      <c r="T21" s="110">
        <f>$K$22</f>
        <v>0.24500765443629177</v>
      </c>
      <c r="U21" s="86" t="str">
        <f>$L$22</f>
        <v/>
      </c>
      <c r="V21" s="86"/>
    </row>
    <row r="22" spans="1:22" ht="15.75" thickBot="1" x14ac:dyDescent="0.3">
      <c r="H22" s="49" t="s">
        <v>91</v>
      </c>
      <c r="I22" s="50"/>
      <c r="J22" s="59">
        <f>IFERROR($J$21 / $J$10,"")</f>
        <v>0.53801178718329401</v>
      </c>
      <c r="K22" s="59">
        <f>IFERROR($K$21 / $K$10,"")</f>
        <v>0.24500765443629177</v>
      </c>
      <c r="L22" s="50" t="str">
        <f>IFERROR($L$21 / $L$10,"")</f>
        <v/>
      </c>
      <c r="M22" s="59">
        <f t="shared" si="0"/>
        <v>0.3915097208097929</v>
      </c>
      <c r="N22" s="109">
        <f t="shared" si="1"/>
        <v>0.20718520918108851</v>
      </c>
      <c r="P22" s="81"/>
      <c r="Q22" s="88"/>
      <c r="R22" s="78"/>
      <c r="S22" s="78"/>
      <c r="T22" s="78"/>
      <c r="U22" s="78"/>
      <c r="V22" s="78"/>
    </row>
    <row r="23" spans="1:22" ht="15.75" thickTop="1" x14ac:dyDescent="0.25"/>
    <row r="27" spans="1:22" ht="15.75" thickBot="1" x14ac:dyDescent="0.3">
      <c r="H27" s="65" t="s">
        <v>109</v>
      </c>
    </row>
    <row r="28" spans="1:22" ht="15.75" thickTop="1" x14ac:dyDescent="0.25">
      <c r="A28" s="1" t="s">
        <v>7</v>
      </c>
      <c r="B28" s="1" t="s">
        <v>25</v>
      </c>
      <c r="C28" s="1" t="s">
        <v>26</v>
      </c>
      <c r="D28" s="200">
        <v>589</v>
      </c>
      <c r="E28" s="200">
        <v>11550000</v>
      </c>
      <c r="F28" s="200">
        <v>5.0970000000000002E-5</v>
      </c>
      <c r="H28" s="66" t="s">
        <v>110</v>
      </c>
      <c r="I28" s="22">
        <v>7.4999999999999997E-2</v>
      </c>
      <c r="J28" s="113">
        <f>($F$36 - $M$32) * $F$44</f>
        <v>2.9225599999999998E-3</v>
      </c>
      <c r="K28" s="113">
        <f>($F$37 - $M$32) * $F$44</f>
        <v>2.9645600000000002E-3</v>
      </c>
      <c r="L28" s="24"/>
      <c r="M28" s="116">
        <f>IFERROR(AVERAGE(J28:L28),"")</f>
        <v>2.94356E-3</v>
      </c>
      <c r="N28" s="95">
        <f>IFERROR(STDEV(J28:L28),"")</f>
        <v>2.9698484809835258E-5</v>
      </c>
      <c r="P28" s="1" t="s">
        <v>109</v>
      </c>
      <c r="Q28" s="12">
        <f>$M$36</f>
        <v>4.8732283120169591</v>
      </c>
      <c r="R28" s="12">
        <f>$N$36</f>
        <v>2.3093425388138984</v>
      </c>
    </row>
    <row r="29" spans="1:22" x14ac:dyDescent="0.25">
      <c r="A29" s="1" t="s">
        <v>8</v>
      </c>
      <c r="B29" s="1" t="s">
        <v>25</v>
      </c>
      <c r="C29" s="1" t="s">
        <v>26</v>
      </c>
      <c r="D29" s="200">
        <v>515.20000000000005</v>
      </c>
      <c r="E29" s="200">
        <v>11460000</v>
      </c>
      <c r="F29" s="200">
        <v>4.4950000000000002E-5</v>
      </c>
      <c r="H29" s="67" t="s">
        <v>111</v>
      </c>
      <c r="I29" s="18">
        <v>0.25</v>
      </c>
      <c r="J29" s="111">
        <f>($F$32 - $M$32) * $F$44</f>
        <v>8.0816000000000004E-4</v>
      </c>
      <c r="K29" s="111">
        <f>($F$33 - $M$32) * $F$44</f>
        <v>1.01096E-3</v>
      </c>
      <c r="L29" s="16"/>
      <c r="M29" s="117">
        <f>IFERROR(AVERAGE(J29:L29),"")</f>
        <v>9.0956000000000001E-4</v>
      </c>
      <c r="N29" s="34">
        <f>IFERROR(STDEV(J29:L29),"")</f>
        <v>1.434012552246318E-4</v>
      </c>
      <c r="P29" s="1" t="s">
        <v>120</v>
      </c>
      <c r="Q29" s="12">
        <f>$M$47</f>
        <v>2.624735541729625</v>
      </c>
      <c r="R29" s="13">
        <f>$N$47</f>
        <v>0.41562928108576341</v>
      </c>
    </row>
    <row r="30" spans="1:22" x14ac:dyDescent="0.25">
      <c r="A30" s="1" t="s">
        <v>9</v>
      </c>
      <c r="B30" s="1" t="s">
        <v>25</v>
      </c>
      <c r="C30" s="1" t="s">
        <v>26</v>
      </c>
      <c r="D30" s="200">
        <v>443.8</v>
      </c>
      <c r="E30" s="200">
        <v>12680000</v>
      </c>
      <c r="F30" s="200">
        <v>3.5009999999999999E-5</v>
      </c>
      <c r="H30" s="67" t="s">
        <v>112</v>
      </c>
      <c r="I30" s="20">
        <v>7.4999999999999997E-2</v>
      </c>
      <c r="J30" s="112">
        <f>($F$34 - $M$32) * $F$44</f>
        <v>7.8728160000000005E-2</v>
      </c>
      <c r="K30" s="112">
        <f>($F$35 - $M$32) * $F$44</f>
        <v>4.904816E-2</v>
      </c>
      <c r="L30" s="16"/>
      <c r="M30" s="20">
        <f>IFERROR(AVERAGE(J30:L30),"")</f>
        <v>6.3888159999999999E-2</v>
      </c>
      <c r="N30" s="35">
        <f>IFERROR(STDEV(J30:L30),"")</f>
        <v>2.0986929265616745E-2</v>
      </c>
    </row>
    <row r="31" spans="1:22" x14ac:dyDescent="0.25">
      <c r="A31" s="1" t="s">
        <v>10</v>
      </c>
      <c r="B31" s="1" t="s">
        <v>25</v>
      </c>
      <c r="C31" s="1" t="s">
        <v>26</v>
      </c>
      <c r="D31" s="200">
        <v>150.5</v>
      </c>
      <c r="E31" s="200">
        <v>13080000</v>
      </c>
      <c r="F31" s="200">
        <v>1.15E-5</v>
      </c>
      <c r="H31" s="67" t="s">
        <v>113</v>
      </c>
      <c r="I31" s="16"/>
      <c r="J31" s="16"/>
      <c r="K31" s="16"/>
      <c r="L31" s="16"/>
      <c r="M31" s="16"/>
      <c r="N31" s="25"/>
    </row>
    <row r="32" spans="1:22" ht="15.75" thickBot="1" x14ac:dyDescent="0.3">
      <c r="A32" s="1" t="s">
        <v>31</v>
      </c>
      <c r="B32" s="1" t="s">
        <v>25</v>
      </c>
      <c r="C32" s="1" t="s">
        <v>26</v>
      </c>
      <c r="D32" s="200">
        <v>4559</v>
      </c>
      <c r="E32" s="200">
        <v>18240000</v>
      </c>
      <c r="F32" s="200">
        <v>2.5000000000000001E-4</v>
      </c>
      <c r="H32" s="68" t="s">
        <v>114</v>
      </c>
      <c r="I32" s="17"/>
      <c r="J32" s="91">
        <f>IF($G$28&lt;&gt;"","Point Deleted",$F$28)</f>
        <v>5.0970000000000002E-5</v>
      </c>
      <c r="K32" s="91">
        <f>IF($G$29&lt;&gt;"","Point Deleted",$F$29)</f>
        <v>4.4950000000000002E-5</v>
      </c>
      <c r="L32" s="17"/>
      <c r="M32" s="91">
        <f>IFERROR(AVERAGE(J32:L32),"")</f>
        <v>4.7960000000000002E-5</v>
      </c>
      <c r="N32" s="97">
        <f>IFERROR(STDEV(J32:L32),"")</f>
        <v>4.2567828227430158E-6</v>
      </c>
    </row>
    <row r="33" spans="1:22" x14ac:dyDescent="0.25">
      <c r="A33" s="1" t="s">
        <v>32</v>
      </c>
      <c r="B33" s="1" t="s">
        <v>25</v>
      </c>
      <c r="C33" s="1" t="s">
        <v>26</v>
      </c>
      <c r="D33" s="200">
        <v>5436</v>
      </c>
      <c r="E33" s="200">
        <v>18080000</v>
      </c>
      <c r="F33" s="200">
        <v>3.0069999999999999E-4</v>
      </c>
      <c r="H33" s="69" t="s">
        <v>115</v>
      </c>
      <c r="I33" s="15"/>
      <c r="J33" s="39">
        <f>IFERROR(IF(ISTEXT($J$29),NA(),($J$29 * $I$29) / ($F$46 * 3600)),"")</f>
        <v>2.8061111111111113E-8</v>
      </c>
      <c r="K33" s="27">
        <f>IFERROR(IF(ISTEXT($K$29),NA(),($K$29 * $I$29) / ($F$46 * 3600)),"")</f>
        <v>3.5102777777777778E-8</v>
      </c>
      <c r="L33" s="15"/>
      <c r="M33" s="27">
        <f>IFERROR(AVERAGE(J33:L33),"")</f>
        <v>3.1581944444444447E-8</v>
      </c>
      <c r="N33" s="36">
        <f>IFERROR(STDEV(J33:L33),"")</f>
        <v>4.9792102508552711E-9</v>
      </c>
    </row>
    <row r="34" spans="1:22" ht="18" x14ac:dyDescent="0.35">
      <c r="A34" s="1" t="s">
        <v>29</v>
      </c>
      <c r="B34" s="1" t="s">
        <v>25</v>
      </c>
      <c r="C34" s="1" t="s">
        <v>26</v>
      </c>
      <c r="D34" s="200">
        <v>323800</v>
      </c>
      <c r="E34" s="200">
        <v>16410000</v>
      </c>
      <c r="F34" s="200">
        <v>1.9730000000000001E-2</v>
      </c>
      <c r="H34" s="67" t="s">
        <v>116</v>
      </c>
      <c r="I34" s="16"/>
      <c r="J34" s="119">
        <f>IFERROR(IF(ISTEXT($J$30),NA(),$J$30),"")</f>
        <v>7.8728160000000005E-2</v>
      </c>
      <c r="K34" s="20">
        <f>IFERROR(IF(ISTEXT($K$30),NA(),$K$30),"")</f>
        <v>4.904816E-2</v>
      </c>
      <c r="L34" s="16"/>
      <c r="M34" s="20">
        <f>IFERROR(AVERAGE(J34:L34),"")</f>
        <v>6.3888159999999999E-2</v>
      </c>
      <c r="N34" s="35">
        <f>IFERROR(STDEV(J34:L34),"")</f>
        <v>2.0986929265616745E-2</v>
      </c>
    </row>
    <row r="35" spans="1:22" x14ac:dyDescent="0.25">
      <c r="A35" s="1" t="s">
        <v>30</v>
      </c>
      <c r="B35" s="1" t="s">
        <v>25</v>
      </c>
      <c r="C35" s="1" t="s">
        <v>26</v>
      </c>
      <c r="D35" s="200">
        <v>190600</v>
      </c>
      <c r="E35" s="200">
        <v>15480000</v>
      </c>
      <c r="F35" s="200">
        <v>1.231E-2</v>
      </c>
      <c r="H35" s="67" t="s">
        <v>117</v>
      </c>
      <c r="I35" s="16"/>
      <c r="J35" s="120">
        <f>IFERROR(IF(OR(ISTEXT($J$28),ISTEXT($J$29),ISTEXT($J$30)),NA(),(($J$28 * $I$28) + ($J$29 * $I$29)) / $J$30 / $I$30),"")</f>
        <v>7.1339488521853775E-2</v>
      </c>
      <c r="K35" s="31">
        <f>IFERROR(IF(OR(ISTEXT($K$28),ISTEXT($K$29),ISTEXT($K$30)),NA(),(($K$28 * $I$28) + ($K$29 * $I$29)) / $K$30 / $I$30),"")</f>
        <v>0.12914708047491824</v>
      </c>
      <c r="L35" s="16" t="str">
        <f>IFERROR(IF(OR(ISTEXT($L$28),ISTEXT($L$29),ISTEXT($L$30)),NA(),(($L$28 * $I$28) + ($L$29 * $I$29)) / $L$30 / $I$30),"")</f>
        <v/>
      </c>
      <c r="M35" s="31">
        <f>IFERROR(AVERAGE(J35:L35),"")</f>
        <v>0.10024328449838601</v>
      </c>
      <c r="N35" s="37">
        <f>IFERROR(STDEV(J35:L35),"")</f>
        <v>4.0876140274076739E-2</v>
      </c>
    </row>
    <row r="36" spans="1:22" ht="18.75" thickBot="1" x14ac:dyDescent="0.4">
      <c r="A36" s="1" t="s">
        <v>27</v>
      </c>
      <c r="B36" s="1" t="s">
        <v>25</v>
      </c>
      <c r="C36" s="1" t="s">
        <v>26</v>
      </c>
      <c r="D36" s="200">
        <v>12010</v>
      </c>
      <c r="E36" s="200">
        <v>15420000</v>
      </c>
      <c r="F36" s="200">
        <v>7.7859999999999995E-4</v>
      </c>
      <c r="H36" s="70" t="s">
        <v>119</v>
      </c>
      <c r="I36" s="26"/>
      <c r="J36" s="121">
        <f>IFERROR($J$33 / $J$30 / $F$45 * 1000000,"")</f>
        <v>3.240276542739092</v>
      </c>
      <c r="K36" s="115">
        <f>IFERROR($K$33 / $K$30 / $F$45 * 1000000,"")</f>
        <v>6.5061800812948256</v>
      </c>
      <c r="L36" s="26" t="str">
        <f>IFERROR($L$33 / $L$30 / $F$45 * 1000000,"")</f>
        <v/>
      </c>
      <c r="M36" s="115">
        <f>IFERROR(AVERAGE(J36:L36),"")</f>
        <v>4.8732283120169591</v>
      </c>
      <c r="N36" s="118">
        <f>IFERROR(STDEV(J36:L36),"")</f>
        <v>2.3093425388138984</v>
      </c>
    </row>
    <row r="37" spans="1:22" ht="15.75" thickTop="1" x14ac:dyDescent="0.25">
      <c r="A37" s="1" t="s">
        <v>28</v>
      </c>
      <c r="B37" s="1" t="s">
        <v>25</v>
      </c>
      <c r="C37" s="1" t="s">
        <v>26</v>
      </c>
      <c r="D37" s="200">
        <v>11570</v>
      </c>
      <c r="E37" s="200">
        <v>14670000</v>
      </c>
      <c r="F37" s="200">
        <v>7.8910000000000004E-4</v>
      </c>
      <c r="H37" s="64"/>
    </row>
    <row r="38" spans="1:22" ht="15.75" thickBot="1" x14ac:dyDescent="0.3">
      <c r="A38" s="1" t="s">
        <v>37</v>
      </c>
      <c r="B38" s="1" t="s">
        <v>25</v>
      </c>
      <c r="C38" s="1" t="s">
        <v>26</v>
      </c>
      <c r="D38" s="200">
        <v>6965</v>
      </c>
      <c r="E38" s="200">
        <v>15870000</v>
      </c>
      <c r="F38" s="200">
        <v>4.3889999999999999E-4</v>
      </c>
      <c r="H38" s="65" t="s">
        <v>120</v>
      </c>
    </row>
    <row r="39" spans="1:22" ht="15.75" thickTop="1" x14ac:dyDescent="0.25">
      <c r="A39" s="1" t="s">
        <v>38</v>
      </c>
      <c r="B39" s="1" t="s">
        <v>25</v>
      </c>
      <c r="C39" s="1" t="s">
        <v>26</v>
      </c>
      <c r="D39" s="200">
        <v>5521</v>
      </c>
      <c r="E39" s="200">
        <v>16220000</v>
      </c>
      <c r="F39" s="200">
        <v>3.4029999999999998E-4</v>
      </c>
      <c r="H39" s="71" t="s">
        <v>110</v>
      </c>
      <c r="I39" s="45">
        <v>0.25</v>
      </c>
      <c r="J39" s="122">
        <f>($F$42 - $M$43) * $F$44</f>
        <v>3.4997800000000001E-3</v>
      </c>
      <c r="K39" s="122">
        <f>($F$43 - $M$43) * $F$44</f>
        <v>2.6789800000000001E-3</v>
      </c>
      <c r="L39" s="47"/>
      <c r="M39" s="124">
        <f>IFERROR(AVERAGE(J39:L39),"")</f>
        <v>3.0893800000000001E-3</v>
      </c>
      <c r="N39" s="125">
        <f>IFERROR(STDEV(J39:L39),"")</f>
        <v>5.8039324599791823E-4</v>
      </c>
    </row>
    <row r="40" spans="1:22" x14ac:dyDescent="0.25">
      <c r="A40" s="1" t="s">
        <v>35</v>
      </c>
      <c r="B40" s="1" t="s">
        <v>25</v>
      </c>
      <c r="C40" s="1" t="s">
        <v>26</v>
      </c>
      <c r="D40" s="200">
        <v>270600</v>
      </c>
      <c r="E40" s="200">
        <v>16010000</v>
      </c>
      <c r="F40" s="200">
        <v>1.6910000000000001E-2</v>
      </c>
      <c r="H40" s="72" t="s">
        <v>111</v>
      </c>
      <c r="I40" s="20">
        <v>7.4999999999999997E-2</v>
      </c>
      <c r="J40" s="111">
        <f>($F$38 - $M$43) * $F$44</f>
        <v>1.6625799999999999E-3</v>
      </c>
      <c r="K40" s="111">
        <f>($F$39 - $M$43) * $F$44</f>
        <v>1.2681799999999998E-3</v>
      </c>
      <c r="L40" s="16"/>
      <c r="M40" s="117">
        <f>IFERROR(AVERAGE(J40:L40),"")</f>
        <v>1.4653799999999999E-3</v>
      </c>
      <c r="N40" s="126">
        <f>IFERROR(STDEV(J40:L40),"")</f>
        <v>2.7888291449997438E-4</v>
      </c>
    </row>
    <row r="41" spans="1:22" x14ac:dyDescent="0.25">
      <c r="A41" s="1" t="s">
        <v>36</v>
      </c>
      <c r="B41" s="1" t="s">
        <v>25</v>
      </c>
      <c r="C41" s="1" t="s">
        <v>26</v>
      </c>
      <c r="D41" s="200">
        <v>162700</v>
      </c>
      <c r="E41" s="200">
        <v>15780000</v>
      </c>
      <c r="F41" s="200">
        <v>1.031E-2</v>
      </c>
      <c r="H41" s="72" t="s">
        <v>112</v>
      </c>
      <c r="I41" s="18">
        <v>0.25</v>
      </c>
      <c r="J41" s="112">
        <f>($F$40 - $M$43) * $F$44</f>
        <v>6.7546980000000006E-2</v>
      </c>
      <c r="K41" s="112">
        <f>($F$41 - $M$43) * $F$44</f>
        <v>4.114698E-2</v>
      </c>
      <c r="L41" s="16"/>
      <c r="M41" s="20">
        <f>IFERROR(AVERAGE(J41:L41),"")</f>
        <v>5.4346980000000003E-2</v>
      </c>
      <c r="N41" s="56">
        <f>IFERROR(STDEV(J41:L41),"")</f>
        <v>1.8667619023324852E-2</v>
      </c>
    </row>
    <row r="42" spans="1:22" x14ac:dyDescent="0.25">
      <c r="A42" s="1" t="s">
        <v>33</v>
      </c>
      <c r="B42" s="1" t="s">
        <v>25</v>
      </c>
      <c r="C42" s="1" t="s">
        <v>26</v>
      </c>
      <c r="D42" s="200">
        <v>15610</v>
      </c>
      <c r="E42" s="200">
        <v>17380000</v>
      </c>
      <c r="F42" s="200">
        <v>8.9820000000000004E-4</v>
      </c>
      <c r="H42" s="72" t="s">
        <v>113</v>
      </c>
      <c r="I42" s="16"/>
      <c r="J42" s="16"/>
      <c r="K42" s="16"/>
      <c r="L42" s="16"/>
      <c r="M42" s="16"/>
      <c r="N42" s="48"/>
    </row>
    <row r="43" spans="1:22" ht="15.75" thickBot="1" x14ac:dyDescent="0.3">
      <c r="A43" s="1" t="s">
        <v>34</v>
      </c>
      <c r="B43" s="1" t="s">
        <v>25</v>
      </c>
      <c r="C43" s="1" t="s">
        <v>26</v>
      </c>
      <c r="D43" s="200">
        <v>12520</v>
      </c>
      <c r="E43" s="200">
        <v>18070000</v>
      </c>
      <c r="F43" s="200">
        <v>6.9300000000000004E-4</v>
      </c>
      <c r="H43" s="73" t="s">
        <v>114</v>
      </c>
      <c r="I43" s="44"/>
      <c r="J43" s="101">
        <f>IF($G$30&lt;&gt;"","Point Deleted",$F$30)</f>
        <v>3.5009999999999999E-5</v>
      </c>
      <c r="K43" s="101">
        <f>IF($G$31&lt;&gt;"","Point Deleted",$F$31)</f>
        <v>1.15E-5</v>
      </c>
      <c r="L43" s="44"/>
      <c r="M43" s="101">
        <f t="shared" ref="M43:M48" si="2">IFERROR(AVERAGE(J43:L43),"")</f>
        <v>2.3255E-5</v>
      </c>
      <c r="N43" s="106">
        <f t="shared" ref="N43:N48" si="3">IFERROR(STDEV(J43:L43),"")</f>
        <v>1.6624080425695731E-5</v>
      </c>
    </row>
    <row r="44" spans="1:22" ht="66.75" thickTop="1" thickBot="1" x14ac:dyDescent="0.3">
      <c r="C44" s="65"/>
      <c r="E44" s="201" t="s">
        <v>4</v>
      </c>
      <c r="F44" s="202">
        <v>4</v>
      </c>
      <c r="H44" s="74" t="s">
        <v>115</v>
      </c>
      <c r="I44" s="43"/>
      <c r="J44" s="61">
        <f>IFERROR(IF(ISTEXT($J$40),NA(),($J$40 * $I$40) / ($F$46 * 3600)),"")</f>
        <v>1.7318541666666662E-8</v>
      </c>
      <c r="K44" s="51">
        <f>IFERROR(IF(ISTEXT($K$40),NA(),($K$40 * $I$40) / ($F$46 * 3600)),"")</f>
        <v>1.3210208333333331E-8</v>
      </c>
      <c r="L44" s="43"/>
      <c r="M44" s="51">
        <f t="shared" si="2"/>
        <v>1.5264374999999997E-8</v>
      </c>
      <c r="N44" s="57">
        <f t="shared" si="3"/>
        <v>2.9050303593747307E-9</v>
      </c>
      <c r="P44" s="75" t="s">
        <v>121</v>
      </c>
      <c r="Q44" s="76" t="s">
        <v>122</v>
      </c>
      <c r="R44" s="77" t="s">
        <v>95</v>
      </c>
      <c r="S44" s="77" t="s">
        <v>123</v>
      </c>
      <c r="T44" s="77" t="s">
        <v>124</v>
      </c>
      <c r="U44" s="77" t="s">
        <v>125</v>
      </c>
      <c r="V44" s="77" t="s">
        <v>117</v>
      </c>
    </row>
    <row r="45" spans="1:22" ht="18.75" thickTop="1" x14ac:dyDescent="0.35">
      <c r="C45" s="65"/>
      <c r="E45" s="203" t="s">
        <v>106</v>
      </c>
      <c r="F45" s="204">
        <v>0.11</v>
      </c>
      <c r="H45" s="72" t="s">
        <v>116</v>
      </c>
      <c r="I45" s="16"/>
      <c r="J45" s="119">
        <f>IFERROR(IF(ISTEXT($J$41),NA(),$J$41),"")</f>
        <v>6.7546980000000006E-2</v>
      </c>
      <c r="K45" s="20">
        <f>IFERROR(IF(ISTEXT($K$41),NA(),$K$41),"")</f>
        <v>4.114698E-2</v>
      </c>
      <c r="L45" s="16"/>
      <c r="M45" s="20">
        <f t="shared" si="2"/>
        <v>5.4346980000000003E-2</v>
      </c>
      <c r="N45" s="56">
        <f t="shared" si="3"/>
        <v>1.8667619023324852E-2</v>
      </c>
      <c r="Q45" s="78"/>
      <c r="R45" s="78" t="s">
        <v>109</v>
      </c>
      <c r="S45" s="129">
        <f>$J$36</f>
        <v>3.240276542739092</v>
      </c>
      <c r="T45" s="129">
        <f>$K$36</f>
        <v>6.5061800812948256</v>
      </c>
      <c r="U45" s="78" t="str">
        <f>$L$36</f>
        <v/>
      </c>
      <c r="V45" s="83">
        <f>$M$35</f>
        <v>0.10024328449838601</v>
      </c>
    </row>
    <row r="46" spans="1:22" ht="30" x14ac:dyDescent="0.25">
      <c r="C46" s="65"/>
      <c r="E46" s="203" t="s">
        <v>107</v>
      </c>
      <c r="F46" s="204">
        <v>2</v>
      </c>
      <c r="H46" s="72" t="s">
        <v>117</v>
      </c>
      <c r="I46" s="16"/>
      <c r="J46" s="120">
        <f>IFERROR(IF(OR(ISTEXT($J$39),ISTEXT($J$40),ISTEXT($J$41)),NA(),(($J$39 * $I$39) + ($J$40 * $I$40)) / $J$41 / $I$41),"")</f>
        <v>5.9196636178256962E-2</v>
      </c>
      <c r="K46" s="114">
        <f>IFERROR(IF(OR(ISTEXT($K$39),ISTEXT($K$40),ISTEXT($K$41)),NA(),(($K$39 * $I$39) + ($K$40 * $I$40)) / $K$41 / $I$41),"")</f>
        <v>7.4353792185963594E-2</v>
      </c>
      <c r="L46" s="16" t="str">
        <f>IFERROR(IF(OR(ISTEXT($L$39),ISTEXT($L$40),ISTEXT($L$41)),NA(),(($L$39 * $I$39) + ($L$40 * $I$40)) / $L$41 / $I$41),"")</f>
        <v/>
      </c>
      <c r="M46" s="114">
        <f t="shared" si="2"/>
        <v>6.6775214182110271E-2</v>
      </c>
      <c r="N46" s="127">
        <f t="shared" si="3"/>
        <v>1.0717727796551882E-2</v>
      </c>
      <c r="P46" s="79" t="str">
        <f>$B$28</f>
        <v>DTXSID9048194</v>
      </c>
      <c r="Q46" s="84">
        <f>$F$47</f>
        <v>10</v>
      </c>
      <c r="R46" s="78" t="s">
        <v>120</v>
      </c>
      <c r="S46" s="129">
        <f>$J$47</f>
        <v>2.3308412586141944</v>
      </c>
      <c r="T46" s="129">
        <f>$K$47</f>
        <v>2.918629824845056</v>
      </c>
      <c r="U46" s="78" t="str">
        <f>$L$47</f>
        <v/>
      </c>
      <c r="V46" s="130">
        <f>$M$46</f>
        <v>6.6775214182110271E-2</v>
      </c>
    </row>
    <row r="47" spans="1:22" ht="18.75" thickBot="1" x14ac:dyDescent="0.4">
      <c r="C47" s="65"/>
      <c r="E47" s="205" t="s">
        <v>108</v>
      </c>
      <c r="F47" s="206">
        <v>10</v>
      </c>
      <c r="H47" s="73" t="s">
        <v>119</v>
      </c>
      <c r="I47" s="44"/>
      <c r="J47" s="128">
        <f>IFERROR($J$44 / $J$41 / $F$45 * 1000000,"")</f>
        <v>2.3308412586141944</v>
      </c>
      <c r="K47" s="123">
        <f>IFERROR($K$44 / $K$41 / $F$45 * 1000000,"")</f>
        <v>2.918629824845056</v>
      </c>
      <c r="L47" s="44" t="str">
        <f>IFERROR($L$44 / $L$41 / $F$45 * 1000000,"")</f>
        <v/>
      </c>
      <c r="M47" s="123">
        <f t="shared" si="2"/>
        <v>2.624735541729625</v>
      </c>
      <c r="N47" s="58">
        <f t="shared" si="3"/>
        <v>0.41562928108576341</v>
      </c>
      <c r="P47" s="80"/>
      <c r="Q47" s="85"/>
      <c r="R47" s="86" t="s">
        <v>91</v>
      </c>
      <c r="S47" s="110">
        <f>$J$48</f>
        <v>0.71933405308791087</v>
      </c>
      <c r="T47" s="110">
        <f>$K$48</f>
        <v>0.44859345858502669</v>
      </c>
      <c r="U47" s="86" t="str">
        <f>$L$48</f>
        <v/>
      </c>
      <c r="V47" s="86"/>
    </row>
    <row r="48" spans="1:22" ht="15.75" thickBot="1" x14ac:dyDescent="0.3">
      <c r="H48" s="49" t="s">
        <v>91</v>
      </c>
      <c r="I48" s="50"/>
      <c r="J48" s="59">
        <f>IFERROR($J$47 / $J$36,"")</f>
        <v>0.71933405308791087</v>
      </c>
      <c r="K48" s="59">
        <f>IFERROR($K$47 / $K$36,"")</f>
        <v>0.44859345858502669</v>
      </c>
      <c r="L48" s="50" t="str">
        <f>IFERROR($L$47 / $L$36,"")</f>
        <v/>
      </c>
      <c r="M48" s="59">
        <f t="shared" si="2"/>
        <v>0.58396375583646876</v>
      </c>
      <c r="N48" s="109">
        <f t="shared" si="3"/>
        <v>0.191442510315467</v>
      </c>
      <c r="P48" s="81"/>
      <c r="Q48" s="88"/>
      <c r="R48" s="78"/>
      <c r="S48" s="78"/>
      <c r="T48" s="78"/>
      <c r="U48" s="78"/>
      <c r="V48" s="78"/>
    </row>
    <row r="49" spans="1:18" ht="15.75" thickTop="1" x14ac:dyDescent="0.25"/>
    <row r="53" spans="1:18" ht="15.75" thickBot="1" x14ac:dyDescent="0.3">
      <c r="H53" s="65" t="s">
        <v>109</v>
      </c>
    </row>
    <row r="54" spans="1:18" ht="15.75" thickTop="1" x14ac:dyDescent="0.25">
      <c r="A54" s="1" t="s">
        <v>39</v>
      </c>
      <c r="B54" s="1" t="s">
        <v>40</v>
      </c>
      <c r="C54" s="1" t="s">
        <v>41</v>
      </c>
      <c r="D54" s="200">
        <v>3.585</v>
      </c>
      <c r="E54" s="200">
        <v>64974.218999999997</v>
      </c>
      <c r="F54" s="200">
        <v>5.5175700000000001E-5</v>
      </c>
      <c r="H54" s="66" t="s">
        <v>110</v>
      </c>
      <c r="I54" s="22">
        <v>7.4999999999999997E-2</v>
      </c>
      <c r="J54" s="23">
        <f>($F$62 - $M$58) * $F$70</f>
        <v>3.1796832676000002</v>
      </c>
      <c r="K54" s="23">
        <f>($F$63 - $M$58) * $F$70</f>
        <v>3.0400253996000002</v>
      </c>
      <c r="L54" s="24"/>
      <c r="M54" s="32">
        <f>IFERROR(AVERAGE(J54:L54),"")</f>
        <v>3.1098543336000004</v>
      </c>
      <c r="N54" s="33">
        <f>IFERROR(STDEV(J54:L54),"")</f>
        <v>9.8753025508855757E-2</v>
      </c>
      <c r="P54" s="1" t="s">
        <v>109</v>
      </c>
      <c r="Q54" s="13">
        <f>$M$62</f>
        <v>0.71281526385234173</v>
      </c>
      <c r="R54" s="13">
        <f>$N$62</f>
        <v>0.13759182676750736</v>
      </c>
    </row>
    <row r="55" spans="1:18" x14ac:dyDescent="0.25">
      <c r="A55" s="1" t="s">
        <v>42</v>
      </c>
      <c r="B55" s="1" t="s">
        <v>40</v>
      </c>
      <c r="C55" s="1" t="s">
        <v>41</v>
      </c>
      <c r="D55" s="200">
        <v>0.38</v>
      </c>
      <c r="E55" s="200">
        <v>54173.538999999997</v>
      </c>
      <c r="F55" s="200">
        <v>7.0145000000000003E-6</v>
      </c>
      <c r="H55" s="67" t="s">
        <v>111</v>
      </c>
      <c r="I55" s="18">
        <v>0.25</v>
      </c>
      <c r="J55" s="111">
        <f>($F$58 - $M$58) * $F$70</f>
        <v>7.0100556000000005E-3</v>
      </c>
      <c r="K55" s="111">
        <f>($F$59 - $M$58) * $F$70</f>
        <v>7.6526916000000007E-3</v>
      </c>
      <c r="L55" s="16"/>
      <c r="M55" s="117">
        <f>IFERROR(AVERAGE(J55:L55),"")</f>
        <v>7.3313736000000006E-3</v>
      </c>
      <c r="N55" s="34">
        <f>IFERROR(STDEV(J55:L55),"")</f>
        <v>4.5441227343459833E-4</v>
      </c>
      <c r="P55" s="1" t="s">
        <v>120</v>
      </c>
      <c r="Q55" s="12">
        <f>$M$73</f>
        <v>4.0122678856869376</v>
      </c>
      <c r="R55" s="13">
        <f>$N$73</f>
        <v>0.19570771093905959</v>
      </c>
    </row>
    <row r="56" spans="1:18" x14ac:dyDescent="0.25">
      <c r="A56" s="1" t="s">
        <v>43</v>
      </c>
      <c r="B56" s="1" t="s">
        <v>40</v>
      </c>
      <c r="C56" s="1" t="s">
        <v>41</v>
      </c>
      <c r="D56" s="200">
        <v>0.17100000000000001</v>
      </c>
      <c r="E56" s="200">
        <v>53664.637000000002</v>
      </c>
      <c r="F56" s="200">
        <v>3.1864999999999999E-6</v>
      </c>
      <c r="H56" s="67" t="s">
        <v>112</v>
      </c>
      <c r="I56" s="20">
        <v>7.4999999999999997E-2</v>
      </c>
      <c r="J56" s="21">
        <f>($F$60 - $M$58) * $F$70</f>
        <v>3.5949420835999999</v>
      </c>
      <c r="K56" s="21">
        <f>($F$61 - $M$58) * $F$70</f>
        <v>2.9818545236</v>
      </c>
      <c r="L56" s="16"/>
      <c r="M56" s="28">
        <f>IFERROR(AVERAGE(J56:L56),"")</f>
        <v>3.2883983036000002</v>
      </c>
      <c r="N56" s="132">
        <f>IFERROR(STDEV(J56:L56),"")</f>
        <v>0.43351837113711422</v>
      </c>
    </row>
    <row r="57" spans="1:18" x14ac:dyDescent="0.25">
      <c r="A57" s="1" t="s">
        <v>44</v>
      </c>
      <c r="B57" s="1" t="s">
        <v>40</v>
      </c>
      <c r="C57" s="1" t="s">
        <v>41</v>
      </c>
      <c r="D57" s="200">
        <v>3.9260000000000002</v>
      </c>
      <c r="E57" s="200">
        <v>44621.601999999999</v>
      </c>
      <c r="F57" s="200">
        <v>8.7984299999999997E-5</v>
      </c>
      <c r="H57" s="67" t="s">
        <v>113</v>
      </c>
      <c r="I57" s="16"/>
      <c r="J57" s="16"/>
      <c r="K57" s="16"/>
      <c r="L57" s="16"/>
      <c r="M57" s="16"/>
      <c r="N57" s="25"/>
    </row>
    <row r="58" spans="1:18" ht="15.75" thickBot="1" x14ac:dyDescent="0.3">
      <c r="A58" s="1" t="s">
        <v>49</v>
      </c>
      <c r="B58" s="1" t="s">
        <v>40</v>
      </c>
      <c r="C58" s="1" t="s">
        <v>41</v>
      </c>
      <c r="D58" s="200">
        <v>72.518000000000001</v>
      </c>
      <c r="E58" s="200">
        <v>40658.008000000002</v>
      </c>
      <c r="F58" s="200">
        <v>1.783609E-3</v>
      </c>
      <c r="H58" s="68" t="s">
        <v>114</v>
      </c>
      <c r="I58" s="17"/>
      <c r="J58" s="91">
        <f>IF($G$54&lt;&gt;"","Point Deleted",$F$54)</f>
        <v>5.5175700000000001E-5</v>
      </c>
      <c r="K58" s="91">
        <f>IF($G$55&lt;&gt;"","Point Deleted",$F$55)</f>
        <v>7.0145000000000003E-6</v>
      </c>
      <c r="L58" s="17"/>
      <c r="M58" s="91">
        <f>IFERROR(AVERAGE(J58:L58),"")</f>
        <v>3.10951E-5</v>
      </c>
      <c r="N58" s="97">
        <f>IFERROR(STDEV(J58:L58),"")</f>
        <v>3.4055111110081556E-5</v>
      </c>
    </row>
    <row r="59" spans="1:18" x14ac:dyDescent="0.25">
      <c r="A59" s="1" t="s">
        <v>50</v>
      </c>
      <c r="B59" s="1" t="s">
        <v>40</v>
      </c>
      <c r="C59" s="1" t="s">
        <v>41</v>
      </c>
      <c r="D59" s="200">
        <v>123.175</v>
      </c>
      <c r="E59" s="200">
        <v>63352.883000000002</v>
      </c>
      <c r="F59" s="200">
        <v>1.9442680000000001E-3</v>
      </c>
      <c r="H59" s="69" t="s">
        <v>115</v>
      </c>
      <c r="I59" s="15"/>
      <c r="J59" s="39">
        <f>IFERROR(IF(ISTEXT($J$55),NA(),($J$55 * $I$55) / ($F$72 * 3600)),"")</f>
        <v>2.4340470833333335E-7</v>
      </c>
      <c r="K59" s="27">
        <f>IFERROR(IF(ISTEXT($K$55),NA(),($K$55 * $I$55) / ($F$72 * 3600)),"")</f>
        <v>2.6571845833333334E-7</v>
      </c>
      <c r="L59" s="15"/>
      <c r="M59" s="27">
        <f>IFERROR(AVERAGE(J59:L59),"")</f>
        <v>2.5456158333333335E-7</v>
      </c>
      <c r="N59" s="36">
        <f>IFERROR(STDEV(J59:L59),"")</f>
        <v>1.5778203938701317E-8</v>
      </c>
    </row>
    <row r="60" spans="1:18" ht="18" x14ac:dyDescent="0.35">
      <c r="A60" s="1" t="s">
        <v>47</v>
      </c>
      <c r="B60" s="1" t="s">
        <v>40</v>
      </c>
      <c r="C60" s="1" t="s">
        <v>41</v>
      </c>
      <c r="D60" s="200">
        <v>27658.153999999999</v>
      </c>
      <c r="E60" s="200">
        <v>30773.455000000002</v>
      </c>
      <c r="F60" s="200">
        <v>0.89876661599999996</v>
      </c>
      <c r="H60" s="67" t="s">
        <v>116</v>
      </c>
      <c r="I60" s="16"/>
      <c r="J60" s="40">
        <f>IFERROR(IF(ISTEXT($J$56),NA(),$J$56),"")</f>
        <v>3.5949420835999999</v>
      </c>
      <c r="K60" s="28">
        <f>IFERROR(IF(ISTEXT($K$56),NA(),$K$56),"")</f>
        <v>2.9818545236</v>
      </c>
      <c r="L60" s="16"/>
      <c r="M60" s="28">
        <f>IFERROR(AVERAGE(J60:L60),"")</f>
        <v>3.2883983036000002</v>
      </c>
      <c r="N60" s="132">
        <f>IFERROR(STDEV(J60:L60),"")</f>
        <v>0.43351837113711422</v>
      </c>
    </row>
    <row r="61" spans="1:18" x14ac:dyDescent="0.25">
      <c r="A61" s="1" t="s">
        <v>48</v>
      </c>
      <c r="B61" s="1" t="s">
        <v>40</v>
      </c>
      <c r="C61" s="1" t="s">
        <v>41</v>
      </c>
      <c r="D61" s="200">
        <v>41036.203000000001</v>
      </c>
      <c r="E61" s="200">
        <v>55045.597999999998</v>
      </c>
      <c r="F61" s="200">
        <v>0.745494726</v>
      </c>
      <c r="H61" s="67" t="s">
        <v>117</v>
      </c>
      <c r="I61" s="16"/>
      <c r="J61" s="62">
        <f>IFERROR(IF(OR(ISTEXT($J$54),ISTEXT($J$55),ISTEXT($J$56)),NA(),(($J$54 * $I$54) + ($J$55 * $I$55)) / $J$56 / $I$56),"")</f>
        <v>0.89098796172884209</v>
      </c>
      <c r="K61" s="29">
        <f>IFERROR(IF(OR(ISTEXT($K$54),ISTEXT($K$55),ISTEXT($K$56)),NA(),(($K$54 * $I$54) + ($K$55 * $I$55)) / $K$56 / $I$56),"")</f>
        <v>1.0280630216322471</v>
      </c>
      <c r="L61" s="16" t="str">
        <f>IFERROR(IF(OR(ISTEXT($L$54),ISTEXT($L$55),ISTEXT($L$56)),NA(),(($L$54 * $I$54) + ($L$55 * $I$55)) / $L$56 / $I$56),"")</f>
        <v/>
      </c>
      <c r="M61" s="31">
        <f>IFERROR(AVERAGE(J61:L61),"")</f>
        <v>0.95952549168054457</v>
      </c>
      <c r="N61" s="37">
        <f>IFERROR(STDEV(J61:L61),"")</f>
        <v>9.6926704389249871E-2</v>
      </c>
    </row>
    <row r="62" spans="1:18" ht="18.75" thickBot="1" x14ac:dyDescent="0.4">
      <c r="A62" s="1" t="s">
        <v>45</v>
      </c>
      <c r="B62" s="1" t="s">
        <v>40</v>
      </c>
      <c r="C62" s="1" t="s">
        <v>41</v>
      </c>
      <c r="D62" s="200">
        <v>33748.366999999998</v>
      </c>
      <c r="E62" s="200">
        <v>42453.343999999997</v>
      </c>
      <c r="F62" s="200">
        <v>0.79495191200000004</v>
      </c>
      <c r="H62" s="70" t="s">
        <v>119</v>
      </c>
      <c r="I62" s="26"/>
      <c r="J62" s="133">
        <f>IFERROR($J$59 / $J$56 / $F$71 * 1000000,"")</f>
        <v>0.61552315010919245</v>
      </c>
      <c r="K62" s="131">
        <f>IFERROR($K$59 / $K$56 / $F$71 * 1000000,"")</f>
        <v>0.81010737759549112</v>
      </c>
      <c r="L62" s="26" t="str">
        <f>IFERROR($L$59 / $L$56 / $F$71 * 1000000,"")</f>
        <v/>
      </c>
      <c r="M62" s="131">
        <f>IFERROR(AVERAGE(J62:L62),"")</f>
        <v>0.71281526385234173</v>
      </c>
      <c r="N62" s="38">
        <f>IFERROR(STDEV(J62:L62),"")</f>
        <v>0.13759182676750736</v>
      </c>
    </row>
    <row r="63" spans="1:18" ht="15.75" thickTop="1" x14ac:dyDescent="0.25">
      <c r="A63" s="1" t="s">
        <v>46</v>
      </c>
      <c r="B63" s="1" t="s">
        <v>40</v>
      </c>
      <c r="C63" s="1" t="s">
        <v>41</v>
      </c>
      <c r="D63" s="200">
        <v>33175.464999999997</v>
      </c>
      <c r="E63" s="200">
        <v>43649.777000000002</v>
      </c>
      <c r="F63" s="200">
        <v>0.76003744500000003</v>
      </c>
      <c r="H63" s="64"/>
    </row>
    <row r="64" spans="1:18" ht="15.75" thickBot="1" x14ac:dyDescent="0.3">
      <c r="A64" s="1" t="s">
        <v>55</v>
      </c>
      <c r="B64" s="1" t="s">
        <v>40</v>
      </c>
      <c r="C64" s="1" t="s">
        <v>41</v>
      </c>
      <c r="D64" s="200">
        <v>1556.38</v>
      </c>
      <c r="E64" s="200">
        <v>44777.785000000003</v>
      </c>
      <c r="F64" s="200">
        <v>3.4757860000000002E-2</v>
      </c>
      <c r="H64" s="65" t="s">
        <v>120</v>
      </c>
    </row>
    <row r="65" spans="1:22" ht="15.75" thickTop="1" x14ac:dyDescent="0.25">
      <c r="A65" s="1" t="s">
        <v>56</v>
      </c>
      <c r="B65" s="1" t="s">
        <v>40</v>
      </c>
      <c r="C65" s="1" t="s">
        <v>41</v>
      </c>
      <c r="D65" s="200">
        <v>1135.52</v>
      </c>
      <c r="E65" s="200">
        <v>34499.211000000003</v>
      </c>
      <c r="F65" s="200">
        <v>3.2914376000000002E-2</v>
      </c>
      <c r="H65" s="71" t="s">
        <v>110</v>
      </c>
      <c r="I65" s="45">
        <v>0.25</v>
      </c>
      <c r="J65" s="46">
        <f>($F$68 - $M$69) * $F$70</f>
        <v>2.4848756943999999</v>
      </c>
      <c r="K65" s="46">
        <f>($F$69 - $M$69) * $F$70</f>
        <v>2.3328533864000001</v>
      </c>
      <c r="L65" s="47"/>
      <c r="M65" s="54">
        <f>IFERROR(AVERAGE(J65:L65),"")</f>
        <v>2.4088645403999998</v>
      </c>
      <c r="N65" s="134">
        <f>IFERROR(STDEV(J65:L65),"")</f>
        <v>0.10749600487842981</v>
      </c>
    </row>
    <row r="66" spans="1:22" x14ac:dyDescent="0.25">
      <c r="A66" s="1" t="s">
        <v>53</v>
      </c>
      <c r="B66" s="1" t="s">
        <v>40</v>
      </c>
      <c r="C66" s="1" t="s">
        <v>41</v>
      </c>
      <c r="D66" s="200">
        <v>30363.657999999999</v>
      </c>
      <c r="E66" s="200">
        <v>38337.737999999998</v>
      </c>
      <c r="F66" s="200">
        <v>0.79200442100000001</v>
      </c>
      <c r="H66" s="72" t="s">
        <v>111</v>
      </c>
      <c r="I66" s="20">
        <v>7.4999999999999997E-2</v>
      </c>
      <c r="J66" s="19">
        <f>($F$64 - $M$69) * $F$70</f>
        <v>0.13884909840000001</v>
      </c>
      <c r="K66" s="19">
        <f>($F$65 - $M$69) * $F$70</f>
        <v>0.13147516240000001</v>
      </c>
      <c r="L66" s="16"/>
      <c r="M66" s="18">
        <f>IFERROR(AVERAGE(J66:L66),"")</f>
        <v>0.13516213040000002</v>
      </c>
      <c r="N66" s="135">
        <f>IFERROR(STDEV(J66:L66),"")</f>
        <v>5.2141601496356041E-3</v>
      </c>
    </row>
    <row r="67" spans="1:22" x14ac:dyDescent="0.25">
      <c r="A67" s="1" t="s">
        <v>54</v>
      </c>
      <c r="B67" s="1" t="s">
        <v>40</v>
      </c>
      <c r="C67" s="1" t="s">
        <v>41</v>
      </c>
      <c r="D67" s="200">
        <v>26383.278999999999</v>
      </c>
      <c r="E67" s="200">
        <v>32834.519999999997</v>
      </c>
      <c r="F67" s="200">
        <v>0.80352260399999997</v>
      </c>
      <c r="H67" s="72" t="s">
        <v>112</v>
      </c>
      <c r="I67" s="18">
        <v>0.25</v>
      </c>
      <c r="J67" s="21">
        <f>($F$66 - $M$69) * $F$70</f>
        <v>3.1678353424000001</v>
      </c>
      <c r="K67" s="21">
        <f>($F$67 - $M$69) * $F$70</f>
        <v>3.2139080743999999</v>
      </c>
      <c r="L67" s="16"/>
      <c r="M67" s="28">
        <f>IFERROR(AVERAGE(J67:L67),"")</f>
        <v>3.1908717084</v>
      </c>
      <c r="N67" s="56">
        <f>IFERROR(STDEV(J67:L67),"")</f>
        <v>3.2578341224990336E-2</v>
      </c>
    </row>
    <row r="68" spans="1:22" x14ac:dyDescent="0.25">
      <c r="A68" s="1" t="s">
        <v>51</v>
      </c>
      <c r="B68" s="1" t="s">
        <v>40</v>
      </c>
      <c r="C68" s="1" t="s">
        <v>41</v>
      </c>
      <c r="D68" s="200">
        <v>25708.008000000002</v>
      </c>
      <c r="E68" s="200">
        <v>41380.133000000002</v>
      </c>
      <c r="F68" s="200">
        <v>0.62126450899999996</v>
      </c>
      <c r="H68" s="72" t="s">
        <v>113</v>
      </c>
      <c r="I68" s="16"/>
      <c r="J68" s="16"/>
      <c r="K68" s="16"/>
      <c r="L68" s="16"/>
      <c r="M68" s="16"/>
      <c r="N68" s="48"/>
    </row>
    <row r="69" spans="1:22" ht="15.75" thickBot="1" x14ac:dyDescent="0.3">
      <c r="A69" s="1" t="s">
        <v>52</v>
      </c>
      <c r="B69" s="1" t="s">
        <v>40</v>
      </c>
      <c r="C69" s="1" t="s">
        <v>41</v>
      </c>
      <c r="D69" s="200">
        <v>25758.186000000002</v>
      </c>
      <c r="E69" s="200">
        <v>44162.523000000001</v>
      </c>
      <c r="F69" s="200">
        <v>0.58325893200000001</v>
      </c>
      <c r="H69" s="73" t="s">
        <v>114</v>
      </c>
      <c r="I69" s="44"/>
      <c r="J69" s="101">
        <f>IF($G$56&lt;&gt;"","Point Deleted",$F$56)</f>
        <v>3.1864999999999999E-6</v>
      </c>
      <c r="K69" s="101">
        <f>IF($G$57&lt;&gt;"","Point Deleted",$F$57)</f>
        <v>8.7984299999999997E-5</v>
      </c>
      <c r="L69" s="44"/>
      <c r="M69" s="101">
        <f t="shared" ref="M69:M74" si="4">IFERROR(AVERAGE(J69:L69),"")</f>
        <v>4.5585399999999999E-5</v>
      </c>
      <c r="N69" s="106">
        <f t="shared" ref="N69:N74" si="5">IFERROR(STDEV(J69:L69),"")</f>
        <v>5.9961099409700616E-5</v>
      </c>
    </row>
    <row r="70" spans="1:22" ht="66.75" thickTop="1" thickBot="1" x14ac:dyDescent="0.3">
      <c r="C70" s="65"/>
      <c r="E70" s="201" t="s">
        <v>4</v>
      </c>
      <c r="F70" s="202">
        <v>4</v>
      </c>
      <c r="H70" s="74" t="s">
        <v>115</v>
      </c>
      <c r="I70" s="43"/>
      <c r="J70" s="61">
        <f>IFERROR(IF(ISTEXT($J$66),NA(),($J$66 * $I$66) / ($F$72 * 3600)),"")</f>
        <v>1.4463447750000001E-6</v>
      </c>
      <c r="K70" s="51">
        <f>IFERROR(IF(ISTEXT($K$66),NA(),($K$66 * $I$66) / ($F$72 * 3600)),"")</f>
        <v>1.3695329416666667E-6</v>
      </c>
      <c r="L70" s="43"/>
      <c r="M70" s="51">
        <f t="shared" si="4"/>
        <v>1.4079388583333335E-6</v>
      </c>
      <c r="N70" s="57">
        <f t="shared" si="5"/>
        <v>5.4314168225370936E-8</v>
      </c>
      <c r="P70" s="75" t="s">
        <v>121</v>
      </c>
      <c r="Q70" s="76" t="s">
        <v>122</v>
      </c>
      <c r="R70" s="77" t="s">
        <v>95</v>
      </c>
      <c r="S70" s="77" t="s">
        <v>123</v>
      </c>
      <c r="T70" s="77" t="s">
        <v>124</v>
      </c>
      <c r="U70" s="77" t="s">
        <v>125</v>
      </c>
      <c r="V70" s="77" t="s">
        <v>117</v>
      </c>
    </row>
    <row r="71" spans="1:22" ht="18.75" thickTop="1" x14ac:dyDescent="0.35">
      <c r="C71" s="65"/>
      <c r="E71" s="203" t="s">
        <v>106</v>
      </c>
      <c r="F71" s="204">
        <v>0.11</v>
      </c>
      <c r="H71" s="72" t="s">
        <v>116</v>
      </c>
      <c r="I71" s="16"/>
      <c r="J71" s="40">
        <f>IFERROR(IF(ISTEXT($J$67),NA(),$J$67),"")</f>
        <v>3.1678353424000001</v>
      </c>
      <c r="K71" s="28">
        <f>IFERROR(IF(ISTEXT($K$67),NA(),$K$67),"")</f>
        <v>3.2139080743999999</v>
      </c>
      <c r="L71" s="16"/>
      <c r="M71" s="28">
        <f t="shared" si="4"/>
        <v>3.1908717084</v>
      </c>
      <c r="N71" s="56">
        <f t="shared" si="5"/>
        <v>3.2578341224990336E-2</v>
      </c>
      <c r="Q71" s="78"/>
      <c r="R71" s="78" t="s">
        <v>109</v>
      </c>
      <c r="S71" s="137">
        <f>$J$62</f>
        <v>0.61552315010919245</v>
      </c>
      <c r="T71" s="137">
        <f>$K$62</f>
        <v>0.81010737759549112</v>
      </c>
      <c r="U71" s="78" t="str">
        <f>$L$62</f>
        <v/>
      </c>
      <c r="V71" s="83">
        <f>$M$61</f>
        <v>0.95952549168054457</v>
      </c>
    </row>
    <row r="72" spans="1:22" x14ac:dyDescent="0.25">
      <c r="C72" s="65"/>
      <c r="E72" s="203" t="s">
        <v>107</v>
      </c>
      <c r="F72" s="204">
        <v>2</v>
      </c>
      <c r="H72" s="72" t="s">
        <v>117</v>
      </c>
      <c r="I72" s="16"/>
      <c r="J72" s="62">
        <f>IFERROR(IF(OR(ISTEXT($J$65),ISTEXT($J$66),ISTEXT($J$67)),NA(),(($J$65 * $I$65) + ($J$66 * $I$66)) / $J$67 / $I$67),"")</f>
        <v>0.79755736988711734</v>
      </c>
      <c r="K72" s="31">
        <f>IFERROR(IF(OR(ISTEXT($K$65),ISTEXT($K$66),ISTEXT($K$67)),NA(),(($K$65 * $I$65) + ($K$66 * $I$66)) / $K$67 / $I$67),"")</f>
        <v>0.73813434616137252</v>
      </c>
      <c r="L72" s="16" t="str">
        <f>IFERROR(IF(OR(ISTEXT($L$65),ISTEXT($L$66),ISTEXT($L$67)),NA(),(($L$65 * $I$65) + ($L$66 * $I$66)) / $L$67 / $I$67),"")</f>
        <v/>
      </c>
      <c r="M72" s="31">
        <f t="shared" si="4"/>
        <v>0.76784585802424488</v>
      </c>
      <c r="N72" s="127">
        <f t="shared" si="5"/>
        <v>4.2018423035083262E-2</v>
      </c>
      <c r="P72" s="79" t="str">
        <f>$B$54</f>
        <v>Ranitidine</v>
      </c>
      <c r="Q72" s="84">
        <f>$F$73</f>
        <v>10</v>
      </c>
      <c r="R72" s="78" t="s">
        <v>120</v>
      </c>
      <c r="S72" s="129">
        <f>$J$73</f>
        <v>4.1506541352224433</v>
      </c>
      <c r="T72" s="129">
        <f>$K$73</f>
        <v>3.8738816361514319</v>
      </c>
      <c r="U72" s="78" t="str">
        <f>$L$73</f>
        <v/>
      </c>
      <c r="V72" s="83">
        <f>$M$72</f>
        <v>0.76784585802424488</v>
      </c>
    </row>
    <row r="73" spans="1:22" ht="18.75" thickBot="1" x14ac:dyDescent="0.4">
      <c r="C73" s="65"/>
      <c r="E73" s="205" t="s">
        <v>108</v>
      </c>
      <c r="F73" s="206">
        <v>10</v>
      </c>
      <c r="H73" s="73" t="s">
        <v>119</v>
      </c>
      <c r="I73" s="44"/>
      <c r="J73" s="128">
        <f>IFERROR($J$70 / $J$67 / $F$71 * 1000000,"")</f>
        <v>4.1506541352224433</v>
      </c>
      <c r="K73" s="123">
        <f>IFERROR($K$70 / $K$67 / $F$71 * 1000000,"")</f>
        <v>3.8738816361514319</v>
      </c>
      <c r="L73" s="44" t="str">
        <f>IFERROR($L$70 / $L$67 / $F$71 * 1000000,"")</f>
        <v/>
      </c>
      <c r="M73" s="123">
        <f t="shared" si="4"/>
        <v>4.0122678856869376</v>
      </c>
      <c r="N73" s="58">
        <f t="shared" si="5"/>
        <v>0.19570771093905959</v>
      </c>
      <c r="P73" s="80"/>
      <c r="Q73" s="85"/>
      <c r="R73" s="86" t="s">
        <v>91</v>
      </c>
      <c r="S73" s="87">
        <f>$J$74</f>
        <v>6.7432949264152393</v>
      </c>
      <c r="T73" s="87">
        <f>$K$74</f>
        <v>4.7819360041500172</v>
      </c>
      <c r="U73" s="86" t="str">
        <f>$L$74</f>
        <v/>
      </c>
      <c r="V73" s="86"/>
    </row>
    <row r="74" spans="1:22" ht="15.75" thickBot="1" x14ac:dyDescent="0.3">
      <c r="H74" s="49" t="s">
        <v>91</v>
      </c>
      <c r="I74" s="50"/>
      <c r="J74" s="53">
        <f>IFERROR($J$73 / $J$62,"")</f>
        <v>6.7432949264152393</v>
      </c>
      <c r="K74" s="53">
        <f>IFERROR($K$73 / $K$62,"")</f>
        <v>4.7819360041500172</v>
      </c>
      <c r="L74" s="50" t="str">
        <f>IFERROR($L$73 / $L$62,"")</f>
        <v/>
      </c>
      <c r="M74" s="53">
        <f t="shared" si="4"/>
        <v>5.7626154652826287</v>
      </c>
      <c r="N74" s="136">
        <f t="shared" si="5"/>
        <v>1.3868901942744689</v>
      </c>
      <c r="P74" s="81"/>
      <c r="Q74" s="88"/>
      <c r="R74" s="78"/>
      <c r="S74" s="78"/>
      <c r="T74" s="78"/>
      <c r="U74" s="78"/>
      <c r="V74" s="78"/>
    </row>
    <row r="75" spans="1:22" ht="15.75" thickTop="1" x14ac:dyDescent="0.25"/>
    <row r="79" spans="1:22" ht="15.75" thickBot="1" x14ac:dyDescent="0.3">
      <c r="H79" s="65" t="s">
        <v>109</v>
      </c>
    </row>
    <row r="80" spans="1:22" ht="15.75" thickTop="1" x14ac:dyDescent="0.25">
      <c r="A80" s="1" t="s">
        <v>39</v>
      </c>
      <c r="B80" s="1" t="s">
        <v>57</v>
      </c>
      <c r="C80" s="1" t="s">
        <v>58</v>
      </c>
      <c r="D80" s="200">
        <v>0.10100000000000001</v>
      </c>
      <c r="E80" s="200">
        <v>64974.218999999997</v>
      </c>
      <c r="F80" s="200">
        <v>1.5544999999999999E-6</v>
      </c>
      <c r="H80" s="66" t="s">
        <v>110</v>
      </c>
      <c r="I80" s="22">
        <v>7.4999999999999997E-2</v>
      </c>
      <c r="J80" s="138">
        <f>($F$88 - $M$84) * $F$96</f>
        <v>0.78825063080000002</v>
      </c>
      <c r="K80" s="138">
        <f>($F$89 - $M$84) * $F$96</f>
        <v>0.75877963879999999</v>
      </c>
      <c r="L80" s="24"/>
      <c r="M80" s="140">
        <f>IFERROR(AVERAGE(J80:L80),"")</f>
        <v>0.7735151348</v>
      </c>
      <c r="N80" s="33">
        <f>IFERROR(STDEV(J80:L80),"")</f>
        <v>2.0839138291494513E-2</v>
      </c>
      <c r="P80" s="1" t="s">
        <v>109</v>
      </c>
      <c r="Q80" s="13">
        <f>$M$88</f>
        <v>0.10778541102647445</v>
      </c>
      <c r="R80" s="13">
        <f>$N$88</f>
        <v>0.10179185183948732</v>
      </c>
    </row>
    <row r="81" spans="1:22" x14ac:dyDescent="0.25">
      <c r="A81" s="1" t="s">
        <v>42</v>
      </c>
      <c r="B81" s="1" t="s">
        <v>57</v>
      </c>
      <c r="C81" s="1" t="s">
        <v>58</v>
      </c>
      <c r="D81" s="200">
        <v>3.5000000000000003E-2</v>
      </c>
      <c r="E81" s="200">
        <v>54173.538999999997</v>
      </c>
      <c r="F81" s="200">
        <v>6.4610000000000005E-7</v>
      </c>
      <c r="H81" s="67" t="s">
        <v>111</v>
      </c>
      <c r="I81" s="18">
        <v>0.25</v>
      </c>
      <c r="J81" s="90">
        <f>($F$84 - $M$84) * $F$96</f>
        <v>5.0003480000000006E-4</v>
      </c>
      <c r="K81" s="90">
        <f>($F$85 - $M$84) * $F$96</f>
        <v>1.0239E-4</v>
      </c>
      <c r="L81" s="16"/>
      <c r="M81" s="93">
        <f>IFERROR(AVERAGE(J81:L81),"")</f>
        <v>3.0121240000000006E-4</v>
      </c>
      <c r="N81" s="34">
        <f>IFERROR(STDEV(J81:L81),"")</f>
        <v>2.811773345835685E-4</v>
      </c>
      <c r="P81" s="1" t="s">
        <v>120</v>
      </c>
      <c r="Q81" s="14">
        <f>$M$99</f>
        <v>11.045839771232012</v>
      </c>
      <c r="R81" s="13">
        <f>$N$99</f>
        <v>0.19535562044600593</v>
      </c>
    </row>
    <row r="82" spans="1:22" x14ac:dyDescent="0.25">
      <c r="A82" s="1" t="s">
        <v>43</v>
      </c>
      <c r="B82" s="1" t="s">
        <v>57</v>
      </c>
      <c r="C82" s="1" t="s">
        <v>58</v>
      </c>
      <c r="D82" s="200">
        <v>6.3E-2</v>
      </c>
      <c r="E82" s="200">
        <v>53664.637000000002</v>
      </c>
      <c r="F82" s="200">
        <v>1.1739999999999999E-6</v>
      </c>
      <c r="H82" s="67" t="s">
        <v>112</v>
      </c>
      <c r="I82" s="20">
        <v>7.4999999999999997E-2</v>
      </c>
      <c r="J82" s="19">
        <f>($F$86 - $M$84) * $F$96</f>
        <v>0.87804032279999999</v>
      </c>
      <c r="K82" s="19">
        <f>($F$87 - $M$84) * $F$96</f>
        <v>0.90260121879999999</v>
      </c>
      <c r="L82" s="16"/>
      <c r="M82" s="18">
        <f>IFERROR(AVERAGE(J82:L82),"")</f>
        <v>0.89032077080000005</v>
      </c>
      <c r="N82" s="35">
        <f>IFERROR(STDEV(J82:L82),"")</f>
        <v>1.7367176113617547E-2</v>
      </c>
    </row>
    <row r="83" spans="1:22" x14ac:dyDescent="0.25">
      <c r="A83" s="1" t="s">
        <v>44</v>
      </c>
      <c r="B83" s="1" t="s">
        <v>57</v>
      </c>
      <c r="C83" s="1" t="s">
        <v>58</v>
      </c>
      <c r="D83" s="200">
        <v>6.8000000000000005E-2</v>
      </c>
      <c r="E83" s="200">
        <v>44621.601999999999</v>
      </c>
      <c r="F83" s="200">
        <v>1.5238999999999999E-6</v>
      </c>
      <c r="H83" s="67" t="s">
        <v>113</v>
      </c>
      <c r="I83" s="16"/>
      <c r="J83" s="16"/>
      <c r="K83" s="16"/>
      <c r="L83" s="16"/>
      <c r="M83" s="16"/>
      <c r="N83" s="25"/>
    </row>
    <row r="84" spans="1:22" ht="15.75" thickBot="1" x14ac:dyDescent="0.3">
      <c r="A84" s="1" t="s">
        <v>63</v>
      </c>
      <c r="B84" s="1" t="s">
        <v>57</v>
      </c>
      <c r="C84" s="1" t="s">
        <v>58</v>
      </c>
      <c r="D84" s="200">
        <v>6.1859999999999999</v>
      </c>
      <c r="E84" s="200">
        <v>49052.777000000002</v>
      </c>
      <c r="F84" s="200">
        <v>1.2610900000000001E-4</v>
      </c>
      <c r="H84" s="68" t="s">
        <v>114</v>
      </c>
      <c r="I84" s="17"/>
      <c r="J84" s="91">
        <f>IF($G$80&lt;&gt;"","Point Deleted",$F$80)</f>
        <v>1.5544999999999999E-6</v>
      </c>
      <c r="K84" s="91">
        <f>IF($G$81&lt;&gt;"","Point Deleted",$F$81)</f>
        <v>6.4610000000000005E-7</v>
      </c>
      <c r="L84" s="17"/>
      <c r="M84" s="91">
        <f>IFERROR(AVERAGE(J84:L84),"")</f>
        <v>1.1002999999999999E-6</v>
      </c>
      <c r="N84" s="97">
        <f>IFERROR(STDEV(J84:L84),"")</f>
        <v>6.4233580002985964E-7</v>
      </c>
    </row>
    <row r="85" spans="1:22" x14ac:dyDescent="0.25">
      <c r="A85" s="1" t="s">
        <v>64</v>
      </c>
      <c r="B85" s="1" t="s">
        <v>57</v>
      </c>
      <c r="C85" s="1" t="s">
        <v>58</v>
      </c>
      <c r="D85" s="200">
        <v>1.276</v>
      </c>
      <c r="E85" s="200">
        <v>47794.226999999999</v>
      </c>
      <c r="F85" s="200">
        <v>2.66978E-5</v>
      </c>
      <c r="H85" s="69" t="s">
        <v>115</v>
      </c>
      <c r="I85" s="15"/>
      <c r="J85" s="39">
        <f>IFERROR(IF(ISTEXT($J$81),NA(),($J$81 * $I$81) / ($F$98 * 3600)),"")</f>
        <v>1.7362319444444447E-8</v>
      </c>
      <c r="K85" s="27">
        <f>IFERROR(IF(ISTEXT($K$81),NA(),($K$81 * $I$81) / ($F$98 * 3600)),"")</f>
        <v>3.5552083333333335E-9</v>
      </c>
      <c r="L85" s="15"/>
      <c r="M85" s="27">
        <f>IFERROR(AVERAGE(J85:L85),"")</f>
        <v>1.045876388888889E-8</v>
      </c>
      <c r="N85" s="36">
        <f>IFERROR(STDEV(J85:L85),"")</f>
        <v>9.7631018952627951E-9</v>
      </c>
    </row>
    <row r="86" spans="1:22" ht="18" x14ac:dyDescent="0.35">
      <c r="A86" s="1" t="s">
        <v>61</v>
      </c>
      <c r="B86" s="1" t="s">
        <v>57</v>
      </c>
      <c r="C86" s="1" t="s">
        <v>58</v>
      </c>
      <c r="D86" s="200">
        <v>8734.7649999999994</v>
      </c>
      <c r="E86" s="200">
        <v>39791.891000000003</v>
      </c>
      <c r="F86" s="200">
        <v>0.219511181</v>
      </c>
      <c r="H86" s="67" t="s">
        <v>116</v>
      </c>
      <c r="I86" s="16"/>
      <c r="J86" s="141">
        <f>IFERROR(IF(ISTEXT($J$82),NA(),$J$82),"")</f>
        <v>0.87804032279999999</v>
      </c>
      <c r="K86" s="18">
        <f>IFERROR(IF(ISTEXT($K$82),NA(),$K$82),"")</f>
        <v>0.90260121879999999</v>
      </c>
      <c r="L86" s="16"/>
      <c r="M86" s="18">
        <f>IFERROR(AVERAGE(J86:L86),"")</f>
        <v>0.89032077080000005</v>
      </c>
      <c r="N86" s="35">
        <f>IFERROR(STDEV(J86:L86),"")</f>
        <v>1.7367176113617547E-2</v>
      </c>
    </row>
    <row r="87" spans="1:22" x14ac:dyDescent="0.25">
      <c r="A87" s="1" t="s">
        <v>62</v>
      </c>
      <c r="B87" s="1" t="s">
        <v>57</v>
      </c>
      <c r="C87" s="1" t="s">
        <v>58</v>
      </c>
      <c r="D87" s="200">
        <v>7452.2920000000004</v>
      </c>
      <c r="E87" s="200">
        <v>33025.684000000001</v>
      </c>
      <c r="F87" s="200">
        <v>0.225651405</v>
      </c>
      <c r="H87" s="67" t="s">
        <v>117</v>
      </c>
      <c r="I87" s="16"/>
      <c r="J87" s="62">
        <f>IFERROR(IF(OR(ISTEXT($J$80),ISTEXT($J$81),ISTEXT($J$82)),NA(),(($J$80 * $I$80) + ($J$81 * $I$81)) / $J$82 / $I$82),"")</f>
        <v>0.89963683096885982</v>
      </c>
      <c r="K87" s="31">
        <f>IFERROR(IF(OR(ISTEXT($K$80),ISTEXT($K$81),ISTEXT($K$82)),NA(),(($K$80 * $I$80) + ($K$81 * $I$81)) / $K$82 / $I$82),"")</f>
        <v>0.84103690864637248</v>
      </c>
      <c r="L87" s="16" t="str">
        <f>IFERROR(IF(OR(ISTEXT($L$80),ISTEXT($L$81),ISTEXT($L$82)),NA(),(($L$80 * $I$80) + ($L$81 * $I$81)) / $L$82 / $I$82),"")</f>
        <v/>
      </c>
      <c r="M87" s="31">
        <f>IFERROR(AVERAGE(J87:L87),"")</f>
        <v>0.87033686980761615</v>
      </c>
      <c r="N87" s="37">
        <f>IFERROR(STDEV(J87:L87),"")</f>
        <v>4.143640245123574E-2</v>
      </c>
    </row>
    <row r="88" spans="1:22" ht="18.75" thickBot="1" x14ac:dyDescent="0.4">
      <c r="A88" s="1" t="s">
        <v>59</v>
      </c>
      <c r="B88" s="1" t="s">
        <v>57</v>
      </c>
      <c r="C88" s="1" t="s">
        <v>58</v>
      </c>
      <c r="D88" s="200">
        <v>6747.9380000000001</v>
      </c>
      <c r="E88" s="200">
        <v>34242.410000000003</v>
      </c>
      <c r="F88" s="200">
        <v>0.19706375800000001</v>
      </c>
      <c r="H88" s="70" t="s">
        <v>119</v>
      </c>
      <c r="I88" s="26"/>
      <c r="J88" s="133">
        <f>IFERROR($J$85 / $J$82 / $F$97 * 1000000,"")</f>
        <v>0.17976311973171227</v>
      </c>
      <c r="K88" s="139">
        <f>IFERROR($K$85 / $K$82 / $F$97 * 1000000,"")</f>
        <v>3.5807702321236617E-2</v>
      </c>
      <c r="L88" s="26" t="str">
        <f>IFERROR($L$85 / $L$82 / $F$97 * 1000000,"")</f>
        <v/>
      </c>
      <c r="M88" s="131">
        <f>IFERROR(AVERAGE(J88:L88),"")</f>
        <v>0.10778541102647445</v>
      </c>
      <c r="N88" s="38">
        <f>IFERROR(STDEV(J88:L88),"")</f>
        <v>0.10179185183948732</v>
      </c>
    </row>
    <row r="89" spans="1:22" ht="15.75" thickTop="1" x14ac:dyDescent="0.25">
      <c r="A89" s="1" t="s">
        <v>60</v>
      </c>
      <c r="B89" s="1" t="s">
        <v>57</v>
      </c>
      <c r="C89" s="1" t="s">
        <v>58</v>
      </c>
      <c r="D89" s="200">
        <v>8797.68</v>
      </c>
      <c r="E89" s="200">
        <v>46377.781000000003</v>
      </c>
      <c r="F89" s="200">
        <v>0.18969601</v>
      </c>
      <c r="H89" s="64"/>
    </row>
    <row r="90" spans="1:22" ht="15.75" thickBot="1" x14ac:dyDescent="0.3">
      <c r="A90" s="1" t="s">
        <v>69</v>
      </c>
      <c r="B90" s="1" t="s">
        <v>57</v>
      </c>
      <c r="C90" s="1" t="s">
        <v>58</v>
      </c>
      <c r="D90" s="200">
        <v>1527.3019999999999</v>
      </c>
      <c r="E90" s="200">
        <v>57138.358999999997</v>
      </c>
      <c r="F90" s="200">
        <v>2.6729889E-2</v>
      </c>
      <c r="H90" s="65" t="s">
        <v>120</v>
      </c>
    </row>
    <row r="91" spans="1:22" ht="15.75" thickTop="1" x14ac:dyDescent="0.25">
      <c r="A91" s="1" t="s">
        <v>70</v>
      </c>
      <c r="B91" s="1" t="s">
        <v>57</v>
      </c>
      <c r="C91" s="1" t="s">
        <v>58</v>
      </c>
      <c r="D91" s="200">
        <v>1234.3150000000001</v>
      </c>
      <c r="E91" s="200">
        <v>42889.987999999998</v>
      </c>
      <c r="F91" s="200">
        <v>2.8778628000000001E-2</v>
      </c>
      <c r="H91" s="71" t="s">
        <v>110</v>
      </c>
      <c r="I91" s="45">
        <v>0.25</v>
      </c>
      <c r="J91" s="142">
        <f>($F$94 - $M$95) * $F$96</f>
        <v>0.64302338819999993</v>
      </c>
      <c r="K91" s="142">
        <f>($F$95 - $M$95) * $F$96</f>
        <v>0.65425826419999999</v>
      </c>
      <c r="L91" s="47"/>
      <c r="M91" s="45">
        <f>IFERROR(AVERAGE(J91:L91),"")</f>
        <v>0.64864082619999996</v>
      </c>
      <c r="N91" s="145">
        <f>IFERROR(STDEV(J91:L91),"")</f>
        <v>7.9442570053900371E-3</v>
      </c>
    </row>
    <row r="92" spans="1:22" x14ac:dyDescent="0.25">
      <c r="A92" s="1" t="s">
        <v>67</v>
      </c>
      <c r="B92" s="1" t="s">
        <v>57</v>
      </c>
      <c r="C92" s="1" t="s">
        <v>58</v>
      </c>
      <c r="D92" s="200">
        <v>9300.9050000000007</v>
      </c>
      <c r="E92" s="200">
        <v>40081.563000000002</v>
      </c>
      <c r="F92" s="200">
        <v>0.23204945900000001</v>
      </c>
      <c r="H92" s="72" t="s">
        <v>111</v>
      </c>
      <c r="I92" s="20">
        <v>7.4999999999999997E-2</v>
      </c>
      <c r="J92" s="19">
        <f>($F$90 - $M$95) * $F$96</f>
        <v>0.1069141602</v>
      </c>
      <c r="K92" s="19">
        <f>($F$91 - $M$95) * $F$96</f>
        <v>0.1151091162</v>
      </c>
      <c r="L92" s="16"/>
      <c r="M92" s="18">
        <f>IFERROR(AVERAGE(J92:L92),"")</f>
        <v>0.1110116382</v>
      </c>
      <c r="N92" s="135">
        <f>IFERROR(STDEV(J92:L92),"")</f>
        <v>5.7947089591253867E-3</v>
      </c>
    </row>
    <row r="93" spans="1:22" x14ac:dyDescent="0.25">
      <c r="A93" s="1" t="s">
        <v>68</v>
      </c>
      <c r="B93" s="1" t="s">
        <v>57</v>
      </c>
      <c r="C93" s="1" t="s">
        <v>58</v>
      </c>
      <c r="D93" s="200">
        <v>7196.84</v>
      </c>
      <c r="E93" s="200">
        <v>29535.879000000001</v>
      </c>
      <c r="F93" s="200">
        <v>0.24366432399999999</v>
      </c>
      <c r="H93" s="72" t="s">
        <v>112</v>
      </c>
      <c r="I93" s="18">
        <v>0.25</v>
      </c>
      <c r="J93" s="19">
        <f>($F$92 - $M$95) * $F$96</f>
        <v>0.92819244020000002</v>
      </c>
      <c r="K93" s="19">
        <f>($F$93 - $M$95) * $F$96</f>
        <v>0.97465190019999992</v>
      </c>
      <c r="L93" s="16"/>
      <c r="M93" s="18">
        <f>IFERROR(AVERAGE(J93:L93),"")</f>
        <v>0.95142217019999997</v>
      </c>
      <c r="N93" s="56">
        <f>IFERROR(STDEV(J93:L93),"")</f>
        <v>3.2851799216265083E-2</v>
      </c>
    </row>
    <row r="94" spans="1:22" x14ac:dyDescent="0.25">
      <c r="A94" s="1" t="s">
        <v>65</v>
      </c>
      <c r="B94" s="1" t="s">
        <v>57</v>
      </c>
      <c r="C94" s="1" t="s">
        <v>58</v>
      </c>
      <c r="D94" s="200">
        <v>5842.13</v>
      </c>
      <c r="E94" s="200">
        <v>36341.328000000001</v>
      </c>
      <c r="F94" s="200">
        <v>0.16075719599999999</v>
      </c>
      <c r="H94" s="72" t="s">
        <v>113</v>
      </c>
      <c r="I94" s="16"/>
      <c r="J94" s="16"/>
      <c r="K94" s="16"/>
      <c r="L94" s="16"/>
      <c r="M94" s="16"/>
      <c r="N94" s="48"/>
    </row>
    <row r="95" spans="1:22" ht="15.75" thickBot="1" x14ac:dyDescent="0.3">
      <c r="A95" s="1" t="s">
        <v>66</v>
      </c>
      <c r="B95" s="1" t="s">
        <v>57</v>
      </c>
      <c r="C95" s="1" t="s">
        <v>58</v>
      </c>
      <c r="D95" s="200">
        <v>7797.6350000000002</v>
      </c>
      <c r="E95" s="200">
        <v>47672.737999999998</v>
      </c>
      <c r="F95" s="200">
        <v>0.16356591500000001</v>
      </c>
      <c r="H95" s="73" t="s">
        <v>114</v>
      </c>
      <c r="I95" s="44"/>
      <c r="J95" s="101">
        <f>IF($G$82&lt;&gt;"","Point Deleted",$F$82)</f>
        <v>1.1739999999999999E-6</v>
      </c>
      <c r="K95" s="101">
        <f>IF($G$83&lt;&gt;"","Point Deleted",$F$83)</f>
        <v>1.5238999999999999E-6</v>
      </c>
      <c r="L95" s="44"/>
      <c r="M95" s="101">
        <f t="shared" ref="M95:M100" si="6">IFERROR(AVERAGE(J95:L95),"")</f>
        <v>1.34895E-6</v>
      </c>
      <c r="N95" s="106">
        <f t="shared" ref="N95:N100" si="7">IFERROR(STDEV(J95:L95),"")</f>
        <v>2.4741666273717303E-7</v>
      </c>
    </row>
    <row r="96" spans="1:22" ht="66.75" thickTop="1" thickBot="1" x14ac:dyDescent="0.3">
      <c r="C96" s="65"/>
      <c r="E96" s="201" t="s">
        <v>4</v>
      </c>
      <c r="F96" s="202">
        <v>4</v>
      </c>
      <c r="H96" s="74" t="s">
        <v>115</v>
      </c>
      <c r="I96" s="43"/>
      <c r="J96" s="61">
        <f>IFERROR(IF(ISTEXT($J$92),NA(),($J$92 * $I$92) / ($F$98 * 3600)),"")</f>
        <v>1.1136891687499999E-6</v>
      </c>
      <c r="K96" s="51">
        <f>IFERROR(IF(ISTEXT($K$92),NA(),($K$92 * $I$92) / ($F$98 * 3600)),"")</f>
        <v>1.19905329375E-6</v>
      </c>
      <c r="L96" s="43"/>
      <c r="M96" s="51">
        <f t="shared" si="6"/>
        <v>1.1563712312500001E-6</v>
      </c>
      <c r="N96" s="57">
        <f t="shared" si="7"/>
        <v>6.0361551657556131E-8</v>
      </c>
      <c r="P96" s="75" t="s">
        <v>121</v>
      </c>
      <c r="Q96" s="76" t="s">
        <v>122</v>
      </c>
      <c r="R96" s="77" t="s">
        <v>95</v>
      </c>
      <c r="S96" s="77" t="s">
        <v>123</v>
      </c>
      <c r="T96" s="77" t="s">
        <v>124</v>
      </c>
      <c r="U96" s="77" t="s">
        <v>125</v>
      </c>
      <c r="V96" s="77" t="s">
        <v>117</v>
      </c>
    </row>
    <row r="97" spans="1:22" ht="18.75" thickTop="1" x14ac:dyDescent="0.35">
      <c r="C97" s="65"/>
      <c r="E97" s="203" t="s">
        <v>106</v>
      </c>
      <c r="F97" s="204">
        <v>0.11</v>
      </c>
      <c r="H97" s="72" t="s">
        <v>116</v>
      </c>
      <c r="I97" s="16"/>
      <c r="J97" s="141">
        <f>IFERROR(IF(ISTEXT($J$93),NA(),$J$93),"")</f>
        <v>0.92819244020000002</v>
      </c>
      <c r="K97" s="18">
        <f>IFERROR(IF(ISTEXT($K$93),NA(),$K$93),"")</f>
        <v>0.97465190019999992</v>
      </c>
      <c r="L97" s="16"/>
      <c r="M97" s="18">
        <f t="shared" si="6"/>
        <v>0.95142217019999997</v>
      </c>
      <c r="N97" s="56">
        <f t="shared" si="7"/>
        <v>3.2851799216265083E-2</v>
      </c>
      <c r="Q97" s="78"/>
      <c r="R97" s="78" t="s">
        <v>109</v>
      </c>
      <c r="S97" s="137">
        <f>$J$88</f>
        <v>0.17976311973171227</v>
      </c>
      <c r="T97" s="147">
        <f>$K$88</f>
        <v>3.5807702321236617E-2</v>
      </c>
      <c r="U97" s="78" t="str">
        <f>$L$88</f>
        <v/>
      </c>
      <c r="V97" s="83">
        <f>$M$87</f>
        <v>0.87033686980761615</v>
      </c>
    </row>
    <row r="98" spans="1:22" x14ac:dyDescent="0.25">
      <c r="C98" s="65"/>
      <c r="E98" s="203" t="s">
        <v>107</v>
      </c>
      <c r="F98" s="204">
        <v>2</v>
      </c>
      <c r="H98" s="72" t="s">
        <v>117</v>
      </c>
      <c r="I98" s="16"/>
      <c r="J98" s="62">
        <f>IFERROR(IF(OR(ISTEXT($J$91),ISTEXT($J$92),ISTEXT($J$93)),NA(),(($J$91 * $I$91) + ($J$92 * $I$92)) / $J$93 / $I$93),"")</f>
        <v>0.72732507508306676</v>
      </c>
      <c r="K98" s="31">
        <f>IFERROR(IF(OR(ISTEXT($K$91),ISTEXT($K$92),ISTEXT($K$93)),NA(),(($K$91 * $I$91) + ($K$92 * $I$92)) / $K$93 / $I$93),"")</f>
        <v>0.70670461825258746</v>
      </c>
      <c r="L98" s="16" t="str">
        <f>IFERROR(IF(OR(ISTEXT($L$91),ISTEXT($L$92),ISTEXT($L$93)),NA(),(($L$91 * $I$91) + ($L$92 * $I$92)) / $L$93 / $I$93),"")</f>
        <v/>
      </c>
      <c r="M98" s="31">
        <f t="shared" si="6"/>
        <v>0.71701484666782711</v>
      </c>
      <c r="N98" s="127">
        <f t="shared" si="7"/>
        <v>1.4580864855996379E-2</v>
      </c>
      <c r="P98" s="79" t="str">
        <f>$B$80</f>
        <v>Talinolol</v>
      </c>
      <c r="Q98" s="84">
        <f>$F$99</f>
        <v>10</v>
      </c>
      <c r="R98" s="78" t="s">
        <v>120</v>
      </c>
      <c r="S98" s="82">
        <f>$J$99</f>
        <v>10.907702487271736</v>
      </c>
      <c r="T98" s="82">
        <f>$K$99</f>
        <v>11.183977055192289</v>
      </c>
      <c r="U98" s="78" t="str">
        <f>$L$99</f>
        <v/>
      </c>
      <c r="V98" s="83">
        <f>$M$98</f>
        <v>0.71701484666782711</v>
      </c>
    </row>
    <row r="99" spans="1:22" ht="18.75" thickBot="1" x14ac:dyDescent="0.4">
      <c r="C99" s="65"/>
      <c r="E99" s="205" t="s">
        <v>108</v>
      </c>
      <c r="F99" s="206">
        <v>10</v>
      </c>
      <c r="H99" s="73" t="s">
        <v>119</v>
      </c>
      <c r="I99" s="44"/>
      <c r="J99" s="63">
        <f>IFERROR($J$96 / $J$93 / $F$97 * 1000000,"")</f>
        <v>10.907702487271736</v>
      </c>
      <c r="K99" s="52">
        <f>IFERROR($K$96 / $K$93 / $F$97 * 1000000,"")</f>
        <v>11.183977055192289</v>
      </c>
      <c r="L99" s="44" t="str">
        <f>IFERROR($L$96 / $L$93 / $F$97 * 1000000,"")</f>
        <v/>
      </c>
      <c r="M99" s="52">
        <f t="shared" si="6"/>
        <v>11.045839771232012</v>
      </c>
      <c r="N99" s="58">
        <f t="shared" si="7"/>
        <v>0.19535562044600593</v>
      </c>
      <c r="P99" s="80"/>
      <c r="Q99" s="85"/>
      <c r="R99" s="86" t="s">
        <v>91</v>
      </c>
      <c r="S99" s="148">
        <f>$J$100</f>
        <v>60.678199752824455</v>
      </c>
      <c r="T99" s="149">
        <f>$K$100</f>
        <v>312.33439540071697</v>
      </c>
      <c r="U99" s="86" t="str">
        <f>$L$100</f>
        <v/>
      </c>
      <c r="V99" s="86"/>
    </row>
    <row r="100" spans="1:22" ht="15.75" thickBot="1" x14ac:dyDescent="0.3">
      <c r="H100" s="49" t="s">
        <v>91</v>
      </c>
      <c r="I100" s="50"/>
      <c r="J100" s="143">
        <f>IFERROR($J$99 / $J$88,"")</f>
        <v>60.678199752824455</v>
      </c>
      <c r="K100" s="144">
        <f>IFERROR($K$99 / $K$88,"")</f>
        <v>312.33439540071697</v>
      </c>
      <c r="L100" s="50" t="str">
        <f>IFERROR($L$99 / $L$88,"")</f>
        <v/>
      </c>
      <c r="M100" s="144">
        <f t="shared" si="6"/>
        <v>186.50629757677072</v>
      </c>
      <c r="N100" s="146">
        <f t="shared" si="7"/>
        <v>177.94780247023331</v>
      </c>
      <c r="P100" s="81"/>
      <c r="Q100" s="88"/>
      <c r="R100" s="78"/>
      <c r="S100" s="78"/>
      <c r="T100" s="78"/>
      <c r="U100" s="78"/>
      <c r="V100" s="78"/>
    </row>
    <row r="101" spans="1:22" ht="15.75" thickTop="1" x14ac:dyDescent="0.25"/>
    <row r="105" spans="1:22" ht="15.75" thickBot="1" x14ac:dyDescent="0.3">
      <c r="H105" s="65" t="s">
        <v>109</v>
      </c>
    </row>
    <row r="106" spans="1:22" ht="15.75" thickTop="1" x14ac:dyDescent="0.25">
      <c r="A106" s="1" t="s">
        <v>39</v>
      </c>
      <c r="B106" s="1" t="s">
        <v>71</v>
      </c>
      <c r="C106" s="1" t="s">
        <v>72</v>
      </c>
      <c r="D106" s="200">
        <v>2.3050000000000002</v>
      </c>
      <c r="E106" s="200">
        <v>64974.218999999997</v>
      </c>
      <c r="F106" s="200">
        <v>3.5475600000000003E-5</v>
      </c>
      <c r="H106" s="66" t="s">
        <v>110</v>
      </c>
      <c r="I106" s="22">
        <v>7.4999999999999997E-2</v>
      </c>
      <c r="J106" s="23">
        <f>($F$114 - $M$110) * $F$122</f>
        <v>3.9316067599999998</v>
      </c>
      <c r="K106" s="23">
        <f>($F$115 - $M$110) * $F$122</f>
        <v>4.1704108959999999</v>
      </c>
      <c r="L106" s="24"/>
      <c r="M106" s="32">
        <f>IFERROR(AVERAGE(J106:L106),"")</f>
        <v>4.0510088279999996</v>
      </c>
      <c r="N106" s="150">
        <f>IFERROR(STDEV(J106:L106),"")</f>
        <v>0.16886002394099464</v>
      </c>
      <c r="P106" s="1" t="s">
        <v>109</v>
      </c>
      <c r="Q106" s="14">
        <f>$M$114</f>
        <v>30.808671641788976</v>
      </c>
      <c r="R106" s="12">
        <f>$N$114</f>
        <v>1.6789456301816896</v>
      </c>
    </row>
    <row r="107" spans="1:22" x14ac:dyDescent="0.25">
      <c r="A107" s="1" t="s">
        <v>42</v>
      </c>
      <c r="B107" s="1" t="s">
        <v>71</v>
      </c>
      <c r="C107" s="1" t="s">
        <v>72</v>
      </c>
      <c r="D107" s="200">
        <v>0.61499999999999999</v>
      </c>
      <c r="E107" s="200">
        <v>54173.538999999997</v>
      </c>
      <c r="F107" s="200">
        <v>1.13524E-5</v>
      </c>
      <c r="H107" s="67" t="s">
        <v>111</v>
      </c>
      <c r="I107" s="18">
        <v>0.25</v>
      </c>
      <c r="J107" s="19">
        <f>($F$110 - $M$110) * $F$122</f>
        <v>0.723450288</v>
      </c>
      <c r="K107" s="19">
        <f>($F$111 - $M$110) * $F$122</f>
        <v>0.72885622400000005</v>
      </c>
      <c r="L107" s="16"/>
      <c r="M107" s="18">
        <f>IFERROR(AVERAGE(J107:L107),"")</f>
        <v>0.72615325600000002</v>
      </c>
      <c r="N107" s="151">
        <f>IFERROR(STDEV(J107:L107),"")</f>
        <v>3.8225740042605195E-3</v>
      </c>
      <c r="P107" s="1" t="s">
        <v>120</v>
      </c>
      <c r="Q107" s="14">
        <f>$M$125</f>
        <v>32.004047072489868</v>
      </c>
      <c r="R107" s="12">
        <f>$N$125</f>
        <v>1.5162840430230298</v>
      </c>
    </row>
    <row r="108" spans="1:22" x14ac:dyDescent="0.25">
      <c r="A108" s="1" t="s">
        <v>43</v>
      </c>
      <c r="B108" s="1" t="s">
        <v>71</v>
      </c>
      <c r="C108" s="1" t="s">
        <v>72</v>
      </c>
      <c r="D108" s="200">
        <v>0.79100000000000004</v>
      </c>
      <c r="E108" s="200">
        <v>53664.637000000002</v>
      </c>
      <c r="F108" s="200">
        <v>1.4739700000000001E-5</v>
      </c>
      <c r="H108" s="67" t="s">
        <v>112</v>
      </c>
      <c r="I108" s="20">
        <v>7.4999999999999997E-2</v>
      </c>
      <c r="J108" s="21">
        <f>($F$112 - $M$110) * $F$122</f>
        <v>7.1372294480000003</v>
      </c>
      <c r="K108" s="21">
        <f>($F$113 - $M$110) * $F$122</f>
        <v>7.7669403959999999</v>
      </c>
      <c r="L108" s="16"/>
      <c r="M108" s="28">
        <f>IFERROR(AVERAGE(J108:L108),"")</f>
        <v>7.4520849220000001</v>
      </c>
      <c r="N108" s="132">
        <f>IFERROR(STDEV(J108:L108),"")</f>
        <v>0.44527288151820915</v>
      </c>
    </row>
    <row r="109" spans="1:22" x14ac:dyDescent="0.25">
      <c r="A109" s="1" t="s">
        <v>44</v>
      </c>
      <c r="B109" s="1" t="s">
        <v>71</v>
      </c>
      <c r="C109" s="1" t="s">
        <v>72</v>
      </c>
      <c r="D109" s="200">
        <v>3.1040000000000001</v>
      </c>
      <c r="E109" s="200">
        <v>44621.601999999999</v>
      </c>
      <c r="F109" s="200">
        <v>6.9562700000000004E-5</v>
      </c>
      <c r="H109" s="67" t="s">
        <v>113</v>
      </c>
      <c r="I109" s="16"/>
      <c r="J109" s="16"/>
      <c r="K109" s="16"/>
      <c r="L109" s="16"/>
      <c r="M109" s="16"/>
      <c r="N109" s="25"/>
    </row>
    <row r="110" spans="1:22" ht="15.75" thickBot="1" x14ac:dyDescent="0.3">
      <c r="A110" s="1" t="s">
        <v>77</v>
      </c>
      <c r="B110" s="1" t="s">
        <v>71</v>
      </c>
      <c r="C110" s="1" t="s">
        <v>72</v>
      </c>
      <c r="D110" s="200">
        <v>10018.063</v>
      </c>
      <c r="E110" s="200">
        <v>55383.300999999999</v>
      </c>
      <c r="F110" s="200">
        <v>0.180885986</v>
      </c>
      <c r="H110" s="68" t="s">
        <v>114</v>
      </c>
      <c r="I110" s="17"/>
      <c r="J110" s="91">
        <f>IF($G$106&lt;&gt;"","Point Deleted",$F$106)</f>
        <v>3.5475600000000003E-5</v>
      </c>
      <c r="K110" s="91">
        <f>IF($G$107&lt;&gt;"","Point Deleted",$F$107)</f>
        <v>1.13524E-5</v>
      </c>
      <c r="L110" s="17"/>
      <c r="M110" s="91">
        <f>IFERROR(AVERAGE(J110:L110),"")</f>
        <v>2.3414000000000003E-5</v>
      </c>
      <c r="N110" s="97">
        <f>IFERROR(STDEV(J110:L110),"")</f>
        <v>1.7057678303919325E-5</v>
      </c>
    </row>
    <row r="111" spans="1:22" x14ac:dyDescent="0.25">
      <c r="A111" s="1" t="s">
        <v>78</v>
      </c>
      <c r="B111" s="1" t="s">
        <v>71</v>
      </c>
      <c r="C111" s="1" t="s">
        <v>72</v>
      </c>
      <c r="D111" s="200">
        <v>10907.245000000001</v>
      </c>
      <c r="E111" s="200">
        <v>59851.824000000001</v>
      </c>
      <c r="F111" s="200">
        <v>0.18223747000000001</v>
      </c>
      <c r="H111" s="69" t="s">
        <v>115</v>
      </c>
      <c r="I111" s="15"/>
      <c r="J111" s="39">
        <f>IFERROR(IF(ISTEXT($J$107),NA(),($J$107 * $I$107) / ($F$124 * 3600)),"")</f>
        <v>2.5119801666666665E-5</v>
      </c>
      <c r="K111" s="27">
        <f>IFERROR(IF(ISTEXT($K$107),NA(),($K$107 * $I$107) / ($F$124 * 3600)),"")</f>
        <v>2.5307507777777779E-5</v>
      </c>
      <c r="L111" s="15"/>
      <c r="M111" s="27">
        <f>IFERROR(AVERAGE(J111:L111),"")</f>
        <v>2.5213654722222222E-5</v>
      </c>
      <c r="N111" s="36">
        <f>IFERROR(STDEV(J111:L111),"")</f>
        <v>1.3272826403682391E-7</v>
      </c>
    </row>
    <row r="112" spans="1:22" ht="18" x14ac:dyDescent="0.35">
      <c r="A112" s="1" t="s">
        <v>75</v>
      </c>
      <c r="B112" s="1" t="s">
        <v>71</v>
      </c>
      <c r="C112" s="1" t="s">
        <v>72</v>
      </c>
      <c r="D112" s="200">
        <v>73644.858999999997</v>
      </c>
      <c r="E112" s="200">
        <v>41273.097999999998</v>
      </c>
      <c r="F112" s="200">
        <v>1.784330776</v>
      </c>
      <c r="H112" s="67" t="s">
        <v>116</v>
      </c>
      <c r="I112" s="16"/>
      <c r="J112" s="40">
        <f>IFERROR(IF(ISTEXT($J$108),NA(),$J$108),"")</f>
        <v>7.1372294480000003</v>
      </c>
      <c r="K112" s="28">
        <f>IFERROR(IF(ISTEXT($K$108),NA(),$K$108),"")</f>
        <v>7.7669403959999999</v>
      </c>
      <c r="L112" s="16"/>
      <c r="M112" s="28">
        <f>IFERROR(AVERAGE(J112:L112),"")</f>
        <v>7.4520849220000001</v>
      </c>
      <c r="N112" s="132">
        <f>IFERROR(STDEV(J112:L112),"")</f>
        <v>0.44527288151820915</v>
      </c>
    </row>
    <row r="113" spans="1:22" x14ac:dyDescent="0.25">
      <c r="A113" s="1" t="s">
        <v>76</v>
      </c>
      <c r="B113" s="1" t="s">
        <v>71</v>
      </c>
      <c r="C113" s="1" t="s">
        <v>72</v>
      </c>
      <c r="D113" s="200">
        <v>62205.565999999999</v>
      </c>
      <c r="E113" s="200">
        <v>32035.686000000002</v>
      </c>
      <c r="F113" s="200">
        <v>1.9417585129999999</v>
      </c>
      <c r="H113" s="67" t="s">
        <v>117</v>
      </c>
      <c r="I113" s="16"/>
      <c r="J113" s="62">
        <f>IFERROR(IF(OR(ISTEXT($J$106),ISTEXT($J$107),ISTEXT($J$108)),NA(),(($J$106 * $I$106) + ($J$107 * $I$107)) / $J$108 / $I$108),"")</f>
        <v>0.88873529514698035</v>
      </c>
      <c r="K113" s="31">
        <f>IFERROR(IF(OR(ISTEXT($K$106),ISTEXT($K$107),ISTEXT($K$108)),NA(),(($K$106 * $I$106) + ($K$107 * $I$107)) / $K$108 / $I$108),"")</f>
        <v>0.84974665777860914</v>
      </c>
      <c r="L113" s="16" t="str">
        <f>IFERROR(IF(OR(ISTEXT($L$106),ISTEXT($L$107),ISTEXT($L$108)),NA(),(($L$106 * $I$106) + ($L$107 * $I$107)) / $L$108 / $I$108),"")</f>
        <v/>
      </c>
      <c r="M113" s="31">
        <f>IFERROR(AVERAGE(J113:L113),"")</f>
        <v>0.86924097646279475</v>
      </c>
      <c r="N113" s="37">
        <f>IFERROR(STDEV(J113:L113),"")</f>
        <v>2.7569129872398516E-2</v>
      </c>
    </row>
    <row r="114" spans="1:22" ht="18.75" thickBot="1" x14ac:dyDescent="0.4">
      <c r="A114" s="1" t="s">
        <v>73</v>
      </c>
      <c r="B114" s="1" t="s">
        <v>71</v>
      </c>
      <c r="C114" s="1" t="s">
        <v>72</v>
      </c>
      <c r="D114" s="200">
        <v>46637.504000000001</v>
      </c>
      <c r="E114" s="200">
        <v>47447.667999999998</v>
      </c>
      <c r="F114" s="200">
        <v>0.98292510399999999</v>
      </c>
      <c r="H114" s="70" t="s">
        <v>119</v>
      </c>
      <c r="I114" s="26"/>
      <c r="J114" s="42">
        <f>IFERROR($J$111 / $J$108 / $F$123 * 1000000,"")</f>
        <v>31.995865482133972</v>
      </c>
      <c r="K114" s="30">
        <f>IFERROR($K$111 / $K$108 / $F$123 * 1000000,"")</f>
        <v>29.621477801443984</v>
      </c>
      <c r="L114" s="26" t="str">
        <f>IFERROR($L$111 / $L$108 / $F$123 * 1000000,"")</f>
        <v/>
      </c>
      <c r="M114" s="30">
        <f>IFERROR(AVERAGE(J114:L114),"")</f>
        <v>30.808671641788976</v>
      </c>
      <c r="N114" s="118">
        <f>IFERROR(STDEV(J114:L114),"")</f>
        <v>1.6789456301816896</v>
      </c>
    </row>
    <row r="115" spans="1:22" ht="15.75" thickTop="1" x14ac:dyDescent="0.25">
      <c r="A115" s="1" t="s">
        <v>74</v>
      </c>
      <c r="B115" s="1" t="s">
        <v>71</v>
      </c>
      <c r="C115" s="1" t="s">
        <v>72</v>
      </c>
      <c r="D115" s="200">
        <v>48604.453000000001</v>
      </c>
      <c r="E115" s="200">
        <v>46617.336000000003</v>
      </c>
      <c r="F115" s="200">
        <v>1.0426261379999999</v>
      </c>
      <c r="H115" s="64"/>
    </row>
    <row r="116" spans="1:22" ht="15.75" thickBot="1" x14ac:dyDescent="0.3">
      <c r="A116" s="1" t="s">
        <v>83</v>
      </c>
      <c r="B116" s="1" t="s">
        <v>71</v>
      </c>
      <c r="C116" s="1" t="s">
        <v>72</v>
      </c>
      <c r="D116" s="200">
        <v>23307.695</v>
      </c>
      <c r="E116" s="200">
        <v>42343.612999999998</v>
      </c>
      <c r="F116" s="200">
        <v>0.55044181000000003</v>
      </c>
      <c r="H116" s="65" t="s">
        <v>120</v>
      </c>
    </row>
    <row r="117" spans="1:22" ht="15.75" thickTop="1" x14ac:dyDescent="0.25">
      <c r="A117" s="1" t="s">
        <v>84</v>
      </c>
      <c r="B117" s="1" t="s">
        <v>71</v>
      </c>
      <c r="C117" s="1" t="s">
        <v>72</v>
      </c>
      <c r="D117" s="200">
        <v>23111.822</v>
      </c>
      <c r="E117" s="200">
        <v>43301.906000000003</v>
      </c>
      <c r="F117" s="200">
        <v>0.53373682899999997</v>
      </c>
      <c r="H117" s="71" t="s">
        <v>110</v>
      </c>
      <c r="I117" s="45">
        <v>0.25</v>
      </c>
      <c r="J117" s="46">
        <f>($F$120 - $M$121) * $F$122</f>
        <v>4.3162769592000005</v>
      </c>
      <c r="K117" s="46">
        <f>($F$121 - $M$121) * $F$122</f>
        <v>4.4293418872000005</v>
      </c>
      <c r="L117" s="47"/>
      <c r="M117" s="54">
        <f>IFERROR(AVERAGE(J117:L117),"")</f>
        <v>4.3728094232000005</v>
      </c>
      <c r="N117" s="55">
        <f>IFERROR(STDEV(J117:L117),"")</f>
        <v>7.9948977303168758E-2</v>
      </c>
    </row>
    <row r="118" spans="1:22" x14ac:dyDescent="0.25">
      <c r="A118" s="1" t="s">
        <v>81</v>
      </c>
      <c r="B118" s="1" t="s">
        <v>71</v>
      </c>
      <c r="C118" s="1" t="s">
        <v>72</v>
      </c>
      <c r="D118" s="200">
        <v>71256.133000000002</v>
      </c>
      <c r="E118" s="200">
        <v>45218.097999999998</v>
      </c>
      <c r="F118" s="200">
        <v>1.575832159</v>
      </c>
      <c r="H118" s="72" t="s">
        <v>111</v>
      </c>
      <c r="I118" s="20">
        <v>7.4999999999999997E-2</v>
      </c>
      <c r="J118" s="21">
        <f>($F$116 - $M$121) * $F$122</f>
        <v>2.2015986352000003</v>
      </c>
      <c r="K118" s="21">
        <f>($F$117 - $M$121) * $F$122</f>
        <v>2.1347787112000001</v>
      </c>
      <c r="L118" s="16"/>
      <c r="M118" s="28">
        <f>IFERROR(AVERAGE(J118:L118),"")</f>
        <v>2.1681886732000004</v>
      </c>
      <c r="N118" s="56">
        <f>IFERROR(STDEV(J118:L118),"")</f>
        <v>4.7248821378769915E-2</v>
      </c>
    </row>
    <row r="119" spans="1:22" x14ac:dyDescent="0.25">
      <c r="A119" s="1" t="s">
        <v>82</v>
      </c>
      <c r="B119" s="1" t="s">
        <v>71</v>
      </c>
      <c r="C119" s="1" t="s">
        <v>72</v>
      </c>
      <c r="D119" s="200">
        <v>72837.664000000004</v>
      </c>
      <c r="E119" s="200">
        <v>44578.152000000002</v>
      </c>
      <c r="F119" s="200">
        <v>1.6339318869999999</v>
      </c>
      <c r="H119" s="72" t="s">
        <v>112</v>
      </c>
      <c r="I119" s="18">
        <v>0.25</v>
      </c>
      <c r="J119" s="21">
        <f>($F$118 - $M$121) * $F$122</f>
        <v>6.3031600312</v>
      </c>
      <c r="K119" s="21">
        <f>($F$119 - $M$121) * $F$122</f>
        <v>6.5355589431999999</v>
      </c>
      <c r="L119" s="16"/>
      <c r="M119" s="28">
        <f>IFERROR(AVERAGE(J119:L119),"")</f>
        <v>6.4193594871999995</v>
      </c>
      <c r="N119" s="152">
        <f>IFERROR(STDEV(J119:L119),"")</f>
        <v>0.16433084661557559</v>
      </c>
    </row>
    <row r="120" spans="1:22" x14ac:dyDescent="0.25">
      <c r="A120" s="1" t="s">
        <v>79</v>
      </c>
      <c r="B120" s="1" t="s">
        <v>71</v>
      </c>
      <c r="C120" s="1" t="s">
        <v>72</v>
      </c>
      <c r="D120" s="200">
        <v>54222.940999999999</v>
      </c>
      <c r="E120" s="200">
        <v>50247.77</v>
      </c>
      <c r="F120" s="200">
        <v>1.0791113910000001</v>
      </c>
      <c r="H120" s="72" t="s">
        <v>113</v>
      </c>
      <c r="I120" s="16"/>
      <c r="J120" s="16"/>
      <c r="K120" s="16"/>
      <c r="L120" s="16"/>
      <c r="M120" s="16"/>
      <c r="N120" s="48"/>
    </row>
    <row r="121" spans="1:22" ht="15.75" thickBot="1" x14ac:dyDescent="0.3">
      <c r="A121" s="1" t="s">
        <v>80</v>
      </c>
      <c r="B121" s="1" t="s">
        <v>71</v>
      </c>
      <c r="C121" s="1" t="s">
        <v>72</v>
      </c>
      <c r="D121" s="200">
        <v>54421.038999999997</v>
      </c>
      <c r="E121" s="200">
        <v>49144.065999999999</v>
      </c>
      <c r="F121" s="200">
        <v>1.1073776230000001</v>
      </c>
      <c r="H121" s="73" t="s">
        <v>114</v>
      </c>
      <c r="I121" s="44"/>
      <c r="J121" s="101">
        <f>IF($G$108&lt;&gt;"","Point Deleted",$F$108)</f>
        <v>1.4739700000000001E-5</v>
      </c>
      <c r="K121" s="101">
        <f>IF($G$109&lt;&gt;"","Point Deleted",$F$109)</f>
        <v>6.9562700000000004E-5</v>
      </c>
      <c r="L121" s="44"/>
      <c r="M121" s="101">
        <f t="shared" ref="M121:M126" si="8">IFERROR(AVERAGE(J121:L121),"")</f>
        <v>4.2151200000000004E-5</v>
      </c>
      <c r="N121" s="106">
        <f t="shared" ref="N121:N126" si="9">IFERROR(STDEV(J121:L121),"")</f>
        <v>3.8765715064990095E-5</v>
      </c>
    </row>
    <row r="122" spans="1:22" ht="66.75" thickTop="1" thickBot="1" x14ac:dyDescent="0.3">
      <c r="C122" s="65"/>
      <c r="E122" s="201" t="s">
        <v>4</v>
      </c>
      <c r="F122" s="202">
        <v>4</v>
      </c>
      <c r="H122" s="74" t="s">
        <v>115</v>
      </c>
      <c r="I122" s="43"/>
      <c r="J122" s="61">
        <f>IFERROR(IF(ISTEXT($J$118),NA(),($J$118 * $I$118) / ($F$124 * 3600)),"")</f>
        <v>2.2933319116666667E-5</v>
      </c>
      <c r="K122" s="51">
        <f>IFERROR(IF(ISTEXT($K$118),NA(),($K$118 * $I$118) / ($F$124 * 3600)),"")</f>
        <v>2.223727824166667E-5</v>
      </c>
      <c r="L122" s="43"/>
      <c r="M122" s="51">
        <f t="shared" si="8"/>
        <v>2.2585298679166667E-5</v>
      </c>
      <c r="N122" s="57">
        <f t="shared" si="9"/>
        <v>4.9217522269551626E-7</v>
      </c>
      <c r="P122" s="75" t="s">
        <v>121</v>
      </c>
      <c r="Q122" s="76" t="s">
        <v>122</v>
      </c>
      <c r="R122" s="77" t="s">
        <v>95</v>
      </c>
      <c r="S122" s="77" t="s">
        <v>123</v>
      </c>
      <c r="T122" s="77" t="s">
        <v>124</v>
      </c>
      <c r="U122" s="77" t="s">
        <v>125</v>
      </c>
      <c r="V122" s="77" t="s">
        <v>117</v>
      </c>
    </row>
    <row r="123" spans="1:22" ht="18.75" thickTop="1" x14ac:dyDescent="0.35">
      <c r="C123" s="65"/>
      <c r="E123" s="203" t="s">
        <v>106</v>
      </c>
      <c r="F123" s="204">
        <v>0.11</v>
      </c>
      <c r="H123" s="72" t="s">
        <v>116</v>
      </c>
      <c r="I123" s="16"/>
      <c r="J123" s="40">
        <f>IFERROR(IF(ISTEXT($J$119),NA(),$J$119),"")</f>
        <v>6.3031600312</v>
      </c>
      <c r="K123" s="28">
        <f>IFERROR(IF(ISTEXT($K$119),NA(),$K$119),"")</f>
        <v>6.5355589431999999</v>
      </c>
      <c r="L123" s="16"/>
      <c r="M123" s="28">
        <f t="shared" si="8"/>
        <v>6.4193594871999995</v>
      </c>
      <c r="N123" s="152">
        <f t="shared" si="9"/>
        <v>0.16433084661557559</v>
      </c>
      <c r="Q123" s="78"/>
      <c r="R123" s="78" t="s">
        <v>109</v>
      </c>
      <c r="S123" s="82">
        <f>$J$114</f>
        <v>31.995865482133972</v>
      </c>
      <c r="T123" s="82">
        <f>$K$114</f>
        <v>29.621477801443984</v>
      </c>
      <c r="U123" s="78" t="str">
        <f>$L$114</f>
        <v/>
      </c>
      <c r="V123" s="83">
        <f>$M$113</f>
        <v>0.86924097646279475</v>
      </c>
    </row>
    <row r="124" spans="1:22" x14ac:dyDescent="0.25">
      <c r="C124" s="65"/>
      <c r="E124" s="203" t="s">
        <v>107</v>
      </c>
      <c r="F124" s="204">
        <v>2</v>
      </c>
      <c r="H124" s="72" t="s">
        <v>117</v>
      </c>
      <c r="I124" s="16"/>
      <c r="J124" s="62">
        <f>IFERROR(IF(OR(ISTEXT($J$117),ISTEXT($J$118),ISTEXT($J$119)),NA(),(($J$117 * $I$117) + ($J$118 * $I$118)) / $J$119 / $I$119),"")</f>
        <v>0.78956531725762369</v>
      </c>
      <c r="K124" s="31">
        <f>IFERROR(IF(OR(ISTEXT($K$117),ISTEXT($K$118),ISTEXT($K$119)),NA(),(($K$117 * $I$117) + ($K$118 * $I$118)) / $K$119 / $I$119),"")</f>
        <v>0.77572179282919773</v>
      </c>
      <c r="L124" s="16" t="str">
        <f>IFERROR(IF(OR(ISTEXT($L$117),ISTEXT($L$118),ISTEXT($L$119)),NA(),(($L$117 * $I$117) + ($L$118 * $I$118)) / $L$119 / $I$119),"")</f>
        <v/>
      </c>
      <c r="M124" s="31">
        <f t="shared" si="8"/>
        <v>0.78264355504341077</v>
      </c>
      <c r="N124" s="153">
        <f t="shared" si="9"/>
        <v>9.7888499988616189E-3</v>
      </c>
      <c r="P124" s="79" t="str">
        <f>$B$106</f>
        <v>Warfarin</v>
      </c>
      <c r="Q124" s="84">
        <f>$F$125</f>
        <v>10</v>
      </c>
      <c r="R124" s="78" t="s">
        <v>120</v>
      </c>
      <c r="S124" s="82">
        <f>$J$125</f>
        <v>33.076221801516404</v>
      </c>
      <c r="T124" s="82">
        <f>$K$125</f>
        <v>30.931872343463326</v>
      </c>
      <c r="U124" s="78" t="str">
        <f>$L$125</f>
        <v/>
      </c>
      <c r="V124" s="83">
        <f>$M$124</f>
        <v>0.78264355504341077</v>
      </c>
    </row>
    <row r="125" spans="1:22" ht="18.75" thickBot="1" x14ac:dyDescent="0.4">
      <c r="C125" s="65"/>
      <c r="E125" s="205" t="s">
        <v>108</v>
      </c>
      <c r="F125" s="206">
        <v>10</v>
      </c>
      <c r="H125" s="73" t="s">
        <v>119</v>
      </c>
      <c r="I125" s="44"/>
      <c r="J125" s="63">
        <f>IFERROR($J$122 / $J$119 / $F$123 * 1000000,"")</f>
        <v>33.076221801516404</v>
      </c>
      <c r="K125" s="52">
        <f>IFERROR($K$122 / $K$119 / $F$123 * 1000000,"")</f>
        <v>30.931872343463326</v>
      </c>
      <c r="L125" s="44" t="str">
        <f>IFERROR($L$122 / $L$119 / $F$123 * 1000000,"")</f>
        <v/>
      </c>
      <c r="M125" s="52">
        <f t="shared" si="8"/>
        <v>32.004047072489868</v>
      </c>
      <c r="N125" s="108">
        <f t="shared" si="9"/>
        <v>1.5162840430230298</v>
      </c>
      <c r="P125" s="80"/>
      <c r="Q125" s="85"/>
      <c r="R125" s="86" t="s">
        <v>91</v>
      </c>
      <c r="S125" s="87">
        <f>$J$126</f>
        <v>1.0337654976073607</v>
      </c>
      <c r="T125" s="87">
        <f>$K$126</f>
        <v>1.0442379867339187</v>
      </c>
      <c r="U125" s="86" t="str">
        <f>$L$126</f>
        <v/>
      </c>
      <c r="V125" s="86"/>
    </row>
    <row r="126" spans="1:22" ht="15.75" thickBot="1" x14ac:dyDescent="0.3">
      <c r="H126" s="49" t="s">
        <v>91</v>
      </c>
      <c r="I126" s="50"/>
      <c r="J126" s="53">
        <f>IFERROR($J$125 / $J$114,"")</f>
        <v>1.0337654976073607</v>
      </c>
      <c r="K126" s="53">
        <f>IFERROR($K$125 / $K$114,"")</f>
        <v>1.0442379867339187</v>
      </c>
      <c r="L126" s="50" t="str">
        <f>IFERROR($L$125 / $L$114,"")</f>
        <v/>
      </c>
      <c r="M126" s="53">
        <f t="shared" si="8"/>
        <v>1.0390017421706397</v>
      </c>
      <c r="N126" s="60">
        <f t="shared" si="9"/>
        <v>7.405168077291518E-3</v>
      </c>
      <c r="P126" s="81"/>
      <c r="Q126" s="88"/>
      <c r="R126" s="78"/>
      <c r="S126" s="78"/>
      <c r="T126" s="78"/>
      <c r="U126" s="78"/>
      <c r="V126" s="78"/>
    </row>
    <row r="127" spans="1:22" ht="15.75" thickTop="1" x14ac:dyDescent="0.25"/>
  </sheetData>
  <sortState ref="A2:X97">
    <sortCondition ref="K2:K97"/>
    <sortCondition ref="B2:B97"/>
    <sortCondition ref="G2:G97"/>
    <sortCondition ref="H2:H97"/>
    <sortCondition descending="1" ref="I2:I97"/>
    <sortCondition ref="J2:J97"/>
  </sortState>
  <conditionalFormatting sqref="J6">
    <cfRule type="expression" dxfId="79" priority="80">
      <formula>ISTEXT($J$6)</formula>
    </cfRule>
  </conditionalFormatting>
  <conditionalFormatting sqref="K6">
    <cfRule type="expression" dxfId="78" priority="79">
      <formula>ISTEXT($K$6)</formula>
    </cfRule>
  </conditionalFormatting>
  <conditionalFormatting sqref="J17">
    <cfRule type="expression" dxfId="77" priority="78">
      <formula>ISTEXT($J$17)</formula>
    </cfRule>
  </conditionalFormatting>
  <conditionalFormatting sqref="K17">
    <cfRule type="expression" dxfId="76" priority="77">
      <formula>ISTEXT($K$17)</formula>
    </cfRule>
  </conditionalFormatting>
  <conditionalFormatting sqref="J3">
    <cfRule type="expression" dxfId="75" priority="76">
      <formula>ISTEXT($J$3)</formula>
    </cfRule>
  </conditionalFormatting>
  <conditionalFormatting sqref="K3">
    <cfRule type="expression" dxfId="74" priority="75">
      <formula>ISTEXT($K$3)</formula>
    </cfRule>
  </conditionalFormatting>
  <conditionalFormatting sqref="J4">
    <cfRule type="expression" dxfId="73" priority="74">
      <formula>ISTEXT($J$4)</formula>
    </cfRule>
  </conditionalFormatting>
  <conditionalFormatting sqref="K4">
    <cfRule type="expression" dxfId="72" priority="73">
      <formula>ISTEXT($K$4)</formula>
    </cfRule>
  </conditionalFormatting>
  <conditionalFormatting sqref="J2">
    <cfRule type="expression" dxfId="71" priority="72">
      <formula>ISTEXT($J$2)</formula>
    </cfRule>
  </conditionalFormatting>
  <conditionalFormatting sqref="K2">
    <cfRule type="expression" dxfId="70" priority="71">
      <formula>ISTEXT($K$2)</formula>
    </cfRule>
  </conditionalFormatting>
  <conditionalFormatting sqref="J14">
    <cfRule type="expression" dxfId="69" priority="70">
      <formula>ISTEXT($J$14)</formula>
    </cfRule>
  </conditionalFormatting>
  <conditionalFormatting sqref="K14">
    <cfRule type="expression" dxfId="68" priority="69">
      <formula>ISTEXT($K$14)</formula>
    </cfRule>
  </conditionalFormatting>
  <conditionalFormatting sqref="J15">
    <cfRule type="expression" dxfId="67" priority="68">
      <formula>ISTEXT($J$15)</formula>
    </cfRule>
  </conditionalFormatting>
  <conditionalFormatting sqref="K15">
    <cfRule type="expression" dxfId="66" priority="67">
      <formula>ISTEXT($K$15)</formula>
    </cfRule>
  </conditionalFormatting>
  <conditionalFormatting sqref="J13">
    <cfRule type="expression" dxfId="65" priority="66">
      <formula>ISTEXT($J$13)</formula>
    </cfRule>
  </conditionalFormatting>
  <conditionalFormatting sqref="K13">
    <cfRule type="expression" dxfId="64" priority="65">
      <formula>ISTEXT($K$13)</formula>
    </cfRule>
  </conditionalFormatting>
  <conditionalFormatting sqref="J32">
    <cfRule type="expression" dxfId="63" priority="64">
      <formula>ISTEXT($J$32)</formula>
    </cfRule>
  </conditionalFormatting>
  <conditionalFormatting sqref="K32">
    <cfRule type="expression" dxfId="62" priority="63">
      <formula>ISTEXT($K$32)</formula>
    </cfRule>
  </conditionalFormatting>
  <conditionalFormatting sqref="J43">
    <cfRule type="expression" dxfId="61" priority="62">
      <formula>ISTEXT($J$43)</formula>
    </cfRule>
  </conditionalFormatting>
  <conditionalFormatting sqref="K43">
    <cfRule type="expression" dxfId="60" priority="61">
      <formula>ISTEXT($K$43)</formula>
    </cfRule>
  </conditionalFormatting>
  <conditionalFormatting sqref="J29">
    <cfRule type="expression" dxfId="59" priority="60">
      <formula>ISTEXT($J$29)</formula>
    </cfRule>
  </conditionalFormatting>
  <conditionalFormatting sqref="K29">
    <cfRule type="expression" dxfId="58" priority="59">
      <formula>ISTEXT($K$29)</formula>
    </cfRule>
  </conditionalFormatting>
  <conditionalFormatting sqref="J30">
    <cfRule type="expression" dxfId="57" priority="58">
      <formula>ISTEXT($J$30)</formula>
    </cfRule>
  </conditionalFormatting>
  <conditionalFormatting sqref="K30">
    <cfRule type="expression" dxfId="56" priority="57">
      <formula>ISTEXT($K$30)</formula>
    </cfRule>
  </conditionalFormatting>
  <conditionalFormatting sqref="J28">
    <cfRule type="expression" dxfId="55" priority="56">
      <formula>ISTEXT($J$28)</formula>
    </cfRule>
  </conditionalFormatting>
  <conditionalFormatting sqref="K28">
    <cfRule type="expression" dxfId="54" priority="55">
      <formula>ISTEXT($K$28)</formula>
    </cfRule>
  </conditionalFormatting>
  <conditionalFormatting sqref="J40">
    <cfRule type="expression" dxfId="53" priority="54">
      <formula>ISTEXT($J$40)</formula>
    </cfRule>
  </conditionalFormatting>
  <conditionalFormatting sqref="K40">
    <cfRule type="expression" dxfId="52" priority="53">
      <formula>ISTEXT($K$40)</formula>
    </cfRule>
  </conditionalFormatting>
  <conditionalFormatting sqref="J41">
    <cfRule type="expression" dxfId="51" priority="52">
      <formula>ISTEXT($J$41)</formula>
    </cfRule>
  </conditionalFormatting>
  <conditionalFormatting sqref="K41">
    <cfRule type="expression" dxfId="50" priority="51">
      <formula>ISTEXT($K$41)</formula>
    </cfRule>
  </conditionalFormatting>
  <conditionalFormatting sqref="J39">
    <cfRule type="expression" dxfId="49" priority="50">
      <formula>ISTEXT($J$39)</formula>
    </cfRule>
  </conditionalFormatting>
  <conditionalFormatting sqref="K39">
    <cfRule type="expression" dxfId="48" priority="49">
      <formula>ISTEXT($K$39)</formula>
    </cfRule>
  </conditionalFormatting>
  <conditionalFormatting sqref="J58">
    <cfRule type="expression" dxfId="47" priority="48">
      <formula>ISTEXT($J$58)</formula>
    </cfRule>
  </conditionalFormatting>
  <conditionalFormatting sqref="K58">
    <cfRule type="expression" dxfId="46" priority="47">
      <formula>ISTEXT($K$58)</formula>
    </cfRule>
  </conditionalFormatting>
  <conditionalFormatting sqref="J69">
    <cfRule type="expression" dxfId="45" priority="46">
      <formula>ISTEXT($J$69)</formula>
    </cfRule>
  </conditionalFormatting>
  <conditionalFormatting sqref="K69">
    <cfRule type="expression" dxfId="44" priority="45">
      <formula>ISTEXT($K$69)</formula>
    </cfRule>
  </conditionalFormatting>
  <conditionalFormatting sqref="J55">
    <cfRule type="expression" dxfId="43" priority="44">
      <formula>ISTEXT($J$55)</formula>
    </cfRule>
  </conditionalFormatting>
  <conditionalFormatting sqref="K55">
    <cfRule type="expression" dxfId="42" priority="43">
      <formula>ISTEXT($K$55)</formula>
    </cfRule>
  </conditionalFormatting>
  <conditionalFormatting sqref="J56">
    <cfRule type="expression" dxfId="41" priority="42">
      <formula>ISTEXT($J$56)</formula>
    </cfRule>
  </conditionalFormatting>
  <conditionalFormatting sqref="K56">
    <cfRule type="expression" dxfId="40" priority="41">
      <formula>ISTEXT($K$56)</formula>
    </cfRule>
  </conditionalFormatting>
  <conditionalFormatting sqref="J54">
    <cfRule type="expression" dxfId="39" priority="40">
      <formula>ISTEXT($J$54)</formula>
    </cfRule>
  </conditionalFormatting>
  <conditionalFormatting sqref="K54">
    <cfRule type="expression" dxfId="38" priority="39">
      <formula>ISTEXT($K$54)</formula>
    </cfRule>
  </conditionalFormatting>
  <conditionalFormatting sqref="J66">
    <cfRule type="expression" dxfId="37" priority="38">
      <formula>ISTEXT($J$66)</formula>
    </cfRule>
  </conditionalFormatting>
  <conditionalFormatting sqref="K66">
    <cfRule type="expression" dxfId="36" priority="37">
      <formula>ISTEXT($K$66)</formula>
    </cfRule>
  </conditionalFormatting>
  <conditionalFormatting sqref="J67">
    <cfRule type="expression" dxfId="35" priority="36">
      <formula>ISTEXT($J$67)</formula>
    </cfRule>
  </conditionalFormatting>
  <conditionalFormatting sqref="K67">
    <cfRule type="expression" dxfId="34" priority="35">
      <formula>ISTEXT($K$67)</formula>
    </cfRule>
  </conditionalFormatting>
  <conditionalFormatting sqref="J65">
    <cfRule type="expression" dxfId="33" priority="34">
      <formula>ISTEXT($J$65)</formula>
    </cfRule>
  </conditionalFormatting>
  <conditionalFormatting sqref="K65">
    <cfRule type="expression" dxfId="32" priority="33">
      <formula>ISTEXT($K$65)</formula>
    </cfRule>
  </conditionalFormatting>
  <conditionalFormatting sqref="J84">
    <cfRule type="expression" dxfId="31" priority="32">
      <formula>ISTEXT($J$84)</formula>
    </cfRule>
  </conditionalFormatting>
  <conditionalFormatting sqref="K84">
    <cfRule type="expression" dxfId="30" priority="31">
      <formula>ISTEXT($K$84)</formula>
    </cfRule>
  </conditionalFormatting>
  <conditionalFormatting sqref="J95">
    <cfRule type="expression" dxfId="29" priority="30">
      <formula>ISTEXT($J$95)</formula>
    </cfRule>
  </conditionalFormatting>
  <conditionalFormatting sqref="K95">
    <cfRule type="expression" dxfId="28" priority="29">
      <formula>ISTEXT($K$95)</formula>
    </cfRule>
  </conditionalFormatting>
  <conditionalFormatting sqref="J81">
    <cfRule type="expression" dxfId="27" priority="28">
      <formula>ISTEXT($J$81)</formula>
    </cfRule>
  </conditionalFormatting>
  <conditionalFormatting sqref="K81">
    <cfRule type="expression" dxfId="26" priority="27">
      <formula>ISTEXT($K$81)</formula>
    </cfRule>
  </conditionalFormatting>
  <conditionalFormatting sqref="J82">
    <cfRule type="expression" dxfId="25" priority="26">
      <formula>ISTEXT($J$82)</formula>
    </cfRule>
  </conditionalFormatting>
  <conditionalFormatting sqref="K82">
    <cfRule type="expression" dxfId="24" priority="25">
      <formula>ISTEXT($K$82)</formula>
    </cfRule>
  </conditionalFormatting>
  <conditionalFormatting sqref="J80">
    <cfRule type="expression" dxfId="23" priority="24">
      <formula>ISTEXT($J$80)</formula>
    </cfRule>
  </conditionalFormatting>
  <conditionalFormatting sqref="K80">
    <cfRule type="expression" dxfId="22" priority="23">
      <formula>ISTEXT($K$80)</formula>
    </cfRule>
  </conditionalFormatting>
  <conditionalFormatting sqref="J92">
    <cfRule type="expression" dxfId="21" priority="22">
      <formula>ISTEXT($J$92)</formula>
    </cfRule>
  </conditionalFormatting>
  <conditionalFormatting sqref="K92">
    <cfRule type="expression" dxfId="20" priority="21">
      <formula>ISTEXT($K$92)</formula>
    </cfRule>
  </conditionalFormatting>
  <conditionalFormatting sqref="J93">
    <cfRule type="expression" dxfId="19" priority="20">
      <formula>ISTEXT($J$93)</formula>
    </cfRule>
  </conditionalFormatting>
  <conditionalFormatting sqref="K93">
    <cfRule type="expression" dxfId="18" priority="19">
      <formula>ISTEXT($K$93)</formula>
    </cfRule>
  </conditionalFormatting>
  <conditionalFormatting sqref="J91">
    <cfRule type="expression" dxfId="17" priority="18">
      <formula>ISTEXT($J$91)</formula>
    </cfRule>
  </conditionalFormatting>
  <conditionalFormatting sqref="K91">
    <cfRule type="expression" dxfId="16" priority="17">
      <formula>ISTEXT($K$91)</formula>
    </cfRule>
  </conditionalFormatting>
  <conditionalFormatting sqref="J110">
    <cfRule type="expression" dxfId="15" priority="16">
      <formula>ISTEXT($J$110)</formula>
    </cfRule>
  </conditionalFormatting>
  <conditionalFormatting sqref="K110">
    <cfRule type="expression" dxfId="14" priority="15">
      <formula>ISTEXT($K$110)</formula>
    </cfRule>
  </conditionalFormatting>
  <conditionalFormatting sqref="J121">
    <cfRule type="expression" dxfId="13" priority="14">
      <formula>ISTEXT($J$121)</formula>
    </cfRule>
  </conditionalFormatting>
  <conditionalFormatting sqref="K121">
    <cfRule type="expression" dxfId="12" priority="13">
      <formula>ISTEXT($K$121)</formula>
    </cfRule>
  </conditionalFormatting>
  <conditionalFormatting sqref="J107">
    <cfRule type="expression" dxfId="11" priority="12">
      <formula>ISTEXT($J$107)</formula>
    </cfRule>
  </conditionalFormatting>
  <conditionalFormatting sqref="K107">
    <cfRule type="expression" dxfId="10" priority="11">
      <formula>ISTEXT($K$107)</formula>
    </cfRule>
  </conditionalFormatting>
  <conditionalFormatting sqref="J108">
    <cfRule type="expression" dxfId="9" priority="10">
      <formula>ISTEXT($J$108)</formula>
    </cfRule>
  </conditionalFormatting>
  <conditionalFormatting sqref="K108">
    <cfRule type="expression" dxfId="8" priority="9">
      <formula>ISTEXT($K$108)</formula>
    </cfRule>
  </conditionalFormatting>
  <conditionalFormatting sqref="J106">
    <cfRule type="expression" dxfId="7" priority="8">
      <formula>ISTEXT($J$106)</formula>
    </cfRule>
  </conditionalFormatting>
  <conditionalFormatting sqref="K106">
    <cfRule type="expression" dxfId="6" priority="7">
      <formula>ISTEXT($K$106)</formula>
    </cfRule>
  </conditionalFormatting>
  <conditionalFormatting sqref="J118">
    <cfRule type="expression" dxfId="5" priority="6">
      <formula>ISTEXT($J$118)</formula>
    </cfRule>
  </conditionalFormatting>
  <conditionalFormatting sqref="K118">
    <cfRule type="expression" dxfId="4" priority="5">
      <formula>ISTEXT($K$118)</formula>
    </cfRule>
  </conditionalFormatting>
  <conditionalFormatting sqref="J119">
    <cfRule type="expression" dxfId="3" priority="4">
      <formula>ISTEXT($J$119)</formula>
    </cfRule>
  </conditionalFormatting>
  <conditionalFormatting sqref="K119">
    <cfRule type="expression" dxfId="2" priority="3">
      <formula>ISTEXT($K$119)</formula>
    </cfRule>
  </conditionalFormatting>
  <conditionalFormatting sqref="J117">
    <cfRule type="expression" dxfId="1" priority="2">
      <formula>ISTEXT($J$117)</formula>
    </cfRule>
  </conditionalFormatting>
  <conditionalFormatting sqref="K117">
    <cfRule type="expression" dxfId="0" priority="1">
      <formula>ISTEXT($K$117)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Sierra</dc:creator>
  <cp:lastModifiedBy>Teresa Sierra</cp:lastModifiedBy>
  <dcterms:created xsi:type="dcterms:W3CDTF">2020-07-28T15:05:12Z</dcterms:created>
  <dcterms:modified xsi:type="dcterms:W3CDTF">2020-07-30T12:38:59Z</dcterms:modified>
</cp:coreProperties>
</file>