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cDir\GitHub\LCIAEutroph\cf_calc\"/>
    </mc:Choice>
  </mc:AlternateContent>
  <xr:revisionPtr revIDLastSave="0" documentId="13_ncr:1_{BF4395D7-C873-4C36-9D6E-0BD67AC0F400}" xr6:coauthVersionLast="45" xr6:coauthVersionMax="45" xr10:uidLastSave="{00000000-0000-0000-0000-000000000000}"/>
  <bookViews>
    <workbookView xWindow="86280" yWindow="-120" windowWidth="29040" windowHeight="15840" activeTab="7" xr2:uid="{F7456852-1360-4B49-9409-AF58BB556E63}"/>
  </bookViews>
  <sheets>
    <sheet name="ListFiles" sheetId="5" r:id="rId1"/>
    <sheet name="ListData" sheetId="8" r:id="rId2"/>
    <sheet name="DefineLCA" sheetId="1" r:id="rId3"/>
    <sheet name="DefineFFs" sheetId="4" r:id="rId4"/>
    <sheet name="DefineCalc" sheetId="6" r:id="rId5"/>
    <sheet name="Projection" sheetId="7" r:id="rId6"/>
    <sheet name="Stoichiometry" sheetId="9" r:id="rId7"/>
    <sheet name="NamedRanges" sheetId="10" r:id="rId8"/>
  </sheets>
  <definedNames>
    <definedName name="list_Calculation_Types">NamedRanges!$C$5:$C$6</definedName>
    <definedName name="list_Compartment_NameID">Tbl_Compartments[Compartment_NameID]</definedName>
    <definedName name="list_Data">Tbl_Data[Data_NameID]</definedName>
    <definedName name="list_FFfull_NameID">#REF!</definedName>
    <definedName name="list_FFsingle_NameIDs">Tbl_FFi[FFi_NameID]</definedName>
    <definedName name="list_Flow_NameID">Tbl_Flowables[Flow_NameID]</definedName>
    <definedName name="list_GeoFFi_NameID">Tbl_GeoFFi[GeoFFi_NameID]</definedName>
    <definedName name="list_GeoFile_NameID">Tbl_GeoFiles[GeoFile_NameID]</definedName>
    <definedName name="list_GeoPath_NameID">Tbl_GeoPath[GeoPath_NameID]</definedName>
    <definedName name="list_GeoTot_NameID">Tbl_GeoTot[GeoTot_NameID]</definedName>
    <definedName name="list_IC_NameID">Tbl_ICs[IC_NameID]</definedName>
    <definedName name="list_Pathway_NameID">#REF!</definedName>
    <definedName name="list_Projections">Tbl_Projections[Proj_NameID]</definedName>
    <definedName name="list_RegFile_NameID">Tbl_RegFiles[RegFile_NameID]</definedName>
    <definedName name="list_SDM_NameID">Tbl_SDM[SDM_NameID]</definedName>
    <definedName name="list_Sensitivity_Types">NamedRanges!$C$11:$C$12</definedName>
    <definedName name="list_Unit_NameID">Tbl_Units[Unit_NameID]</definedName>
    <definedName name="mw_H">Stoichiometry!$O$8</definedName>
    <definedName name="mw_N">Stoichiometry!$O$9</definedName>
    <definedName name="mw_N2O">Stoichiometry!$O$15</definedName>
    <definedName name="mw_NH3">Stoichiometry!$O$16</definedName>
    <definedName name="mw_NH4">Stoichiometry!$O$17</definedName>
    <definedName name="mw_NHx">Stoichiometry!$O$18</definedName>
    <definedName name="mw_NO">Stoichiometry!$O$13</definedName>
    <definedName name="mw_NO2">Stoichiometry!$O$14</definedName>
    <definedName name="mw_NOx">Stoichiometry!$O$19</definedName>
    <definedName name="mw_O">Stoichiometry!$O$10</definedName>
    <definedName name="mw_P">Stoichiometry!$O$11</definedName>
    <definedName name="mw_S">Stoichiometry!$O$12</definedName>
    <definedName name="mw_SO2">Stoichiometry!$O$20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6" i="4" l="1"/>
  <c r="S15" i="4"/>
  <c r="V9" i="6" l="1"/>
  <c r="X9" i="6"/>
  <c r="Z9" i="6"/>
  <c r="V10" i="6"/>
  <c r="X10" i="6"/>
  <c r="Z10" i="6"/>
  <c r="V11" i="6"/>
  <c r="X11" i="6"/>
  <c r="Z11" i="6"/>
  <c r="V12" i="6"/>
  <c r="X12" i="6"/>
  <c r="Z12" i="6"/>
  <c r="V13" i="6"/>
  <c r="X13" i="6"/>
  <c r="Z13" i="6"/>
  <c r="V14" i="6"/>
  <c r="X14" i="6"/>
  <c r="Z14" i="6"/>
  <c r="V15" i="6"/>
  <c r="X15" i="6"/>
  <c r="Z15" i="6"/>
  <c r="V16" i="6"/>
  <c r="AA16" i="6" s="1"/>
  <c r="X16" i="6"/>
  <c r="Z16" i="6"/>
  <c r="V17" i="6"/>
  <c r="X17" i="6"/>
  <c r="Z17" i="6"/>
  <c r="V18" i="6"/>
  <c r="X18" i="6"/>
  <c r="Z18" i="6"/>
  <c r="V19" i="6"/>
  <c r="X19" i="6"/>
  <c r="Z19" i="6"/>
  <c r="V20" i="6"/>
  <c r="X20" i="6"/>
  <c r="Z20" i="6"/>
  <c r="V21" i="6"/>
  <c r="X21" i="6"/>
  <c r="Z21" i="6"/>
  <c r="V22" i="6"/>
  <c r="X22" i="6"/>
  <c r="Z22" i="6"/>
  <c r="V23" i="6"/>
  <c r="X23" i="6"/>
  <c r="Z23" i="6"/>
  <c r="V24" i="6"/>
  <c r="X24" i="6"/>
  <c r="Z24" i="6"/>
  <c r="V25" i="6"/>
  <c r="X25" i="6"/>
  <c r="Z25" i="6"/>
  <c r="V26" i="6"/>
  <c r="X26" i="6"/>
  <c r="Z26" i="6"/>
  <c r="V27" i="6"/>
  <c r="X27" i="6"/>
  <c r="Z27" i="6"/>
  <c r="V28" i="6"/>
  <c r="X28" i="6"/>
  <c r="Z28" i="6"/>
  <c r="V29" i="6"/>
  <c r="X29" i="6"/>
  <c r="Z29" i="6"/>
  <c r="V30" i="6"/>
  <c r="X30" i="6"/>
  <c r="Z30" i="6"/>
  <c r="V31" i="6"/>
  <c r="X31" i="6"/>
  <c r="Z31" i="6"/>
  <c r="V32" i="6"/>
  <c r="X32" i="6"/>
  <c r="Z32" i="6"/>
  <c r="V33" i="6"/>
  <c r="X33" i="6"/>
  <c r="Z33" i="6"/>
  <c r="V34" i="6"/>
  <c r="X34" i="6"/>
  <c r="Z34" i="6"/>
  <c r="V35" i="6"/>
  <c r="X35" i="6"/>
  <c r="Z35" i="6"/>
  <c r="V36" i="6"/>
  <c r="X36" i="6"/>
  <c r="Z36" i="6"/>
  <c r="V37" i="6"/>
  <c r="X37" i="6"/>
  <c r="Z37" i="6"/>
  <c r="V38" i="6"/>
  <c r="X38" i="6"/>
  <c r="Z38" i="6"/>
  <c r="V39" i="6"/>
  <c r="X39" i="6"/>
  <c r="Z39" i="6"/>
  <c r="V40" i="6"/>
  <c r="X40" i="6"/>
  <c r="Z40" i="6"/>
  <c r="V41" i="6"/>
  <c r="X41" i="6"/>
  <c r="Z41" i="6"/>
  <c r="V42" i="6"/>
  <c r="X42" i="6"/>
  <c r="Z42" i="6"/>
  <c r="V43" i="6"/>
  <c r="X43" i="6"/>
  <c r="Z43" i="6"/>
  <c r="V44" i="6"/>
  <c r="X44" i="6"/>
  <c r="Z44" i="6"/>
  <c r="V45" i="6"/>
  <c r="X45" i="6"/>
  <c r="Z45" i="6"/>
  <c r="V46" i="6"/>
  <c r="X46" i="6"/>
  <c r="Z46" i="6"/>
  <c r="V47" i="6"/>
  <c r="X47" i="6"/>
  <c r="Z47" i="6"/>
  <c r="V48" i="6"/>
  <c r="X48" i="6"/>
  <c r="Z48" i="6"/>
  <c r="V49" i="6"/>
  <c r="X49" i="6"/>
  <c r="Z49" i="6"/>
  <c r="V50" i="6"/>
  <c r="X50" i="6"/>
  <c r="Z50" i="6"/>
  <c r="V51" i="6"/>
  <c r="X51" i="6"/>
  <c r="Z51" i="6"/>
  <c r="V52" i="6"/>
  <c r="X52" i="6"/>
  <c r="Z52" i="6"/>
  <c r="V53" i="6"/>
  <c r="X53" i="6"/>
  <c r="Z53" i="6"/>
  <c r="V54" i="6"/>
  <c r="X54" i="6"/>
  <c r="Z54" i="6"/>
  <c r="V55" i="6"/>
  <c r="X55" i="6"/>
  <c r="Z55" i="6"/>
  <c r="V56" i="6"/>
  <c r="X56" i="6"/>
  <c r="Z56" i="6"/>
  <c r="V57" i="6"/>
  <c r="X57" i="6"/>
  <c r="Z57" i="6"/>
  <c r="V58" i="6"/>
  <c r="X58" i="6"/>
  <c r="Z58" i="6"/>
  <c r="V59" i="6"/>
  <c r="X59" i="6"/>
  <c r="Z59" i="6"/>
  <c r="V60" i="6"/>
  <c r="X60" i="6"/>
  <c r="Z60" i="6"/>
  <c r="V61" i="6"/>
  <c r="X61" i="6"/>
  <c r="Z61" i="6"/>
  <c r="V62" i="6"/>
  <c r="X62" i="6"/>
  <c r="Z62" i="6"/>
  <c r="V63" i="6"/>
  <c r="X63" i="6"/>
  <c r="Z63" i="6"/>
  <c r="V64" i="6"/>
  <c r="X64" i="6"/>
  <c r="Z64" i="6"/>
  <c r="V65" i="6"/>
  <c r="X65" i="6"/>
  <c r="Z65" i="6"/>
  <c r="V66" i="6"/>
  <c r="X66" i="6"/>
  <c r="Z66" i="6"/>
  <c r="V67" i="6"/>
  <c r="X67" i="6"/>
  <c r="Z67" i="6"/>
  <c r="V68" i="6"/>
  <c r="X68" i="6"/>
  <c r="Z68" i="6"/>
  <c r="V69" i="6"/>
  <c r="X69" i="6"/>
  <c r="Z69" i="6"/>
  <c r="V70" i="6"/>
  <c r="X70" i="6"/>
  <c r="Z70" i="6"/>
  <c r="V71" i="6"/>
  <c r="X71" i="6"/>
  <c r="Z71" i="6"/>
  <c r="B29" i="6"/>
  <c r="B24" i="6"/>
  <c r="AA53" i="6" l="1"/>
  <c r="AA54" i="6" s="1"/>
  <c r="AA55" i="6" s="1"/>
  <c r="AA56" i="6" s="1"/>
  <c r="AA57" i="6" s="1"/>
  <c r="AA58" i="6" s="1"/>
  <c r="AA59" i="6" s="1"/>
  <c r="AA60" i="6" s="1"/>
  <c r="AA61" i="6" s="1"/>
  <c r="AA62" i="6" s="1"/>
  <c r="AA63" i="6" s="1"/>
  <c r="AA64" i="6" s="1"/>
  <c r="AA65" i="6" s="1"/>
  <c r="AA66" i="6" s="1"/>
  <c r="AA67" i="6" s="1"/>
  <c r="AA68" i="6" s="1"/>
  <c r="AA69" i="6" s="1"/>
  <c r="AA70" i="6" s="1"/>
  <c r="AA71" i="6" s="1"/>
  <c r="AA17" i="6"/>
  <c r="AA18" i="6" s="1"/>
  <c r="AA19" i="6" s="1"/>
  <c r="AA20" i="6" s="1"/>
  <c r="AA21" i="6" s="1"/>
  <c r="AA22" i="6" s="1"/>
  <c r="AA23" i="6" s="1"/>
  <c r="AA24" i="6" s="1"/>
  <c r="AA25" i="6" s="1"/>
  <c r="AA26" i="6" s="1"/>
  <c r="AA27" i="6" s="1"/>
  <c r="AA28" i="6" s="1"/>
  <c r="AA29" i="6" s="1"/>
  <c r="AA30" i="6" s="1"/>
  <c r="AA31" i="6" s="1"/>
  <c r="AA32" i="6" s="1"/>
  <c r="AA33" i="6" s="1"/>
  <c r="AA34" i="6" s="1"/>
  <c r="AA35" i="6" s="1"/>
  <c r="AA36" i="6" s="1"/>
  <c r="AA37" i="6" s="1"/>
  <c r="AA38" i="6" s="1"/>
  <c r="AA39" i="6" s="1"/>
  <c r="AA40" i="6" s="1"/>
  <c r="AA41" i="6" s="1"/>
  <c r="AA42" i="6" s="1"/>
  <c r="AA43" i="6" s="1"/>
  <c r="AA44" i="6" s="1"/>
  <c r="AA45" i="6" s="1"/>
  <c r="AA46" i="6" s="1"/>
  <c r="AA47" i="6" s="1"/>
  <c r="AA48" i="6" s="1"/>
  <c r="AA49" i="6" s="1"/>
  <c r="AA50" i="6" s="1"/>
  <c r="AA51" i="6" s="1"/>
  <c r="AA52" i="6" s="1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54" i="6"/>
  <c r="B42" i="6" l="1"/>
  <c r="B35" i="6"/>
  <c r="X8" i="6"/>
  <c r="X7" i="6"/>
  <c r="Y7" i="6" s="1"/>
  <c r="V7" i="6"/>
  <c r="B41" i="6"/>
  <c r="B34" i="6"/>
  <c r="B44" i="6"/>
  <c r="B45" i="6"/>
  <c r="B37" i="6"/>
  <c r="B38" i="6"/>
  <c r="B26" i="6"/>
  <c r="B27" i="6"/>
  <c r="B28" i="6"/>
  <c r="B17" i="6"/>
  <c r="B16" i="6"/>
  <c r="Y8" i="6" l="1"/>
  <c r="Y9" i="6" s="1"/>
  <c r="Y10" i="6" s="1"/>
  <c r="Y11" i="6" s="1"/>
  <c r="Y12" i="6" s="1"/>
  <c r="Y13" i="6" s="1"/>
  <c r="Y14" i="6" s="1"/>
  <c r="Y15" i="6" s="1"/>
  <c r="Y16" i="6" s="1"/>
  <c r="Y17" i="6" s="1"/>
  <c r="Y18" i="6" s="1"/>
  <c r="Y19" i="6" s="1"/>
  <c r="Y20" i="6" s="1"/>
  <c r="Y21" i="6" s="1"/>
  <c r="Y22" i="6" s="1"/>
  <c r="Y23" i="6" s="1"/>
  <c r="Y24" i="6" s="1"/>
  <c r="Y25" i="6" s="1"/>
  <c r="Y26" i="6" s="1"/>
  <c r="Y27" i="6" s="1"/>
  <c r="Y28" i="6" s="1"/>
  <c r="Y29" i="6" s="1"/>
  <c r="Y30" i="6" s="1"/>
  <c r="Y31" i="6" s="1"/>
  <c r="Y32" i="6" s="1"/>
  <c r="Y33" i="6" s="1"/>
  <c r="Y34" i="6" s="1"/>
  <c r="Y35" i="6" s="1"/>
  <c r="Y36" i="6" s="1"/>
  <c r="Y37" i="6" s="1"/>
  <c r="Y38" i="6" s="1"/>
  <c r="Y39" i="6" s="1"/>
  <c r="Y40" i="6" s="1"/>
  <c r="Y41" i="6" s="1"/>
  <c r="Y42" i="6" s="1"/>
  <c r="Y43" i="6" s="1"/>
  <c r="Y44" i="6" s="1"/>
  <c r="Y45" i="6" s="1"/>
  <c r="Y46" i="6" s="1"/>
  <c r="Y47" i="6" s="1"/>
  <c r="Y48" i="6" s="1"/>
  <c r="Y49" i="6" s="1"/>
  <c r="Y50" i="6" s="1"/>
  <c r="Y51" i="6" s="1"/>
  <c r="Y52" i="6" s="1"/>
  <c r="Y53" i="6" s="1"/>
  <c r="Y54" i="6" s="1"/>
  <c r="Y55" i="6" s="1"/>
  <c r="Y56" i="6" s="1"/>
  <c r="Y57" i="6" s="1"/>
  <c r="Y58" i="6" s="1"/>
  <c r="Y59" i="6" s="1"/>
  <c r="Y60" i="6" s="1"/>
  <c r="Y61" i="6" s="1"/>
  <c r="Y62" i="6" s="1"/>
  <c r="Y63" i="6" s="1"/>
  <c r="Y64" i="6" s="1"/>
  <c r="Y65" i="6" s="1"/>
  <c r="Y66" i="6" s="1"/>
  <c r="Y67" i="6" s="1"/>
  <c r="Y68" i="6" s="1"/>
  <c r="Y69" i="6" s="1"/>
  <c r="Y70" i="6" s="1"/>
  <c r="Y71" i="6" s="1"/>
  <c r="B8" i="6" l="1"/>
  <c r="B9" i="6"/>
  <c r="V8" i="6"/>
  <c r="Z8" i="6"/>
  <c r="B11" i="6"/>
  <c r="B12" i="6"/>
  <c r="B19" i="6"/>
  <c r="B20" i="6"/>
  <c r="B21" i="6"/>
  <c r="B22" i="6"/>
  <c r="B47" i="6" l="1"/>
  <c r="B48" i="6"/>
  <c r="B49" i="6"/>
  <c r="B50" i="6"/>
  <c r="F43" i="8"/>
  <c r="F44" i="8"/>
  <c r="F45" i="8"/>
  <c r="F46" i="8"/>
  <c r="F47" i="8"/>
  <c r="F48" i="8"/>
  <c r="F49" i="8"/>
  <c r="F50" i="8"/>
  <c r="F51" i="8"/>
  <c r="F52" i="8"/>
  <c r="F53" i="8"/>
  <c r="F42" i="8"/>
  <c r="D43" i="8"/>
  <c r="D44" i="8"/>
  <c r="D45" i="8"/>
  <c r="D46" i="8"/>
  <c r="D47" i="8"/>
  <c r="D48" i="8"/>
  <c r="D49" i="8"/>
  <c r="D50" i="8"/>
  <c r="D51" i="8"/>
  <c r="D52" i="8"/>
  <c r="D53" i="8"/>
  <c r="D42" i="8"/>
  <c r="B23" i="6"/>
  <c r="B25" i="6"/>
  <c r="B30" i="6"/>
  <c r="B31" i="6"/>
  <c r="B32" i="6"/>
  <c r="B33" i="6"/>
  <c r="B36" i="6"/>
  <c r="B39" i="6"/>
  <c r="B40" i="6"/>
  <c r="B43" i="6"/>
  <c r="B46" i="6"/>
  <c r="B51" i="6"/>
  <c r="B13" i="6"/>
  <c r="B14" i="6"/>
  <c r="B15" i="6"/>
  <c r="B53" i="6" l="1"/>
  <c r="L36" i="4" l="1"/>
  <c r="L39" i="4"/>
  <c r="L40" i="4"/>
  <c r="L41" i="4"/>
  <c r="L42" i="4"/>
  <c r="B52" i="6" l="1"/>
  <c r="O20" i="9" l="1"/>
  <c r="O17" i="9"/>
  <c r="O16" i="9"/>
  <c r="O15" i="9"/>
  <c r="O14" i="9"/>
  <c r="O13" i="9"/>
  <c r="O19" i="9" s="1"/>
  <c r="D11" i="9" s="1"/>
  <c r="L37" i="4" s="1"/>
  <c r="O18" i="9" l="1"/>
  <c r="D12" i="9" s="1"/>
  <c r="L38" i="4" s="1"/>
  <c r="F9" i="7"/>
  <c r="F10" i="7"/>
  <c r="F8" i="7"/>
  <c r="F11" i="7"/>
  <c r="F12" i="7"/>
  <c r="F13" i="7"/>
  <c r="N55" i="4" l="1" a="1"/>
  <c r="N55" i="4" s="1"/>
  <c r="N56" i="4" s="1"/>
  <c r="M55" i="4" a="1"/>
  <c r="M55" i="4" s="1"/>
  <c r="M56" i="4" s="1"/>
  <c r="S11" i="4"/>
  <c r="S12" i="4"/>
  <c r="S13" i="4"/>
  <c r="S14" i="4"/>
  <c r="S10" i="4"/>
  <c r="Z7" i="6" l="1"/>
  <c r="AA7" i="6"/>
  <c r="AA8" i="6" s="1"/>
  <c r="AA9" i="6" s="1"/>
  <c r="AA10" i="6" s="1"/>
  <c r="AA11" i="6" s="1"/>
  <c r="AA12" i="6" s="1"/>
  <c r="AA13" i="6" s="1"/>
  <c r="AA14" i="6" s="1"/>
  <c r="AA15" i="6" s="1"/>
  <c r="B18" i="6"/>
  <c r="B7" i="6"/>
  <c r="B10" i="6"/>
  <c r="D7" i="6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40" i="6" s="1"/>
  <c r="D41" i="6" s="1"/>
  <c r="D42" i="6" s="1"/>
  <c r="D43" i="6" s="1"/>
  <c r="D44" i="6" s="1"/>
  <c r="D45" i="6" s="1"/>
  <c r="D46" i="6" s="1"/>
  <c r="D47" i="6" s="1"/>
  <c r="D48" i="6" s="1"/>
  <c r="D49" i="6" s="1"/>
  <c r="D50" i="6" s="1"/>
  <c r="D51" i="6" s="1"/>
  <c r="D52" i="6" s="1"/>
  <c r="D53" i="6" s="1"/>
  <c r="D54" i="6" s="1"/>
  <c r="D55" i="6" s="1"/>
  <c r="D56" i="6" s="1"/>
  <c r="D57" i="6" s="1"/>
  <c r="D58" i="6" s="1"/>
  <c r="D59" i="6" s="1"/>
  <c r="D60" i="6" s="1"/>
  <c r="D61" i="6" s="1"/>
  <c r="D62" i="6" s="1"/>
  <c r="D63" i="6" s="1"/>
  <c r="D64" i="6" s="1"/>
  <c r="D65" i="6" s="1"/>
  <c r="D66" i="6" s="1"/>
  <c r="D67" i="6" s="1"/>
  <c r="D68" i="6" s="1"/>
  <c r="D69" i="6" s="1"/>
  <c r="D70" i="6" s="1"/>
  <c r="D71" i="6" s="1"/>
  <c r="F74" i="4" a="1"/>
  <c r="F74" i="4" s="1"/>
  <c r="F75" i="4" s="1"/>
  <c r="E74" i="4" a="1"/>
  <c r="E74" i="4" s="1"/>
  <c r="E75" i="4" s="1"/>
  <c r="G74" i="4" a="1"/>
  <c r="G74" i="4" s="1"/>
  <c r="G75" i="4" s="1"/>
  <c r="K74" i="4" a="1"/>
  <c r="K74" i="4" s="1"/>
  <c r="K75" i="4" s="1"/>
  <c r="L74" i="4" a="1"/>
  <c r="L74" i="4" s="1"/>
  <c r="L75" i="4" s="1"/>
  <c r="M74" i="4" a="1"/>
  <c r="M74" i="4" s="1"/>
  <c r="M75" i="4" s="1"/>
  <c r="J55" i="4" a="1"/>
  <c r="J55" i="4" s="1"/>
  <c r="J56" i="4" s="1"/>
  <c r="K55" i="4" a="1"/>
  <c r="K55" i="4" s="1"/>
  <c r="K56" i="4" s="1"/>
  <c r="L55" i="4" a="1"/>
  <c r="L55" i="4" s="1"/>
  <c r="L56" i="4" s="1"/>
  <c r="I55" i="4" a="1"/>
  <c r="I55" i="4" s="1"/>
  <c r="I56" i="4" s="1"/>
  <c r="F55" i="4" a="1"/>
  <c r="F55" i="4" s="1"/>
  <c r="F56" i="4" s="1"/>
  <c r="G55" i="4" a="1"/>
  <c r="G55" i="4" s="1"/>
  <c r="G56" i="4" s="1"/>
  <c r="H55" i="4" a="1"/>
  <c r="H55" i="4" s="1"/>
  <c r="H56" i="4" s="1"/>
  <c r="E55" i="4" a="1"/>
  <c r="E55" i="4" s="1"/>
  <c r="E56" i="4" s="1"/>
  <c r="W7" i="6" l="1"/>
  <c r="H74" i="4" a="1"/>
  <c r="H74" i="4" s="1"/>
  <c r="H75" i="4" s="1"/>
  <c r="J74" i="4" a="1"/>
  <c r="J74" i="4" s="1"/>
  <c r="J75" i="4" s="1"/>
  <c r="I74" i="4" a="1"/>
  <c r="I74" i="4" s="1"/>
  <c r="I75" i="4" s="1"/>
  <c r="W8" i="6" l="1"/>
  <c r="W9" i="6" s="1"/>
  <c r="W10" i="6" s="1"/>
  <c r="W11" i="6" s="1"/>
  <c r="W12" i="6" s="1"/>
  <c r="W13" i="6" s="1"/>
  <c r="W14" i="6" s="1"/>
  <c r="W15" i="6" s="1"/>
  <c r="W16" i="6" s="1"/>
  <c r="W17" i="6" s="1"/>
  <c r="W18" i="6" s="1"/>
  <c r="W19" i="6" s="1"/>
  <c r="W20" i="6" s="1"/>
  <c r="W21" i="6" s="1"/>
  <c r="W22" i="6" s="1"/>
  <c r="W23" i="6" s="1"/>
  <c r="W24" i="6" s="1"/>
  <c r="W25" i="6" s="1"/>
  <c r="W26" i="6" s="1"/>
  <c r="W27" i="6" s="1"/>
  <c r="W28" i="6" s="1"/>
  <c r="W29" i="6" s="1"/>
  <c r="W30" i="6" s="1"/>
  <c r="W31" i="6" s="1"/>
  <c r="W32" i="6" s="1"/>
  <c r="W33" i="6" s="1"/>
  <c r="W34" i="6" s="1"/>
  <c r="W35" i="6" s="1"/>
  <c r="W36" i="6" s="1"/>
  <c r="W37" i="6" s="1"/>
  <c r="W38" i="6" s="1"/>
  <c r="W39" i="6" s="1"/>
  <c r="W40" i="6" s="1"/>
  <c r="W41" i="6" s="1"/>
  <c r="W42" i="6" s="1"/>
  <c r="W43" i="6" s="1"/>
  <c r="W44" i="6" s="1"/>
  <c r="W45" i="6" s="1"/>
  <c r="W46" i="6" s="1"/>
  <c r="W47" i="6" s="1"/>
  <c r="W48" i="6" s="1"/>
  <c r="W49" i="6" s="1"/>
  <c r="W50" i="6" s="1"/>
  <c r="W51" i="6" s="1"/>
  <c r="W52" i="6" s="1"/>
  <c r="W53" i="6" s="1"/>
  <c r="W54" i="6" s="1"/>
  <c r="W55" i="6" s="1"/>
  <c r="W56" i="6" s="1"/>
  <c r="W57" i="6" s="1"/>
  <c r="W58" i="6" s="1"/>
  <c r="W59" i="6" s="1"/>
  <c r="W60" i="6" s="1"/>
  <c r="W61" i="6" s="1"/>
  <c r="W62" i="6" s="1"/>
  <c r="W63" i="6" s="1"/>
  <c r="W64" i="6" s="1"/>
  <c r="W65" i="6" s="1"/>
  <c r="W66" i="6" s="1"/>
  <c r="W67" i="6" s="1"/>
  <c r="W68" i="6" s="1"/>
  <c r="W69" i="6" s="1"/>
  <c r="W70" i="6" s="1"/>
  <c r="W71" i="6" s="1"/>
  <c r="P82" i="1" l="1" a="1"/>
  <c r="P82" i="1" s="1"/>
  <c r="Q82" i="1" a="1"/>
  <c r="Q82" i="1" s="1"/>
  <c r="R82" i="1" a="1"/>
  <c r="R82" i="1" s="1"/>
  <c r="S82" i="1" a="1"/>
  <c r="S82" i="1" s="1"/>
  <c r="O82" i="1" a="1"/>
  <c r="O8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<sst xmlns="http://schemas.openxmlformats.org/spreadsheetml/2006/main" count="2146" uniqueCount="631">
  <si>
    <t>Folder</t>
  </si>
  <si>
    <t>Extension</t>
  </si>
  <si>
    <t>Description</t>
  </si>
  <si>
    <t>GEOS_Roy_Grid_pWCEA</t>
  </si>
  <si>
    <t>.shp</t>
  </si>
  <si>
    <t>excel_LME_FF</t>
  </si>
  <si>
    <t>Cosme_LME_data</t>
  </si>
  <si>
    <t>.xlsx</t>
  </si>
  <si>
    <t>LMEdata</t>
  </si>
  <si>
    <t>LMEID</t>
  </si>
  <si>
    <t>ID</t>
  </si>
  <si>
    <t>Cosme FFs for LMEs, indexed to NEWS2 basins</t>
  </si>
  <si>
    <t>FFairNOx</t>
  </si>
  <si>
    <t>.mat</t>
  </si>
  <si>
    <t>mat_FFNOxAir</t>
  </si>
  <si>
    <t>Provides directory info for all files (shp, xlsx, mat, csv, etc.)  Note that names are unique!</t>
  </si>
  <si>
    <t>Note data validation to prevent duplication of names.</t>
  </si>
  <si>
    <t>Name</t>
  </si>
  <si>
    <t>LMEs66_pWCEA</t>
  </si>
  <si>
    <t>LME_NUMBER</t>
  </si>
  <si>
    <t>LME_NAME</t>
  </si>
  <si>
    <t>Calculation</t>
  </si>
  <si>
    <t>Number</t>
  </si>
  <si>
    <t>Normalize</t>
  </si>
  <si>
    <t>Normalize_From</t>
  </si>
  <si>
    <t>Normalize_To</t>
  </si>
  <si>
    <t>should be able to normalize to either a shapefile or an aggregated boundary (e.g., continent)</t>
  </si>
  <si>
    <t>US_County</t>
  </si>
  <si>
    <t>US_State</t>
  </si>
  <si>
    <t>Country</t>
  </si>
  <si>
    <t>Continent</t>
  </si>
  <si>
    <t>Globe</t>
  </si>
  <si>
    <t>some lookup tables here (pointing to tbl_files???)</t>
  </si>
  <si>
    <t>Aggregation</t>
  </si>
  <si>
    <t>FF</t>
  </si>
  <si>
    <t>Sector</t>
  </si>
  <si>
    <t>Agric</t>
  </si>
  <si>
    <t>Alt2</t>
  </si>
  <si>
    <t>Base_Directory</t>
  </si>
  <si>
    <t>File_Name</t>
  </si>
  <si>
    <t>Does not specify data col</t>
  </si>
  <si>
    <t>SDM_NameID</t>
  </si>
  <si>
    <t>Use_Existing_File</t>
  </si>
  <si>
    <t>freshwater 0.5 fate factors</t>
  </si>
  <si>
    <t>P</t>
  </si>
  <si>
    <t>helmes 2012</t>
  </si>
  <si>
    <t>Freshwater Eutrophication</t>
  </si>
  <si>
    <t>P_eq</t>
  </si>
  <si>
    <t>air deposition matrix</t>
  </si>
  <si>
    <t>NOx</t>
  </si>
  <si>
    <t>air</t>
  </si>
  <si>
    <t>2x2.5</t>
  </si>
  <si>
    <t>soil</t>
  </si>
  <si>
    <t>roy 2012</t>
  </si>
  <si>
    <t>Citation</t>
  </si>
  <si>
    <t>Start_Resolution</t>
  </si>
  <si>
    <t>End_Compartment</t>
  </si>
  <si>
    <t>End_Resolution</t>
  </si>
  <si>
    <t>Marine Eutrophication</t>
  </si>
  <si>
    <t>IC_NameID</t>
  </si>
  <si>
    <t>N_eq</t>
  </si>
  <si>
    <t>freshwater eutrophication</t>
  </si>
  <si>
    <t>marine eutrophication</t>
  </si>
  <si>
    <t>terrestrial acidification</t>
  </si>
  <si>
    <t>Terrestrial Acidification</t>
  </si>
  <si>
    <t>SO2_eq</t>
  </si>
  <si>
    <t>FW Eutr</t>
  </si>
  <si>
    <t>Mar Eutr</t>
  </si>
  <si>
    <t>Terr Acid</t>
  </si>
  <si>
    <t>Short_Name</t>
  </si>
  <si>
    <t>Display_Name</t>
  </si>
  <si>
    <t>phosphorus</t>
  </si>
  <si>
    <t>nitrogen</t>
  </si>
  <si>
    <t>Phosphorus</t>
  </si>
  <si>
    <t>Nitrogen</t>
  </si>
  <si>
    <t>Ammonia</t>
  </si>
  <si>
    <t>nox</t>
  </si>
  <si>
    <t>Nitrogen oxides</t>
  </si>
  <si>
    <t>so2</t>
  </si>
  <si>
    <t>Sulfur dioxide</t>
  </si>
  <si>
    <t>N</t>
  </si>
  <si>
    <t>SO2</t>
  </si>
  <si>
    <t>Units</t>
  </si>
  <si>
    <t>Unit_NameID</t>
  </si>
  <si>
    <t>p equivalents</t>
  </si>
  <si>
    <t>Impact Categories</t>
  </si>
  <si>
    <t>n equivalents</t>
  </si>
  <si>
    <t>Flow_NameID</t>
  </si>
  <si>
    <t>so2 equivalents</t>
  </si>
  <si>
    <t>Units_CF_mid</t>
  </si>
  <si>
    <t>Set up Impact Categories, Flows, and Units</t>
  </si>
  <si>
    <t>Set up Files</t>
  </si>
  <si>
    <t>Set up Fate Factors (SDMs, Fate Factors, Pathways, and FULL Fate Factors)</t>
  </si>
  <si>
    <t>Phosphorus equivalents</t>
  </si>
  <si>
    <t>Sulfur Dioxide equivalents</t>
  </si>
  <si>
    <t>Nitrogen equivalents</t>
  </si>
  <si>
    <t>mw_P</t>
  </si>
  <si>
    <t>mw_N</t>
  </si>
  <si>
    <t>mw_O</t>
  </si>
  <si>
    <t>mw_S</t>
  </si>
  <si>
    <t>mw_H</t>
  </si>
  <si>
    <t>mw_NO2</t>
  </si>
  <si>
    <t>mw_NO</t>
  </si>
  <si>
    <t>mw_N2O</t>
  </si>
  <si>
    <t>mw_NH3</t>
  </si>
  <si>
    <t>mw_NH4</t>
  </si>
  <si>
    <t>mw_NHx</t>
  </si>
  <si>
    <t>mw_NOx</t>
  </si>
  <si>
    <t>mw_SO2</t>
  </si>
  <si>
    <t>cosme</t>
  </si>
  <si>
    <t>emission to soil, impact in lme</t>
  </si>
  <si>
    <t>emission to fw, impact in lme</t>
  </si>
  <si>
    <t>news2</t>
  </si>
  <si>
    <t>lme</t>
  </si>
  <si>
    <t>0.5x0.5</t>
  </si>
  <si>
    <t>Notes</t>
  </si>
  <si>
    <t>IC_FwEutro</t>
  </si>
  <si>
    <t>IC_MarEutro</t>
  </si>
  <si>
    <t>IC_TerrAcid</t>
  </si>
  <si>
    <t>Flow_P</t>
  </si>
  <si>
    <t>Flow_N</t>
  </si>
  <si>
    <t>Flow_NOx</t>
  </si>
  <si>
    <t>Flow_SO2</t>
  </si>
  <si>
    <t>ammonia</t>
  </si>
  <si>
    <t>Unit_Peq</t>
  </si>
  <si>
    <t>Unit_Neq</t>
  </si>
  <si>
    <t>Unit_SO2eq</t>
  </si>
  <si>
    <t>Short Name</t>
  </si>
  <si>
    <t>IC specifies units (i.e., one set of units per impact category)</t>
  </si>
  <si>
    <t>Impact Category</t>
  </si>
  <si>
    <t>we get units from the IC Table</t>
  </si>
  <si>
    <t>IC, Flow</t>
  </si>
  <si>
    <t>Geo  Files</t>
  </si>
  <si>
    <t>GeoFile_NameID</t>
  </si>
  <si>
    <t>Header_ID</t>
  </si>
  <si>
    <t>Header_Name</t>
  </si>
  <si>
    <t>id</t>
  </si>
  <si>
    <t>FW_05degIndex_pWCEA</t>
  </si>
  <si>
    <t>nindex</t>
  </si>
  <si>
    <t>OBJECTID</t>
  </si>
  <si>
    <t>NEWS2basins_pWCEA</t>
  </si>
  <si>
    <t>NEWS2basin</t>
  </si>
  <si>
    <t>us_counties_pWCEA</t>
  </si>
  <si>
    <t>GEOID</t>
  </si>
  <si>
    <t>NAME</t>
  </si>
  <si>
    <t>us_states_pWCEA</t>
  </si>
  <si>
    <t>STATEFP</t>
  </si>
  <si>
    <t>us_pWCEA</t>
  </si>
  <si>
    <t>newID</t>
  </si>
  <si>
    <t>WBDHU8_pWCEA</t>
  </si>
  <si>
    <t>HUC8</t>
  </si>
  <si>
    <t>Id</t>
  </si>
  <si>
    <t>gpwv42010_poly_pWCEA</t>
  </si>
  <si>
    <t>GDP2010_pWCEA</t>
  </si>
  <si>
    <t>pop2010_25km</t>
  </si>
  <si>
    <t>pop2010_50km</t>
  </si>
  <si>
    <t>pop2010_100km</t>
  </si>
  <si>
    <t>pop2010_200km</t>
  </si>
  <si>
    <t>pop2010_400km</t>
  </si>
  <si>
    <t>gdp2010_25km</t>
  </si>
  <si>
    <t>gdp2010_50km</t>
  </si>
  <si>
    <t>gdp2010_100km</t>
  </si>
  <si>
    <t>gdp2010_200km</t>
  </si>
  <si>
    <t>gdp2010_400km</t>
  </si>
  <si>
    <t>huc8_25km</t>
  </si>
  <si>
    <t>huc8_50km</t>
  </si>
  <si>
    <t>huc8_100km</t>
  </si>
  <si>
    <t>fert_Lu_N</t>
  </si>
  <si>
    <t>fert_Lu_P</t>
  </si>
  <si>
    <t>fert_Potter_N</t>
  </si>
  <si>
    <t>fert_Potter_P</t>
  </si>
  <si>
    <t>air_Edgar_agric_NOx</t>
  </si>
  <si>
    <t>air_Edgar_agric_NH3</t>
  </si>
  <si>
    <t>air_Edgar_nonagric_NOx</t>
  </si>
  <si>
    <t>air_Edgar_nonagric_NH3</t>
  </si>
  <si>
    <t>News2</t>
  </si>
  <si>
    <t>USHuc8</t>
  </si>
  <si>
    <t>World</t>
  </si>
  <si>
    <t>Pop</t>
  </si>
  <si>
    <t>Pop2010_25km</t>
  </si>
  <si>
    <t>Pop2010_50km</t>
  </si>
  <si>
    <t>Pop2010_100km</t>
  </si>
  <si>
    <t>Pop2010_200km</t>
  </si>
  <si>
    <t>Pop2010_400km</t>
  </si>
  <si>
    <t>Gdp2010_25km</t>
  </si>
  <si>
    <t>Gdp2010_50km</t>
  </si>
  <si>
    <t>Gdp2010_100km</t>
  </si>
  <si>
    <t>Gdp2010_200km</t>
  </si>
  <si>
    <t>Gdp2010_400km</t>
  </si>
  <si>
    <t>Pop2010</t>
  </si>
  <si>
    <t>Gdp2010</t>
  </si>
  <si>
    <t>USHuc8_25km</t>
  </si>
  <si>
    <t>USHuc8_100km</t>
  </si>
  <si>
    <t>USHuc8_50km</t>
  </si>
  <si>
    <t>FertN_Lu2017</t>
  </si>
  <si>
    <t>FertP_Lu2017</t>
  </si>
  <si>
    <t>FertN_Potter2010</t>
  </si>
  <si>
    <t>FertP_Potter2010</t>
  </si>
  <si>
    <t>FertN_Mueller2012</t>
  </si>
  <si>
    <t>FertP_Mueller2012</t>
  </si>
  <si>
    <t>EmitEdgarAgNOx</t>
  </si>
  <si>
    <t>EmitEdgarNonagNOx</t>
  </si>
  <si>
    <t>EmitEdgarAgNH3</t>
  </si>
  <si>
    <t>EmitEdgarNonagNH3</t>
  </si>
  <si>
    <t>FF_i</t>
  </si>
  <si>
    <t>FFi_NameID</t>
  </si>
  <si>
    <t>GeoFFi_NameID</t>
  </si>
  <si>
    <t>GeoFFi</t>
  </si>
  <si>
    <t>Flow In</t>
  </si>
  <si>
    <t>Flow Out</t>
  </si>
  <si>
    <t>where specify compartment?</t>
  </si>
  <si>
    <t>fw</t>
  </si>
  <si>
    <t>not used?</t>
  </si>
  <si>
    <t>for record-keeping</t>
  </si>
  <si>
    <t>These are the geometries for the fate factors… they are unique in this table, but are repeated (for substances) in table FF_i</t>
  </si>
  <si>
    <t>Geo_FFi / SDM</t>
  </si>
  <si>
    <t>(not validated)</t>
  </si>
  <si>
    <t>Order of combining for pathways</t>
  </si>
  <si>
    <t>GeoPath</t>
  </si>
  <si>
    <t>GeoPath_NameID</t>
  </si>
  <si>
    <t>GeoTot and GeoPath</t>
  </si>
  <si>
    <t>GeoTot_NameID</t>
  </si>
  <si>
    <t>GeoPaths</t>
  </si>
  <si>
    <t>GeoTot</t>
  </si>
  <si>
    <t>mat_FFNHxAir</t>
  </si>
  <si>
    <t>Pathways that contribute to overall geo tot (e.g., 3 pathways for Air-LME)</t>
  </si>
  <si>
    <t>ID Calc</t>
  </si>
  <si>
    <t>Do Calc</t>
  </si>
  <si>
    <t>Emit Compartment</t>
  </si>
  <si>
    <t>Receive Compartment</t>
  </si>
  <si>
    <t>Projection</t>
  </si>
  <si>
    <t>Projections</t>
  </si>
  <si>
    <t>Proj_NameID</t>
  </si>
  <si>
    <t>Well-Known Text</t>
  </si>
  <si>
    <t>Source</t>
  </si>
  <si>
    <t>https://proj.org/operations/projections/eqearth.html</t>
  </si>
  <si>
    <t>Proj_EqualEarth</t>
  </si>
  <si>
    <t>Code</t>
  </si>
  <si>
    <t>Distance Unit</t>
  </si>
  <si>
    <t>m</t>
  </si>
  <si>
    <t>Proj_MollweideWorld</t>
  </si>
  <si>
    <t>Mollweide, World</t>
  </si>
  <si>
    <t>PROJCS["World_Mollweide",GEOGCS["GCS_WGS_1984",DATUM["WGS_1984",SPHEROID["WGS_1984",6378137,298.257223563]],PRIMEM["Greenwich",0],UNIT["Degree",0.017453292519943295]],PROJECTION["Mollweide"],PARAMETER["False_Easting",0],PARAMETER["False_Northing",0],PARAMETER["Central_Meridian",0],UNIT["Meter",1],AUTHORITY["EPSG","54009"]]</t>
  </si>
  <si>
    <t>ESRI:54009</t>
  </si>
  <si>
    <t>https://spatialreference.org/ref/esri/54009/</t>
  </si>
  <si>
    <t>Proj</t>
  </si>
  <si>
    <t>+proj=eqearth +datum=WGS84 +wktext</t>
  </si>
  <si>
    <t>Albers Equal Area Conic, North America</t>
  </si>
  <si>
    <t>ESRI:102008</t>
  </si>
  <si>
    <t>+proj=aea +lat_1=20 +lat_2=60 +lat_0=40 +lon_0=-96 +x_0=0 +y_0=0 +ellps=GRS80 +datum=NAD83 +units=m +no_defs</t>
  </si>
  <si>
    <t>PROJCS["North_America_Albers_Equal_Area_Conic",GEOGCS["GCS_North_American_1983",DATUM["North_American_Datum_1983",SPHEROID["GRS_1980",6378137,298.257222101]],PRIMEM["Greenwich",0],UNIT["Degree",0.017453292519943295]],PROJECTION["Albers_Conic_Equal_Area"],PARAMETER["False_Easting",0],PARAMETER["False_Northing",0],PARAMETER["longitude_of_center",-96],PARAMETER["Standard_Parallel_1",20],PARAMETER["Standard_Parallel_2",60],PARAMETER["latitude_of_center",40],UNIT["Meter",1],AUTHORITY["EPSG","102008"]]</t>
  </si>
  <si>
    <t>https://spatialreference.org/ref/esri/north-america-albers-equal-area-conic/</t>
  </si>
  <si>
    <t>https://spatialreference.org/ref/esri/usa-contiguous-albers-equal-area-conic/</t>
  </si>
  <si>
    <t>Proj_AlbersEA_USA</t>
  </si>
  <si>
    <t>Albers Equal Area Conic, USA</t>
  </si>
  <si>
    <t>ESRI:102003</t>
  </si>
  <si>
    <t xml:space="preserve">+proj=aea +lat_1=29.5 +lat_2=45.5 +lat_0=37.5 +lon_0=-96 +x_0=0 +y_0=0 +ellps=GRS80 +datum=NAD83 +units=m +no_defs </t>
  </si>
  <si>
    <t>PROJCS["USA_Contiguous_Albers_Equal_Area_Conic",GEOGCS["GCS_North_American_1983",DATUM["North_American_Datum_1983",SPHEROID["GRS_1980",6378137,298.257222101]],PRIMEM["Greenwich",0],UNIT["Degree",0.017453292519943295]],PROJECTION["Albers_Conic_Equal_Area"],PARAMETER["False_Easting",0],PARAMETER["False_Northing",0],PARAMETER["longitude_of_center",-96],PARAMETER["Standard_Parallel_1",29.5],PARAMETER["Standard_Parallel_2",45.5],PARAMETER["latitude_of_center",37.5],UNIT["Meter",1],AUTHORITY["EPSG","102003"]]</t>
  </si>
  <si>
    <t>Equal Earth, recently developed (no code or wkt?); more visually appealing than mollweide, perhaps</t>
  </si>
  <si>
    <t>US Counties</t>
  </si>
  <si>
    <t>US States</t>
  </si>
  <si>
    <t>US National</t>
  </si>
  <si>
    <t>USGS HUC 8 Watersheds</t>
  </si>
  <si>
    <t>Countries</t>
  </si>
  <si>
    <t>Continents</t>
  </si>
  <si>
    <t>World (all countries)</t>
  </si>
  <si>
    <t>2x2.5 grid, GEOS-Chem</t>
  </si>
  <si>
    <t>0.5x0.5 grid, WWDRI</t>
  </si>
  <si>
    <t>LMEs</t>
  </si>
  <si>
    <t>NEWS2 Basins</t>
  </si>
  <si>
    <t>CIESIN Population</t>
  </si>
  <si>
    <t>Type</t>
  </si>
  <si>
    <t>Political</t>
  </si>
  <si>
    <t>US_Nation</t>
  </si>
  <si>
    <t>Intensive</t>
  </si>
  <si>
    <t>(does the data go elsewhere?)</t>
  </si>
  <si>
    <t>Data_NameID</t>
  </si>
  <si>
    <t>Set up Data</t>
  </si>
  <si>
    <t>Data</t>
  </si>
  <si>
    <t>GeoFile Name</t>
  </si>
  <si>
    <t>(blank for matrix values)</t>
  </si>
  <si>
    <t>Edgar Air Ag NH3</t>
  </si>
  <si>
    <t>Edgar dataset, air emissions for agriculture, NH3</t>
  </si>
  <si>
    <t>Edgar Air Ag NOx</t>
  </si>
  <si>
    <t>Edgar dataset, air emissions for agriculture, NOx</t>
  </si>
  <si>
    <t>Edgar Air NonAg NH3</t>
  </si>
  <si>
    <t>Edgar Air NonAg NOx</t>
  </si>
  <si>
    <t>Fertilizer N Lu</t>
  </si>
  <si>
    <t>Fertilizer N Mueller</t>
  </si>
  <si>
    <t>Fertilizer N Potter</t>
  </si>
  <si>
    <t>Fertilizer P Lu</t>
  </si>
  <si>
    <t>Fertilizer P Mueller</t>
  </si>
  <si>
    <t>Fertilizer P Potter</t>
  </si>
  <si>
    <t>GDP</t>
  </si>
  <si>
    <t>GDP 100km coast</t>
  </si>
  <si>
    <t>GDP 200km coast</t>
  </si>
  <si>
    <t>GDP 25 km coast</t>
  </si>
  <si>
    <t>GDP 400 km coast</t>
  </si>
  <si>
    <t>GDP 50 km coast</t>
  </si>
  <si>
    <t>Pop 100 km coast</t>
  </si>
  <si>
    <t>Pop 200 km coast</t>
  </si>
  <si>
    <t>Pop 25 km coast</t>
  </si>
  <si>
    <t>Pop 400 km coast</t>
  </si>
  <si>
    <t>Pop 50 km coast</t>
  </si>
  <si>
    <t>Sort</t>
  </si>
  <si>
    <t>US_NCEA_HUC8_Compiled</t>
  </si>
  <si>
    <t>data</t>
  </si>
  <si>
    <t>HUC8_num</t>
  </si>
  <si>
    <t>P_Agric</t>
  </si>
  <si>
    <t>P_Nonagric</t>
  </si>
  <si>
    <t>P_General</t>
  </si>
  <si>
    <t>N_Agric</t>
  </si>
  <si>
    <t>N_Nonagric</t>
  </si>
  <si>
    <t>N_General</t>
  </si>
  <si>
    <t>NOX_Agric</t>
  </si>
  <si>
    <t>NOX_Nonagric</t>
  </si>
  <si>
    <t>NOX_General</t>
  </si>
  <si>
    <t>NHX_Agric</t>
  </si>
  <si>
    <t>NHX_Nonagric</t>
  </si>
  <si>
    <t>NHX_General</t>
  </si>
  <si>
    <t>USNCEA_P_Agric</t>
  </si>
  <si>
    <t>USNCEA_P_Nonagric</t>
  </si>
  <si>
    <t>USNCEA_P_General</t>
  </si>
  <si>
    <t>USNCEA_N_Agric</t>
  </si>
  <si>
    <t>USNCEA_N_Nonagric</t>
  </si>
  <si>
    <t>USNCEA_N_General</t>
  </si>
  <si>
    <t>USNCEA_NOX_Agric</t>
  </si>
  <si>
    <t>USNCEA_NOX_Nonagric</t>
  </si>
  <si>
    <t>USNCEA_NOX_General</t>
  </si>
  <si>
    <t>USNCEA_NHX_Agric</t>
  </si>
  <si>
    <t>USNCEA_NHX_Nonagric</t>
  </si>
  <si>
    <t>USNCEA_NHX_General</t>
  </si>
  <si>
    <t>these IDs and names become the authoritative lists</t>
  </si>
  <si>
    <t>Calc Type</t>
  </si>
  <si>
    <t>NEWS2_Da_1</t>
  </si>
  <si>
    <t>NEWS2_Da_2</t>
  </si>
  <si>
    <t>BASINID</t>
  </si>
  <si>
    <t>News2_DIN_ToSoil_Agri</t>
  </si>
  <si>
    <t>News2_DIN_ToRiv_NonAg</t>
  </si>
  <si>
    <t>FF Nox</t>
  </si>
  <si>
    <t>FF NHx</t>
  </si>
  <si>
    <t>FFairNHx</t>
  </si>
  <si>
    <t>FF P Helmes</t>
  </si>
  <si>
    <t>FFfwPall</t>
  </si>
  <si>
    <t>Fraction exported by News2 basin (used for Anders)</t>
  </si>
  <si>
    <t>Cosme_News2_data</t>
  </si>
  <si>
    <t>LME Exp, Ef, and CF</t>
  </si>
  <si>
    <t>Cosme_2015_SI_Table4_XF</t>
  </si>
  <si>
    <t>News2 FFs (Soil, Riv, and direct to LME)</t>
  </si>
  <si>
    <t>Cosme_2017_SI</t>
  </si>
  <si>
    <t>AirCFs From Impact World+</t>
  </si>
  <si>
    <t>IWp_1.2_AcidTerr_Cfnative</t>
  </si>
  <si>
    <t>US HUC8 Data, NCEA</t>
  </si>
  <si>
    <t>mat_FFPfreshwater</t>
  </si>
  <si>
    <t>excel_News2FF</t>
  </si>
  <si>
    <t>excel_RoyAirCF</t>
  </si>
  <si>
    <t>excel_News2Cosme</t>
  </si>
  <si>
    <t>excel_LmeCF</t>
  </si>
  <si>
    <t>excel_UsNceaHuc8</t>
  </si>
  <si>
    <t>Column_Geo</t>
  </si>
  <si>
    <t>FFNmarw [yr]</t>
  </si>
  <si>
    <t>LME_FFN_yr</t>
  </si>
  <si>
    <t>News2basinName</t>
  </si>
  <si>
    <t>basinname</t>
  </si>
  <si>
    <t>FFNsoil [yr]</t>
  </si>
  <si>
    <t>FFNriv [yr]</t>
  </si>
  <si>
    <t>FFNmar [yr]</t>
  </si>
  <si>
    <t>ForExport</t>
  </si>
  <si>
    <t>we have to get basin name here (?)</t>
  </si>
  <si>
    <t>News2_FE_soil</t>
  </si>
  <si>
    <t>News2_FE_riv</t>
  </si>
  <si>
    <t>fraction exported</t>
  </si>
  <si>
    <t>News2Basins</t>
  </si>
  <si>
    <t>wFEws_DIN</t>
  </si>
  <si>
    <t>FEriv_DIN</t>
  </si>
  <si>
    <t>Climate_zone</t>
  </si>
  <si>
    <t>XFEF_LME</t>
  </si>
  <si>
    <t>LME_ID</t>
  </si>
  <si>
    <t>LME_XFEF</t>
  </si>
  <si>
    <t>LME_ClimateZone</t>
  </si>
  <si>
    <t>NH3_mid</t>
  </si>
  <si>
    <t>NOx_mid</t>
  </si>
  <si>
    <t>SO2_mid</t>
  </si>
  <si>
    <t>NH3_end</t>
  </si>
  <si>
    <t>NOx_end</t>
  </si>
  <si>
    <t>SO2_end</t>
  </si>
  <si>
    <t>Combined</t>
  </si>
  <si>
    <t>CellID</t>
  </si>
  <si>
    <t>(blank for matrix)</t>
  </si>
  <si>
    <t>AirFF_NOx</t>
  </si>
  <si>
    <t>AirFF_NHx</t>
  </si>
  <si>
    <t>gridcode</t>
  </si>
  <si>
    <t>gridVal</t>
  </si>
  <si>
    <t>(sort here, and then type)</t>
  </si>
  <si>
    <t>NonAg</t>
  </si>
  <si>
    <t>New IC</t>
  </si>
  <si>
    <t>IC Group</t>
  </si>
  <si>
    <t>New Flow</t>
  </si>
  <si>
    <t>Flow Group</t>
  </si>
  <si>
    <t>terrestrial acidification midpoint for NH3, directly from Roy</t>
  </si>
  <si>
    <t>TerrAcid_CF_NH3midpoint</t>
  </si>
  <si>
    <t>TerrAcid_CF_NOxmidpoint</t>
  </si>
  <si>
    <t>TerrAcid_CF_SO2midpoint</t>
  </si>
  <si>
    <t>TerrAcid_CF_NH3endpoint</t>
  </si>
  <si>
    <t>TerrAcid_CF_NOxendpoint</t>
  </si>
  <si>
    <t>TerrAcid_CF_SO2endpoint</t>
  </si>
  <si>
    <t>Geometry</t>
  </si>
  <si>
    <t>low up IDs for rows and columns from the geofile</t>
  </si>
  <si>
    <t>Rows_GeoFile</t>
  </si>
  <si>
    <t>Cols_GeoFile</t>
  </si>
  <si>
    <t>force 1 to 1</t>
  </si>
  <si>
    <t>Force 1 to 1</t>
  </si>
  <si>
    <t>ID_News2</t>
  </si>
  <si>
    <t>FracFW</t>
  </si>
  <si>
    <t>FracSoil</t>
  </si>
  <si>
    <t>News2_FracFW</t>
  </si>
  <si>
    <t>News2_FracSoil</t>
  </si>
  <si>
    <t>Save SDM</t>
  </si>
  <si>
    <t>Save Directory</t>
  </si>
  <si>
    <t>Save File Name</t>
  </si>
  <si>
    <t>Save File Extension</t>
  </si>
  <si>
    <t>.csv</t>
  </si>
  <si>
    <t>need to check for trailing spaces</t>
  </si>
  <si>
    <t>index names:</t>
  </si>
  <si>
    <t xml:space="preserve">check match: </t>
  </si>
  <si>
    <t>excel_News2_LME</t>
  </si>
  <si>
    <t>LME_NEWS2_mapping</t>
  </si>
  <si>
    <t>sheet has ids for news2 and lme</t>
  </si>
  <si>
    <t>News2Lme_News2IDs</t>
  </si>
  <si>
    <t>News2Lme_LmeIDs</t>
  </si>
  <si>
    <t>receivLME</t>
  </si>
  <si>
    <t>excel_News2_Fracs</t>
  </si>
  <si>
    <t>Intersect Value (Data)</t>
  </si>
  <si>
    <t>supply files with IDs</t>
  </si>
  <si>
    <t>OR supply Data columns</t>
  </si>
  <si>
    <t>Lme</t>
  </si>
  <si>
    <t>GeosGrid</t>
  </si>
  <si>
    <t>05Grid</t>
  </si>
  <si>
    <t>SDM Geos Lme</t>
  </si>
  <si>
    <t>SDM Geos News2</t>
  </si>
  <si>
    <t>SDM News2 News2Fw</t>
  </si>
  <si>
    <t>SDM News2 News2Soil</t>
  </si>
  <si>
    <t>GeoFFi 05Grid 05Grid</t>
  </si>
  <si>
    <t>GeoFFi Lme Lme</t>
  </si>
  <si>
    <t>GeoFFi GeosGrid GeosGrid</t>
  </si>
  <si>
    <t>GeoPath 05Grid 05Grid</t>
  </si>
  <si>
    <t>GeoPath Lme</t>
  </si>
  <si>
    <t>GeoPath News2 Lme</t>
  </si>
  <si>
    <t>GeoPath Geos Geos</t>
  </si>
  <si>
    <t>GeoPath Geos Lme</t>
  </si>
  <si>
    <t>GeoPath Geos News2fw Lme</t>
  </si>
  <si>
    <t>GeoPath Geos News2soil Lme</t>
  </si>
  <si>
    <t>index names</t>
  </si>
  <si>
    <t>check match:</t>
  </si>
  <si>
    <t>GeoTot 05Grid 05Grid</t>
  </si>
  <si>
    <t>GeoTot Geos Lme</t>
  </si>
  <si>
    <t>SDM</t>
  </si>
  <si>
    <t>LME News2 FF N freshwater</t>
  </si>
  <si>
    <t>LME News2 FF N soil</t>
  </si>
  <si>
    <t>LME News2 FF N to Lme</t>
  </si>
  <si>
    <t>FFi News2 to Lme N</t>
  </si>
  <si>
    <t>FFi Fw to Fw P</t>
  </si>
  <si>
    <t>FFi News2Soil to Lme N</t>
  </si>
  <si>
    <t>FFi News2Fw to Lme N</t>
  </si>
  <si>
    <t>Excel Sheet</t>
  </si>
  <si>
    <t>Matlab Name</t>
  </si>
  <si>
    <t>FFallNHx</t>
  </si>
  <si>
    <t>FFallNOx</t>
  </si>
  <si>
    <t>FFmatrixAll</t>
  </si>
  <si>
    <t>Assoc GeoFile</t>
  </si>
  <si>
    <t>FwFF_P</t>
  </si>
  <si>
    <t>Property Type</t>
  </si>
  <si>
    <t>Data Type</t>
  </si>
  <si>
    <t>Reg Files</t>
  </si>
  <si>
    <t>RegFile_NameID</t>
  </si>
  <si>
    <t>Column_RegFile</t>
  </si>
  <si>
    <t>RegularFile Name</t>
  </si>
  <si>
    <t>Is Matrix</t>
  </si>
  <si>
    <t>Matrix Has IDs</t>
  </si>
  <si>
    <t>should either have IDs or have associated geo</t>
  </si>
  <si>
    <t>has ids takes precedence</t>
  </si>
  <si>
    <t xml:space="preserve">this col </t>
  </si>
  <si>
    <t>Convert to km2</t>
  </si>
  <si>
    <t>ESRI:54034</t>
  </si>
  <si>
    <t>aka lambert cylindrical equal area - code not recognized by osgeo</t>
  </si>
  <si>
    <t>(DO NOT USE) Proj_WorldCylEqualArea</t>
  </si>
  <si>
    <t>SR-ORG:8287</t>
  </si>
  <si>
    <t>PROJCS["World_Cylindrical_Equal_Area",GEOGCS["GCS_WGS_1984",DATUM["D_WGS_1984",SPHEROID["WGS_1984",6378137.0,298.257223563]],PRIMEM["Greenwich",0.0],UNIT["Degree",0.0174532925199433]],PROJECTION["Cylindrical_Equal_Area"],PARAMETER["false_easting",0.0],PARAMETER["false_northing",0.0],PARAMETER["central_meridian",0.0],PARAMETER["standard_parallel_1",0.0],UNIT["Meter",1.0]]</t>
  </si>
  <si>
    <t>https://spatialreference.org/ref/sr-org/8287/</t>
  </si>
  <si>
    <t>SDM News2 Lme</t>
  </si>
  <si>
    <t>Basin_LME_map</t>
  </si>
  <si>
    <t>supply datafiles with IDs</t>
  </si>
  <si>
    <t>Rows get IDs from Data</t>
  </si>
  <si>
    <t>Rows get IDs from data parent file</t>
  </si>
  <si>
    <t>Cols get IDs from data parent file</t>
  </si>
  <si>
    <t>Cols get IDs from Data</t>
  </si>
  <si>
    <t>GeoTot News2 Lme</t>
  </si>
  <si>
    <t>Connects the GeoSteps (GeoFFi and SDMs) to the pathways</t>
  </si>
  <si>
    <t>multiply unit in row to get unit in column</t>
  </si>
  <si>
    <t>leave some of these blank as an error check…. We should not be converting N to NOx, e.g.</t>
  </si>
  <si>
    <t>Stoichiometry</t>
  </si>
  <si>
    <t>In_Out</t>
  </si>
  <si>
    <t>Unit Out</t>
  </si>
  <si>
    <t>Start_Compartment</t>
  </si>
  <si>
    <t>Associated GeoFile</t>
  </si>
  <si>
    <t>Flowables</t>
  </si>
  <si>
    <t>Unit_kg</t>
  </si>
  <si>
    <t>kilos</t>
  </si>
  <si>
    <t>kg</t>
  </si>
  <si>
    <t>Unit_yr</t>
  </si>
  <si>
    <t>fate factor year</t>
  </si>
  <si>
    <t>yr</t>
  </si>
  <si>
    <t>years</t>
  </si>
  <si>
    <t>Flowable</t>
  </si>
  <si>
    <t>Flow_NH3</t>
  </si>
  <si>
    <t>NH3</t>
  </si>
  <si>
    <t>Compartments</t>
  </si>
  <si>
    <t>Compartment_NameID</t>
  </si>
  <si>
    <t>Comp_Air</t>
  </si>
  <si>
    <t>Comp_Fw</t>
  </si>
  <si>
    <t>Comp_Soil</t>
  </si>
  <si>
    <t>Air</t>
  </si>
  <si>
    <t>Freshwater</t>
  </si>
  <si>
    <t>Soil</t>
  </si>
  <si>
    <t>Marine</t>
  </si>
  <si>
    <t>Air - no height or urban/rural distinction</t>
  </si>
  <si>
    <t>Freshwater, no river/lake distinction</t>
  </si>
  <si>
    <t>Soil - no natural vs. agri distinction</t>
  </si>
  <si>
    <t>Comp_LME</t>
  </si>
  <si>
    <t>Marine - but only coastal shelf (in LMEs)</t>
  </si>
  <si>
    <t>Unit In</t>
  </si>
  <si>
    <t>FFi Data</t>
  </si>
  <si>
    <t>Unit Start</t>
  </si>
  <si>
    <t>Unit End</t>
  </si>
  <si>
    <t>Geo In</t>
  </si>
  <si>
    <t>Geo Out</t>
  </si>
  <si>
    <t>(stochiometry will be calculated)</t>
  </si>
  <si>
    <t>FFi Air to Soil NHx to N</t>
  </si>
  <si>
    <t>FFi Air to Soil NOx to N</t>
  </si>
  <si>
    <t>Stoichiometric Conversion</t>
  </si>
  <si>
    <t>Flow Next</t>
  </si>
  <si>
    <t>Multiple</t>
  </si>
  <si>
    <t>multi</t>
  </si>
  <si>
    <t>Used for coupling to SDMs - where deposition could be mapped to different compartments, e.g.</t>
  </si>
  <si>
    <t>Comp_Multi</t>
  </si>
  <si>
    <t>Start Compartment</t>
  </si>
  <si>
    <t>End Compartment</t>
  </si>
  <si>
    <t>FFi LME to LME</t>
  </si>
  <si>
    <t>to LME from NEWS2</t>
  </si>
  <si>
    <t>to LME from LME</t>
  </si>
  <si>
    <t>SDMfrac News2 News2Fw</t>
  </si>
  <si>
    <t>SDMfrac News2 News2Soil</t>
  </si>
  <si>
    <t>fractions of fw in each news2 basin</t>
  </si>
  <si>
    <t>fractions of soil in each news2 basin</t>
  </si>
  <si>
    <t>area fractions of GEOS cells in LME</t>
  </si>
  <si>
    <t>area fractions of GEOS cells in News2</t>
  </si>
  <si>
    <t>1:1 news2 to lme</t>
  </si>
  <si>
    <t>GeoFFi News2 News2</t>
  </si>
  <si>
    <t>SDMfrac News2 Lme</t>
  </si>
  <si>
    <t>Currently, all are 'square' (geometry in = geometry out), but there could be a FF that provides translation from one shapefile to another</t>
  </si>
  <si>
    <t>specified by geoffi (the resolution), the flowable in/out, and emission compartment</t>
  </si>
  <si>
    <t>Factor Direct</t>
  </si>
  <si>
    <t>Aggregation Target</t>
  </si>
  <si>
    <t>Data 1</t>
  </si>
  <si>
    <t>Data 2</t>
  </si>
  <si>
    <t>FFmatrices</t>
  </si>
  <si>
    <t>World_Countries_2018</t>
  </si>
  <si>
    <t>World_Countries_2018_Continents</t>
  </si>
  <si>
    <t>World_Countries_2018_SingleShape</t>
  </si>
  <si>
    <t>fert_Mueller_N</t>
  </si>
  <si>
    <t>fert_Mueller_P</t>
  </si>
  <si>
    <t>Ptot</t>
  </si>
  <si>
    <t>Ntot</t>
  </si>
  <si>
    <t>CIESIN Population, buffered to coast</t>
  </si>
  <si>
    <t>GDP 2010</t>
  </si>
  <si>
    <t>GDP 2010, buffered to coast</t>
  </si>
  <si>
    <t>USGS HUC 8 Watersheds, buffered to coast</t>
  </si>
  <si>
    <t>Edgar data, Agric NH3 emissions</t>
  </si>
  <si>
    <t>Published N Fertilizer</t>
  </si>
  <si>
    <t>Published P Fertilizer</t>
  </si>
  <si>
    <t>Edgar data, Agric NOx</t>
  </si>
  <si>
    <t>Edgar data, Nonag NH3</t>
  </si>
  <si>
    <t>Edgar data, Nonag NOx</t>
  </si>
  <si>
    <t>EmitEdgarAgSO2</t>
  </si>
  <si>
    <t>EmitEdgarNonagSO2</t>
  </si>
  <si>
    <t>Edgar data, Nonag SO2</t>
  </si>
  <si>
    <t>air_Edgar_agric_SO2</t>
  </si>
  <si>
    <t>Extensive</t>
  </si>
  <si>
    <t>\datasets\Input</t>
  </si>
  <si>
    <t>\datasets\Intermed</t>
  </si>
  <si>
    <t>\datasets\Input\Shapefiles</t>
  </si>
  <si>
    <t>\datasets\Intermed\SDMats</t>
  </si>
  <si>
    <t>SDMats</t>
  </si>
  <si>
    <t>previously-created SDMs - note that directory and folder specified in code, too.  Must match.</t>
  </si>
  <si>
    <t>NEWS2GridInter_RIVERandLAKE_Area</t>
  </si>
  <si>
    <t>US_NCEA_HUC8</t>
  </si>
  <si>
    <t>Genrl</t>
  </si>
  <si>
    <t>Proj_AlbersEA_NA</t>
  </si>
  <si>
    <t>Proj_WorldCylEqArea</t>
  </si>
  <si>
    <t>US HUC 8</t>
  </si>
  <si>
    <t>US HUC 8 25 km coast</t>
  </si>
  <si>
    <t>US HUC 8 50 km coast</t>
  </si>
  <si>
    <t>US HUC 8 100 km coast</t>
  </si>
  <si>
    <t>USNCEA_N_Nonagric_50km</t>
  </si>
  <si>
    <t>New Agg</t>
  </si>
  <si>
    <t>Agg Group</t>
  </si>
  <si>
    <t>Data 1 Scaling</t>
  </si>
  <si>
    <t>Data 2 Scaling</t>
  </si>
  <si>
    <t>Edgar Air Ag SO2</t>
  </si>
  <si>
    <t>Edgar Air NonAg SO2</t>
  </si>
  <si>
    <t>Default</t>
  </si>
  <si>
    <t>list_Calculation_Types</t>
  </si>
  <si>
    <t>Sensitivity</t>
  </si>
  <si>
    <t>list_Sensitivity_Types</t>
  </si>
  <si>
    <t>Sensitivity Type</t>
  </si>
  <si>
    <t>Buffer</t>
  </si>
  <si>
    <t>Alt Agg Data</t>
  </si>
  <si>
    <t>USHuc8simple10m</t>
  </si>
  <si>
    <t>USGS HUC 8, simplified at 10m resolution</t>
  </si>
  <si>
    <t>huc8_projUSAlbers_simplify10m</t>
  </si>
  <si>
    <t>USHuc8simple100m</t>
  </si>
  <si>
    <t>huc8_projUSAlbers_simplify100m</t>
  </si>
  <si>
    <t>SDMfrac Huc8 County</t>
  </si>
  <si>
    <t>SDMfrac Huc8 State</t>
  </si>
  <si>
    <t>GeoTot Geos Geos</t>
  </si>
  <si>
    <t>Reference Target</t>
  </si>
  <si>
    <t>Reference Geotot</t>
  </si>
  <si>
    <t>Reference Flowable</t>
  </si>
  <si>
    <t>Reference Emission Compartment</t>
  </si>
  <si>
    <t>Reference Sector</t>
  </si>
  <si>
    <t>air_Edgar_nonagric_SO2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</si>
</sst>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3" applyBorder="0">
      <alignment vertical="top" wrapText="1"/>
    </xf>
    <xf numFmtId="0" fontId="6" fillId="0" borderId="0" applyNumberFormat="0" applyFill="0" applyBorder="0" applyAlignment="0" applyProtection="0"/>
    <xf numFmtId="0" fontId="7" fillId="0" borderId="6" applyNumberFormat="0" applyFill="0" applyAlignment="0" applyProtection="0"/>
    <xf numFmtId="0" fontId="2" fillId="3" borderId="7" applyNumberFormat="0" applyProtection="0">
      <alignment vertical="top" wrapText="1"/>
    </xf>
  </cellStyleXfs>
  <cellXfs count="27">
    <xf numFmtId="0" fontId="0" fillId="0" borderId="0" xfId="0"/>
    <xf numFmtId="0" fontId="0" fillId="0" borderId="0" xfId="0" applyAlignment="1">
      <alignment vertical="top"/>
    </xf>
    <xf numFmtId="0" fontId="1" fillId="0" borderId="1" xfId="1" applyAlignment="1">
      <alignment vertical="top"/>
    </xf>
    <xf numFmtId="0" fontId="3" fillId="0" borderId="2" xfId="2" applyAlignment="1">
      <alignment vertical="top"/>
    </xf>
    <xf numFmtId="0" fontId="2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NumberForma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vertical="top"/>
    </xf>
    <xf numFmtId="0" fontId="0" fillId="0" borderId="5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4" fillId="2" borderId="4" xfId="0" applyFont="1" applyFill="1" applyBorder="1" applyAlignment="1">
      <alignment vertical="top" wrapText="1"/>
    </xf>
    <xf numFmtId="0" fontId="4" fillId="2" borderId="0" xfId="3" applyBorder="1">
      <alignment vertical="top" wrapText="1"/>
    </xf>
    <xf numFmtId="49" fontId="0" fillId="0" borderId="0" xfId="0" applyNumberFormat="1" applyAlignment="1">
      <alignment vertical="top" wrapText="1"/>
    </xf>
    <xf numFmtId="0" fontId="6" fillId="0" borderId="0" xfId="4" applyAlignment="1">
      <alignment vertical="top" wrapText="1"/>
    </xf>
    <xf numFmtId="0" fontId="1" fillId="0" borderId="1" xfId="1"/>
    <xf numFmtId="0" fontId="3" fillId="0" borderId="2" xfId="2"/>
    <xf numFmtId="0" fontId="4" fillId="2" borderId="0" xfId="3" applyBorder="1" applyAlignment="1">
      <alignment vertical="top" wrapText="1"/>
    </xf>
    <xf numFmtId="0" fontId="0" fillId="0" borderId="0" xfId="0" applyNumberFormat="1" applyFill="1"/>
    <xf numFmtId="0" fontId="0" fillId="0" borderId="0" xfId="0" applyNumberFormat="1" applyAlignment="1">
      <alignment vertical="top" wrapText="1"/>
    </xf>
    <xf numFmtId="0" fontId="7" fillId="0" borderId="6" xfId="5"/>
    <xf numFmtId="0" fontId="4" fillId="2" borderId="7" xfId="3" applyBorder="1">
      <alignment vertical="top" wrapText="1"/>
    </xf>
    <xf numFmtId="0" fontId="0" fillId="0" borderId="0" xfId="0" applyNumberForma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/>
    <xf numFmtId="0" fontId="0" fillId="0" borderId="0" xfId="0" applyNumberFormat="1"/>
  </cellXfs>
  <cellStyles count="7">
    <cellStyle name="Heading 1" xfId="1" builtinId="16"/>
    <cellStyle name="Heading 2" xfId="2" builtinId="17"/>
    <cellStyle name="Heading 3" xfId="5" builtinId="18"/>
    <cellStyle name="Hyperlink" xfId="4" builtinId="8"/>
    <cellStyle name="Normal" xfId="0" builtinId="0"/>
    <cellStyle name="table heading" xfId="6" xr:uid="{A66AB63F-00A2-4A80-AEB3-B3272DA228F0}"/>
    <cellStyle name="TableHeader" xfId="3" xr:uid="{FEA9E72D-1880-459E-B203-3A29BD46A710}"/>
  </cellStyles>
  <dxfs count="166">
    <dxf>
      <font>
        <color theme="8" tint="-0.24994659260841701"/>
      </font>
    </dxf>
    <dxf>
      <font>
        <color theme="0" tint="-0.34998626667073579"/>
      </font>
    </dxf>
    <dxf>
      <fill>
        <patternFill>
          <bgColor theme="0" tint="-4.9989318521683403E-2"/>
        </patternFill>
      </fill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ont>
        <b/>
        <i val="0"/>
      </font>
      <fill>
        <patternFill patternType="none">
          <bgColor auto="1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auto="1"/>
        </top>
        <bottom style="thin">
          <color theme="0" tint="-0.14996795556505021"/>
        </bottom>
        <vertical/>
        <horizontal/>
      </border>
    </dxf>
    <dxf>
      <font>
        <color rgb="FFFF0000"/>
      </font>
      <fill>
        <patternFill>
          <bgColor rgb="FFFFCCFF"/>
        </patternFill>
      </fill>
    </dxf>
    <dxf>
      <font>
        <color rgb="FFFF0000"/>
      </font>
      <fill>
        <patternFill>
          <bgColor rgb="FFFFCCFF"/>
        </patternFill>
      </fill>
    </dxf>
    <dxf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0" formatCode="General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top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754749-4797-4086-8FC2-569EAB5C45D4}" name="Tbl_RegFiles" displayName="Tbl_RegFiles" ref="D9:R25" totalsRowShown="0" headerRowDxfId="165" dataDxfId="164">
  <autoFilter ref="D9:R25" xr:uid="{E01F91D1-FFBF-4F47-8D12-CAAAF088526F}"/>
  <sortState xmlns:xlrd2="http://schemas.microsoft.com/office/spreadsheetml/2017/richdata2" ref="D10:R25">
    <sortCondition ref="R9:R25"/>
  </sortState>
  <tableColumns count="15">
    <tableColumn id="1" xr3:uid="{9B14AD68-1D13-443A-AD3F-A7DAE099589F}" name="RegFile_NameID" dataDxfId="163"/>
    <tableColumn id="2" xr3:uid="{972D77D1-529A-4387-8163-E2E0B10F0D95}" name="Description" dataDxfId="162"/>
    <tableColumn id="13" xr3:uid="{E8916AF7-7A80-4A46-9A95-0313A08B56B1}" name="Type" dataDxfId="161"/>
    <tableColumn id="3" xr3:uid="{FF9D0B50-7C8E-4170-957C-D8C452C060C1}" name="Base_Directory" dataDxfId="160"/>
    <tableColumn id="4" xr3:uid="{1EFB829B-3DE5-443A-91AA-F20DC9FB9029}" name="Folder" dataDxfId="159"/>
    <tableColumn id="5" xr3:uid="{4C688663-A9B3-4295-825C-8179AC706401}" name="File_Name" dataDxfId="158"/>
    <tableColumn id="6" xr3:uid="{02924412-9078-4780-88CD-FC5A4DD739C3}" name="Extension" dataDxfId="157"/>
    <tableColumn id="11" xr3:uid="{4A91A3DD-9452-41A6-86BD-A8784FB2AB97}" name="Excel Sheet" dataDxfId="156"/>
    <tableColumn id="12" xr3:uid="{FE6D17B6-9C64-426D-8173-46C862B1D2AE}" name="ID" dataDxfId="155"/>
    <tableColumn id="15" xr3:uid="{FCE47FD9-4CF4-4E31-A5F0-68C9D86412CA}" name="Is Matrix" dataDxfId="154"/>
    <tableColumn id="8" xr3:uid="{51E7FAD6-AD33-4D5B-94FC-1166A2EC2F17}" name="Matrix Has IDs" dataDxfId="153"/>
    <tableColumn id="9" xr3:uid="{B23671F3-99A9-4EB1-B68A-BBB7B8D43521}" name="Matlab Name" dataDxfId="152"/>
    <tableColumn id="10" xr3:uid="{1BAD03E3-7A83-4C96-BE63-207198D5CCAB}" name="Assoc GeoFile" dataDxfId="151"/>
    <tableColumn id="7" xr3:uid="{1145B83F-FFAA-420C-AB1E-34771C62D832}" name="Notes" dataDxfId="150"/>
    <tableColumn id="14" xr3:uid="{2BAF4815-BE05-4BA2-94DC-068B1B5FAE1F}" name="Sort" dataDxfId="1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5F3DF9-75AE-432F-AE9D-918540213AC2}" name="Tbl_GeoFiles" displayName="Tbl_GeoFiles" ref="D33:M73" totalsRowShown="0" headerRowDxfId="148" dataDxfId="147">
  <autoFilter ref="D33:M73" xr:uid="{C28534E4-21B7-4641-A0DB-AD893D9721A5}"/>
  <sortState xmlns:xlrd2="http://schemas.microsoft.com/office/spreadsheetml/2017/richdata2" ref="D34:M73">
    <sortCondition descending="1" ref="F33:F73"/>
  </sortState>
  <tableColumns count="10">
    <tableColumn id="1" xr3:uid="{C73C35E9-985D-408F-BFDB-44288BB4FF92}" name="GeoFile_NameID" dataDxfId="146"/>
    <tableColumn id="2" xr3:uid="{5C537B98-B562-4B47-B5C6-D6AAA96E4037}" name="Description" dataDxfId="145"/>
    <tableColumn id="12" xr3:uid="{85925912-902A-4E41-8318-5E1FE16B63C5}" name="Type"/>
    <tableColumn id="3" xr3:uid="{D1BDBA7A-D946-47AC-AB8C-22E5C81A4FFA}" name="Base_Directory" dataDxfId="144"/>
    <tableColumn id="4" xr3:uid="{6A13B33D-58F2-4D68-8438-8A81EA480736}" name="Folder" dataDxfId="143"/>
    <tableColumn id="5" xr3:uid="{E22E0232-3C72-441B-973B-0C412240ADA6}" name="File_Name" dataDxfId="142"/>
    <tableColumn id="6" xr3:uid="{AD7C7938-47E0-434C-82EB-22F9966F151B}" name="Extension" dataDxfId="141"/>
    <tableColumn id="11" xr3:uid="{4C860DC9-82CC-4152-BFCD-EC127F41DEC7}" name="Header_ID" dataDxfId="140"/>
    <tableColumn id="10" xr3:uid="{E2A13815-122F-4745-90FF-7919A1EDD7AA}" name="Header_Name" dataDxfId="139"/>
    <tableColumn id="14" xr3:uid="{EDD0F63D-6EAB-4BA7-BB48-DDDF63E26F04}" name="Sort" dataDxfId="1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24FDC28-041F-4572-B350-E8F90AF31B67}" name="Tbl_Data" displayName="Tbl_Data" ref="D7:M86" totalsRowShown="0">
  <autoFilter ref="D7:M86" xr:uid="{7BE08292-1D47-4110-ACB4-72008C8D2B1A}"/>
  <sortState xmlns:xlrd2="http://schemas.microsoft.com/office/spreadsheetml/2017/richdata2" ref="D8:M85">
    <sortCondition ref="M7:M85"/>
  </sortState>
  <tableColumns count="10">
    <tableColumn id="1" xr3:uid="{5E3FD2E4-CB16-4CD3-BF46-610CFDB1F077}" name="Data_NameID"/>
    <tableColumn id="3" xr3:uid="{0A764074-96DB-4A10-9D87-3F16B0BDEB50}" name="RegularFile Name"/>
    <tableColumn id="10" xr3:uid="{C8C5EB66-AA64-4513-B54B-31F5217F8F27}" name="Column_RegFile"/>
    <tableColumn id="6" xr3:uid="{B9A2494F-86A1-4D40-B502-A12B78000DD7}" name="Associated GeoFile"/>
    <tableColumn id="5" xr3:uid="{9FB5638B-541C-4C98-8554-B43AF01E8E72}" name="GeoFile Name"/>
    <tableColumn id="7" xr3:uid="{CB6BF4CB-C151-4DE3-9709-2A8EA82CC171}" name="Column_Geo"/>
    <tableColumn id="4" xr3:uid="{2F21618B-2949-465D-B69B-3BF701A26C2A}" name="Data Type"/>
    <tableColumn id="8" xr3:uid="{58B43DF9-64DF-49FD-94DC-B267DCA458FC}" name="Property Type"/>
    <tableColumn id="2" xr3:uid="{F0B1AC8D-EA66-4495-8BF8-01E7D24BA50C}" name="Description"/>
    <tableColumn id="9" xr3:uid="{36A57EAA-87F4-4FAD-9540-ED2A40CFDAEA}" name="Sor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74C45D-D9E0-422E-80A9-41466B6BC992}" name="Tbl_ICs" displayName="Tbl_ICs" ref="D8:M11" totalsRowShown="0" dataDxfId="137" headerRowCellStyle="TableHeader">
  <autoFilter ref="D8:M11" xr:uid="{E44B82B6-7F0F-41E6-9D16-C901419890D9}"/>
  <tableColumns count="10">
    <tableColumn id="5" xr3:uid="{412CD238-1D11-447A-8654-0823CF24BCD1}" name="IC_NameID" dataDxfId="136"/>
    <tableColumn id="4" xr3:uid="{A80CC43C-8ADE-404D-A82B-1F4F73D6EF5F}" name="Description" dataDxfId="135"/>
    <tableColumn id="6" xr3:uid="{979BF878-B5CF-4025-A1B4-1B4547BA1512}" name="Display_Name" dataDxfId="134"/>
    <tableColumn id="1" xr3:uid="{35C7C807-AAD2-4692-BF5A-0987FA48DAAF}" name="Short_Name" dataDxfId="133"/>
    <tableColumn id="3" xr3:uid="{20E6073A-A5BB-46A5-9C9A-382451616A20}" name="Units_CF_mid" dataDxfId="132"/>
    <tableColumn id="9" xr3:uid="{D3C048F7-228A-41BA-9D3C-F0F6460DB5DE}" name="Reference Target" dataDxfId="131"/>
    <tableColumn id="2" xr3:uid="{EE982AD7-7EDE-4D01-8714-08C8561123E5}" name="Reference Geotot" dataDxfId="130"/>
    <tableColumn id="8" xr3:uid="{00B5F50F-DD7D-4AA8-ACFF-F0974C064502}" name="Reference Flowable" dataDxfId="129"/>
    <tableColumn id="7" xr3:uid="{E1A7BBE0-5EA9-48BA-8297-58EC4A5E41C8}" name="Reference Emission Compartment" dataDxfId="128"/>
    <tableColumn id="10" xr3:uid="{C22A84B7-6BAD-4D5F-8FA9-40342AF46E5F}" name="Reference Sector" dataDxfId="1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47656A-8ED9-4C2A-964C-1D35D34D86CE}" name="Tbl_Flowables" displayName="Tbl_Flowables" ref="D18:G23" totalsRowShown="0" headerRowDxfId="126" dataDxfId="125">
  <autoFilter ref="D18:G23" xr:uid="{C6EDCC8A-E691-4D17-8C31-24BB5658DCB1}"/>
  <tableColumns count="4">
    <tableColumn id="1" xr3:uid="{F1C53CEF-D3C7-4F4F-972A-3DC8FEE81156}" name="Flow_NameID" dataDxfId="124"/>
    <tableColumn id="2" xr3:uid="{6F3D3EDD-5B75-4D62-9552-60AF5B1F7310}" name="Description" dataDxfId="123"/>
    <tableColumn id="3" xr3:uid="{F9A02106-4336-4856-B702-BE1E8BA26564}" name="Display_Name" dataDxfId="122"/>
    <tableColumn id="4" xr3:uid="{518CC966-CC2B-48E3-A08E-7EDF429088D1}" name="Short_Name" dataDxfId="12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638B2F-EAB0-4ACB-9A1B-187D2266B287}" name="Tbl_Units" displayName="Tbl_Units" ref="D30:G35" totalsRowShown="0" headerRowDxfId="120" dataDxfId="119">
  <autoFilter ref="D30:G35" xr:uid="{CCADAA39-F616-48B5-864C-95F4F54A1D0D}"/>
  <tableColumns count="4">
    <tableColumn id="1" xr3:uid="{833D8B4A-5A47-4042-8615-09CC5749CE40}" name="Unit_NameID" dataDxfId="118"/>
    <tableColumn id="2" xr3:uid="{C3DD254D-CE40-47A8-AC29-E8D2627796D0}" name="Description" dataDxfId="117"/>
    <tableColumn id="5" xr3:uid="{E8C446F8-7B8D-44F3-8BF7-6BEDA0964DB2}" name="Display_Name" dataDxfId="116"/>
    <tableColumn id="6" xr3:uid="{5E1B54CB-9FA5-474C-B786-5F8C0A462981}" name="Short Name" dataDxfId="1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C9E081F-7CC9-48CE-BB28-1597517C0144}" name="Tbl_IC_Flow" displayName="Tbl_IC_Flow" ref="D54:G59" totalsRowShown="0" headerRowDxfId="114" dataDxfId="113">
  <autoFilter ref="D54:G59" xr:uid="{E9B1A87D-34D8-49C6-89F7-713C30626F03}"/>
  <tableColumns count="4">
    <tableColumn id="1" xr3:uid="{24A165F0-A540-4C37-8D82-A6673C0C5270}" name="Flowable" dataDxfId="112"/>
    <tableColumn id="2" xr3:uid="{0FEF8A5F-B7E4-49EE-8F40-12376D385BF8}" name="IC_FwEutro" dataDxfId="111"/>
    <tableColumn id="6" xr3:uid="{0098F230-CD52-4D70-AD26-38EBFC3482A3}" name="IC_MarEutro" dataDxfId="110"/>
    <tableColumn id="4" xr3:uid="{7BCC60B1-F958-4E94-8977-126426798852}" name="IC_TerrAcid" dataDxfId="10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D53BE79-F8E3-4E2B-AF84-B3906CB8692C}" name="Tbl_Compartments" displayName="Tbl_Compartments" ref="D42:G47" totalsRowShown="0" headerRowDxfId="108" dataDxfId="107">
  <autoFilter ref="D42:G47" xr:uid="{BFFE6FEE-63F9-4734-B8EF-A36F282A2DE9}"/>
  <tableColumns count="4">
    <tableColumn id="1" xr3:uid="{7B037B58-53B8-4520-BCF3-E996B04667D3}" name="Compartment_NameID" dataDxfId="106"/>
    <tableColumn id="2" xr3:uid="{3D0A9BF6-10B1-4E4D-B976-F2DE5E00EB3B}" name="Description" dataDxfId="105"/>
    <tableColumn id="5" xr3:uid="{C207BD5B-485B-4B1A-B125-6A42A3051E08}" name="Display_Name" dataDxfId="104"/>
    <tableColumn id="6" xr3:uid="{AD09F8B0-C856-466C-8971-03F5D714C281}" name="Short Name" dataDxfId="10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08543B-B96B-4A35-8B66-D88F6B073D50}" name="Tbl_SDM" displayName="Tbl_SDM" ref="D9:T16" totalsRowShown="0" headerRowDxfId="102" dataDxfId="100" headerRowBorderDxfId="101" tableBorderDxfId="99">
  <autoFilter ref="D9:T16" xr:uid="{C25C09BB-491A-4B26-B4D7-E8C512EC1796}"/>
  <tableColumns count="17">
    <tableColumn id="1" xr3:uid="{1B81AD42-8C3E-4B8D-BCB2-C41A6E53D43A}" name="SDM_NameID" dataDxfId="98"/>
    <tableColumn id="2" xr3:uid="{415470F6-377B-46E1-837E-648A7EDF332B}" name="Description" dataDxfId="97"/>
    <tableColumn id="3" xr3:uid="{8E61673E-B0C0-4139-8B10-ED6B844AB172}" name="Use_Existing_File" dataDxfId="96"/>
    <tableColumn id="17" xr3:uid="{BC895463-FF91-412E-832A-BAA24C3EFBF3}" name="Start Compartment" dataDxfId="95"/>
    <tableColumn id="13" xr3:uid="{45A81583-B69B-4205-91D8-B0220734D0A8}" name="End Compartment" dataDxfId="94"/>
    <tableColumn id="7" xr3:uid="{97F1834D-4685-4639-8128-24CB1E241C14}" name="Rows_GeoFile" dataDxfId="93"/>
    <tableColumn id="8" xr3:uid="{66994F67-CF61-4C4C-B8D9-94FD7914ADD2}" name="Cols_GeoFile" dataDxfId="92"/>
    <tableColumn id="12" xr3:uid="{31BD08C3-4005-45D7-A6C8-0586EEF35DC7}" name="Rows get IDs from data parent file" dataDxfId="91"/>
    <tableColumn id="9" xr3:uid="{F52E365E-CEE8-4713-95D4-A9FD3B64E58F}" name="Cols get IDs from data parent file" dataDxfId="90"/>
    <tableColumn id="16" xr3:uid="{E697B64D-7664-4DD1-859D-B974D6D04CE3}" name="Rows get IDs from Data" dataDxfId="89"/>
    <tableColumn id="15" xr3:uid="{7B331515-0D2D-4737-9CD9-A0FDFC076B08}" name="Cols get IDs from Data" dataDxfId="88"/>
    <tableColumn id="14" xr3:uid="{1D1BFCCA-7850-4D9D-A009-8A0FBB8360EA}" name="Intersect Value (Data)" dataDxfId="87"/>
    <tableColumn id="10" xr3:uid="{545C46FF-CAAB-4979-9843-36C98349F3C9}" name="Force 1 to 1" dataDxfId="86"/>
    <tableColumn id="11" xr3:uid="{ED8E2340-9088-4677-8DF1-C0E6AF92E36F}" name="Save SDM" dataDxfId="85"/>
    <tableColumn id="4" xr3:uid="{EEADA234-01AB-42AA-AA95-DF229768B1DB}" name="Save Directory" dataDxfId="84"/>
    <tableColumn id="5" xr3:uid="{1D557A38-0D0C-47F1-A588-16E9F7DCAF58}" name="Save File Name" dataDxfId="83"/>
    <tableColumn id="6" xr3:uid="{608115CA-81B3-4A3F-9236-69ECA3BA81F8}" name="Save File Extension" dataDxfId="8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E870DA-F919-4979-BF0D-D90C613E709B}" name="Tbl_FFi" displayName="Tbl_FFi" ref="D35:S45" totalsRowShown="0" dataDxfId="81" headerRowCellStyle="TableHeader">
  <autoFilter ref="D35:S45" xr:uid="{D2D1D238-0959-4F31-B6CA-4F60ADFF1074}"/>
  <tableColumns count="16">
    <tableColumn id="1" xr3:uid="{1248D1F1-1FC9-4C71-88C4-6D71F54AABE0}" name="FFi_NameID" dataDxfId="80"/>
    <tableColumn id="2" xr3:uid="{7804FF19-3C98-4DF8-8D6A-F820EC9337E4}" name="Description" dataDxfId="79"/>
    <tableColumn id="3" xr3:uid="{4AB56E11-38EC-42B8-B573-DB63E92D4484}" name="GeoFFi" dataDxfId="78"/>
    <tableColumn id="4" xr3:uid="{591E0877-39E2-4F1E-A7A6-78FAC8D7D7AD}" name="Start_Compartment" dataDxfId="77"/>
    <tableColumn id="6" xr3:uid="{0BBF2E5F-AC94-47BC-B1F6-61E8D7B78707}" name="End_Compartment" dataDxfId="76"/>
    <tableColumn id="9" xr3:uid="{0DC2DCC8-632B-40E6-B735-5543784841E1}" name="Flow In" dataDxfId="75"/>
    <tableColumn id="13" xr3:uid="{027A579B-9ADA-4908-BBCB-EA9B6313FC7E}" name="Flow Out" dataDxfId="74"/>
    <tableColumn id="17" xr3:uid="{8081754D-2FDB-4D37-933E-0FB280D9284D}" name="Flow Next" dataDxfId="73"/>
    <tableColumn id="16" xr3:uid="{255779D0-4416-46F0-8ED5-FFCFD798D07C}" name="Stoichiometric Conversion" dataDxfId="72">
      <calculatedColumnFormula>INDEX(Tbl_Stoichiometry[],MATCH(Tbl_FFi[[#This Row],[Flow Out]],Tbl_Stoichiometry[In_Out],0),MATCH(Tbl_FFi[[#This Row],[Flow Next]], Tbl_Stoichiometry[#Headers],0))</calculatedColumnFormula>
    </tableColumn>
    <tableColumn id="15" xr3:uid="{B0774758-7CA5-468E-92C7-B738A5CA0DDD}" name="Unit In" dataDxfId="71"/>
    <tableColumn id="10" xr3:uid="{9A94D6C8-4E27-4385-BBAC-14916C7CAB1A}" name="Unit Out" dataDxfId="70"/>
    <tableColumn id="11" xr3:uid="{72F731C0-1ED4-40D9-997A-158BB9DE5D5F}" name="FFi Data" dataDxfId="69"/>
    <tableColumn id="12" xr3:uid="{77B590DC-8537-4A6E-9250-AF4D680DEFBC}" name="Notes" dataDxfId="68"/>
    <tableColumn id="5" xr3:uid="{557F5360-211B-4C29-8F7E-D84A2E2B5519}" name="Start_Resolution" dataDxfId="67"/>
    <tableColumn id="7" xr3:uid="{1B3721B0-A06E-4F57-A0D9-3E114725749D}" name="End_Resolution" dataDxfId="66"/>
    <tableColumn id="8" xr3:uid="{ED313916-891C-46E6-AA0F-745EBC621C36}" name="Citation" dataDxfId="6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8697B6-45EF-40BB-AFEC-CAC9AE66576B}" name="Tbl_GeoFFi" displayName="Tbl_GeoFFi" ref="D22:G28" totalsRowShown="0" dataDxfId="64" headerRowCellStyle="TableHeader">
  <autoFilter ref="D22:G28" xr:uid="{823B2F7E-A413-4965-B413-9061C3A40051}"/>
  <tableColumns count="4">
    <tableColumn id="1" xr3:uid="{0684E6D3-5F13-45BB-AF9B-A92DA872C114}" name="GeoFFi_NameID" dataDxfId="63"/>
    <tableColumn id="2" xr3:uid="{C3D4C9E9-21E5-4CEC-A7E5-730EEB91DCF1}" name="Geo In" dataDxfId="62"/>
    <tableColumn id="3" xr3:uid="{93EB104C-B8EE-495E-95EC-7A9BAB3FECE9}" name="Geo Out" dataDxfId="61"/>
    <tableColumn id="4" xr3:uid="{4E827B45-F6A6-4A78-A420-5250D56AF009}" name="Description" dataDxfId="6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6C2E5FE-36F6-4F74-9276-236C340A777F}" name="Tbl_GeoPath" displayName="Tbl_GeoPath" ref="D58:M68" totalsRowShown="0" dataDxfId="59" headerRowCellStyle="TableHeader">
  <autoFilter ref="D58:M68" xr:uid="{3AD028B9-4A08-41D9-A4E8-32E442B98243}"/>
  <tableColumns count="10">
    <tableColumn id="1" xr3:uid="{19D0D24D-34CF-4827-9C55-04975E62163D}" name="GeoPath_NameID" dataDxfId="58"/>
    <tableColumn id="4" xr3:uid="{23509B42-E8C6-4F6B-BC58-647D7A013EBB}" name="GeoFFi 05Grid 05Grid" dataDxfId="57"/>
    <tableColumn id="5" xr3:uid="{72F4A935-0F82-425E-A69A-88EB337EEFC7}" name="GeoFFi Lme Lme" dataDxfId="56"/>
    <tableColumn id="6" xr3:uid="{6949ABFF-69A1-4C7D-87BD-C87EF1AD6881}" name="GeoFFi News2 News2" dataDxfId="55"/>
    <tableColumn id="7" xr3:uid="{93A4719F-2D95-4A21-866A-15A2F7F96404}" name="GeoFFi GeosGrid GeosGrid" dataDxfId="54"/>
    <tableColumn id="8" xr3:uid="{2E315C0E-A5D3-4BBC-9937-B97400B8D983}" name="SDM Geos Lme" dataDxfId="53"/>
    <tableColumn id="9" xr3:uid="{643C3794-7124-4C3C-8152-28740E42A0AE}" name="SDM Geos News2" dataDxfId="52"/>
    <tableColumn id="10" xr3:uid="{95FE033D-32E5-42A3-9006-30CE15977443}" name="SDMfrac News2 Lme" dataDxfId="51"/>
    <tableColumn id="11" xr3:uid="{9BC407E9-918B-4D4D-BD7C-D9151E87B3F4}" name="SDMfrac News2 News2Fw" dataDxfId="50"/>
    <tableColumn id="2" xr3:uid="{D4BCB91F-17A0-406B-8266-7A2BAA8277CE}" name="SDMfrac News2 News2Soil" dataDxfId="49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6E4269C-390F-4F42-ABCC-DF834AD02F6B}" name="Tbl_GeoTot" displayName="Tbl_GeoTot" ref="D77:K83" totalsRowShown="0" headerRowDxfId="48" dataDxfId="47" headerRowCellStyle="TableHeader">
  <autoFilter ref="D77:K83" xr:uid="{9A9DEF50-8424-4863-876F-D999472BFF99}"/>
  <tableColumns count="8">
    <tableColumn id="1" xr3:uid="{17BE754B-79A8-46CB-BB01-4A075EF332B1}" name="GeoTot_NameID" dataDxfId="46"/>
    <tableColumn id="4" xr3:uid="{39B8BD47-3560-4468-8F1E-737389D574F0}" name="GeoPath 05Grid 05Grid" dataDxfId="45"/>
    <tableColumn id="5" xr3:uid="{4FBFDC77-8712-41AE-A41A-2A438A7E52E4}" name="GeoPath Lme" dataDxfId="44"/>
    <tableColumn id="6" xr3:uid="{89233119-B80B-4491-8D6A-F63DDDE081A9}" name="GeoPath News2 Lme" dataDxfId="43"/>
    <tableColumn id="7" xr3:uid="{251C4220-9B05-43D0-8969-457753CB2529}" name="GeoPath Geos Geos" dataDxfId="42"/>
    <tableColumn id="8" xr3:uid="{77F9C2D5-0362-49A0-BBB5-99848D9B1D41}" name="GeoPath Geos Lme" dataDxfId="41"/>
    <tableColumn id="9" xr3:uid="{C7033371-8BFE-4805-BC81-88143310CD60}" name="GeoPath Geos News2fw Lme" dataDxfId="40"/>
    <tableColumn id="10" xr3:uid="{3C8AB039-9E22-4AE8-BCE4-B72A6B3456AE}" name="GeoPath Geos News2soil Lme" dataDxfId="3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462AA07-72BA-4A8F-BD26-532258B88582}" name="Tbl_Calc" displayName="Tbl_Calc" ref="B6:AA71" totalsRowShown="0" headerRowCellStyle="TableHeader">
  <autoFilter ref="B6:AA71" xr:uid="{11A15984-0376-403C-A04D-6BCD1BCA3673}"/>
  <tableColumns count="26">
    <tableColumn id="1" xr3:uid="{E2CD572A-D9C6-4922-AFE8-971A6C584FED}" name="Number" dataDxfId="38">
      <calculatedColumnFormula>ROW()-ROW($B$6)</calculatedColumnFormula>
    </tableColumn>
    <tableColumn id="2" xr3:uid="{C7624F73-85EB-4970-B306-F669E440A729}" name="Do Calc" dataDxfId="37"/>
    <tableColumn id="3" xr3:uid="{088B9721-9EA5-4128-99E8-C8D40919641A}" name="ID Calc" dataDxfId="36">
      <calculatedColumnFormula>IF(ISNUMBER(D6),IF(C7,D6+1,D6),IF(C7,1,0))</calculatedColumnFormula>
    </tableColumn>
    <tableColumn id="4" xr3:uid="{DB888E99-E0C7-4EC7-95F8-25E0A16117B0}" name="Impact Category" dataDxfId="35"/>
    <tableColumn id="15" xr3:uid="{1D032280-FA64-42C4-81B3-395DBDB6083A}" name="Flowable" dataDxfId="34"/>
    <tableColumn id="25" xr3:uid="{85AF669C-21D2-4198-BF37-599D647F2043}" name="Unit Start" dataDxfId="33"/>
    <tableColumn id="23" xr3:uid="{B80D2D4A-77FE-42BD-8A59-933DB92E6940}" name="Unit End" dataDxfId="32"/>
    <tableColumn id="5" xr3:uid="{BF49D496-CF5A-4D1B-9B73-367E50908516}" name="GeoTot" dataDxfId="31"/>
    <tableColumn id="26" xr3:uid="{0C02B94C-7927-4A33-A9CB-E4B42E972B89}" name="Factor Direct" dataDxfId="30"/>
    <tableColumn id="11" xr3:uid="{401B8757-0448-40FB-ACD4-A1B5FBD4FA60}" name="Emit Compartment" dataDxfId="29"/>
    <tableColumn id="13" xr3:uid="{6DFB3193-E9E8-42C7-B3CD-F28112384196}" name="Receive Compartment"/>
    <tableColumn id="10" xr3:uid="{B385F5D0-812E-4AB2-8EC6-4005D7FCFB77}" name="Calc Type" dataDxfId="28"/>
    <tableColumn id="24" xr3:uid="{202720F0-747E-4FDE-B976-E4E0BA563463}" name="Sensitivity Type" dataDxfId="27"/>
    <tableColumn id="6" xr3:uid="{AA1877A9-F939-4EF3-9808-ECF5AA140B2B}" name="Aggregation Target" dataDxfId="26"/>
    <tableColumn id="7" xr3:uid="{82B4150E-18F1-47C0-B008-9DCD86B32DF0}" name="Projection" dataDxfId="25"/>
    <tableColumn id="8" xr3:uid="{333B2E08-734D-4AA4-8CB7-11D82DB1F556}" name="Sector" dataDxfId="24"/>
    <tableColumn id="9" xr3:uid="{9ECA29E2-7D45-4CEE-BFC1-393CF375374D}" name="Data 1" dataDxfId="23"/>
    <tableColumn id="27" xr3:uid="{48F1E086-4159-4C44-BF1B-9DFF8CBCBE1B}" name="Data 2" dataDxfId="22"/>
    <tableColumn id="31" xr3:uid="{2273BE96-7B70-40B5-B0F7-61AA9A8C44C2}" name="Data 1 Scaling" dataDxfId="21"/>
    <tableColumn id="30" xr3:uid="{49326427-DA01-436F-A6D5-95BAB05421E5}" name="Data 2 Scaling" dataDxfId="20"/>
    <tableColumn id="21" xr3:uid="{098BAD90-7066-421C-8F9F-870AD4DC1606}" name="New IC" dataDxfId="19">
      <calculatedColumnFormula>E7&lt;&gt;E6</calculatedColumnFormula>
    </tableColumn>
    <tableColumn id="20" xr3:uid="{1A18BC8F-2B34-4C00-8D60-8BF9153087A8}" name="IC Group" dataDxfId="18">
      <calculatedColumnFormula>IF(V7,(IFERROR(W6+1,1)),W6)</calculatedColumnFormula>
    </tableColumn>
    <tableColumn id="29" xr3:uid="{DE998B84-658A-4290-996D-46FF97432004}" name="New Agg" dataDxfId="17">
      <calculatedColumnFormula>O7&lt;&gt;O6</calculatedColumnFormula>
    </tableColumn>
    <tableColumn id="28" xr3:uid="{C23ED202-9EEC-4377-801C-5A672626744D}" name="Agg Group" dataDxfId="16">
      <calculatedColumnFormula>IF(X7,(IFERROR(Y6+1,1)),Y6)</calculatedColumnFormula>
    </tableColumn>
    <tableColumn id="18" xr3:uid="{947B2DD0-CABB-4EE9-A2FE-E7C8D0F92D45}" name="New Flow" dataDxfId="15">
      <calculatedColumnFormula>F7&lt;&gt;F6</calculatedColumnFormula>
    </tableColumn>
    <tableColumn id="19" xr3:uid="{4E328ED9-57A5-4911-B026-6DDAFDCA2260}" name="Flow Group" dataDxfId="14">
      <calculatedColumnFormula>IF(V7,1,IF(Z7,(IFERROR(AA6+1,1)),AA6))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82BDBFB-DBDA-476D-AC21-BC23211FCCB2}" name="Tbl_Projections" displayName="Tbl_Projections" ref="C7:J13" totalsRowShown="0" headerRowCellStyle="TableHeader">
  <autoFilter ref="C7:J13" xr:uid="{B150C73B-7DA8-4B66-8E3E-D47042809C80}"/>
  <tableColumns count="8">
    <tableColumn id="1" xr3:uid="{28CAB6B9-9D03-4D51-85CD-636D6A25877C}" name="Proj_NameID" dataDxfId="13"/>
    <tableColumn id="2" xr3:uid="{503F90DD-EA44-497C-A3CC-27185C44D8C6}" name="Description" dataDxfId="12"/>
    <tableColumn id="6" xr3:uid="{01BF1BAA-1AD8-43C0-BE92-B2BFD1DDBB66}" name="Distance Unit" dataDxfId="11"/>
    <tableColumn id="8" xr3:uid="{6DC71DAB-C745-4265-BDDB-0C2E3FC6FE08}" name="Convert to km2" dataDxfId="10">
      <calculatedColumnFormula>1/1000000</calculatedColumnFormula>
    </tableColumn>
    <tableColumn id="4" xr3:uid="{A0B9C0BB-DEF6-48F6-B37E-427439AB9AF7}" name="Well-Known Text" dataDxfId="9"/>
    <tableColumn id="3" xr3:uid="{DAE074C5-0E11-4E29-93F9-2618F587829C}" name="Code" dataDxfId="8"/>
    <tableColumn id="7" xr3:uid="{30780F1D-AABB-4555-BD70-04E36908532C}" name="Proj" dataDxfId="7"/>
    <tableColumn id="5" xr3:uid="{79C79099-A225-4D98-A77E-0C898F8E2724}" name="Source" dataDxfId="6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41D4900-1225-45C9-932C-224ECFF69673}" name="Tbl_Stoichiometry" displayName="Tbl_Stoichiometry" ref="B8:G13" totalsRowShown="0" headerRowCellStyle="TableHeader">
  <autoFilter ref="B8:G13" xr:uid="{5B00343C-2C0D-4427-A8D1-8B4DB0CE3658}"/>
  <tableColumns count="6">
    <tableColumn id="1" xr3:uid="{5AEE65D6-1D5A-4662-91AB-BF71853E8581}" name="In_Out" dataCellStyle="TableHeader"/>
    <tableColumn id="2" xr3:uid="{658606B8-16CE-4C13-A829-473DB7E2F141}" name="Flow_P"/>
    <tableColumn id="3" xr3:uid="{73A29130-646C-4C2E-B6AE-1196C2F1C96E}" name="Flow_N"/>
    <tableColumn id="4" xr3:uid="{D7AFF025-949D-450D-B78A-136DEE9CFFBA}" name="Flow_NOx"/>
    <tableColumn id="6" xr3:uid="{BED8E49A-D061-4807-803B-760BD0815348}" name="Flow_NH3"/>
    <tableColumn id="5" xr3:uid="{6D66C459-479B-4E6F-838C-46A44FE5584C}" name="Flow_S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proj.org/operations/projections/eqearth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A5BB-1E21-4734-AFAB-D26E584C4DCB}">
  <sheetPr>
    <pageSetUpPr autoPageBreaks="0"/>
  </sheetPr>
  <dimension ref="B2:R80"/>
  <sheetViews>
    <sheetView topLeftCell="A37" zoomScale="70" zoomScaleNormal="70" workbookViewId="0">
      <selection activeCell="G59" sqref="G59"/>
    </sheetView>
  </sheetViews>
  <sheetFormatPr defaultRowHeight="15" x14ac:dyDescent="0.25"/>
  <cols>
    <col min="1" max="1" width="5.42578125" customWidth="1"/>
    <col min="3" max="3" width="9.85546875" customWidth="1"/>
    <col min="4" max="4" width="34.140625" customWidth="1"/>
    <col min="5" max="5" width="34" customWidth="1"/>
    <col min="6" max="6" width="28.7109375" customWidth="1"/>
    <col min="7" max="7" width="37.140625" customWidth="1"/>
    <col min="8" max="8" width="31" customWidth="1"/>
    <col min="9" max="9" width="38.140625" customWidth="1"/>
    <col min="10" max="10" width="30.42578125" customWidth="1"/>
    <col min="11" max="11" width="19.28515625" customWidth="1"/>
    <col min="12" max="12" width="18.85546875" customWidth="1"/>
    <col min="13" max="13" width="18.28515625" customWidth="1"/>
    <col min="14" max="14" width="17.5703125" customWidth="1"/>
    <col min="15" max="15" width="20.85546875" customWidth="1"/>
    <col min="16" max="16" width="16.5703125" customWidth="1"/>
    <col min="17" max="17" width="16.42578125" customWidth="1"/>
  </cols>
  <sheetData>
    <row r="2" spans="2:18" ht="20.25" thickBot="1" x14ac:dyDescent="0.3">
      <c r="B2" s="2" t="s">
        <v>91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2:18" ht="15.75" thickTop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8" ht="18" thickBot="1" x14ac:dyDescent="0.3">
      <c r="B4" s="1"/>
      <c r="C4" s="3" t="s">
        <v>473</v>
      </c>
      <c r="D4" s="3"/>
      <c r="E4" s="3"/>
      <c r="F4" s="3"/>
      <c r="G4" s="3"/>
      <c r="H4" s="3"/>
      <c r="I4" s="3"/>
      <c r="J4" s="3"/>
      <c r="K4" s="3"/>
      <c r="L4" s="3"/>
    </row>
    <row r="5" spans="2:18" ht="15.75" thickTop="1" x14ac:dyDescent="0.25">
      <c r="B5" s="1"/>
      <c r="C5" s="1" t="s">
        <v>15</v>
      </c>
      <c r="D5" s="1"/>
      <c r="E5" s="1"/>
      <c r="F5" s="1"/>
      <c r="G5" s="1"/>
      <c r="H5" s="1"/>
      <c r="I5" s="1"/>
      <c r="J5" s="1"/>
      <c r="K5" s="1"/>
      <c r="L5" s="1"/>
      <c r="N5" t="s">
        <v>479</v>
      </c>
    </row>
    <row r="6" spans="2:18" x14ac:dyDescent="0.25">
      <c r="B6" s="1"/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N6" t="s">
        <v>480</v>
      </c>
    </row>
    <row r="7" spans="2:18" x14ac:dyDescent="0.25">
      <c r="B7" s="1"/>
      <c r="C7" s="1" t="s">
        <v>40</v>
      </c>
      <c r="D7" s="1"/>
      <c r="E7" s="1"/>
      <c r="F7" s="1"/>
      <c r="G7" s="1"/>
      <c r="H7" s="1"/>
      <c r="I7" s="1"/>
      <c r="J7" s="1"/>
      <c r="K7" s="1"/>
      <c r="L7" s="1"/>
      <c r="M7" t="s">
        <v>481</v>
      </c>
    </row>
    <row r="8" spans="2:18" x14ac:dyDescent="0.25">
      <c r="B8" s="1"/>
      <c r="C8" s="1"/>
      <c r="D8" s="1"/>
      <c r="E8" s="1"/>
      <c r="F8" s="1"/>
      <c r="G8" s="1"/>
      <c r="H8" s="1"/>
      <c r="I8" s="1"/>
      <c r="J8" s="1" t="s">
        <v>388</v>
      </c>
      <c r="K8" s="1"/>
      <c r="L8" s="1"/>
    </row>
    <row r="9" spans="2:18" x14ac:dyDescent="0.25">
      <c r="B9" s="1"/>
      <c r="D9" s="4" t="s">
        <v>474</v>
      </c>
      <c r="E9" s="4" t="s">
        <v>2</v>
      </c>
      <c r="F9" s="4" t="s">
        <v>271</v>
      </c>
      <c r="G9" s="4" t="s">
        <v>38</v>
      </c>
      <c r="H9" s="4" t="s">
        <v>0</v>
      </c>
      <c r="I9" s="4" t="s">
        <v>39</v>
      </c>
      <c r="J9" s="4" t="s">
        <v>1</v>
      </c>
      <c r="K9" s="4" t="s">
        <v>464</v>
      </c>
      <c r="L9" s="4" t="s">
        <v>10</v>
      </c>
      <c r="M9" s="4" t="s">
        <v>477</v>
      </c>
      <c r="N9" s="4" t="s">
        <v>478</v>
      </c>
      <c r="O9" s="4" t="s">
        <v>465</v>
      </c>
      <c r="P9" s="4" t="s">
        <v>469</v>
      </c>
      <c r="Q9" s="4" t="s">
        <v>115</v>
      </c>
      <c r="R9" s="4" t="s">
        <v>304</v>
      </c>
    </row>
    <row r="10" spans="2:18" x14ac:dyDescent="0.25">
      <c r="B10" s="1"/>
      <c r="D10" s="1" t="s">
        <v>5</v>
      </c>
      <c r="E10" s="1" t="s">
        <v>11</v>
      </c>
      <c r="F10" s="1" t="s">
        <v>34</v>
      </c>
      <c r="G10" s="1" t="s">
        <v>588</v>
      </c>
      <c r="H10" s="1"/>
      <c r="I10" s="1" t="s">
        <v>6</v>
      </c>
      <c r="J10" s="1" t="s">
        <v>7</v>
      </c>
      <c r="K10" s="1" t="s">
        <v>8</v>
      </c>
      <c r="L10" s="1" t="s">
        <v>9</v>
      </c>
      <c r="M10" s="1"/>
      <c r="N10" s="1" t="b">
        <v>1</v>
      </c>
      <c r="O10" s="1"/>
      <c r="P10" s="1"/>
      <c r="Q10" s="1"/>
      <c r="R10" s="1">
        <v>10</v>
      </c>
    </row>
    <row r="11" spans="2:18" x14ac:dyDescent="0.25">
      <c r="B11" s="1"/>
      <c r="D11" s="1" t="s">
        <v>354</v>
      </c>
      <c r="E11" s="1" t="s">
        <v>348</v>
      </c>
      <c r="F11" s="1" t="s">
        <v>34</v>
      </c>
      <c r="G11" s="1" t="s">
        <v>588</v>
      </c>
      <c r="H11" s="1"/>
      <c r="I11" s="1" t="s">
        <v>349</v>
      </c>
      <c r="J11" s="1" t="s">
        <v>7</v>
      </c>
      <c r="K11" s="1" t="s">
        <v>367</v>
      </c>
      <c r="L11" s="1" t="s">
        <v>336</v>
      </c>
      <c r="M11" s="1"/>
      <c r="N11" s="1"/>
      <c r="O11" s="1"/>
      <c r="P11" s="1"/>
      <c r="Q11" s="1"/>
      <c r="R11" s="1">
        <v>11</v>
      </c>
    </row>
    <row r="12" spans="2:18" x14ac:dyDescent="0.25">
      <c r="B12" s="1"/>
      <c r="D12" s="1" t="s">
        <v>357</v>
      </c>
      <c r="E12" s="1" t="s">
        <v>346</v>
      </c>
      <c r="F12" s="1" t="s">
        <v>34</v>
      </c>
      <c r="G12" s="1" t="s">
        <v>588</v>
      </c>
      <c r="H12" s="1"/>
      <c r="I12" s="1" t="s">
        <v>347</v>
      </c>
      <c r="J12" s="1" t="s">
        <v>7</v>
      </c>
      <c r="K12" s="1" t="s">
        <v>367</v>
      </c>
      <c r="L12" s="1" t="s">
        <v>377</v>
      </c>
      <c r="M12" s="1"/>
      <c r="N12" s="1"/>
      <c r="O12" s="1"/>
      <c r="P12" s="1"/>
      <c r="Q12" s="1"/>
      <c r="R12" s="1">
        <v>12</v>
      </c>
    </row>
    <row r="13" spans="2:18" x14ac:dyDescent="0.25">
      <c r="B13" s="1"/>
      <c r="D13" s="1" t="s">
        <v>356</v>
      </c>
      <c r="E13" s="1" t="s">
        <v>344</v>
      </c>
      <c r="F13" s="1" t="s">
        <v>34</v>
      </c>
      <c r="G13" s="1" t="s">
        <v>588</v>
      </c>
      <c r="H13" s="1"/>
      <c r="I13" s="1" t="s">
        <v>345</v>
      </c>
      <c r="J13" s="1" t="s">
        <v>7</v>
      </c>
      <c r="K13" s="1" t="s">
        <v>372</v>
      </c>
      <c r="L13" s="1" t="s">
        <v>336</v>
      </c>
      <c r="M13" s="1"/>
      <c r="N13" s="1"/>
      <c r="O13" s="1"/>
      <c r="P13" s="1"/>
      <c r="Q13" s="1"/>
      <c r="R13" s="1">
        <v>13</v>
      </c>
    </row>
    <row r="14" spans="2:18" x14ac:dyDescent="0.25">
      <c r="B14" s="1"/>
      <c r="D14" s="1" t="s">
        <v>355</v>
      </c>
      <c r="E14" s="1" t="s">
        <v>350</v>
      </c>
      <c r="F14" s="1" t="s">
        <v>34</v>
      </c>
      <c r="G14" s="1" t="s">
        <v>588</v>
      </c>
      <c r="H14" s="1"/>
      <c r="I14" s="1" t="s">
        <v>351</v>
      </c>
      <c r="J14" s="1" t="s">
        <v>7</v>
      </c>
      <c r="K14" s="1" t="s">
        <v>386</v>
      </c>
      <c r="L14" s="1" t="s">
        <v>387</v>
      </c>
      <c r="M14" s="1"/>
      <c r="N14" s="1"/>
      <c r="O14" s="1"/>
      <c r="P14" s="1"/>
      <c r="Q14" s="1"/>
      <c r="R14" s="1">
        <v>14</v>
      </c>
    </row>
    <row r="15" spans="2:18" x14ac:dyDescent="0.25">
      <c r="B15" s="1"/>
      <c r="D15" s="1" t="s">
        <v>224</v>
      </c>
      <c r="E15" s="1" t="s">
        <v>340</v>
      </c>
      <c r="F15" s="1" t="s">
        <v>34</v>
      </c>
      <c r="G15" s="1" t="s">
        <v>588</v>
      </c>
      <c r="H15" s="1" t="s">
        <v>565</v>
      </c>
      <c r="I15" s="1" t="s">
        <v>341</v>
      </c>
      <c r="J15" s="1" t="s">
        <v>13</v>
      </c>
      <c r="K15" s="1"/>
      <c r="L15" s="1"/>
      <c r="M15" s="1" t="b">
        <v>1</v>
      </c>
      <c r="N15" s="1" t="b">
        <v>0</v>
      </c>
      <c r="O15" s="1" t="s">
        <v>466</v>
      </c>
      <c r="P15" s="1" t="s">
        <v>436</v>
      </c>
      <c r="Q15" s="1"/>
      <c r="R15" s="1">
        <v>15</v>
      </c>
    </row>
    <row r="16" spans="2:18" x14ac:dyDescent="0.25">
      <c r="B16" s="1"/>
      <c r="D16" s="1" t="s">
        <v>14</v>
      </c>
      <c r="E16" s="1" t="s">
        <v>339</v>
      </c>
      <c r="F16" s="1" t="s">
        <v>34</v>
      </c>
      <c r="G16" s="1" t="s">
        <v>588</v>
      </c>
      <c r="H16" s="1" t="s">
        <v>565</v>
      </c>
      <c r="I16" s="1" t="s">
        <v>12</v>
      </c>
      <c r="J16" s="1" t="s">
        <v>13</v>
      </c>
      <c r="K16" s="1"/>
      <c r="L16" s="1"/>
      <c r="M16" s="1" t="b">
        <v>1</v>
      </c>
      <c r="N16" s="1" t="b">
        <v>0</v>
      </c>
      <c r="O16" s="1" t="s">
        <v>467</v>
      </c>
      <c r="P16" s="1" t="s">
        <v>436</v>
      </c>
      <c r="Q16" s="1"/>
      <c r="R16" s="1">
        <v>16</v>
      </c>
    </row>
    <row r="17" spans="2:18" x14ac:dyDescent="0.25">
      <c r="B17" s="1"/>
      <c r="D17" s="1" t="s">
        <v>353</v>
      </c>
      <c r="E17" s="1" t="s">
        <v>342</v>
      </c>
      <c r="F17" s="1" t="s">
        <v>34</v>
      </c>
      <c r="G17" s="1" t="s">
        <v>588</v>
      </c>
      <c r="H17" s="1" t="s">
        <v>565</v>
      </c>
      <c r="I17" s="1" t="s">
        <v>343</v>
      </c>
      <c r="J17" s="1" t="s">
        <v>13</v>
      </c>
      <c r="K17" s="1"/>
      <c r="L17" s="1"/>
      <c r="M17" s="1" t="b">
        <v>1</v>
      </c>
      <c r="N17" s="1" t="b">
        <v>0</v>
      </c>
      <c r="O17" s="1" t="s">
        <v>468</v>
      </c>
      <c r="P17" s="1" t="s">
        <v>437</v>
      </c>
      <c r="Q17" s="1"/>
      <c r="R17" s="1">
        <v>17</v>
      </c>
    </row>
    <row r="18" spans="2:18" x14ac:dyDescent="0.25">
      <c r="B18" s="1"/>
      <c r="D18" s="1" t="s">
        <v>358</v>
      </c>
      <c r="E18" s="1" t="s">
        <v>352</v>
      </c>
      <c r="F18" s="1" t="s">
        <v>34</v>
      </c>
      <c r="G18" s="1" t="s">
        <v>588</v>
      </c>
      <c r="H18" s="1" t="s">
        <v>595</v>
      </c>
      <c r="I18" s="1" t="s">
        <v>305</v>
      </c>
      <c r="J18" s="1" t="s">
        <v>7</v>
      </c>
      <c r="K18" s="1" t="s">
        <v>306</v>
      </c>
      <c r="L18" s="1" t="s">
        <v>307</v>
      </c>
      <c r="M18" s="1"/>
      <c r="N18" s="1"/>
      <c r="O18" s="1"/>
      <c r="P18" s="1"/>
      <c r="Q18" s="1"/>
      <c r="R18" s="1">
        <v>18</v>
      </c>
    </row>
    <row r="19" spans="2:18" x14ac:dyDescent="0.25">
      <c r="B19" s="1"/>
      <c r="D19" s="1" t="s">
        <v>431</v>
      </c>
      <c r="E19" s="1"/>
      <c r="F19" s="1" t="s">
        <v>406</v>
      </c>
      <c r="G19" s="1" t="s">
        <v>588</v>
      </c>
      <c r="H19" s="1"/>
      <c r="I19" s="1" t="s">
        <v>594</v>
      </c>
      <c r="J19" s="1" t="s">
        <v>7</v>
      </c>
      <c r="K19" s="1" t="s">
        <v>367</v>
      </c>
      <c r="L19" s="1" t="s">
        <v>412</v>
      </c>
      <c r="M19" s="1"/>
      <c r="N19" s="1"/>
      <c r="O19" s="1"/>
      <c r="P19" s="1"/>
      <c r="Q19" s="1"/>
      <c r="R19" s="1">
        <v>1</v>
      </c>
    </row>
    <row r="20" spans="2:18" x14ac:dyDescent="0.25">
      <c r="B20" s="1"/>
      <c r="D20" s="1" t="s">
        <v>425</v>
      </c>
      <c r="E20" s="1"/>
      <c r="F20" s="1" t="s">
        <v>406</v>
      </c>
      <c r="G20" s="1" t="s">
        <v>588</v>
      </c>
      <c r="H20" s="1"/>
      <c r="I20" s="1" t="s">
        <v>426</v>
      </c>
      <c r="J20" s="1" t="s">
        <v>7</v>
      </c>
      <c r="K20" s="1" t="s">
        <v>490</v>
      </c>
      <c r="L20" s="1"/>
      <c r="M20" s="1"/>
      <c r="N20" s="1"/>
      <c r="O20" s="1"/>
      <c r="P20" s="1"/>
      <c r="Q20" s="1" t="s">
        <v>427</v>
      </c>
      <c r="R20" s="1"/>
    </row>
    <row r="21" spans="2:18" x14ac:dyDescent="0.25">
      <c r="B21" s="1"/>
      <c r="D21" s="1" t="s">
        <v>438</v>
      </c>
      <c r="E21" s="1" t="s">
        <v>593</v>
      </c>
      <c r="F21" s="1"/>
      <c r="G21" s="1" t="s">
        <v>589</v>
      </c>
      <c r="H21" s="1" t="s">
        <v>592</v>
      </c>
      <c r="I21" s="1" t="s">
        <v>438</v>
      </c>
      <c r="J21" s="1" t="s">
        <v>421</v>
      </c>
      <c r="K21" s="1"/>
      <c r="L21" s="1"/>
      <c r="M21" s="1" t="b">
        <v>1</v>
      </c>
      <c r="N21" s="1" t="b">
        <v>1</v>
      </c>
      <c r="O21" s="1"/>
      <c r="P21" s="1"/>
      <c r="Q21" s="1"/>
      <c r="R21" s="1"/>
    </row>
    <row r="22" spans="2:18" x14ac:dyDescent="0.25">
      <c r="B22" s="1"/>
      <c r="D22" s="1" t="s">
        <v>439</v>
      </c>
      <c r="E22" s="1" t="s">
        <v>593</v>
      </c>
      <c r="F22" s="1"/>
      <c r="G22" s="1" t="s">
        <v>589</v>
      </c>
      <c r="H22" s="1" t="s">
        <v>592</v>
      </c>
      <c r="I22" s="1" t="s">
        <v>439</v>
      </c>
      <c r="J22" s="1" t="s">
        <v>421</v>
      </c>
      <c r="K22" s="1"/>
      <c r="L22" s="1"/>
      <c r="M22" s="1" t="b">
        <v>1</v>
      </c>
      <c r="N22" s="1" t="b">
        <v>1</v>
      </c>
      <c r="O22" s="1"/>
      <c r="P22" s="1"/>
      <c r="Q22" s="1"/>
      <c r="R22" s="1"/>
    </row>
    <row r="23" spans="2:18" x14ac:dyDescent="0.25">
      <c r="B23" s="1"/>
      <c r="D23" s="1" t="s">
        <v>489</v>
      </c>
      <c r="E23" s="1" t="s">
        <v>593</v>
      </c>
      <c r="F23" s="1"/>
      <c r="G23" s="1" t="s">
        <v>589</v>
      </c>
      <c r="H23" s="1" t="s">
        <v>592</v>
      </c>
      <c r="I23" s="1" t="s">
        <v>489</v>
      </c>
      <c r="J23" s="1" t="s">
        <v>421</v>
      </c>
      <c r="K23" s="1"/>
      <c r="L23" s="1"/>
      <c r="M23" s="1" t="b">
        <v>1</v>
      </c>
      <c r="N23" s="1" t="b">
        <v>1</v>
      </c>
      <c r="O23" s="1"/>
      <c r="P23" s="1"/>
      <c r="Q23" s="1"/>
      <c r="R23" s="1"/>
    </row>
    <row r="24" spans="2:18" x14ac:dyDescent="0.25">
      <c r="B24" s="1"/>
      <c r="D24" s="1" t="s">
        <v>440</v>
      </c>
      <c r="E24" s="1" t="s">
        <v>593</v>
      </c>
      <c r="F24" s="1"/>
      <c r="G24" s="1" t="s">
        <v>589</v>
      </c>
      <c r="H24" s="1" t="s">
        <v>592</v>
      </c>
      <c r="I24" s="1" t="s">
        <v>440</v>
      </c>
      <c r="J24" s="1" t="s">
        <v>421</v>
      </c>
      <c r="K24" s="1"/>
      <c r="L24" s="1"/>
      <c r="M24" s="1" t="b">
        <v>1</v>
      </c>
      <c r="N24" s="1" t="b">
        <v>1</v>
      </c>
      <c r="O24" s="1"/>
      <c r="P24" s="1"/>
      <c r="Q24" s="1"/>
      <c r="R24" s="1"/>
    </row>
    <row r="25" spans="2:18" x14ac:dyDescent="0.25">
      <c r="B25" s="1"/>
      <c r="D25" s="1" t="s">
        <v>441</v>
      </c>
      <c r="E25" s="1" t="s">
        <v>593</v>
      </c>
      <c r="F25" s="1"/>
      <c r="G25" s="1" t="s">
        <v>589</v>
      </c>
      <c r="H25" s="1" t="s">
        <v>592</v>
      </c>
      <c r="I25" s="1" t="s">
        <v>441</v>
      </c>
      <c r="J25" s="1" t="s">
        <v>421</v>
      </c>
      <c r="K25" s="1"/>
      <c r="L25" s="1"/>
      <c r="M25" s="1" t="b">
        <v>1</v>
      </c>
      <c r="N25" s="1" t="b">
        <v>1</v>
      </c>
      <c r="O25" s="1"/>
      <c r="P25" s="1"/>
      <c r="Q25" s="1"/>
      <c r="R25" s="1"/>
    </row>
    <row r="26" spans="2:18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8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30" spans="2:18" ht="18" thickBot="1" x14ac:dyDescent="0.3">
      <c r="C30" s="3" t="s">
        <v>132</v>
      </c>
      <c r="D30" s="3"/>
      <c r="E30" s="3"/>
      <c r="F30" s="3"/>
      <c r="G30" s="3"/>
      <c r="H30" s="3"/>
      <c r="I30" s="3"/>
      <c r="J30" s="3"/>
      <c r="K30" s="3"/>
      <c r="L30" s="3"/>
    </row>
    <row r="31" spans="2:18" ht="15.75" thickTop="1" x14ac:dyDescent="0.25">
      <c r="K31" t="s">
        <v>332</v>
      </c>
    </row>
    <row r="32" spans="2:18" x14ac:dyDescent="0.25">
      <c r="G32" t="s">
        <v>275</v>
      </c>
      <c r="M32" t="s">
        <v>393</v>
      </c>
    </row>
    <row r="33" spans="4:13" x14ac:dyDescent="0.25">
      <c r="D33" s="4" t="s">
        <v>133</v>
      </c>
      <c r="E33" s="4" t="s">
        <v>2</v>
      </c>
      <c r="F33" s="4" t="s">
        <v>271</v>
      </c>
      <c r="G33" s="4" t="s">
        <v>38</v>
      </c>
      <c r="H33" s="4" t="s">
        <v>0</v>
      </c>
      <c r="I33" s="4" t="s">
        <v>39</v>
      </c>
      <c r="J33" s="4" t="s">
        <v>1</v>
      </c>
      <c r="K33" s="4" t="s">
        <v>134</v>
      </c>
      <c r="L33" s="4" t="s">
        <v>135</v>
      </c>
      <c r="M33" s="4" t="s">
        <v>304</v>
      </c>
    </row>
    <row r="34" spans="4:13" x14ac:dyDescent="0.25">
      <c r="D34" t="s">
        <v>263</v>
      </c>
      <c r="E34" t="s">
        <v>263</v>
      </c>
      <c r="F34" t="s">
        <v>272</v>
      </c>
      <c r="G34" t="s">
        <v>590</v>
      </c>
      <c r="I34" t="s">
        <v>566</v>
      </c>
      <c r="J34" t="s">
        <v>4</v>
      </c>
      <c r="K34" s="1" t="s">
        <v>139</v>
      </c>
      <c r="L34" t="s">
        <v>144</v>
      </c>
      <c r="M34" s="1">
        <v>1</v>
      </c>
    </row>
    <row r="35" spans="4:13" x14ac:dyDescent="0.25">
      <c r="D35" s="1" t="s">
        <v>264</v>
      </c>
      <c r="E35" s="1" t="s">
        <v>264</v>
      </c>
      <c r="F35" s="1" t="s">
        <v>272</v>
      </c>
      <c r="G35" t="s">
        <v>590</v>
      </c>
      <c r="H35" s="1"/>
      <c r="I35" s="1" t="s">
        <v>567</v>
      </c>
      <c r="J35" s="1" t="s">
        <v>4</v>
      </c>
      <c r="K35" s="1" t="s">
        <v>139</v>
      </c>
      <c r="L35" s="1" t="s">
        <v>30</v>
      </c>
      <c r="M35" s="1">
        <v>2</v>
      </c>
    </row>
    <row r="36" spans="4:13" x14ac:dyDescent="0.25">
      <c r="D36" t="s">
        <v>177</v>
      </c>
      <c r="E36" t="s">
        <v>265</v>
      </c>
      <c r="F36" t="s">
        <v>272</v>
      </c>
      <c r="G36" t="s">
        <v>590</v>
      </c>
      <c r="I36" t="s">
        <v>568</v>
      </c>
      <c r="J36" t="s">
        <v>4</v>
      </c>
      <c r="K36" t="s">
        <v>139</v>
      </c>
      <c r="M36" s="1">
        <v>3</v>
      </c>
    </row>
    <row r="37" spans="4:13" x14ac:dyDescent="0.25">
      <c r="D37" t="s">
        <v>27</v>
      </c>
      <c r="E37" t="s">
        <v>259</v>
      </c>
      <c r="F37" t="s">
        <v>272</v>
      </c>
      <c r="G37" t="s">
        <v>590</v>
      </c>
      <c r="I37" t="s">
        <v>142</v>
      </c>
      <c r="J37" t="s">
        <v>4</v>
      </c>
      <c r="K37" t="s">
        <v>143</v>
      </c>
      <c r="L37" t="s">
        <v>144</v>
      </c>
      <c r="M37" s="1">
        <v>4</v>
      </c>
    </row>
    <row r="38" spans="4:13" x14ac:dyDescent="0.25">
      <c r="D38" t="s">
        <v>273</v>
      </c>
      <c r="E38" t="s">
        <v>261</v>
      </c>
      <c r="F38" t="s">
        <v>272</v>
      </c>
      <c r="G38" t="s">
        <v>590</v>
      </c>
      <c r="I38" t="s">
        <v>147</v>
      </c>
      <c r="J38" t="s">
        <v>4</v>
      </c>
      <c r="K38" t="s">
        <v>148</v>
      </c>
      <c r="L38" t="s">
        <v>17</v>
      </c>
      <c r="M38" s="1">
        <v>5</v>
      </c>
    </row>
    <row r="39" spans="4:13" x14ac:dyDescent="0.25">
      <c r="D39" t="s">
        <v>28</v>
      </c>
      <c r="E39" t="s">
        <v>260</v>
      </c>
      <c r="F39" t="s">
        <v>272</v>
      </c>
      <c r="G39" t="s">
        <v>590</v>
      </c>
      <c r="I39" t="s">
        <v>145</v>
      </c>
      <c r="J39" t="s">
        <v>4</v>
      </c>
      <c r="K39" t="s">
        <v>146</v>
      </c>
      <c r="L39" t="s">
        <v>144</v>
      </c>
      <c r="M39" s="1">
        <v>6</v>
      </c>
    </row>
    <row r="40" spans="4:13" x14ac:dyDescent="0.25">
      <c r="D40" t="s">
        <v>437</v>
      </c>
      <c r="E40" t="s">
        <v>267</v>
      </c>
      <c r="F40" t="s">
        <v>34</v>
      </c>
      <c r="G40" t="s">
        <v>590</v>
      </c>
      <c r="I40" t="s">
        <v>137</v>
      </c>
      <c r="J40" t="s">
        <v>4</v>
      </c>
      <c r="K40" t="s">
        <v>138</v>
      </c>
      <c r="M40" s="1">
        <v>1</v>
      </c>
    </row>
    <row r="41" spans="4:13" x14ac:dyDescent="0.25">
      <c r="D41" t="s">
        <v>436</v>
      </c>
      <c r="E41" t="s">
        <v>266</v>
      </c>
      <c r="F41" t="s">
        <v>34</v>
      </c>
      <c r="G41" t="s">
        <v>590</v>
      </c>
      <c r="I41" t="s">
        <v>3</v>
      </c>
      <c r="J41" t="s">
        <v>4</v>
      </c>
      <c r="K41" t="s">
        <v>136</v>
      </c>
      <c r="M41" s="1">
        <v>2</v>
      </c>
    </row>
    <row r="42" spans="4:13" x14ac:dyDescent="0.25">
      <c r="D42" t="s">
        <v>435</v>
      </c>
      <c r="E42" t="s">
        <v>268</v>
      </c>
      <c r="F42" t="s">
        <v>34</v>
      </c>
      <c r="G42" t="s">
        <v>590</v>
      </c>
      <c r="I42" t="s">
        <v>18</v>
      </c>
      <c r="J42" t="s">
        <v>4</v>
      </c>
      <c r="K42" t="s">
        <v>19</v>
      </c>
      <c r="L42" t="s">
        <v>20</v>
      </c>
      <c r="M42" s="1">
        <v>4</v>
      </c>
    </row>
    <row r="43" spans="4:13" x14ac:dyDescent="0.25">
      <c r="D43" t="s">
        <v>175</v>
      </c>
      <c r="E43" t="s">
        <v>269</v>
      </c>
      <c r="F43" t="s">
        <v>34</v>
      </c>
      <c r="G43" t="s">
        <v>590</v>
      </c>
      <c r="I43" t="s">
        <v>140</v>
      </c>
      <c r="J43" t="s">
        <v>4</v>
      </c>
      <c r="K43" t="s">
        <v>141</v>
      </c>
      <c r="M43" s="1">
        <v>5</v>
      </c>
    </row>
    <row r="44" spans="4:13" x14ac:dyDescent="0.25">
      <c r="D44" t="s">
        <v>189</v>
      </c>
      <c r="E44" t="s">
        <v>270</v>
      </c>
      <c r="F44" t="s">
        <v>33</v>
      </c>
      <c r="G44" t="s">
        <v>590</v>
      </c>
      <c r="I44" t="s">
        <v>152</v>
      </c>
      <c r="J44" t="s">
        <v>4</v>
      </c>
      <c r="K44" t="s">
        <v>151</v>
      </c>
      <c r="M44" s="1">
        <v>1</v>
      </c>
    </row>
    <row r="45" spans="4:13" x14ac:dyDescent="0.25">
      <c r="D45" t="s">
        <v>179</v>
      </c>
      <c r="E45" t="s">
        <v>573</v>
      </c>
      <c r="F45" t="s">
        <v>33</v>
      </c>
      <c r="G45" t="s">
        <v>590</v>
      </c>
      <c r="I45" t="s">
        <v>154</v>
      </c>
      <c r="J45" t="s">
        <v>4</v>
      </c>
      <c r="K45" t="s">
        <v>151</v>
      </c>
      <c r="M45" s="1">
        <v>2</v>
      </c>
    </row>
    <row r="46" spans="4:13" x14ac:dyDescent="0.25">
      <c r="D46" t="s">
        <v>180</v>
      </c>
      <c r="E46" t="s">
        <v>573</v>
      </c>
      <c r="F46" t="s">
        <v>33</v>
      </c>
      <c r="G46" t="s">
        <v>590</v>
      </c>
      <c r="I46" t="s">
        <v>155</v>
      </c>
      <c r="J46" t="s">
        <v>4</v>
      </c>
      <c r="K46" t="s">
        <v>151</v>
      </c>
      <c r="M46" s="1">
        <v>3</v>
      </c>
    </row>
    <row r="47" spans="4:13" x14ac:dyDescent="0.25">
      <c r="D47" t="s">
        <v>181</v>
      </c>
      <c r="E47" t="s">
        <v>573</v>
      </c>
      <c r="F47" t="s">
        <v>33</v>
      </c>
      <c r="G47" t="s">
        <v>590</v>
      </c>
      <c r="I47" t="s">
        <v>156</v>
      </c>
      <c r="J47" t="s">
        <v>4</v>
      </c>
      <c r="K47" t="s">
        <v>151</v>
      </c>
      <c r="M47" s="1">
        <v>4</v>
      </c>
    </row>
    <row r="48" spans="4:13" x14ac:dyDescent="0.25">
      <c r="D48" t="s">
        <v>182</v>
      </c>
      <c r="E48" t="s">
        <v>573</v>
      </c>
      <c r="F48" t="s">
        <v>33</v>
      </c>
      <c r="G48" t="s">
        <v>590</v>
      </c>
      <c r="I48" t="s">
        <v>157</v>
      </c>
      <c r="J48" t="s">
        <v>4</v>
      </c>
      <c r="K48" t="s">
        <v>151</v>
      </c>
      <c r="M48" s="1">
        <v>5</v>
      </c>
    </row>
    <row r="49" spans="4:13" x14ac:dyDescent="0.25">
      <c r="D49" t="s">
        <v>183</v>
      </c>
      <c r="E49" t="s">
        <v>573</v>
      </c>
      <c r="F49" t="s">
        <v>33</v>
      </c>
      <c r="G49" t="s">
        <v>590</v>
      </c>
      <c r="I49" t="s">
        <v>158</v>
      </c>
      <c r="J49" t="s">
        <v>4</v>
      </c>
      <c r="K49" t="s">
        <v>151</v>
      </c>
      <c r="M49" s="1">
        <v>6</v>
      </c>
    </row>
    <row r="50" spans="4:13" x14ac:dyDescent="0.25">
      <c r="D50" t="s">
        <v>190</v>
      </c>
      <c r="E50" t="s">
        <v>574</v>
      </c>
      <c r="F50" t="s">
        <v>33</v>
      </c>
      <c r="G50" t="s">
        <v>590</v>
      </c>
      <c r="I50" t="s">
        <v>153</v>
      </c>
      <c r="J50" t="s">
        <v>4</v>
      </c>
      <c r="K50" t="s">
        <v>151</v>
      </c>
      <c r="M50" s="1">
        <v>7</v>
      </c>
    </row>
    <row r="51" spans="4:13" x14ac:dyDescent="0.25">
      <c r="D51" t="s">
        <v>184</v>
      </c>
      <c r="E51" t="s">
        <v>575</v>
      </c>
      <c r="F51" t="s">
        <v>33</v>
      </c>
      <c r="G51" t="s">
        <v>590</v>
      </c>
      <c r="I51" t="s">
        <v>159</v>
      </c>
      <c r="J51" t="s">
        <v>4</v>
      </c>
      <c r="K51" t="s">
        <v>151</v>
      </c>
      <c r="M51" s="1">
        <v>8</v>
      </c>
    </row>
    <row r="52" spans="4:13" x14ac:dyDescent="0.25">
      <c r="D52" t="s">
        <v>185</v>
      </c>
      <c r="E52" t="s">
        <v>575</v>
      </c>
      <c r="F52" t="s">
        <v>33</v>
      </c>
      <c r="G52" t="s">
        <v>590</v>
      </c>
      <c r="I52" t="s">
        <v>160</v>
      </c>
      <c r="J52" t="s">
        <v>4</v>
      </c>
      <c r="K52" t="s">
        <v>151</v>
      </c>
      <c r="M52" s="1">
        <v>9</v>
      </c>
    </row>
    <row r="53" spans="4:13" x14ac:dyDescent="0.25">
      <c r="D53" t="s">
        <v>186</v>
      </c>
      <c r="E53" t="s">
        <v>575</v>
      </c>
      <c r="F53" t="s">
        <v>33</v>
      </c>
      <c r="G53" t="s">
        <v>590</v>
      </c>
      <c r="I53" t="s">
        <v>161</v>
      </c>
      <c r="J53" t="s">
        <v>4</v>
      </c>
      <c r="K53" t="s">
        <v>151</v>
      </c>
      <c r="M53" s="1">
        <v>10</v>
      </c>
    </row>
    <row r="54" spans="4:13" x14ac:dyDescent="0.25">
      <c r="D54" t="s">
        <v>187</v>
      </c>
      <c r="E54" t="s">
        <v>575</v>
      </c>
      <c r="F54" t="s">
        <v>33</v>
      </c>
      <c r="G54" t="s">
        <v>590</v>
      </c>
      <c r="I54" t="s">
        <v>162</v>
      </c>
      <c r="J54" t="s">
        <v>4</v>
      </c>
      <c r="K54" t="s">
        <v>151</v>
      </c>
      <c r="M54" s="1">
        <v>11</v>
      </c>
    </row>
    <row r="55" spans="4:13" x14ac:dyDescent="0.25">
      <c r="D55" t="s">
        <v>188</v>
      </c>
      <c r="E55" t="s">
        <v>575</v>
      </c>
      <c r="F55" t="s">
        <v>33</v>
      </c>
      <c r="G55" t="s">
        <v>590</v>
      </c>
      <c r="I55" t="s">
        <v>163</v>
      </c>
      <c r="J55" t="s">
        <v>4</v>
      </c>
      <c r="K55" t="s">
        <v>151</v>
      </c>
      <c r="M55" s="1">
        <v>12</v>
      </c>
    </row>
    <row r="56" spans="4:13" x14ac:dyDescent="0.25">
      <c r="D56" t="s">
        <v>176</v>
      </c>
      <c r="E56" t="s">
        <v>262</v>
      </c>
      <c r="F56" t="s">
        <v>33</v>
      </c>
      <c r="G56" t="s">
        <v>590</v>
      </c>
      <c r="I56" t="s">
        <v>149</v>
      </c>
      <c r="J56" t="s">
        <v>4</v>
      </c>
      <c r="K56" t="s">
        <v>150</v>
      </c>
      <c r="L56" t="s">
        <v>144</v>
      </c>
      <c r="M56" s="1">
        <v>20</v>
      </c>
    </row>
    <row r="57" spans="4:13" x14ac:dyDescent="0.25">
      <c r="D57" t="s">
        <v>191</v>
      </c>
      <c r="E57" t="s">
        <v>576</v>
      </c>
      <c r="F57" t="s">
        <v>33</v>
      </c>
      <c r="G57" t="s">
        <v>590</v>
      </c>
      <c r="I57" t="s">
        <v>164</v>
      </c>
      <c r="J57" t="s">
        <v>4</v>
      </c>
      <c r="K57" t="s">
        <v>150</v>
      </c>
      <c r="M57" s="1">
        <v>21</v>
      </c>
    </row>
    <row r="58" spans="4:13" x14ac:dyDescent="0.25">
      <c r="D58" t="s">
        <v>193</v>
      </c>
      <c r="E58" t="s">
        <v>576</v>
      </c>
      <c r="F58" t="s">
        <v>33</v>
      </c>
      <c r="G58" t="s">
        <v>590</v>
      </c>
      <c r="I58" t="s">
        <v>165</v>
      </c>
      <c r="J58" t="s">
        <v>4</v>
      </c>
      <c r="K58" t="s">
        <v>150</v>
      </c>
      <c r="M58" s="1">
        <v>22</v>
      </c>
    </row>
    <row r="59" spans="4:13" x14ac:dyDescent="0.25">
      <c r="D59" t="s">
        <v>192</v>
      </c>
      <c r="E59" t="s">
        <v>576</v>
      </c>
      <c r="F59" t="s">
        <v>33</v>
      </c>
      <c r="G59" t="s">
        <v>590</v>
      </c>
      <c r="I59" t="s">
        <v>166</v>
      </c>
      <c r="J59" t="s">
        <v>4</v>
      </c>
      <c r="K59" t="s">
        <v>150</v>
      </c>
      <c r="M59" s="1">
        <v>23</v>
      </c>
    </row>
    <row r="60" spans="4:13" x14ac:dyDescent="0.25">
      <c r="D60" s="1" t="s">
        <v>617</v>
      </c>
      <c r="E60" s="1" t="s">
        <v>618</v>
      </c>
      <c r="F60" t="s">
        <v>33</v>
      </c>
      <c r="G60" s="1" t="s">
        <v>590</v>
      </c>
      <c r="H60" s="1"/>
      <c r="I60" s="1" t="s">
        <v>619</v>
      </c>
      <c r="J60" s="1" t="s">
        <v>4</v>
      </c>
      <c r="K60" s="1" t="s">
        <v>150</v>
      </c>
      <c r="L60" s="1" t="s">
        <v>144</v>
      </c>
      <c r="M60" s="1">
        <v>24</v>
      </c>
    </row>
    <row r="61" spans="4:13" x14ac:dyDescent="0.25">
      <c r="D61" s="1" t="s">
        <v>620</v>
      </c>
      <c r="E61" s="1"/>
      <c r="F61" t="s">
        <v>33</v>
      </c>
      <c r="G61" s="1" t="s">
        <v>590</v>
      </c>
      <c r="H61" s="1"/>
      <c r="I61" s="1" t="s">
        <v>621</v>
      </c>
      <c r="J61" s="1" t="s">
        <v>4</v>
      </c>
      <c r="K61" s="1" t="s">
        <v>150</v>
      </c>
      <c r="L61" s="1" t="s">
        <v>144</v>
      </c>
      <c r="M61" s="1">
        <v>25</v>
      </c>
    </row>
    <row r="62" spans="4:13" x14ac:dyDescent="0.25">
      <c r="D62" t="s">
        <v>202</v>
      </c>
      <c r="E62" t="s">
        <v>577</v>
      </c>
      <c r="F62" t="s">
        <v>33</v>
      </c>
      <c r="G62" t="s">
        <v>590</v>
      </c>
      <c r="I62" t="s">
        <v>172</v>
      </c>
      <c r="J62" t="s">
        <v>4</v>
      </c>
      <c r="K62" t="s">
        <v>151</v>
      </c>
      <c r="M62" s="1">
        <v>30</v>
      </c>
    </row>
    <row r="63" spans="4:13" x14ac:dyDescent="0.25">
      <c r="D63" t="s">
        <v>200</v>
      </c>
      <c r="E63" t="s">
        <v>580</v>
      </c>
      <c r="F63" t="s">
        <v>33</v>
      </c>
      <c r="G63" t="s">
        <v>590</v>
      </c>
      <c r="I63" t="s">
        <v>171</v>
      </c>
      <c r="J63" t="s">
        <v>4</v>
      </c>
      <c r="K63" t="s">
        <v>151</v>
      </c>
      <c r="M63" s="1">
        <v>31</v>
      </c>
    </row>
    <row r="64" spans="4:13" x14ac:dyDescent="0.25">
      <c r="D64" t="s">
        <v>203</v>
      </c>
      <c r="E64" t="s">
        <v>581</v>
      </c>
      <c r="F64" t="s">
        <v>33</v>
      </c>
      <c r="G64" t="s">
        <v>590</v>
      </c>
      <c r="I64" t="s">
        <v>174</v>
      </c>
      <c r="J64" t="s">
        <v>4</v>
      </c>
      <c r="K64" t="s">
        <v>151</v>
      </c>
      <c r="M64" s="1">
        <v>32</v>
      </c>
    </row>
    <row r="65" spans="4:14" x14ac:dyDescent="0.25">
      <c r="D65" t="s">
        <v>201</v>
      </c>
      <c r="E65" t="s">
        <v>582</v>
      </c>
      <c r="F65" t="s">
        <v>33</v>
      </c>
      <c r="G65" t="s">
        <v>590</v>
      </c>
      <c r="I65" t="s">
        <v>173</v>
      </c>
      <c r="J65" t="s">
        <v>4</v>
      </c>
      <c r="K65" t="s">
        <v>151</v>
      </c>
      <c r="M65" s="1">
        <v>33</v>
      </c>
    </row>
    <row r="66" spans="4:14" x14ac:dyDescent="0.25">
      <c r="D66" s="1" t="s">
        <v>583</v>
      </c>
      <c r="E66" t="s">
        <v>585</v>
      </c>
      <c r="F66" t="s">
        <v>33</v>
      </c>
      <c r="G66" t="s">
        <v>590</v>
      </c>
      <c r="H66" s="1"/>
      <c r="I66" s="1" t="s">
        <v>586</v>
      </c>
      <c r="J66" t="s">
        <v>4</v>
      </c>
      <c r="K66" t="s">
        <v>151</v>
      </c>
      <c r="L66" s="1"/>
      <c r="M66" s="1">
        <v>34</v>
      </c>
    </row>
    <row r="67" spans="4:14" x14ac:dyDescent="0.25">
      <c r="D67" s="1" t="s">
        <v>584</v>
      </c>
      <c r="E67" t="s">
        <v>585</v>
      </c>
      <c r="F67" t="s">
        <v>33</v>
      </c>
      <c r="G67" t="s">
        <v>590</v>
      </c>
      <c r="H67" s="1"/>
      <c r="I67" s="1" t="s">
        <v>630</v>
      </c>
      <c r="J67" t="s">
        <v>4</v>
      </c>
      <c r="K67" t="s">
        <v>151</v>
      </c>
      <c r="L67" s="1"/>
      <c r="M67" s="1">
        <v>35</v>
      </c>
    </row>
    <row r="68" spans="4:14" x14ac:dyDescent="0.25">
      <c r="D68" t="s">
        <v>194</v>
      </c>
      <c r="E68" t="s">
        <v>578</v>
      </c>
      <c r="F68" t="s">
        <v>33</v>
      </c>
      <c r="G68" t="s">
        <v>590</v>
      </c>
      <c r="I68" t="s">
        <v>167</v>
      </c>
      <c r="J68" t="s">
        <v>4</v>
      </c>
      <c r="K68" t="s">
        <v>151</v>
      </c>
      <c r="M68" s="1">
        <v>40</v>
      </c>
    </row>
    <row r="69" spans="4:14" x14ac:dyDescent="0.25">
      <c r="D69" t="s">
        <v>195</v>
      </c>
      <c r="E69" t="s">
        <v>579</v>
      </c>
      <c r="F69" t="s">
        <v>33</v>
      </c>
      <c r="G69" t="s">
        <v>590</v>
      </c>
      <c r="I69" t="s">
        <v>168</v>
      </c>
      <c r="J69" t="s">
        <v>4</v>
      </c>
      <c r="K69" t="s">
        <v>151</v>
      </c>
      <c r="M69" s="1">
        <v>41</v>
      </c>
    </row>
    <row r="70" spans="4:14" x14ac:dyDescent="0.25">
      <c r="D70" t="s">
        <v>196</v>
      </c>
      <c r="E70" t="s">
        <v>578</v>
      </c>
      <c r="F70" t="s">
        <v>33</v>
      </c>
      <c r="G70" t="s">
        <v>590</v>
      </c>
      <c r="I70" t="s">
        <v>169</v>
      </c>
      <c r="J70" t="s">
        <v>4</v>
      </c>
      <c r="K70" t="s">
        <v>151</v>
      </c>
      <c r="M70" s="1">
        <v>42</v>
      </c>
    </row>
    <row r="71" spans="4:14" x14ac:dyDescent="0.25">
      <c r="D71" t="s">
        <v>197</v>
      </c>
      <c r="E71" t="s">
        <v>579</v>
      </c>
      <c r="F71" t="s">
        <v>33</v>
      </c>
      <c r="G71" t="s">
        <v>590</v>
      </c>
      <c r="I71" t="s">
        <v>170</v>
      </c>
      <c r="J71" t="s">
        <v>4</v>
      </c>
      <c r="K71" t="s">
        <v>151</v>
      </c>
      <c r="M71" s="1">
        <v>43</v>
      </c>
    </row>
    <row r="72" spans="4:14" x14ac:dyDescent="0.25">
      <c r="D72" t="s">
        <v>198</v>
      </c>
      <c r="E72" t="s">
        <v>578</v>
      </c>
      <c r="F72" t="s">
        <v>33</v>
      </c>
      <c r="G72" t="s">
        <v>590</v>
      </c>
      <c r="I72" t="s">
        <v>569</v>
      </c>
      <c r="J72" t="s">
        <v>4</v>
      </c>
      <c r="K72" t="s">
        <v>10</v>
      </c>
      <c r="M72" s="1">
        <v>44</v>
      </c>
      <c r="N72" s="1"/>
    </row>
    <row r="73" spans="4:14" x14ac:dyDescent="0.25">
      <c r="D73" t="s">
        <v>199</v>
      </c>
      <c r="E73" t="s">
        <v>579</v>
      </c>
      <c r="F73" t="s">
        <v>33</v>
      </c>
      <c r="G73" t="s">
        <v>590</v>
      </c>
      <c r="I73" t="s">
        <v>570</v>
      </c>
      <c r="J73" t="s">
        <v>4</v>
      </c>
      <c r="K73" t="s">
        <v>10</v>
      </c>
      <c r="M73" s="1">
        <v>45</v>
      </c>
      <c r="N73" s="1"/>
    </row>
    <row r="74" spans="4:14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25"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4:14" x14ac:dyDescent="0.25">
      <c r="D80" s="1"/>
      <c r="E80" s="1"/>
      <c r="F80" s="1"/>
      <c r="G80" s="1"/>
      <c r="H80" s="1"/>
      <c r="I80" s="1"/>
      <c r="J80" s="1"/>
      <c r="K80" s="1"/>
      <c r="L80" s="1"/>
      <c r="M80" s="1"/>
    </row>
  </sheetData>
  <phoneticPr fontId="5" type="noConversion"/>
  <dataValidations count="5">
    <dataValidation type="list" allowBlank="1" showInputMessage="1" showErrorMessage="1" sqref="D2" xr:uid="{A3B565C0-4DBF-4030-8ECD-D493B66D7088}">
      <formula1>list_Flow_NameID</formula1>
    </dataValidation>
    <dataValidation type="list" allowBlank="1" showInputMessage="1" showErrorMessage="1" sqref="C2" xr:uid="{B484640E-28E7-4083-AA78-8C99B611190A}">
      <formula1>list_IC_NameID</formula1>
    </dataValidation>
    <dataValidation type="list" allowBlank="1" showInputMessage="1" showErrorMessage="1" sqref="E2" xr:uid="{9DDCAF2D-493B-4F40-8FE8-48CC849B27CC}">
      <formula1>list_Unit_NameID</formula1>
    </dataValidation>
    <dataValidation type="custom" allowBlank="1" showInputMessage="1" showErrorMessage="1" errorTitle="Do not repeat names" error="Please make sure that each name in the &quot;NameUnique&quot; column is unique.  " sqref="D10:D25 D34:D73" xr:uid="{46969195-8C9D-46A9-B4FB-E4560818F665}">
      <formula1>COUNTIF(list_RegFile_NameID,D10)&lt;=1</formula1>
    </dataValidation>
    <dataValidation type="list" allowBlank="1" showInputMessage="1" showErrorMessage="1" sqref="P10:P25" xr:uid="{1F0CD5B5-D3E8-4527-8219-413A9E8F637A}">
      <formula1>list_GeoFile_NameID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4522F-37A6-4F04-959C-09C2CB13D486}">
  <sheetPr>
    <pageSetUpPr autoPageBreaks="0"/>
  </sheetPr>
  <dimension ref="B2:W86"/>
  <sheetViews>
    <sheetView topLeftCell="A46" zoomScale="80" zoomScaleNormal="80" workbookViewId="0">
      <selection activeCell="K81" sqref="K81"/>
    </sheetView>
  </sheetViews>
  <sheetFormatPr defaultRowHeight="15" x14ac:dyDescent="0.25"/>
  <cols>
    <col min="4" max="4" width="32.28515625" customWidth="1"/>
    <col min="5" max="5" width="31.140625" customWidth="1"/>
    <col min="6" max="6" width="29.28515625" customWidth="1"/>
    <col min="7" max="7" width="20.85546875" customWidth="1"/>
    <col min="8" max="8" width="20.140625" customWidth="1"/>
    <col min="9" max="9" width="25.5703125" customWidth="1"/>
    <col min="10" max="10" width="20.85546875" customWidth="1"/>
    <col min="11" max="11" width="16.28515625" customWidth="1"/>
    <col min="12" max="12" width="27.5703125" customWidth="1"/>
    <col min="13" max="13" width="19.28515625" customWidth="1"/>
    <col min="14" max="14" width="17.140625" customWidth="1"/>
  </cols>
  <sheetData>
    <row r="2" spans="2:23" ht="20.25" thickBot="1" x14ac:dyDescent="0.35">
      <c r="B2" s="16" t="s">
        <v>277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2:23" ht="15.75" thickTop="1" x14ac:dyDescent="0.25"/>
    <row r="4" spans="2:23" ht="18" thickBot="1" x14ac:dyDescent="0.35">
      <c r="C4" s="17" t="s">
        <v>278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2:23" ht="15.75" thickTop="1" x14ac:dyDescent="0.25"/>
    <row r="6" spans="2:23" x14ac:dyDescent="0.25">
      <c r="H6" t="s">
        <v>388</v>
      </c>
      <c r="M6" t="s">
        <v>280</v>
      </c>
    </row>
    <row r="7" spans="2:23" x14ac:dyDescent="0.25">
      <c r="D7" t="s">
        <v>276</v>
      </c>
      <c r="E7" t="s">
        <v>476</v>
      </c>
      <c r="F7" t="s">
        <v>475</v>
      </c>
      <c r="G7" t="s">
        <v>504</v>
      </c>
      <c r="H7" t="s">
        <v>279</v>
      </c>
      <c r="I7" t="s">
        <v>359</v>
      </c>
      <c r="J7" t="s">
        <v>472</v>
      </c>
      <c r="K7" t="s">
        <v>471</v>
      </c>
      <c r="L7" t="s">
        <v>2</v>
      </c>
      <c r="M7" t="s">
        <v>304</v>
      </c>
    </row>
    <row r="8" spans="2:23" x14ac:dyDescent="0.25">
      <c r="D8" t="s">
        <v>415</v>
      </c>
      <c r="E8" t="s">
        <v>431</v>
      </c>
      <c r="F8" t="s">
        <v>413</v>
      </c>
      <c r="G8" t="s">
        <v>175</v>
      </c>
      <c r="M8">
        <v>1</v>
      </c>
    </row>
    <row r="9" spans="2:23" x14ac:dyDescent="0.25">
      <c r="D9" t="s">
        <v>416</v>
      </c>
      <c r="E9" t="s">
        <v>431</v>
      </c>
      <c r="F9" t="s">
        <v>414</v>
      </c>
      <c r="G9" t="s">
        <v>175</v>
      </c>
      <c r="M9">
        <v>2</v>
      </c>
    </row>
    <row r="10" spans="2:23" x14ac:dyDescent="0.25">
      <c r="D10" t="s">
        <v>428</v>
      </c>
      <c r="E10" t="s">
        <v>425</v>
      </c>
      <c r="F10" t="s">
        <v>336</v>
      </c>
      <c r="G10" t="s">
        <v>175</v>
      </c>
      <c r="M10">
        <v>3</v>
      </c>
    </row>
    <row r="11" spans="2:23" x14ac:dyDescent="0.25">
      <c r="D11" t="s">
        <v>429</v>
      </c>
      <c r="E11" t="s">
        <v>425</v>
      </c>
      <c r="F11" t="s">
        <v>430</v>
      </c>
      <c r="G11" t="s">
        <v>175</v>
      </c>
      <c r="K11" s="25"/>
      <c r="M11">
        <v>4</v>
      </c>
    </row>
    <row r="12" spans="2:23" x14ac:dyDescent="0.25">
      <c r="D12" t="s">
        <v>361</v>
      </c>
      <c r="E12" t="s">
        <v>5</v>
      </c>
      <c r="F12" t="s">
        <v>360</v>
      </c>
      <c r="G12" t="s">
        <v>435</v>
      </c>
      <c r="K12" s="25"/>
      <c r="M12">
        <v>10</v>
      </c>
    </row>
    <row r="13" spans="2:23" x14ac:dyDescent="0.25">
      <c r="D13" t="s">
        <v>362</v>
      </c>
      <c r="E13" t="s">
        <v>354</v>
      </c>
      <c r="F13" t="s">
        <v>363</v>
      </c>
      <c r="G13" t="s">
        <v>175</v>
      </c>
      <c r="L13" t="s">
        <v>368</v>
      </c>
      <c r="M13">
        <v>11</v>
      </c>
    </row>
    <row r="14" spans="2:23" x14ac:dyDescent="0.25">
      <c r="D14" t="s">
        <v>458</v>
      </c>
      <c r="E14" t="s">
        <v>354</v>
      </c>
      <c r="F14" t="s">
        <v>364</v>
      </c>
      <c r="G14" t="s">
        <v>175</v>
      </c>
      <c r="M14">
        <v>12</v>
      </c>
    </row>
    <row r="15" spans="2:23" x14ac:dyDescent="0.25">
      <c r="D15" t="s">
        <v>457</v>
      </c>
      <c r="E15" t="s">
        <v>354</v>
      </c>
      <c r="F15" t="s">
        <v>365</v>
      </c>
      <c r="G15" t="s">
        <v>175</v>
      </c>
      <c r="M15">
        <v>13</v>
      </c>
    </row>
    <row r="16" spans="2:23" x14ac:dyDescent="0.25">
      <c r="D16" t="s">
        <v>459</v>
      </c>
      <c r="E16" t="s">
        <v>354</v>
      </c>
      <c r="F16" t="s">
        <v>366</v>
      </c>
      <c r="G16" t="s">
        <v>175</v>
      </c>
      <c r="M16">
        <v>14</v>
      </c>
    </row>
    <row r="17" spans="4:13" x14ac:dyDescent="0.25">
      <c r="D17" t="s">
        <v>369</v>
      </c>
      <c r="E17" t="s">
        <v>356</v>
      </c>
      <c r="F17" t="s">
        <v>373</v>
      </c>
      <c r="G17" t="s">
        <v>175</v>
      </c>
      <c r="L17" t="s">
        <v>371</v>
      </c>
      <c r="M17">
        <v>15</v>
      </c>
    </row>
    <row r="18" spans="4:13" x14ac:dyDescent="0.25">
      <c r="D18" t="s">
        <v>370</v>
      </c>
      <c r="E18" t="s">
        <v>356</v>
      </c>
      <c r="F18" t="s">
        <v>374</v>
      </c>
      <c r="G18" t="s">
        <v>175</v>
      </c>
      <c r="L18" t="s">
        <v>371</v>
      </c>
      <c r="M18">
        <v>16</v>
      </c>
    </row>
    <row r="19" spans="4:13" x14ac:dyDescent="0.25">
      <c r="D19" t="s">
        <v>379</v>
      </c>
      <c r="E19" t="s">
        <v>357</v>
      </c>
      <c r="F19" t="s">
        <v>375</v>
      </c>
      <c r="G19" t="s">
        <v>435</v>
      </c>
      <c r="M19">
        <v>17</v>
      </c>
    </row>
    <row r="20" spans="4:13" x14ac:dyDescent="0.25">
      <c r="D20" t="s">
        <v>378</v>
      </c>
      <c r="E20" t="s">
        <v>357</v>
      </c>
      <c r="F20" t="s">
        <v>376</v>
      </c>
      <c r="G20" t="s">
        <v>435</v>
      </c>
      <c r="M20">
        <v>18</v>
      </c>
    </row>
    <row r="21" spans="4:13" x14ac:dyDescent="0.25">
      <c r="D21" t="s">
        <v>389</v>
      </c>
      <c r="E21" t="s">
        <v>14</v>
      </c>
      <c r="G21" t="s">
        <v>436</v>
      </c>
      <c r="M21">
        <v>19</v>
      </c>
    </row>
    <row r="22" spans="4:13" x14ac:dyDescent="0.25">
      <c r="D22" t="s">
        <v>390</v>
      </c>
      <c r="E22" t="s">
        <v>224</v>
      </c>
      <c r="G22" t="s">
        <v>436</v>
      </c>
      <c r="M22">
        <v>20</v>
      </c>
    </row>
    <row r="23" spans="4:13" x14ac:dyDescent="0.25">
      <c r="D23" t="s">
        <v>470</v>
      </c>
      <c r="E23" t="s">
        <v>353</v>
      </c>
      <c r="G23" t="s">
        <v>437</v>
      </c>
    </row>
    <row r="24" spans="4:13" x14ac:dyDescent="0.25">
      <c r="D24" t="s">
        <v>400</v>
      </c>
      <c r="E24" t="s">
        <v>355</v>
      </c>
      <c r="F24" t="s">
        <v>380</v>
      </c>
      <c r="G24" t="s">
        <v>436</v>
      </c>
      <c r="K24" t="s">
        <v>274</v>
      </c>
      <c r="L24" t="s">
        <v>399</v>
      </c>
      <c r="M24">
        <v>30</v>
      </c>
    </row>
    <row r="25" spans="4:13" x14ac:dyDescent="0.25">
      <c r="D25" t="s">
        <v>401</v>
      </c>
      <c r="E25" t="s">
        <v>355</v>
      </c>
      <c r="F25" t="s">
        <v>381</v>
      </c>
      <c r="G25" t="s">
        <v>436</v>
      </c>
      <c r="K25" t="s">
        <v>274</v>
      </c>
      <c r="M25">
        <v>31</v>
      </c>
    </row>
    <row r="26" spans="4:13" x14ac:dyDescent="0.25">
      <c r="D26" t="s">
        <v>402</v>
      </c>
      <c r="E26" t="s">
        <v>355</v>
      </c>
      <c r="F26" t="s">
        <v>382</v>
      </c>
      <c r="G26" t="s">
        <v>436</v>
      </c>
      <c r="K26" t="s">
        <v>274</v>
      </c>
      <c r="M26">
        <v>32</v>
      </c>
    </row>
    <row r="27" spans="4:13" x14ac:dyDescent="0.25">
      <c r="D27" t="s">
        <v>403</v>
      </c>
      <c r="E27" t="s">
        <v>355</v>
      </c>
      <c r="F27" t="s">
        <v>383</v>
      </c>
      <c r="G27" t="s">
        <v>436</v>
      </c>
      <c r="K27" t="s">
        <v>274</v>
      </c>
      <c r="M27">
        <v>33</v>
      </c>
    </row>
    <row r="28" spans="4:13" x14ac:dyDescent="0.25">
      <c r="D28" t="s">
        <v>404</v>
      </c>
      <c r="E28" t="s">
        <v>355</v>
      </c>
      <c r="F28" t="s">
        <v>384</v>
      </c>
      <c r="G28" t="s">
        <v>436</v>
      </c>
      <c r="K28" t="s">
        <v>274</v>
      </c>
      <c r="M28">
        <v>34</v>
      </c>
    </row>
    <row r="29" spans="4:13" x14ac:dyDescent="0.25">
      <c r="D29" t="s">
        <v>405</v>
      </c>
      <c r="E29" t="s">
        <v>355</v>
      </c>
      <c r="F29" t="s">
        <v>385</v>
      </c>
      <c r="G29" t="s">
        <v>436</v>
      </c>
      <c r="K29" t="s">
        <v>274</v>
      </c>
      <c r="M29">
        <v>35</v>
      </c>
    </row>
    <row r="30" spans="4:13" x14ac:dyDescent="0.25">
      <c r="D30" t="s">
        <v>320</v>
      </c>
      <c r="E30" t="s">
        <v>358</v>
      </c>
      <c r="F30" t="s">
        <v>308</v>
      </c>
      <c r="G30" t="s">
        <v>176</v>
      </c>
      <c r="J30" t="s">
        <v>33</v>
      </c>
      <c r="K30" t="s">
        <v>587</v>
      </c>
      <c r="M30">
        <v>50</v>
      </c>
    </row>
    <row r="31" spans="4:13" x14ac:dyDescent="0.25">
      <c r="D31" t="s">
        <v>321</v>
      </c>
      <c r="E31" t="s">
        <v>358</v>
      </c>
      <c r="F31" t="s">
        <v>309</v>
      </c>
      <c r="G31" t="s">
        <v>176</v>
      </c>
      <c r="J31" t="s">
        <v>33</v>
      </c>
      <c r="K31" t="s">
        <v>587</v>
      </c>
      <c r="M31">
        <v>51</v>
      </c>
    </row>
    <row r="32" spans="4:13" x14ac:dyDescent="0.25">
      <c r="D32" t="s">
        <v>322</v>
      </c>
      <c r="E32" t="s">
        <v>358</v>
      </c>
      <c r="F32" t="s">
        <v>310</v>
      </c>
      <c r="G32" t="s">
        <v>176</v>
      </c>
      <c r="J32" t="s">
        <v>33</v>
      </c>
      <c r="K32" t="s">
        <v>587</v>
      </c>
      <c r="M32">
        <v>52</v>
      </c>
    </row>
    <row r="33" spans="4:13" x14ac:dyDescent="0.25">
      <c r="D33" t="s">
        <v>323</v>
      </c>
      <c r="E33" t="s">
        <v>358</v>
      </c>
      <c r="F33" t="s">
        <v>311</v>
      </c>
      <c r="G33" t="s">
        <v>176</v>
      </c>
      <c r="J33" t="s">
        <v>33</v>
      </c>
      <c r="K33" t="s">
        <v>587</v>
      </c>
      <c r="M33">
        <v>53</v>
      </c>
    </row>
    <row r="34" spans="4:13" x14ac:dyDescent="0.25">
      <c r="D34" t="s">
        <v>324</v>
      </c>
      <c r="E34" t="s">
        <v>358</v>
      </c>
      <c r="F34" t="s">
        <v>312</v>
      </c>
      <c r="G34" t="s">
        <v>176</v>
      </c>
      <c r="J34" t="s">
        <v>33</v>
      </c>
      <c r="K34" t="s">
        <v>587</v>
      </c>
      <c r="M34">
        <v>54</v>
      </c>
    </row>
    <row r="35" spans="4:13" x14ac:dyDescent="0.25">
      <c r="D35" t="s">
        <v>325</v>
      </c>
      <c r="E35" t="s">
        <v>358</v>
      </c>
      <c r="F35" t="s">
        <v>313</v>
      </c>
      <c r="G35" t="s">
        <v>176</v>
      </c>
      <c r="J35" t="s">
        <v>33</v>
      </c>
      <c r="K35" t="s">
        <v>587</v>
      </c>
      <c r="M35">
        <v>55</v>
      </c>
    </row>
    <row r="36" spans="4:13" x14ac:dyDescent="0.25">
      <c r="D36" t="s">
        <v>326</v>
      </c>
      <c r="E36" t="s">
        <v>358</v>
      </c>
      <c r="F36" t="s">
        <v>314</v>
      </c>
      <c r="G36" t="s">
        <v>176</v>
      </c>
      <c r="J36" t="s">
        <v>33</v>
      </c>
      <c r="K36" t="s">
        <v>587</v>
      </c>
      <c r="M36">
        <v>56</v>
      </c>
    </row>
    <row r="37" spans="4:13" x14ac:dyDescent="0.25">
      <c r="D37" t="s">
        <v>327</v>
      </c>
      <c r="E37" t="s">
        <v>358</v>
      </c>
      <c r="F37" t="s">
        <v>315</v>
      </c>
      <c r="G37" t="s">
        <v>176</v>
      </c>
      <c r="J37" t="s">
        <v>33</v>
      </c>
      <c r="K37" t="s">
        <v>587</v>
      </c>
      <c r="M37">
        <v>57</v>
      </c>
    </row>
    <row r="38" spans="4:13" x14ac:dyDescent="0.25">
      <c r="D38" t="s">
        <v>328</v>
      </c>
      <c r="E38" t="s">
        <v>358</v>
      </c>
      <c r="F38" t="s">
        <v>316</v>
      </c>
      <c r="G38" t="s">
        <v>176</v>
      </c>
      <c r="J38" t="s">
        <v>33</v>
      </c>
      <c r="K38" t="s">
        <v>587</v>
      </c>
      <c r="M38">
        <v>58</v>
      </c>
    </row>
    <row r="39" spans="4:13" x14ac:dyDescent="0.25">
      <c r="D39" t="s">
        <v>329</v>
      </c>
      <c r="E39" t="s">
        <v>358</v>
      </c>
      <c r="F39" t="s">
        <v>317</v>
      </c>
      <c r="G39" t="s">
        <v>176</v>
      </c>
      <c r="J39" t="s">
        <v>33</v>
      </c>
      <c r="K39" t="s">
        <v>587</v>
      </c>
      <c r="M39">
        <v>59</v>
      </c>
    </row>
    <row r="40" spans="4:13" x14ac:dyDescent="0.25">
      <c r="D40" t="s">
        <v>330</v>
      </c>
      <c r="E40" t="s">
        <v>358</v>
      </c>
      <c r="F40" t="s">
        <v>318</v>
      </c>
      <c r="G40" t="s">
        <v>176</v>
      </c>
      <c r="J40" t="s">
        <v>33</v>
      </c>
      <c r="K40" t="s">
        <v>587</v>
      </c>
      <c r="M40">
        <v>60</v>
      </c>
    </row>
    <row r="41" spans="4:13" x14ac:dyDescent="0.25">
      <c r="D41" t="s">
        <v>331</v>
      </c>
      <c r="E41" t="s">
        <v>358</v>
      </c>
      <c r="F41" t="s">
        <v>319</v>
      </c>
      <c r="G41" t="s">
        <v>176</v>
      </c>
      <c r="J41" t="s">
        <v>33</v>
      </c>
      <c r="K41" t="s">
        <v>587</v>
      </c>
      <c r="M41">
        <v>61</v>
      </c>
    </row>
    <row r="42" spans="4:13" x14ac:dyDescent="0.25">
      <c r="D42" t="str">
        <f>D30&amp;"_"&amp;RIGHT(Tbl_Data[[#This Row],[Associated GeoFile]],4)</f>
        <v>USNCEA_P_Agric_50km</v>
      </c>
      <c r="E42" t="s">
        <v>358</v>
      </c>
      <c r="F42" t="str">
        <f>F30</f>
        <v>P_Agric</v>
      </c>
      <c r="G42" t="s">
        <v>193</v>
      </c>
      <c r="K42" t="s">
        <v>587</v>
      </c>
    </row>
    <row r="43" spans="4:13" x14ac:dyDescent="0.25">
      <c r="D43" t="str">
        <f>D31&amp;"_"&amp;RIGHT(Tbl_Data[[#This Row],[Associated GeoFile]],4)</f>
        <v>USNCEA_P_Nonagric_50km</v>
      </c>
      <c r="E43" t="s">
        <v>358</v>
      </c>
      <c r="F43" t="str">
        <f t="shared" ref="F43:F53" si="0">F31</f>
        <v>P_Nonagric</v>
      </c>
      <c r="G43" t="s">
        <v>193</v>
      </c>
      <c r="K43" t="s">
        <v>587</v>
      </c>
    </row>
    <row r="44" spans="4:13" x14ac:dyDescent="0.25">
      <c r="D44" t="str">
        <f>D32&amp;"_"&amp;RIGHT(Tbl_Data[[#This Row],[Associated GeoFile]],4)</f>
        <v>USNCEA_P_General_50km</v>
      </c>
      <c r="E44" t="s">
        <v>358</v>
      </c>
      <c r="F44" t="str">
        <f t="shared" si="0"/>
        <v>P_General</v>
      </c>
      <c r="G44" t="s">
        <v>193</v>
      </c>
      <c r="K44" t="s">
        <v>587</v>
      </c>
    </row>
    <row r="45" spans="4:13" x14ac:dyDescent="0.25">
      <c r="D45" t="str">
        <f>D33&amp;"_"&amp;RIGHT(Tbl_Data[[#This Row],[Associated GeoFile]],4)</f>
        <v>USNCEA_N_Agric_50km</v>
      </c>
      <c r="E45" t="s">
        <v>358</v>
      </c>
      <c r="F45" t="str">
        <f t="shared" si="0"/>
        <v>N_Agric</v>
      </c>
      <c r="G45" t="s">
        <v>193</v>
      </c>
      <c r="K45" t="s">
        <v>587</v>
      </c>
    </row>
    <row r="46" spans="4:13" x14ac:dyDescent="0.25">
      <c r="D46" t="str">
        <f>D34&amp;"_"&amp;RIGHT(Tbl_Data[[#This Row],[Associated GeoFile]],4)</f>
        <v>USNCEA_N_Nonagric_50km</v>
      </c>
      <c r="E46" t="s">
        <v>358</v>
      </c>
      <c r="F46" t="str">
        <f t="shared" si="0"/>
        <v>N_Nonagric</v>
      </c>
      <c r="G46" t="s">
        <v>193</v>
      </c>
      <c r="K46" t="s">
        <v>587</v>
      </c>
    </row>
    <row r="47" spans="4:13" x14ac:dyDescent="0.25">
      <c r="D47" t="str">
        <f>D35&amp;"_"&amp;RIGHT(Tbl_Data[[#This Row],[Associated GeoFile]],4)</f>
        <v>USNCEA_N_General_50km</v>
      </c>
      <c r="E47" t="s">
        <v>358</v>
      </c>
      <c r="F47" t="str">
        <f t="shared" si="0"/>
        <v>N_General</v>
      </c>
      <c r="G47" t="s">
        <v>193</v>
      </c>
      <c r="K47" t="s">
        <v>587</v>
      </c>
    </row>
    <row r="48" spans="4:13" x14ac:dyDescent="0.25">
      <c r="D48" t="str">
        <f>D36&amp;"_"&amp;RIGHT(Tbl_Data[[#This Row],[Associated GeoFile]],4)</f>
        <v>USNCEA_NOX_Agric_50km</v>
      </c>
      <c r="E48" t="s">
        <v>358</v>
      </c>
      <c r="F48" t="str">
        <f t="shared" si="0"/>
        <v>NOX_Agric</v>
      </c>
      <c r="G48" t="s">
        <v>193</v>
      </c>
      <c r="K48" t="s">
        <v>587</v>
      </c>
    </row>
    <row r="49" spans="4:13" x14ac:dyDescent="0.25">
      <c r="D49" t="str">
        <f>D37&amp;"_"&amp;RIGHT(Tbl_Data[[#This Row],[Associated GeoFile]],4)</f>
        <v>USNCEA_NOX_Nonagric_50km</v>
      </c>
      <c r="E49" t="s">
        <v>358</v>
      </c>
      <c r="F49" t="str">
        <f t="shared" si="0"/>
        <v>NOX_Nonagric</v>
      </c>
      <c r="G49" t="s">
        <v>193</v>
      </c>
      <c r="K49" t="s">
        <v>587</v>
      </c>
    </row>
    <row r="50" spans="4:13" x14ac:dyDescent="0.25">
      <c r="D50" t="str">
        <f>D38&amp;"_"&amp;RIGHT(Tbl_Data[[#This Row],[Associated GeoFile]],4)</f>
        <v>USNCEA_NOX_General_50km</v>
      </c>
      <c r="E50" t="s">
        <v>358</v>
      </c>
      <c r="F50" t="str">
        <f t="shared" si="0"/>
        <v>NOX_General</v>
      </c>
      <c r="G50" t="s">
        <v>193</v>
      </c>
      <c r="K50" t="s">
        <v>587</v>
      </c>
    </row>
    <row r="51" spans="4:13" x14ac:dyDescent="0.25">
      <c r="D51" t="str">
        <f>D39&amp;"_"&amp;RIGHT(Tbl_Data[[#This Row],[Associated GeoFile]],4)</f>
        <v>USNCEA_NHX_Agric_50km</v>
      </c>
      <c r="E51" t="s">
        <v>358</v>
      </c>
      <c r="F51" t="str">
        <f t="shared" si="0"/>
        <v>NHX_Agric</v>
      </c>
      <c r="G51" t="s">
        <v>193</v>
      </c>
      <c r="K51" t="s">
        <v>587</v>
      </c>
    </row>
    <row r="52" spans="4:13" x14ac:dyDescent="0.25">
      <c r="D52" t="str">
        <f>D40&amp;"_"&amp;RIGHT(Tbl_Data[[#This Row],[Associated GeoFile]],4)</f>
        <v>USNCEA_NHX_Nonagric_50km</v>
      </c>
      <c r="E52" t="s">
        <v>358</v>
      </c>
      <c r="F52" t="str">
        <f t="shared" si="0"/>
        <v>NHX_Nonagric</v>
      </c>
      <c r="G52" t="s">
        <v>193</v>
      </c>
      <c r="K52" t="s">
        <v>587</v>
      </c>
    </row>
    <row r="53" spans="4:13" x14ac:dyDescent="0.25">
      <c r="D53" t="str">
        <f>D41&amp;"_"&amp;RIGHT(Tbl_Data[[#This Row],[Associated GeoFile]],4)</f>
        <v>USNCEA_NHX_General_50km</v>
      </c>
      <c r="E53" t="s">
        <v>358</v>
      </c>
      <c r="F53" t="str">
        <f t="shared" si="0"/>
        <v>NHX_General</v>
      </c>
      <c r="G53" t="s">
        <v>193</v>
      </c>
      <c r="K53" t="s">
        <v>587</v>
      </c>
    </row>
    <row r="57" spans="4:13" x14ac:dyDescent="0.25">
      <c r="D57" t="s">
        <v>337</v>
      </c>
      <c r="H57" t="s">
        <v>175</v>
      </c>
      <c r="I57" t="s">
        <v>334</v>
      </c>
      <c r="J57" t="s">
        <v>33</v>
      </c>
      <c r="K57" s="25" t="s">
        <v>274</v>
      </c>
      <c r="M57">
        <v>62</v>
      </c>
    </row>
    <row r="58" spans="4:13" x14ac:dyDescent="0.25">
      <c r="D58" t="s">
        <v>338</v>
      </c>
      <c r="H58" t="s">
        <v>175</v>
      </c>
      <c r="I58" t="s">
        <v>335</v>
      </c>
      <c r="J58" t="s">
        <v>33</v>
      </c>
      <c r="K58" s="25" t="s">
        <v>274</v>
      </c>
      <c r="M58">
        <v>63</v>
      </c>
    </row>
    <row r="59" spans="4:13" x14ac:dyDescent="0.25">
      <c r="D59" t="s">
        <v>178</v>
      </c>
      <c r="H59" t="s">
        <v>189</v>
      </c>
      <c r="I59" t="s">
        <v>391</v>
      </c>
      <c r="J59" t="s">
        <v>33</v>
      </c>
      <c r="K59" s="25" t="s">
        <v>587</v>
      </c>
      <c r="M59">
        <v>101</v>
      </c>
    </row>
    <row r="60" spans="4:13" x14ac:dyDescent="0.25">
      <c r="D60" t="s">
        <v>301</v>
      </c>
      <c r="H60" t="s">
        <v>179</v>
      </c>
      <c r="I60" t="s">
        <v>391</v>
      </c>
      <c r="J60" t="s">
        <v>33</v>
      </c>
      <c r="K60" s="25" t="s">
        <v>587</v>
      </c>
      <c r="M60">
        <v>102</v>
      </c>
    </row>
    <row r="61" spans="4:13" x14ac:dyDescent="0.25">
      <c r="D61" t="s">
        <v>303</v>
      </c>
      <c r="H61" t="s">
        <v>180</v>
      </c>
      <c r="I61" t="s">
        <v>391</v>
      </c>
      <c r="J61" t="s">
        <v>33</v>
      </c>
      <c r="K61" s="25" t="s">
        <v>587</v>
      </c>
      <c r="M61">
        <v>103</v>
      </c>
    </row>
    <row r="62" spans="4:13" x14ac:dyDescent="0.25">
      <c r="D62" t="s">
        <v>299</v>
      </c>
      <c r="H62" t="s">
        <v>181</v>
      </c>
      <c r="I62" t="s">
        <v>391</v>
      </c>
      <c r="J62" t="s">
        <v>33</v>
      </c>
      <c r="K62" s="25" t="s">
        <v>587</v>
      </c>
      <c r="M62">
        <v>104</v>
      </c>
    </row>
    <row r="63" spans="4:13" x14ac:dyDescent="0.25">
      <c r="D63" t="s">
        <v>300</v>
      </c>
      <c r="H63" t="s">
        <v>182</v>
      </c>
      <c r="I63" t="s">
        <v>391</v>
      </c>
      <c r="J63" t="s">
        <v>33</v>
      </c>
      <c r="K63" s="25" t="s">
        <v>587</v>
      </c>
      <c r="M63">
        <v>105</v>
      </c>
    </row>
    <row r="64" spans="4:13" x14ac:dyDescent="0.25">
      <c r="D64" t="s">
        <v>302</v>
      </c>
      <c r="H64" t="s">
        <v>183</v>
      </c>
      <c r="I64" t="s">
        <v>391</v>
      </c>
      <c r="J64" t="s">
        <v>33</v>
      </c>
      <c r="K64" s="25" t="s">
        <v>587</v>
      </c>
      <c r="M64">
        <v>106</v>
      </c>
    </row>
    <row r="65" spans="4:13" x14ac:dyDescent="0.25">
      <c r="D65" t="s">
        <v>293</v>
      </c>
      <c r="H65" t="s">
        <v>190</v>
      </c>
      <c r="I65" t="s">
        <v>392</v>
      </c>
      <c r="J65" t="s">
        <v>33</v>
      </c>
      <c r="K65" s="25" t="s">
        <v>587</v>
      </c>
      <c r="M65">
        <v>107</v>
      </c>
    </row>
    <row r="66" spans="4:13" x14ac:dyDescent="0.25">
      <c r="D66" t="s">
        <v>296</v>
      </c>
      <c r="H66" t="s">
        <v>184</v>
      </c>
      <c r="I66" t="s">
        <v>392</v>
      </c>
      <c r="J66" t="s">
        <v>33</v>
      </c>
      <c r="K66" s="25" t="s">
        <v>587</v>
      </c>
      <c r="M66">
        <v>108</v>
      </c>
    </row>
    <row r="67" spans="4:13" x14ac:dyDescent="0.25">
      <c r="D67" t="s">
        <v>298</v>
      </c>
      <c r="H67" t="s">
        <v>185</v>
      </c>
      <c r="I67" t="s">
        <v>392</v>
      </c>
      <c r="J67" t="s">
        <v>33</v>
      </c>
      <c r="K67" s="25" t="s">
        <v>587</v>
      </c>
      <c r="M67">
        <v>109</v>
      </c>
    </row>
    <row r="68" spans="4:13" x14ac:dyDescent="0.25">
      <c r="D68" t="s">
        <v>294</v>
      </c>
      <c r="H68" t="s">
        <v>186</v>
      </c>
      <c r="I68" t="s">
        <v>392</v>
      </c>
      <c r="J68" t="s">
        <v>33</v>
      </c>
      <c r="K68" s="25" t="s">
        <v>587</v>
      </c>
      <c r="M68">
        <v>110</v>
      </c>
    </row>
    <row r="69" spans="4:13" x14ac:dyDescent="0.25">
      <c r="D69" t="s">
        <v>295</v>
      </c>
      <c r="H69" t="s">
        <v>187</v>
      </c>
      <c r="I69" t="s">
        <v>392</v>
      </c>
      <c r="J69" t="s">
        <v>33</v>
      </c>
      <c r="K69" s="25" t="s">
        <v>587</v>
      </c>
      <c r="M69">
        <v>111</v>
      </c>
    </row>
    <row r="70" spans="4:13" x14ac:dyDescent="0.25">
      <c r="D70" t="s">
        <v>297</v>
      </c>
      <c r="H70" t="s">
        <v>188</v>
      </c>
      <c r="I70" t="s">
        <v>392</v>
      </c>
      <c r="J70" t="s">
        <v>33</v>
      </c>
      <c r="K70" s="25" t="s">
        <v>587</v>
      </c>
      <c r="M70">
        <v>112</v>
      </c>
    </row>
    <row r="71" spans="4:13" x14ac:dyDescent="0.25">
      <c r="D71" t="s">
        <v>599</v>
      </c>
      <c r="H71" t="s">
        <v>176</v>
      </c>
      <c r="K71" s="25"/>
      <c r="M71">
        <v>140</v>
      </c>
    </row>
    <row r="72" spans="4:13" x14ac:dyDescent="0.25">
      <c r="D72" t="s">
        <v>600</v>
      </c>
      <c r="H72" t="s">
        <v>191</v>
      </c>
      <c r="K72" s="25"/>
      <c r="M72">
        <v>141</v>
      </c>
    </row>
    <row r="73" spans="4:13" x14ac:dyDescent="0.25">
      <c r="D73" t="s">
        <v>601</v>
      </c>
      <c r="H73" t="s">
        <v>193</v>
      </c>
      <c r="K73" s="25"/>
      <c r="M73">
        <v>142</v>
      </c>
    </row>
    <row r="74" spans="4:13" x14ac:dyDescent="0.25">
      <c r="D74" t="s">
        <v>602</v>
      </c>
      <c r="H74" t="s">
        <v>192</v>
      </c>
      <c r="K74" s="25"/>
      <c r="M74">
        <v>143</v>
      </c>
    </row>
    <row r="75" spans="4:13" x14ac:dyDescent="0.25">
      <c r="D75" t="s">
        <v>287</v>
      </c>
      <c r="H75" t="s">
        <v>194</v>
      </c>
      <c r="I75" t="s">
        <v>391</v>
      </c>
      <c r="J75" t="s">
        <v>33</v>
      </c>
      <c r="K75" s="25" t="s">
        <v>274</v>
      </c>
      <c r="M75">
        <v>113</v>
      </c>
    </row>
    <row r="76" spans="4:13" x14ac:dyDescent="0.25">
      <c r="D76" t="s">
        <v>290</v>
      </c>
      <c r="H76" t="s">
        <v>195</v>
      </c>
      <c r="I76" t="s">
        <v>391</v>
      </c>
      <c r="J76" t="s">
        <v>33</v>
      </c>
      <c r="K76" s="25" t="s">
        <v>274</v>
      </c>
      <c r="M76">
        <v>114</v>
      </c>
    </row>
    <row r="77" spans="4:13" x14ac:dyDescent="0.25">
      <c r="D77" t="s">
        <v>289</v>
      </c>
      <c r="H77" t="s">
        <v>196</v>
      </c>
      <c r="I77" t="s">
        <v>392</v>
      </c>
      <c r="J77" t="s">
        <v>33</v>
      </c>
      <c r="K77" s="25" t="s">
        <v>274</v>
      </c>
      <c r="M77">
        <v>115</v>
      </c>
    </row>
    <row r="78" spans="4:13" x14ac:dyDescent="0.25">
      <c r="D78" t="s">
        <v>292</v>
      </c>
      <c r="H78" t="s">
        <v>197</v>
      </c>
      <c r="I78" t="s">
        <v>392</v>
      </c>
      <c r="J78" t="s">
        <v>33</v>
      </c>
      <c r="K78" s="25" t="s">
        <v>274</v>
      </c>
      <c r="M78">
        <v>116</v>
      </c>
    </row>
    <row r="79" spans="4:13" x14ac:dyDescent="0.25">
      <c r="D79" t="s">
        <v>288</v>
      </c>
      <c r="H79" t="s">
        <v>198</v>
      </c>
      <c r="I79" t="s">
        <v>572</v>
      </c>
      <c r="J79" t="s">
        <v>33</v>
      </c>
      <c r="K79" s="25" t="s">
        <v>587</v>
      </c>
      <c r="M79">
        <v>117</v>
      </c>
    </row>
    <row r="80" spans="4:13" x14ac:dyDescent="0.25">
      <c r="D80" t="s">
        <v>291</v>
      </c>
      <c r="H80" t="s">
        <v>199</v>
      </c>
      <c r="I80" t="s">
        <v>571</v>
      </c>
      <c r="J80" t="s">
        <v>33</v>
      </c>
      <c r="K80" t="s">
        <v>587</v>
      </c>
      <c r="M80">
        <v>118</v>
      </c>
    </row>
    <row r="81" spans="4:13" x14ac:dyDescent="0.25">
      <c r="D81" t="s">
        <v>281</v>
      </c>
      <c r="H81" t="s">
        <v>202</v>
      </c>
      <c r="I81" t="s">
        <v>392</v>
      </c>
      <c r="J81" t="s">
        <v>33</v>
      </c>
      <c r="K81" t="s">
        <v>274</v>
      </c>
      <c r="L81" t="s">
        <v>282</v>
      </c>
      <c r="M81">
        <v>119</v>
      </c>
    </row>
    <row r="82" spans="4:13" x14ac:dyDescent="0.25">
      <c r="D82" t="s">
        <v>283</v>
      </c>
      <c r="H82" t="s">
        <v>200</v>
      </c>
      <c r="I82" t="s">
        <v>392</v>
      </c>
      <c r="J82" t="s">
        <v>33</v>
      </c>
      <c r="K82" t="s">
        <v>274</v>
      </c>
      <c r="L82" t="s">
        <v>284</v>
      </c>
      <c r="M82">
        <v>120</v>
      </c>
    </row>
    <row r="83" spans="4:13" x14ac:dyDescent="0.25">
      <c r="D83" t="s">
        <v>608</v>
      </c>
      <c r="H83" t="s">
        <v>583</v>
      </c>
      <c r="I83" t="s">
        <v>392</v>
      </c>
      <c r="J83" t="s">
        <v>33</v>
      </c>
      <c r="K83" t="s">
        <v>274</v>
      </c>
      <c r="M83">
        <v>121</v>
      </c>
    </row>
    <row r="84" spans="4:13" x14ac:dyDescent="0.25">
      <c r="D84" t="s">
        <v>285</v>
      </c>
      <c r="H84" t="s">
        <v>203</v>
      </c>
      <c r="I84" t="s">
        <v>392</v>
      </c>
      <c r="J84" t="s">
        <v>33</v>
      </c>
      <c r="K84" t="s">
        <v>274</v>
      </c>
      <c r="M84">
        <v>122</v>
      </c>
    </row>
    <row r="85" spans="4:13" x14ac:dyDescent="0.25">
      <c r="D85" t="s">
        <v>286</v>
      </c>
      <c r="H85" t="s">
        <v>201</v>
      </c>
      <c r="I85" t="s">
        <v>392</v>
      </c>
      <c r="J85" t="s">
        <v>33</v>
      </c>
      <c r="K85" t="s">
        <v>274</v>
      </c>
      <c r="M85">
        <v>123</v>
      </c>
    </row>
    <row r="86" spans="4:13" x14ac:dyDescent="0.25">
      <c r="D86" t="s">
        <v>609</v>
      </c>
      <c r="H86" t="s">
        <v>584</v>
      </c>
      <c r="I86" t="s">
        <v>392</v>
      </c>
      <c r="J86" t="s">
        <v>33</v>
      </c>
      <c r="K86" t="s">
        <v>274</v>
      </c>
      <c r="M86">
        <v>124</v>
      </c>
    </row>
  </sheetData>
  <phoneticPr fontId="5" type="noConversion"/>
  <dataValidations count="3">
    <dataValidation type="list" allowBlank="1" showInputMessage="1" showErrorMessage="1" sqref="E8:E86" xr:uid="{31949032-8B13-48CC-BD5E-6D68DCD67DE5}">
      <formula1>list_RegFile_NameID</formula1>
    </dataValidation>
    <dataValidation type="list" allowBlank="1" showInputMessage="1" showErrorMessage="1" sqref="G8:H86" xr:uid="{CFEA4460-793D-4DB4-89A7-2F67B87FAE0F}">
      <formula1>list_GeoFile_NameID</formula1>
    </dataValidation>
    <dataValidation type="list" allowBlank="1" showInputMessage="1" showErrorMessage="1" sqref="K8:K86" xr:uid="{E6816389-3297-44F1-8F00-75C9D677346F}">
      <formula1>"Extensive, Intensive"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1A65F-EE6D-490A-B80C-44B179404920}">
  <sheetPr>
    <pageSetUpPr autoPageBreaks="0"/>
  </sheetPr>
  <dimension ref="B2:T102"/>
  <sheetViews>
    <sheetView topLeftCell="A10" zoomScale="80" zoomScaleNormal="80" workbookViewId="0">
      <selection activeCell="L10" sqref="L10"/>
    </sheetView>
  </sheetViews>
  <sheetFormatPr defaultRowHeight="15" x14ac:dyDescent="0.25"/>
  <cols>
    <col min="1" max="1" width="7" style="1" customWidth="1"/>
    <col min="2" max="2" width="7.7109375" style="1" customWidth="1"/>
    <col min="3" max="3" width="14.140625" style="1" customWidth="1"/>
    <col min="4" max="4" width="48.85546875" style="1" bestFit="1" customWidth="1"/>
    <col min="5" max="5" width="38.85546875" style="1" customWidth="1"/>
    <col min="6" max="6" width="37.140625" style="1" customWidth="1"/>
    <col min="7" max="7" width="32.7109375" style="1" customWidth="1"/>
    <col min="8" max="8" width="21.5703125" style="1" customWidth="1"/>
    <col min="9" max="9" width="17.5703125" style="1" customWidth="1"/>
    <col min="10" max="10" width="19.7109375" style="1" customWidth="1"/>
    <col min="11" max="11" width="17.42578125" style="1" customWidth="1"/>
    <col min="12" max="12" width="15.42578125" style="1" customWidth="1"/>
    <col min="13" max="13" width="34.85546875" style="1" customWidth="1"/>
    <col min="14" max="14" width="20.85546875" style="1" customWidth="1"/>
    <col min="15" max="15" width="17.28515625" style="1" customWidth="1"/>
    <col min="16" max="16" width="20.5703125" style="1" customWidth="1"/>
    <col min="17" max="17" width="16.28515625" style="1" customWidth="1"/>
    <col min="18" max="16384" width="9.140625" style="1"/>
  </cols>
  <sheetData>
    <row r="2" spans="2:13" ht="20.25" thickBot="1" x14ac:dyDescent="0.3">
      <c r="B2" s="2" t="s">
        <v>90</v>
      </c>
      <c r="C2" s="2"/>
      <c r="D2" s="2"/>
      <c r="E2" s="2"/>
      <c r="F2" s="2"/>
      <c r="G2" s="2"/>
      <c r="H2" s="2"/>
      <c r="I2" s="2"/>
      <c r="J2" s="2"/>
      <c r="K2" s="2"/>
    </row>
    <row r="3" spans="2:13" ht="15.75" thickTop="1" x14ac:dyDescent="0.25"/>
    <row r="4" spans="2:13" ht="18" thickBot="1" x14ac:dyDescent="0.3">
      <c r="C4" s="3" t="s">
        <v>85</v>
      </c>
      <c r="D4" s="3"/>
      <c r="E4" s="3"/>
      <c r="F4" s="3"/>
      <c r="G4" s="3"/>
      <c r="H4" s="3"/>
      <c r="I4" s="3"/>
      <c r="J4" s="3"/>
      <c r="K4" s="3"/>
    </row>
    <row r="5" spans="2:13" ht="15.75" thickTop="1" x14ac:dyDescent="0.25">
      <c r="C5" s="1" t="s">
        <v>128</v>
      </c>
    </row>
    <row r="8" spans="2:13" ht="45" x14ac:dyDescent="0.25">
      <c r="D8" s="13" t="s">
        <v>59</v>
      </c>
      <c r="E8" s="13" t="s">
        <v>2</v>
      </c>
      <c r="F8" s="13" t="s">
        <v>70</v>
      </c>
      <c r="G8" s="13" t="s">
        <v>69</v>
      </c>
      <c r="H8" s="13" t="s">
        <v>89</v>
      </c>
      <c r="I8" s="13" t="s">
        <v>625</v>
      </c>
      <c r="J8" s="13" t="s">
        <v>626</v>
      </c>
      <c r="K8" s="13" t="s">
        <v>627</v>
      </c>
      <c r="L8" s="13" t="s">
        <v>628</v>
      </c>
      <c r="M8" s="13" t="s">
        <v>629</v>
      </c>
    </row>
    <row r="9" spans="2:13" x14ac:dyDescent="0.25">
      <c r="D9" s="1" t="s">
        <v>116</v>
      </c>
      <c r="E9" s="1" t="s">
        <v>61</v>
      </c>
      <c r="F9" s="1" t="s">
        <v>46</v>
      </c>
      <c r="G9" s="1" t="s">
        <v>66</v>
      </c>
      <c r="H9" s="1" t="s">
        <v>124</v>
      </c>
      <c r="I9" s="1" t="s">
        <v>177</v>
      </c>
      <c r="J9" s="1" t="s">
        <v>454</v>
      </c>
      <c r="K9" s="1" t="s">
        <v>119</v>
      </c>
      <c r="L9" s="1" t="s">
        <v>519</v>
      </c>
      <c r="M9" s="1" t="s">
        <v>596</v>
      </c>
    </row>
    <row r="10" spans="2:13" x14ac:dyDescent="0.25">
      <c r="D10" s="1" t="s">
        <v>117</v>
      </c>
      <c r="E10" s="1" t="s">
        <v>62</v>
      </c>
      <c r="F10" s="1" t="s">
        <v>58</v>
      </c>
      <c r="G10" s="1" t="s">
        <v>67</v>
      </c>
      <c r="H10" s="1" t="s">
        <v>125</v>
      </c>
      <c r="I10" s="1" t="s">
        <v>177</v>
      </c>
      <c r="J10" s="1" t="s">
        <v>496</v>
      </c>
      <c r="K10" s="1" t="s">
        <v>120</v>
      </c>
      <c r="L10" s="1" t="s">
        <v>519</v>
      </c>
      <c r="M10" s="1" t="s">
        <v>596</v>
      </c>
    </row>
    <row r="11" spans="2:13" x14ac:dyDescent="0.25">
      <c r="D11" s="1" t="s">
        <v>118</v>
      </c>
      <c r="E11" s="1" t="s">
        <v>63</v>
      </c>
      <c r="F11" s="1" t="s">
        <v>64</v>
      </c>
      <c r="G11" s="1" t="s">
        <v>68</v>
      </c>
      <c r="H11" s="1" t="s">
        <v>126</v>
      </c>
      <c r="I11" s="1" t="s">
        <v>177</v>
      </c>
      <c r="J11" s="1" t="s">
        <v>624</v>
      </c>
      <c r="K11" s="1" t="s">
        <v>122</v>
      </c>
      <c r="L11" s="1" t="s">
        <v>518</v>
      </c>
      <c r="M11" s="1" t="s">
        <v>596</v>
      </c>
    </row>
    <row r="14" spans="2:13" ht="18" thickBot="1" x14ac:dyDescent="0.3">
      <c r="C14" s="3" t="s">
        <v>505</v>
      </c>
      <c r="D14" s="3"/>
      <c r="E14" s="3"/>
      <c r="F14" s="3"/>
      <c r="G14" s="3"/>
      <c r="H14" s="3"/>
      <c r="I14" s="3"/>
      <c r="J14" s="3"/>
      <c r="K14" s="3"/>
    </row>
    <row r="15" spans="2:13" ht="15.75" thickTop="1" x14ac:dyDescent="0.25"/>
    <row r="18" spans="3:11" x14ac:dyDescent="0.25">
      <c r="D18" s="1" t="s">
        <v>87</v>
      </c>
      <c r="E18" s="1" t="s">
        <v>2</v>
      </c>
      <c r="F18" s="1" t="s">
        <v>70</v>
      </c>
      <c r="G18" s="1" t="s">
        <v>69</v>
      </c>
    </row>
    <row r="19" spans="3:11" x14ac:dyDescent="0.25">
      <c r="D19" s="1" t="s">
        <v>119</v>
      </c>
      <c r="E19" s="1" t="s">
        <v>71</v>
      </c>
      <c r="F19" s="1" t="s">
        <v>73</v>
      </c>
      <c r="G19" s="1" t="s">
        <v>44</v>
      </c>
    </row>
    <row r="20" spans="3:11" x14ac:dyDescent="0.25">
      <c r="D20" s="1" t="s">
        <v>120</v>
      </c>
      <c r="E20" s="1" t="s">
        <v>72</v>
      </c>
      <c r="F20" s="1" t="s">
        <v>74</v>
      </c>
      <c r="G20" s="1" t="s">
        <v>80</v>
      </c>
    </row>
    <row r="21" spans="3:11" x14ac:dyDescent="0.25">
      <c r="D21" s="1" t="s">
        <v>514</v>
      </c>
      <c r="E21" s="1" t="s">
        <v>123</v>
      </c>
      <c r="F21" s="1" t="s">
        <v>75</v>
      </c>
      <c r="G21" s="1" t="s">
        <v>515</v>
      </c>
    </row>
    <row r="22" spans="3:11" x14ac:dyDescent="0.25">
      <c r="D22" s="1" t="s">
        <v>121</v>
      </c>
      <c r="E22" s="1" t="s">
        <v>76</v>
      </c>
      <c r="F22" s="1" t="s">
        <v>77</v>
      </c>
      <c r="G22" s="1" t="s">
        <v>49</v>
      </c>
    </row>
    <row r="23" spans="3:11" x14ac:dyDescent="0.25">
      <c r="D23" s="1" t="s">
        <v>122</v>
      </c>
      <c r="E23" s="1" t="s">
        <v>78</v>
      </c>
      <c r="F23" s="1" t="s">
        <v>79</v>
      </c>
      <c r="G23" s="1" t="s">
        <v>81</v>
      </c>
    </row>
    <row r="26" spans="3:11" ht="18" thickBot="1" x14ac:dyDescent="0.3">
      <c r="C26" s="3" t="s">
        <v>82</v>
      </c>
      <c r="D26" s="3"/>
      <c r="E26" s="3"/>
      <c r="F26" s="3"/>
      <c r="G26" s="3"/>
      <c r="H26" s="3"/>
      <c r="I26" s="3"/>
      <c r="J26" s="3"/>
      <c r="K26" s="3"/>
    </row>
    <row r="27" spans="3:11" ht="15.75" thickTop="1" x14ac:dyDescent="0.25"/>
    <row r="30" spans="3:11" x14ac:dyDescent="0.25">
      <c r="D30" s="1" t="s">
        <v>83</v>
      </c>
      <c r="E30" s="1" t="s">
        <v>2</v>
      </c>
      <c r="F30" s="1" t="s">
        <v>70</v>
      </c>
      <c r="G30" s="1" t="s">
        <v>127</v>
      </c>
    </row>
    <row r="31" spans="3:11" x14ac:dyDescent="0.25">
      <c r="D31" s="1" t="s">
        <v>124</v>
      </c>
      <c r="E31" s="1" t="s">
        <v>84</v>
      </c>
      <c r="F31" s="1" t="s">
        <v>93</v>
      </c>
      <c r="G31" s="1" t="s">
        <v>47</v>
      </c>
    </row>
    <row r="32" spans="3:11" x14ac:dyDescent="0.25">
      <c r="D32" s="1" t="s">
        <v>125</v>
      </c>
      <c r="E32" s="1" t="s">
        <v>86</v>
      </c>
      <c r="F32" s="1" t="s">
        <v>95</v>
      </c>
      <c r="G32" s="1" t="s">
        <v>60</v>
      </c>
    </row>
    <row r="33" spans="3:11" x14ac:dyDescent="0.25">
      <c r="D33" s="1" t="s">
        <v>126</v>
      </c>
      <c r="E33" s="1" t="s">
        <v>88</v>
      </c>
      <c r="F33" s="1" t="s">
        <v>94</v>
      </c>
      <c r="G33" s="1" t="s">
        <v>65</v>
      </c>
    </row>
    <row r="34" spans="3:11" x14ac:dyDescent="0.25">
      <c r="D34" s="1" t="s">
        <v>506</v>
      </c>
      <c r="E34" s="1" t="s">
        <v>507</v>
      </c>
      <c r="F34" s="1" t="s">
        <v>508</v>
      </c>
      <c r="G34" s="1" t="s">
        <v>508</v>
      </c>
    </row>
    <row r="35" spans="3:11" x14ac:dyDescent="0.25">
      <c r="D35" s="1" t="s">
        <v>509</v>
      </c>
      <c r="E35" s="1" t="s">
        <v>510</v>
      </c>
      <c r="F35" s="1" t="s">
        <v>512</v>
      </c>
      <c r="G35" s="1" t="s">
        <v>511</v>
      </c>
    </row>
    <row r="38" spans="3:11" ht="18" thickBot="1" x14ac:dyDescent="0.3">
      <c r="C38" s="3" t="s">
        <v>516</v>
      </c>
      <c r="D38" s="3"/>
      <c r="E38" s="3"/>
      <c r="F38" s="3"/>
      <c r="G38" s="3"/>
      <c r="H38" s="3"/>
      <c r="I38" s="3"/>
      <c r="J38" s="3"/>
      <c r="K38" s="3"/>
    </row>
    <row r="39" spans="3:11" ht="15.75" thickTop="1" x14ac:dyDescent="0.25"/>
    <row r="42" spans="3:11" x14ac:dyDescent="0.25">
      <c r="D42" s="1" t="s">
        <v>517</v>
      </c>
      <c r="E42" s="1" t="s">
        <v>2</v>
      </c>
      <c r="F42" s="1" t="s">
        <v>70</v>
      </c>
      <c r="G42" s="1" t="s">
        <v>127</v>
      </c>
    </row>
    <row r="43" spans="3:11" x14ac:dyDescent="0.25">
      <c r="D43" s="1" t="s">
        <v>518</v>
      </c>
      <c r="E43" s="1" t="s">
        <v>525</v>
      </c>
      <c r="F43" s="1" t="s">
        <v>521</v>
      </c>
      <c r="G43" s="1" t="s">
        <v>50</v>
      </c>
    </row>
    <row r="44" spans="3:11" x14ac:dyDescent="0.25">
      <c r="D44" s="1" t="s">
        <v>519</v>
      </c>
      <c r="E44" s="1" t="s">
        <v>526</v>
      </c>
      <c r="F44" s="1" t="s">
        <v>522</v>
      </c>
      <c r="G44" s="1" t="s">
        <v>211</v>
      </c>
    </row>
    <row r="45" spans="3:11" x14ac:dyDescent="0.25">
      <c r="D45" s="1" t="s">
        <v>520</v>
      </c>
      <c r="E45" s="1" t="s">
        <v>527</v>
      </c>
      <c r="F45" s="1" t="s">
        <v>523</v>
      </c>
      <c r="G45" s="1" t="s">
        <v>52</v>
      </c>
    </row>
    <row r="46" spans="3:11" x14ac:dyDescent="0.25">
      <c r="D46" s="1" t="s">
        <v>528</v>
      </c>
      <c r="E46" s="1" t="s">
        <v>529</v>
      </c>
      <c r="F46" s="1" t="s">
        <v>524</v>
      </c>
      <c r="G46" s="1" t="s">
        <v>113</v>
      </c>
    </row>
    <row r="47" spans="3:11" x14ac:dyDescent="0.25">
      <c r="D47" s="1" t="s">
        <v>544</v>
      </c>
      <c r="E47" s="1" t="s">
        <v>543</v>
      </c>
      <c r="F47" s="1" t="s">
        <v>541</v>
      </c>
      <c r="G47" s="1" t="s">
        <v>542</v>
      </c>
    </row>
    <row r="50" spans="3:11" ht="18" thickBot="1" x14ac:dyDescent="0.3">
      <c r="C50" s="3" t="s">
        <v>131</v>
      </c>
      <c r="D50" s="3"/>
      <c r="E50" s="3"/>
      <c r="F50" s="3"/>
      <c r="G50" s="3"/>
      <c r="H50" s="3"/>
      <c r="I50" s="3"/>
      <c r="J50" s="3"/>
      <c r="K50" s="3"/>
    </row>
    <row r="51" spans="3:11" ht="15.75" thickTop="1" x14ac:dyDescent="0.25">
      <c r="C51" s="5"/>
    </row>
    <row r="52" spans="3:11" x14ac:dyDescent="0.25">
      <c r="D52" s="1" t="s">
        <v>130</v>
      </c>
    </row>
    <row r="53" spans="3:11" x14ac:dyDescent="0.25">
      <c r="E53" s="1" t="s">
        <v>129</v>
      </c>
    </row>
    <row r="54" spans="3:11" x14ac:dyDescent="0.25">
      <c r="D54" s="1" t="s">
        <v>513</v>
      </c>
      <c r="E54" s="1" t="s">
        <v>116</v>
      </c>
      <c r="F54" s="1" t="s">
        <v>117</v>
      </c>
      <c r="G54" s="1" t="s">
        <v>118</v>
      </c>
    </row>
    <row r="55" spans="3:11" x14ac:dyDescent="0.25">
      <c r="D55" s="1" t="s">
        <v>119</v>
      </c>
      <c r="E55" s="1" t="b">
        <v>1</v>
      </c>
    </row>
    <row r="56" spans="3:11" x14ac:dyDescent="0.25">
      <c r="D56" s="1" t="s">
        <v>120</v>
      </c>
      <c r="F56" s="1" t="b">
        <v>1</v>
      </c>
    </row>
    <row r="57" spans="3:11" x14ac:dyDescent="0.25">
      <c r="D57" s="1" t="s">
        <v>514</v>
      </c>
      <c r="F57" s="1" t="b">
        <v>1</v>
      </c>
      <c r="G57" s="1" t="b">
        <v>1</v>
      </c>
    </row>
    <row r="58" spans="3:11" x14ac:dyDescent="0.25">
      <c r="D58" s="1" t="s">
        <v>121</v>
      </c>
      <c r="F58" s="1" t="b">
        <v>1</v>
      </c>
      <c r="G58" s="1" t="b">
        <v>1</v>
      </c>
    </row>
    <row r="59" spans="3:11" x14ac:dyDescent="0.25">
      <c r="D59" s="1" t="s">
        <v>122</v>
      </c>
      <c r="G59" s="1" t="b">
        <v>1</v>
      </c>
    </row>
    <row r="75" spans="14:16" x14ac:dyDescent="0.25">
      <c r="N75" s="7" t="s">
        <v>23</v>
      </c>
      <c r="O75" s="7" t="s">
        <v>24</v>
      </c>
      <c r="P75" s="7" t="s">
        <v>25</v>
      </c>
    </row>
    <row r="76" spans="14:16" x14ac:dyDescent="0.25">
      <c r="O76" s="1" t="s">
        <v>26</v>
      </c>
    </row>
    <row r="81" spans="13:20" x14ac:dyDescent="0.25">
      <c r="O81" s="1">
        <v>1</v>
      </c>
      <c r="P81" s="1">
        <v>2</v>
      </c>
      <c r="Q81" s="1">
        <v>3</v>
      </c>
      <c r="R81" s="1">
        <v>4</v>
      </c>
      <c r="S81" s="1">
        <v>5</v>
      </c>
      <c r="T81" s="1">
        <v>6</v>
      </c>
    </row>
    <row r="82" spans="13:20" x14ac:dyDescent="0.25">
      <c r="O82" s="1" t="str" cm="1">
        <f t="array" ref="O82">INDEX($N$83:$N$87,O81,1)</f>
        <v>US_County</v>
      </c>
      <c r="P82" s="1" t="str" cm="1">
        <f t="array" ref="P82">INDEX($N$83:$N$87,P81,1)</f>
        <v>US_State</v>
      </c>
      <c r="Q82" s="1" t="str" cm="1">
        <f t="array" ref="Q82">INDEX($N$83:$N$87,Q81,1)</f>
        <v>Country</v>
      </c>
      <c r="R82" s="1" t="str" cm="1">
        <f t="array" ref="R82">INDEX($N$83:$N$87,R81,1)</f>
        <v>Continent</v>
      </c>
      <c r="S82" s="1" t="str" cm="1">
        <f t="array" ref="S82">INDEX($N$83:$N$87,S81,1)</f>
        <v>Globe</v>
      </c>
    </row>
    <row r="83" spans="13:20" x14ac:dyDescent="0.25">
      <c r="M83" s="1">
        <v>1</v>
      </c>
      <c r="N83" s="1" t="s">
        <v>27</v>
      </c>
    </row>
    <row r="84" spans="13:20" x14ac:dyDescent="0.25">
      <c r="M84" s="1">
        <v>2</v>
      </c>
      <c r="N84" s="1" t="s">
        <v>28</v>
      </c>
      <c r="P84" s="1" t="s">
        <v>32</v>
      </c>
    </row>
    <row r="85" spans="13:20" x14ac:dyDescent="0.25">
      <c r="M85" s="1">
        <v>3</v>
      </c>
      <c r="N85" s="1" t="s">
        <v>29</v>
      </c>
    </row>
    <row r="86" spans="13:20" x14ac:dyDescent="0.25">
      <c r="M86" s="1">
        <v>4</v>
      </c>
      <c r="N86" s="1" t="s">
        <v>30</v>
      </c>
    </row>
    <row r="87" spans="13:20" x14ac:dyDescent="0.25">
      <c r="M87" s="1">
        <v>5</v>
      </c>
      <c r="N87" s="1" t="s">
        <v>31</v>
      </c>
    </row>
    <row r="88" spans="13:20" x14ac:dyDescent="0.25">
      <c r="M88" s="1">
        <v>6</v>
      </c>
    </row>
    <row r="102" spans="13:13" x14ac:dyDescent="0.25">
      <c r="M102" s="1" t="s">
        <v>37</v>
      </c>
    </row>
  </sheetData>
  <dataConsolidate/>
  <phoneticPr fontId="5" type="noConversion"/>
  <dataValidations count="7">
    <dataValidation type="list" allowBlank="1" showInputMessage="1" showErrorMessage="1" sqref="E54:G54" xr:uid="{B484640E-28E7-4083-AA78-8C99B611190A}">
      <formula1>list_IC_NameID</formula1>
    </dataValidation>
    <dataValidation type="list" allowBlank="1" showInputMessage="1" showErrorMessage="1" sqref="D55:D59 K9:K11" xr:uid="{A3B565C0-4DBF-4030-8ECD-D493B66D7088}">
      <formula1>list_Flow_NameID</formula1>
    </dataValidation>
    <dataValidation type="list" allowBlank="1" showInputMessage="1" showErrorMessage="1" sqref="E55:G59" xr:uid="{A0734999-FE8D-4B00-9D01-D72D8812B47D}">
      <formula1>"TRUE,FALSE"</formula1>
    </dataValidation>
    <dataValidation type="list" allowBlank="1" showInputMessage="1" showErrorMessage="1" sqref="H9:H11" xr:uid="{9DDCAF2D-493B-4F40-8FE8-48CC849B27CC}">
      <formula1>list_Unit_NameID</formula1>
    </dataValidation>
    <dataValidation type="list" allowBlank="1" showInputMessage="1" showErrorMessage="1" sqref="J9:J11" xr:uid="{E764E814-8E28-4DFB-A13E-71710BF4FE2D}">
      <formula1>list_GeoTot_NameID</formula1>
    </dataValidation>
    <dataValidation type="list" allowBlank="1" showInputMessage="1" showErrorMessage="1" sqref="L9:L11" xr:uid="{117DEF73-76A7-429F-9D1F-98E65934F647}">
      <formula1>list_Compartment_NameID</formula1>
    </dataValidation>
    <dataValidation type="list" allowBlank="1" showInputMessage="1" showErrorMessage="1" sqref="M9:M11" xr:uid="{76F0AEC8-1713-4C02-A6E2-C333738627D6}">
      <formula1>"Agric, NonAg, Genrl"</formula1>
    </dataValidation>
  </dataValidations>
  <pageMargins left="0.7" right="0.7" top="0.75" bottom="0.75" header="0.3" footer="0.3"/>
  <pageSetup orientation="portrait" verticalDpi="1200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C03C-554A-4B87-BBE8-5474D283A4FE}">
  <sheetPr>
    <pageSetUpPr autoPageBreaks="0"/>
  </sheetPr>
  <dimension ref="B2:T85"/>
  <sheetViews>
    <sheetView zoomScale="90" zoomScaleNormal="90" workbookViewId="0">
      <selection activeCell="F15" sqref="F15"/>
    </sheetView>
  </sheetViews>
  <sheetFormatPr defaultRowHeight="15" x14ac:dyDescent="0.25"/>
  <cols>
    <col min="1" max="1" width="5.28515625" customWidth="1"/>
    <col min="2" max="2" width="6.28515625" customWidth="1"/>
    <col min="3" max="3" width="5" customWidth="1"/>
    <col min="4" max="4" width="36" customWidth="1"/>
    <col min="5" max="5" width="25.28515625" customWidth="1"/>
    <col min="6" max="6" width="30.7109375" customWidth="1"/>
    <col min="7" max="7" width="28.28515625" customWidth="1"/>
    <col min="8" max="8" width="27.5703125" customWidth="1"/>
    <col min="9" max="9" width="20.7109375" customWidth="1"/>
    <col min="10" max="10" width="17.85546875" customWidth="1"/>
    <col min="11" max="11" width="19.28515625" customWidth="1"/>
    <col min="12" max="12" width="18" customWidth="1"/>
    <col min="13" max="14" width="19.85546875" customWidth="1"/>
    <col min="15" max="15" width="29.5703125" customWidth="1"/>
    <col min="16" max="16" width="19.85546875" customWidth="1"/>
    <col min="17" max="17" width="18.140625" customWidth="1"/>
    <col min="18" max="18" width="25.42578125" customWidth="1"/>
    <col min="19" max="19" width="19" customWidth="1"/>
  </cols>
  <sheetData>
    <row r="2" spans="2:20" ht="20.25" thickBot="1" x14ac:dyDescent="0.3">
      <c r="B2" s="2" t="s">
        <v>92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20" ht="15.75" thickTop="1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20" ht="18" thickBot="1" x14ac:dyDescent="0.3">
      <c r="B4" s="1"/>
      <c r="C4" s="3" t="s">
        <v>456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2:20" ht="15.75" thickTop="1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N5" s="1"/>
    </row>
    <row r="6" spans="2:20" x14ac:dyDescent="0.25"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2:20" x14ac:dyDescent="0.25">
      <c r="B7" s="1"/>
      <c r="C7" s="1"/>
      <c r="D7" s="1"/>
      <c r="E7" s="1"/>
      <c r="F7" s="1"/>
      <c r="G7" s="1"/>
      <c r="H7" s="1"/>
      <c r="J7" s="1"/>
      <c r="K7" s="1"/>
      <c r="L7" s="1"/>
      <c r="M7" s="1"/>
      <c r="N7" s="1"/>
    </row>
    <row r="8" spans="2:20" x14ac:dyDescent="0.25">
      <c r="B8" s="1"/>
      <c r="C8" s="1"/>
      <c r="D8" s="1"/>
      <c r="E8" s="1"/>
      <c r="F8" s="1"/>
      <c r="I8" s="1" t="s">
        <v>407</v>
      </c>
      <c r="J8" s="1"/>
      <c r="K8" t="s">
        <v>433</v>
      </c>
      <c r="M8" s="1" t="s">
        <v>491</v>
      </c>
      <c r="N8" s="1"/>
      <c r="O8" s="1" t="s">
        <v>434</v>
      </c>
      <c r="P8" s="1" t="s">
        <v>410</v>
      </c>
      <c r="R8" s="1" t="s">
        <v>422</v>
      </c>
    </row>
    <row r="9" spans="2:20" ht="30" customHeight="1" x14ac:dyDescent="0.25">
      <c r="B9" s="1"/>
      <c r="D9" s="11" t="s">
        <v>41</v>
      </c>
      <c r="E9" s="12" t="s">
        <v>2</v>
      </c>
      <c r="F9" s="12" t="s">
        <v>42</v>
      </c>
      <c r="G9" s="12" t="s">
        <v>545</v>
      </c>
      <c r="H9" s="12" t="s">
        <v>546</v>
      </c>
      <c r="I9" s="12" t="s">
        <v>408</v>
      </c>
      <c r="J9" s="12" t="s">
        <v>409</v>
      </c>
      <c r="K9" s="12" t="s">
        <v>493</v>
      </c>
      <c r="L9" s="12" t="s">
        <v>494</v>
      </c>
      <c r="M9" s="12" t="s">
        <v>492</v>
      </c>
      <c r="N9" s="12" t="s">
        <v>495</v>
      </c>
      <c r="O9" s="12" t="s">
        <v>432</v>
      </c>
      <c r="P9" s="11" t="s">
        <v>411</v>
      </c>
      <c r="Q9" s="12" t="s">
        <v>417</v>
      </c>
      <c r="R9" s="12" t="s">
        <v>418</v>
      </c>
      <c r="S9" s="12" t="s">
        <v>419</v>
      </c>
      <c r="T9" s="12" t="s">
        <v>420</v>
      </c>
    </row>
    <row r="10" spans="2:20" x14ac:dyDescent="0.25">
      <c r="B10" s="1"/>
      <c r="D10" s="1" t="s">
        <v>438</v>
      </c>
      <c r="E10" s="1" t="s">
        <v>554</v>
      </c>
      <c r="F10" s="1" t="s">
        <v>438</v>
      </c>
      <c r="G10" s="1" t="s">
        <v>544</v>
      </c>
      <c r="H10" s="1" t="s">
        <v>528</v>
      </c>
      <c r="I10" s="1" t="s">
        <v>436</v>
      </c>
      <c r="J10" s="1" t="s">
        <v>435</v>
      </c>
      <c r="K10" s="1"/>
      <c r="L10" s="1"/>
      <c r="M10" s="1"/>
      <c r="N10" s="1"/>
      <c r="O10" s="1"/>
      <c r="P10" s="1"/>
      <c r="Q10" s="1" t="b">
        <v>0</v>
      </c>
      <c r="R10" s="1" t="s">
        <v>591</v>
      </c>
      <c r="S10" s="1" t="str">
        <f>Tbl_SDM[[#This Row],[SDM_NameID]]</f>
        <v>SDM Geos Lme</v>
      </c>
      <c r="T10" s="1" t="s">
        <v>421</v>
      </c>
    </row>
    <row r="11" spans="2:20" x14ac:dyDescent="0.25">
      <c r="B11" s="1"/>
      <c r="D11" s="1" t="s">
        <v>439</v>
      </c>
      <c r="E11" s="1" t="s">
        <v>555</v>
      </c>
      <c r="F11" s="1" t="s">
        <v>439</v>
      </c>
      <c r="G11" s="1" t="s">
        <v>544</v>
      </c>
      <c r="H11" s="1" t="s">
        <v>544</v>
      </c>
      <c r="I11" s="1" t="s">
        <v>436</v>
      </c>
      <c r="J11" s="1" t="s">
        <v>175</v>
      </c>
      <c r="K11" s="1"/>
      <c r="L11" s="1"/>
      <c r="M11" s="1"/>
      <c r="N11" s="1"/>
      <c r="O11" s="1"/>
      <c r="P11" s="1"/>
      <c r="Q11" s="1" t="b">
        <v>0</v>
      </c>
      <c r="R11" s="1" t="s">
        <v>591</v>
      </c>
      <c r="S11" s="1" t="str">
        <f>Tbl_SDM[[#This Row],[SDM_NameID]]</f>
        <v>SDM Geos News2</v>
      </c>
      <c r="T11" s="1" t="s">
        <v>421</v>
      </c>
    </row>
    <row r="12" spans="2:20" x14ac:dyDescent="0.25">
      <c r="B12" s="1"/>
      <c r="D12" s="1" t="s">
        <v>558</v>
      </c>
      <c r="E12" s="1" t="s">
        <v>556</v>
      </c>
      <c r="F12" s="1" t="s">
        <v>489</v>
      </c>
      <c r="G12" s="1" t="s">
        <v>544</v>
      </c>
      <c r="H12" s="1" t="s">
        <v>528</v>
      </c>
      <c r="I12" s="1" t="s">
        <v>175</v>
      </c>
      <c r="J12" s="1" t="s">
        <v>435</v>
      </c>
      <c r="K12" s="1"/>
      <c r="L12" s="1"/>
      <c r="M12" s="1" t="s">
        <v>428</v>
      </c>
      <c r="N12" s="1" t="s">
        <v>429</v>
      </c>
      <c r="O12" s="1"/>
      <c r="P12" s="1" t="b">
        <v>1</v>
      </c>
      <c r="Q12" s="1" t="b">
        <v>0</v>
      </c>
      <c r="R12" s="1" t="s">
        <v>591</v>
      </c>
      <c r="S12" s="1" t="str">
        <f>Tbl_SDM[[#This Row],[SDM_NameID]]</f>
        <v>SDMfrac News2 Lme</v>
      </c>
      <c r="T12" s="1" t="s">
        <v>421</v>
      </c>
    </row>
    <row r="13" spans="2:20" x14ac:dyDescent="0.25">
      <c r="B13" s="1"/>
      <c r="D13" s="1" t="s">
        <v>550</v>
      </c>
      <c r="E13" s="1" t="s">
        <v>552</v>
      </c>
      <c r="F13" s="1" t="s">
        <v>440</v>
      </c>
      <c r="G13" s="1" t="s">
        <v>544</v>
      </c>
      <c r="H13" s="1" t="s">
        <v>519</v>
      </c>
      <c r="I13" s="1" t="s">
        <v>175</v>
      </c>
      <c r="J13" s="1" t="s">
        <v>175</v>
      </c>
      <c r="K13" s="1" t="s">
        <v>415</v>
      </c>
      <c r="L13" s="1" t="s">
        <v>415</v>
      </c>
      <c r="M13" s="1"/>
      <c r="N13" s="1"/>
      <c r="O13" s="1" t="s">
        <v>415</v>
      </c>
      <c r="P13" s="1"/>
      <c r="Q13" s="1" t="b">
        <v>0</v>
      </c>
      <c r="R13" s="1" t="s">
        <v>591</v>
      </c>
      <c r="S13" s="1" t="str">
        <f>Tbl_SDM[[#This Row],[SDM_NameID]]</f>
        <v>SDMfrac News2 News2Fw</v>
      </c>
      <c r="T13" s="1" t="s">
        <v>421</v>
      </c>
    </row>
    <row r="14" spans="2:20" x14ac:dyDescent="0.25">
      <c r="B14" s="1"/>
      <c r="D14" s="1" t="s">
        <v>551</v>
      </c>
      <c r="E14" s="1" t="s">
        <v>553</v>
      </c>
      <c r="F14" s="1" t="s">
        <v>441</v>
      </c>
      <c r="G14" s="1" t="s">
        <v>544</v>
      </c>
      <c r="H14" s="1" t="s">
        <v>520</v>
      </c>
      <c r="I14" s="1" t="s">
        <v>175</v>
      </c>
      <c r="J14" s="1" t="s">
        <v>175</v>
      </c>
      <c r="K14" s="1" t="s">
        <v>416</v>
      </c>
      <c r="L14" s="1" t="s">
        <v>416</v>
      </c>
      <c r="M14" s="1"/>
      <c r="N14" s="1"/>
      <c r="O14" s="1" t="s">
        <v>416</v>
      </c>
      <c r="P14" s="1"/>
      <c r="Q14" s="1" t="b">
        <v>0</v>
      </c>
      <c r="R14" s="1" t="s">
        <v>591</v>
      </c>
      <c r="S14" s="1" t="str">
        <f>Tbl_SDM[[#This Row],[SDM_NameID]]</f>
        <v>SDMfrac News2 News2Soil</v>
      </c>
      <c r="T14" s="1" t="s">
        <v>421</v>
      </c>
    </row>
    <row r="15" spans="2:20" x14ac:dyDescent="0.25">
      <c r="B15" s="1"/>
      <c r="D15" s="1" t="s">
        <v>622</v>
      </c>
      <c r="E15" s="1"/>
      <c r="F15" s="1"/>
      <c r="G15" s="1"/>
      <c r="H15" s="1"/>
      <c r="I15" s="1" t="s">
        <v>176</v>
      </c>
      <c r="J15" s="1" t="s">
        <v>27</v>
      </c>
      <c r="K15" s="1"/>
      <c r="L15" s="1"/>
      <c r="M15" s="1"/>
      <c r="N15" s="1"/>
      <c r="O15" s="1"/>
      <c r="P15" s="1"/>
      <c r="Q15" s="1" t="b">
        <v>1</v>
      </c>
      <c r="R15" s="1" t="s">
        <v>591</v>
      </c>
      <c r="S15" s="1" t="str">
        <f>Tbl_SDM[[#This Row],[SDM_NameID]]</f>
        <v>SDMfrac Huc8 County</v>
      </c>
      <c r="T15" s="1" t="s">
        <v>421</v>
      </c>
    </row>
    <row r="16" spans="2:20" x14ac:dyDescent="0.25">
      <c r="B16" s="1"/>
      <c r="C16" s="1"/>
      <c r="D16" s="1" t="s">
        <v>623</v>
      </c>
      <c r="E16" s="1"/>
      <c r="F16" s="1"/>
      <c r="G16" s="1"/>
      <c r="H16" s="1"/>
      <c r="I16" s="1" t="s">
        <v>176</v>
      </c>
      <c r="J16" s="1" t="s">
        <v>28</v>
      </c>
      <c r="K16" s="1"/>
      <c r="L16" s="1"/>
      <c r="M16" s="1"/>
      <c r="N16" s="1"/>
      <c r="O16" s="1"/>
      <c r="P16" s="1"/>
      <c r="Q16" s="1" t="b">
        <v>1</v>
      </c>
      <c r="R16" s="1" t="s">
        <v>591</v>
      </c>
      <c r="S16" s="1" t="str">
        <f>Tbl_SDM[[#This Row],[SDM_NameID]]</f>
        <v>SDMfrac Huc8 State</v>
      </c>
      <c r="T16" s="1" t="s">
        <v>421</v>
      </c>
    </row>
    <row r="17" spans="2:15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5" ht="18" thickBot="1" x14ac:dyDescent="0.3">
      <c r="B18" s="1"/>
      <c r="C18" s="3" t="s">
        <v>207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2:15" ht="15.75" thickTop="1" x14ac:dyDescent="0.25">
      <c r="B19" s="1"/>
      <c r="C19" s="1"/>
      <c r="D19" s="1" t="s">
        <v>214</v>
      </c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5" x14ac:dyDescent="0.25">
      <c r="B20" s="1"/>
      <c r="C20" s="1"/>
      <c r="D20" s="1" t="s">
        <v>559</v>
      </c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5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5" x14ac:dyDescent="0.25">
      <c r="B22" s="1"/>
      <c r="C22" s="1"/>
      <c r="D22" s="13" t="s">
        <v>206</v>
      </c>
      <c r="E22" s="13" t="s">
        <v>534</v>
      </c>
      <c r="F22" s="13" t="s">
        <v>535</v>
      </c>
      <c r="G22" s="13" t="s">
        <v>2</v>
      </c>
      <c r="H22" s="1"/>
      <c r="I22" s="1"/>
      <c r="J22" s="1"/>
      <c r="K22" s="1"/>
      <c r="L22" s="1"/>
      <c r="M22" s="1"/>
      <c r="N22" s="1"/>
    </row>
    <row r="23" spans="2:15" x14ac:dyDescent="0.25">
      <c r="B23" s="1"/>
      <c r="C23" s="1"/>
      <c r="D23" s="1" t="s">
        <v>442</v>
      </c>
      <c r="E23" s="1" t="s">
        <v>437</v>
      </c>
      <c r="F23" s="1" t="s">
        <v>437</v>
      </c>
      <c r="G23" s="1"/>
      <c r="H23" s="1"/>
      <c r="I23" s="1"/>
      <c r="J23" s="1"/>
      <c r="K23" s="1"/>
      <c r="L23" s="1"/>
      <c r="M23" s="1"/>
      <c r="N23" s="1"/>
    </row>
    <row r="24" spans="2:15" x14ac:dyDescent="0.25">
      <c r="B24" s="1"/>
      <c r="C24" s="1"/>
      <c r="D24" s="1" t="s">
        <v>443</v>
      </c>
      <c r="E24" s="1" t="s">
        <v>435</v>
      </c>
      <c r="F24" s="1" t="s">
        <v>435</v>
      </c>
      <c r="G24" s="1"/>
      <c r="H24" s="1"/>
      <c r="I24" s="1"/>
      <c r="J24" s="1"/>
      <c r="K24" s="1"/>
      <c r="L24" s="1"/>
      <c r="M24" s="1"/>
      <c r="N24" s="1"/>
    </row>
    <row r="25" spans="2:15" x14ac:dyDescent="0.25">
      <c r="B25" s="1"/>
      <c r="C25" s="1"/>
      <c r="D25" s="1" t="s">
        <v>557</v>
      </c>
      <c r="E25" s="1" t="s">
        <v>175</v>
      </c>
      <c r="F25" s="1" t="s">
        <v>175</v>
      </c>
      <c r="G25" s="1"/>
      <c r="H25" s="1"/>
      <c r="I25" s="1"/>
      <c r="J25" s="1"/>
      <c r="K25" s="1"/>
      <c r="L25" s="1"/>
      <c r="M25" s="1"/>
      <c r="N25" s="1"/>
    </row>
    <row r="26" spans="2:15" x14ac:dyDescent="0.25">
      <c r="B26" s="1"/>
      <c r="C26" s="1"/>
      <c r="D26" s="1" t="s">
        <v>444</v>
      </c>
      <c r="E26" s="1" t="s">
        <v>436</v>
      </c>
      <c r="F26" s="1" t="s">
        <v>436</v>
      </c>
      <c r="G26" s="1"/>
      <c r="H26" s="1"/>
      <c r="I26" s="1"/>
      <c r="J26" s="1"/>
      <c r="K26" s="1"/>
      <c r="L26" s="1"/>
      <c r="M26" s="1"/>
      <c r="N26" s="1"/>
    </row>
    <row r="27" spans="2:15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5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5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5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5" ht="18" thickBot="1" x14ac:dyDescent="0.3">
      <c r="B31" s="1"/>
      <c r="C31" s="3" t="s">
        <v>204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2:15" ht="15.75" thickTop="1" x14ac:dyDescent="0.25">
      <c r="B32" s="1"/>
      <c r="C32" s="1"/>
      <c r="D32" s="1" t="s">
        <v>560</v>
      </c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20" x14ac:dyDescent="0.25">
      <c r="B33" s="1"/>
      <c r="C33" s="1"/>
      <c r="D33" s="1"/>
      <c r="E33" s="1"/>
      <c r="F33" s="1"/>
      <c r="G33" s="1"/>
      <c r="H33" s="1"/>
      <c r="I33" s="1"/>
      <c r="J33" s="1" t="s">
        <v>536</v>
      </c>
      <c r="K33" s="1"/>
      <c r="L33" s="1"/>
      <c r="M33" s="1"/>
      <c r="P33" t="s">
        <v>212</v>
      </c>
      <c r="R33" t="s">
        <v>213</v>
      </c>
    </row>
    <row r="34" spans="2:20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20" ht="30" x14ac:dyDescent="0.25">
      <c r="B35" s="1"/>
      <c r="D35" s="13" t="s">
        <v>205</v>
      </c>
      <c r="E35" s="13" t="s">
        <v>2</v>
      </c>
      <c r="F35" s="13" t="s">
        <v>207</v>
      </c>
      <c r="G35" s="13" t="s">
        <v>503</v>
      </c>
      <c r="H35" s="13" t="s">
        <v>56</v>
      </c>
      <c r="I35" s="13" t="s">
        <v>208</v>
      </c>
      <c r="J35" s="13" t="s">
        <v>209</v>
      </c>
      <c r="K35" s="13" t="s">
        <v>540</v>
      </c>
      <c r="L35" s="13" t="s">
        <v>539</v>
      </c>
      <c r="M35" s="13" t="s">
        <v>530</v>
      </c>
      <c r="N35" s="13" t="s">
        <v>502</v>
      </c>
      <c r="O35" s="13" t="s">
        <v>531</v>
      </c>
      <c r="P35" s="13" t="s">
        <v>115</v>
      </c>
      <c r="Q35" s="13" t="s">
        <v>55</v>
      </c>
      <c r="R35" s="13" t="s">
        <v>57</v>
      </c>
      <c r="S35" s="13" t="s">
        <v>54</v>
      </c>
    </row>
    <row r="36" spans="2:20" x14ac:dyDescent="0.25">
      <c r="B36" s="1"/>
      <c r="D36" s="1" t="s">
        <v>461</v>
      </c>
      <c r="E36" s="1" t="s">
        <v>43</v>
      </c>
      <c r="F36" s="1" t="s">
        <v>442</v>
      </c>
      <c r="G36" s="1" t="s">
        <v>519</v>
      </c>
      <c r="H36" s="1" t="s">
        <v>519</v>
      </c>
      <c r="I36" s="1" t="s">
        <v>119</v>
      </c>
      <c r="J36" s="1" t="s">
        <v>119</v>
      </c>
      <c r="K36" s="1" t="s">
        <v>119</v>
      </c>
      <c r="L36" s="1">
        <f>INDEX(Tbl_Stoichiometry[],MATCH(Tbl_FFi[[#This Row],[Flow Out]],Tbl_Stoichiometry[In_Out],0),MATCH(Tbl_FFi[[#This Row],[Flow Next]], Tbl_Stoichiometry[#Headers],0))</f>
        <v>1</v>
      </c>
      <c r="M36" s="1" t="s">
        <v>506</v>
      </c>
      <c r="N36" s="1" t="s">
        <v>509</v>
      </c>
      <c r="O36" s="1" t="s">
        <v>470</v>
      </c>
      <c r="P36" s="1"/>
      <c r="Q36" s="1" t="s">
        <v>114</v>
      </c>
      <c r="R36" s="1" t="s">
        <v>114</v>
      </c>
      <c r="S36" s="1" t="s">
        <v>45</v>
      </c>
    </row>
    <row r="37" spans="2:20" x14ac:dyDescent="0.25">
      <c r="B37" s="1"/>
      <c r="D37" s="1" t="s">
        <v>537</v>
      </c>
      <c r="E37" s="1" t="s">
        <v>48</v>
      </c>
      <c r="F37" s="1" t="s">
        <v>444</v>
      </c>
      <c r="G37" s="1" t="s">
        <v>518</v>
      </c>
      <c r="H37" s="1" t="s">
        <v>544</v>
      </c>
      <c r="I37" s="1" t="s">
        <v>121</v>
      </c>
      <c r="J37" s="1" t="s">
        <v>121</v>
      </c>
      <c r="K37" s="1" t="s">
        <v>120</v>
      </c>
      <c r="L37" s="1">
        <f>INDEX(Tbl_Stoichiometry[],MATCH(Tbl_FFi[[#This Row],[Flow Out]],Tbl_Stoichiometry[In_Out],0),MATCH(Tbl_FFi[[#This Row],[Flow Next]], Tbl_Stoichiometry[#Headers],0))</f>
        <v>0.35009631374953759</v>
      </c>
      <c r="M37" s="1" t="s">
        <v>506</v>
      </c>
      <c r="N37" s="9" t="s">
        <v>506</v>
      </c>
      <c r="O37" s="9" t="s">
        <v>390</v>
      </c>
      <c r="P37" s="9"/>
      <c r="Q37" s="1" t="s">
        <v>51</v>
      </c>
      <c r="R37" s="1" t="s">
        <v>51</v>
      </c>
      <c r="S37" s="1" t="s">
        <v>53</v>
      </c>
    </row>
    <row r="38" spans="2:20" x14ac:dyDescent="0.25">
      <c r="B38" s="1"/>
      <c r="D38" s="1" t="s">
        <v>538</v>
      </c>
      <c r="E38" s="1" t="s">
        <v>48</v>
      </c>
      <c r="F38" s="1" t="s">
        <v>444</v>
      </c>
      <c r="G38" s="1" t="s">
        <v>518</v>
      </c>
      <c r="H38" s="1" t="s">
        <v>544</v>
      </c>
      <c r="I38" s="1" t="s">
        <v>514</v>
      </c>
      <c r="J38" s="1" t="s">
        <v>514</v>
      </c>
      <c r="K38" s="1" t="s">
        <v>120</v>
      </c>
      <c r="L38" s="1">
        <f>INDEX(Tbl_Stoichiometry[],MATCH(Tbl_FFi[[#This Row],[Flow Out]],Tbl_Stoichiometry[In_Out],0),MATCH(Tbl_FFi[[#This Row],[Flow Next]], Tbl_Stoichiometry[#Headers],0))</f>
        <v>0.79881489761525237</v>
      </c>
      <c r="M38" s="1" t="s">
        <v>506</v>
      </c>
      <c r="N38" s="9" t="s">
        <v>506</v>
      </c>
      <c r="O38" s="9" t="s">
        <v>389</v>
      </c>
      <c r="P38" s="9"/>
      <c r="Q38" s="1" t="s">
        <v>51</v>
      </c>
      <c r="R38" s="1" t="s">
        <v>51</v>
      </c>
      <c r="S38" s="1" t="s">
        <v>53</v>
      </c>
    </row>
    <row r="39" spans="2:20" x14ac:dyDescent="0.25">
      <c r="B39" s="1"/>
      <c r="D39" s="1" t="s">
        <v>547</v>
      </c>
      <c r="E39" s="1" t="s">
        <v>549</v>
      </c>
      <c r="F39" s="1" t="s">
        <v>443</v>
      </c>
      <c r="G39" s="1" t="s">
        <v>528</v>
      </c>
      <c r="H39" s="1" t="s">
        <v>528</v>
      </c>
      <c r="I39" s="1" t="s">
        <v>120</v>
      </c>
      <c r="J39" s="1" t="s">
        <v>120</v>
      </c>
      <c r="K39" s="1" t="s">
        <v>120</v>
      </c>
      <c r="L39" s="6">
        <f>INDEX(Tbl_Stoichiometry[],MATCH(Tbl_FFi[[#This Row],[Flow Out]],Tbl_Stoichiometry[In_Out],0),MATCH(Tbl_FFi[[#This Row],[Flow Next]], Tbl_Stoichiometry[#Headers],0))</f>
        <v>1</v>
      </c>
      <c r="M39" s="1" t="s">
        <v>506</v>
      </c>
      <c r="N39" s="9" t="s">
        <v>506</v>
      </c>
      <c r="O39" s="9" t="s">
        <v>361</v>
      </c>
      <c r="P39" s="9"/>
      <c r="Q39" s="1"/>
      <c r="R39" s="1"/>
      <c r="S39" s="1"/>
    </row>
    <row r="40" spans="2:20" x14ac:dyDescent="0.25">
      <c r="B40" s="1"/>
      <c r="D40" s="1" t="s">
        <v>460</v>
      </c>
      <c r="E40" s="1" t="s">
        <v>548</v>
      </c>
      <c r="F40" s="1" t="s">
        <v>557</v>
      </c>
      <c r="G40" s="1" t="s">
        <v>528</v>
      </c>
      <c r="H40" s="1" t="s">
        <v>528</v>
      </c>
      <c r="I40" s="1" t="s">
        <v>120</v>
      </c>
      <c r="J40" s="1" t="s">
        <v>120</v>
      </c>
      <c r="K40" s="1" t="s">
        <v>120</v>
      </c>
      <c r="L40" s="1">
        <f>INDEX(Tbl_Stoichiometry[],MATCH(Tbl_FFi[[#This Row],[Flow Out]],Tbl_Stoichiometry[In_Out],0),MATCH(Tbl_FFi[[#This Row],[Flow Next]], Tbl_Stoichiometry[#Headers],0))</f>
        <v>1</v>
      </c>
      <c r="M40" s="1" t="s">
        <v>506</v>
      </c>
      <c r="N40" s="1" t="s">
        <v>509</v>
      </c>
      <c r="O40" s="1" t="s">
        <v>459</v>
      </c>
      <c r="P40" s="1"/>
      <c r="Q40" s="1" t="s">
        <v>112</v>
      </c>
      <c r="R40" s="1" t="s">
        <v>113</v>
      </c>
      <c r="S40" s="1" t="s">
        <v>109</v>
      </c>
    </row>
    <row r="41" spans="2:20" x14ac:dyDescent="0.25">
      <c r="B41" s="1"/>
      <c r="D41" s="1" t="s">
        <v>462</v>
      </c>
      <c r="E41" s="1" t="s">
        <v>110</v>
      </c>
      <c r="F41" s="1" t="s">
        <v>557</v>
      </c>
      <c r="G41" s="1" t="s">
        <v>520</v>
      </c>
      <c r="H41" s="1" t="s">
        <v>528</v>
      </c>
      <c r="I41" s="1" t="s">
        <v>120</v>
      </c>
      <c r="J41" s="1" t="s">
        <v>120</v>
      </c>
      <c r="K41" s="1" t="s">
        <v>120</v>
      </c>
      <c r="L41" s="1">
        <f>INDEX(Tbl_Stoichiometry[],MATCH(Tbl_FFi[[#This Row],[Flow Out]],Tbl_Stoichiometry[In_Out],0),MATCH(Tbl_FFi[[#This Row],[Flow Next]], Tbl_Stoichiometry[#Headers],0))</f>
        <v>1</v>
      </c>
      <c r="M41" s="1" t="s">
        <v>506</v>
      </c>
      <c r="N41" s="1" t="s">
        <v>509</v>
      </c>
      <c r="O41" s="1" t="s">
        <v>458</v>
      </c>
      <c r="P41" s="1" t="s">
        <v>210</v>
      </c>
      <c r="Q41" s="1" t="s">
        <v>112</v>
      </c>
      <c r="R41" s="1" t="s">
        <v>113</v>
      </c>
      <c r="S41" s="1" t="s">
        <v>109</v>
      </c>
    </row>
    <row r="42" spans="2:20" x14ac:dyDescent="0.25">
      <c r="B42" s="1"/>
      <c r="D42" s="1" t="s">
        <v>463</v>
      </c>
      <c r="E42" s="1" t="s">
        <v>111</v>
      </c>
      <c r="F42" s="1" t="s">
        <v>557</v>
      </c>
      <c r="G42" s="1" t="s">
        <v>519</v>
      </c>
      <c r="H42" s="1" t="s">
        <v>528</v>
      </c>
      <c r="I42" s="1" t="s">
        <v>120</v>
      </c>
      <c r="J42" s="1" t="s">
        <v>120</v>
      </c>
      <c r="K42" s="1" t="s">
        <v>120</v>
      </c>
      <c r="L42" s="1">
        <f>INDEX(Tbl_Stoichiometry[],MATCH(Tbl_FFi[[#This Row],[Flow Out]],Tbl_Stoichiometry[In_Out],0),MATCH(Tbl_FFi[[#This Row],[Flow Next]], Tbl_Stoichiometry[#Headers],0))</f>
        <v>1</v>
      </c>
      <c r="M42" s="1" t="s">
        <v>506</v>
      </c>
      <c r="N42" s="1" t="s">
        <v>509</v>
      </c>
      <c r="O42" s="1" t="s">
        <v>457</v>
      </c>
      <c r="P42" s="1"/>
      <c r="Q42" s="1" t="s">
        <v>112</v>
      </c>
      <c r="R42" s="1" t="s">
        <v>113</v>
      </c>
      <c r="S42" s="1" t="s">
        <v>109</v>
      </c>
    </row>
    <row r="43" spans="2:20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6"/>
      <c r="M43" s="1"/>
      <c r="N43" s="1"/>
      <c r="O43" s="1"/>
      <c r="P43" s="1"/>
      <c r="Q43" s="1"/>
      <c r="R43" s="1"/>
      <c r="S43" s="1"/>
    </row>
    <row r="44" spans="2:20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6"/>
      <c r="M44" s="1"/>
      <c r="N44" s="1"/>
      <c r="O44" s="1"/>
      <c r="P44" s="1"/>
      <c r="Q44" s="1"/>
      <c r="R44" s="1"/>
      <c r="S44" s="1"/>
    </row>
    <row r="45" spans="2:20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6"/>
      <c r="M45" s="1"/>
      <c r="N45" s="1"/>
      <c r="O45" s="1"/>
      <c r="P45" s="1"/>
      <c r="Q45" s="1"/>
      <c r="R45" s="1"/>
      <c r="S45" s="1"/>
    </row>
    <row r="46" spans="2:20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6"/>
      <c r="M46" s="1"/>
      <c r="N46" s="1"/>
      <c r="O46" s="1"/>
      <c r="P46" s="1"/>
      <c r="Q46" s="9"/>
      <c r="R46" s="1"/>
      <c r="S46" s="1"/>
      <c r="T46" s="1"/>
    </row>
    <row r="47" spans="2:20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6"/>
      <c r="M47" s="1"/>
      <c r="N47" s="1"/>
      <c r="O47" s="1"/>
      <c r="P47" s="1"/>
      <c r="Q47" s="9"/>
      <c r="R47" s="1"/>
      <c r="S47" s="1"/>
      <c r="T47" s="1"/>
    </row>
    <row r="48" spans="2:20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6"/>
      <c r="M48" s="1"/>
      <c r="N48" s="1"/>
      <c r="O48" s="1"/>
      <c r="P48" s="1"/>
      <c r="Q48" s="9"/>
      <c r="R48" s="1"/>
      <c r="S48" s="1"/>
      <c r="T48" s="1"/>
    </row>
    <row r="49" spans="2:20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6"/>
      <c r="M49" s="1"/>
      <c r="N49" s="1"/>
      <c r="O49" s="1"/>
      <c r="P49" s="1"/>
      <c r="Q49" s="9"/>
      <c r="R49" s="1"/>
      <c r="S49" s="1"/>
      <c r="T49" s="1"/>
    </row>
    <row r="50" spans="2:20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6"/>
      <c r="M50" s="1"/>
      <c r="N50" s="1"/>
      <c r="O50" s="1"/>
      <c r="P50" s="1"/>
      <c r="Q50" s="9"/>
      <c r="R50" s="1"/>
      <c r="S50" s="1"/>
      <c r="T50" s="1"/>
    </row>
    <row r="51" spans="2:20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Q51" s="25"/>
    </row>
    <row r="52" spans="2:20" ht="18" thickBot="1" x14ac:dyDescent="0.3">
      <c r="B52" s="1"/>
      <c r="C52" s="3" t="s">
        <v>218</v>
      </c>
      <c r="D52" s="3"/>
      <c r="E52" s="3" t="s">
        <v>497</v>
      </c>
      <c r="F52" s="3"/>
      <c r="G52" s="3"/>
      <c r="H52" s="3"/>
      <c r="I52" s="3"/>
      <c r="J52" s="3"/>
      <c r="K52" s="3"/>
      <c r="L52" s="3"/>
      <c r="M52" s="3"/>
      <c r="N52" s="3"/>
      <c r="O52" s="3"/>
      <c r="Q52" s="25"/>
    </row>
    <row r="53" spans="2:20" ht="15.75" thickTop="1" x14ac:dyDescent="0.25">
      <c r="B53" s="1"/>
      <c r="C53" s="1"/>
      <c r="D53" s="1" t="s">
        <v>217</v>
      </c>
      <c r="F53" s="1"/>
      <c r="G53" s="1"/>
      <c r="H53" s="1"/>
      <c r="I53" s="1"/>
      <c r="J53" s="1"/>
      <c r="K53" s="1"/>
      <c r="L53" s="1"/>
      <c r="M53" s="1"/>
      <c r="N53" s="1"/>
    </row>
    <row r="54" spans="2:20" x14ac:dyDescent="0.25">
      <c r="B54" s="1"/>
      <c r="C54" s="1"/>
      <c r="E54">
        <v>1</v>
      </c>
      <c r="F54" s="1">
        <v>2</v>
      </c>
      <c r="G54" s="1">
        <v>3</v>
      </c>
      <c r="H54" s="1">
        <v>4</v>
      </c>
      <c r="I54" s="1">
        <v>1</v>
      </c>
      <c r="J54" s="1">
        <v>2</v>
      </c>
      <c r="K54" s="1">
        <v>3</v>
      </c>
      <c r="L54" s="1">
        <v>4</v>
      </c>
      <c r="M54" s="1">
        <v>5</v>
      </c>
      <c r="N54" s="1">
        <v>6</v>
      </c>
    </row>
    <row r="55" spans="2:20" x14ac:dyDescent="0.25">
      <c r="B55" s="1"/>
      <c r="C55" s="1"/>
      <c r="D55" t="s">
        <v>423</v>
      </c>
      <c r="E55" t="str" cm="1">
        <f t="array" ref="E55">INDEX(list_GeoFFi_NameID,E54,1)</f>
        <v>GeoFFi 05Grid 05Grid</v>
      </c>
      <c r="F55" t="str" cm="1">
        <f t="array" ref="F55">INDEX(list_GeoFFi_NameID,F54,1)</f>
        <v>GeoFFi Lme Lme</v>
      </c>
      <c r="G55" t="str" cm="1">
        <f t="array" ref="G55">INDEX(list_GeoFFi_NameID,G54,1)</f>
        <v>GeoFFi News2 News2</v>
      </c>
      <c r="H55" t="str" cm="1">
        <f t="array" ref="H55">INDEX(list_GeoFFi_NameID,H54,1)</f>
        <v>GeoFFi GeosGrid GeosGrid</v>
      </c>
      <c r="I55" s="1" t="str" cm="1">
        <f t="array" ref="I55">INDEX(list_SDM_NameID,I54,1)</f>
        <v>SDM Geos Lme</v>
      </c>
      <c r="J55" s="1" t="str" cm="1">
        <f t="array" ref="J55">INDEX(list_SDM_NameID,J54,1)</f>
        <v>SDM Geos News2</v>
      </c>
      <c r="K55" s="1" t="str" cm="1">
        <f t="array" ref="K55">INDEX(list_SDM_NameID,K54,1)</f>
        <v>SDMfrac News2 Lme</v>
      </c>
      <c r="L55" s="1" t="str" cm="1">
        <f t="array" ref="L55">INDEX(list_SDM_NameID,L54,1)</f>
        <v>SDMfrac News2 News2Fw</v>
      </c>
      <c r="M55" s="1" t="str" cm="1">
        <f t="array" ref="M55">INDEX(list_SDM_NameID,M54,1)</f>
        <v>SDMfrac News2 News2Soil</v>
      </c>
      <c r="N55" s="1" t="str" cm="1">
        <f t="array" ref="N55">INDEX(list_SDM_NameID,N54,1)</f>
        <v>SDMfrac Huc8 County</v>
      </c>
    </row>
    <row r="56" spans="2:20" x14ac:dyDescent="0.25">
      <c r="B56" s="1"/>
      <c r="C56" s="1"/>
      <c r="D56" t="s">
        <v>424</v>
      </c>
      <c r="E56" t="b">
        <f t="shared" ref="E56:N56" si="0">E55=E58</f>
        <v>1</v>
      </c>
      <c r="F56" t="b">
        <f t="shared" si="0"/>
        <v>1</v>
      </c>
      <c r="G56" t="b">
        <f t="shared" si="0"/>
        <v>1</v>
      </c>
      <c r="H56" t="b">
        <f t="shared" si="0"/>
        <v>1</v>
      </c>
      <c r="I56" t="b">
        <f t="shared" si="0"/>
        <v>1</v>
      </c>
      <c r="J56" t="b">
        <f t="shared" si="0"/>
        <v>1</v>
      </c>
      <c r="K56" t="b">
        <f t="shared" si="0"/>
        <v>1</v>
      </c>
      <c r="L56" t="b">
        <f t="shared" si="0"/>
        <v>1</v>
      </c>
      <c r="M56" t="b">
        <f t="shared" si="0"/>
        <v>1</v>
      </c>
      <c r="N56" t="b">
        <f t="shared" si="0"/>
        <v>0</v>
      </c>
    </row>
    <row r="57" spans="2:20" x14ac:dyDescent="0.25">
      <c r="B57" s="1"/>
      <c r="C57" s="1"/>
      <c r="E57" s="1" t="s">
        <v>215</v>
      </c>
      <c r="F57" s="1" t="s">
        <v>216</v>
      </c>
      <c r="G57" s="1"/>
      <c r="H57" s="1"/>
      <c r="I57" s="1"/>
      <c r="J57" s="1"/>
      <c r="K57" s="1"/>
      <c r="L57" s="1"/>
    </row>
    <row r="58" spans="2:20" ht="30" x14ac:dyDescent="0.25">
      <c r="B58" s="1"/>
      <c r="C58" s="1"/>
      <c r="D58" s="13" t="s">
        <v>219</v>
      </c>
      <c r="E58" s="13" t="s">
        <v>442</v>
      </c>
      <c r="F58" s="13" t="s">
        <v>443</v>
      </c>
      <c r="G58" s="13" t="s">
        <v>557</v>
      </c>
      <c r="H58" s="13" t="s">
        <v>444</v>
      </c>
      <c r="I58" s="13" t="s">
        <v>438</v>
      </c>
      <c r="J58" s="13" t="s">
        <v>439</v>
      </c>
      <c r="K58" s="13" t="s">
        <v>558</v>
      </c>
      <c r="L58" s="13" t="s">
        <v>550</v>
      </c>
      <c r="M58" s="13" t="s">
        <v>551</v>
      </c>
    </row>
    <row r="59" spans="2:20" x14ac:dyDescent="0.25">
      <c r="B59" s="1"/>
      <c r="C59" s="1"/>
      <c r="D59" s="10" t="s">
        <v>445</v>
      </c>
      <c r="E59" s="9">
        <v>1</v>
      </c>
      <c r="F59" s="9"/>
      <c r="G59" s="9"/>
      <c r="H59" s="9"/>
      <c r="I59" s="9"/>
      <c r="J59" s="9"/>
      <c r="K59" s="9"/>
      <c r="L59" s="9"/>
      <c r="M59" s="9"/>
    </row>
    <row r="60" spans="2:20" x14ac:dyDescent="0.25">
      <c r="B60" s="1"/>
      <c r="C60" s="1"/>
      <c r="D60" s="10" t="s">
        <v>446</v>
      </c>
      <c r="E60" s="9"/>
      <c r="F60" s="9">
        <v>1</v>
      </c>
      <c r="G60" s="9"/>
      <c r="H60" s="9"/>
      <c r="I60" s="9"/>
      <c r="J60" s="9"/>
      <c r="K60" s="9"/>
      <c r="L60" s="9"/>
      <c r="M60" s="9"/>
    </row>
    <row r="61" spans="2:20" x14ac:dyDescent="0.25">
      <c r="B61" s="1"/>
      <c r="C61" s="1"/>
      <c r="D61" s="10" t="s">
        <v>447</v>
      </c>
      <c r="E61" s="9"/>
      <c r="F61" s="9"/>
      <c r="G61" s="9">
        <v>1</v>
      </c>
      <c r="H61" s="9"/>
      <c r="I61" s="9"/>
      <c r="J61" s="9"/>
      <c r="K61" s="9">
        <v>2</v>
      </c>
      <c r="L61" s="9"/>
      <c r="M61" s="9"/>
    </row>
    <row r="62" spans="2:20" x14ac:dyDescent="0.25">
      <c r="B62" s="1"/>
      <c r="C62" s="1"/>
      <c r="D62" s="10" t="s">
        <v>448</v>
      </c>
      <c r="E62" s="9"/>
      <c r="F62" s="9"/>
      <c r="G62" s="9"/>
      <c r="H62" s="9">
        <v>1</v>
      </c>
      <c r="I62" s="9"/>
      <c r="J62" s="9"/>
      <c r="K62" s="9"/>
      <c r="L62" s="9"/>
      <c r="M62" s="9"/>
    </row>
    <row r="63" spans="2:20" x14ac:dyDescent="0.25">
      <c r="B63" s="1"/>
      <c r="C63" s="1"/>
      <c r="D63" s="10" t="s">
        <v>449</v>
      </c>
      <c r="E63" s="9"/>
      <c r="F63" s="9">
        <v>3</v>
      </c>
      <c r="G63" s="9"/>
      <c r="H63" s="9">
        <v>1</v>
      </c>
      <c r="I63" s="9">
        <v>2</v>
      </c>
      <c r="J63" s="9"/>
      <c r="K63" s="9"/>
      <c r="L63" s="9"/>
      <c r="M63" s="9"/>
    </row>
    <row r="64" spans="2:20" x14ac:dyDescent="0.25">
      <c r="B64" s="1"/>
      <c r="C64" s="1"/>
      <c r="D64" s="10" t="s">
        <v>450</v>
      </c>
      <c r="E64" s="9"/>
      <c r="F64" s="9"/>
      <c r="G64" s="9">
        <v>4</v>
      </c>
      <c r="H64" s="9">
        <v>1</v>
      </c>
      <c r="I64" s="9"/>
      <c r="J64" s="9">
        <v>2</v>
      </c>
      <c r="K64" s="9">
        <v>5</v>
      </c>
      <c r="L64" s="9">
        <v>3</v>
      </c>
      <c r="M64" s="9"/>
    </row>
    <row r="65" spans="2:15" x14ac:dyDescent="0.25">
      <c r="B65" s="1"/>
      <c r="C65" s="1"/>
      <c r="D65" s="10" t="s">
        <v>451</v>
      </c>
      <c r="E65" s="9"/>
      <c r="F65" s="9"/>
      <c r="G65" s="9">
        <v>4</v>
      </c>
      <c r="H65" s="9">
        <v>1</v>
      </c>
      <c r="I65" s="9"/>
      <c r="J65" s="9">
        <v>2</v>
      </c>
      <c r="K65" s="9">
        <v>5</v>
      </c>
      <c r="L65" s="9"/>
      <c r="M65" s="9">
        <v>3</v>
      </c>
    </row>
    <row r="66" spans="2:15" x14ac:dyDescent="0.25">
      <c r="B66" s="1"/>
      <c r="C66" s="1"/>
      <c r="D66" s="19"/>
      <c r="E66" s="9"/>
      <c r="F66" s="9"/>
      <c r="G66" s="9"/>
      <c r="H66" s="9"/>
      <c r="I66" s="9"/>
      <c r="J66" s="9"/>
      <c r="K66" s="9"/>
      <c r="L66" s="9"/>
      <c r="M66" s="9"/>
    </row>
    <row r="67" spans="2:15" x14ac:dyDescent="0.25">
      <c r="B67" s="1"/>
      <c r="C67" s="1"/>
      <c r="D67" s="10"/>
      <c r="E67" s="9"/>
      <c r="F67" s="9"/>
      <c r="G67" s="9"/>
      <c r="H67" s="9"/>
      <c r="I67" s="9"/>
      <c r="J67" s="9"/>
      <c r="K67" s="9"/>
      <c r="L67" s="9"/>
      <c r="M67" s="9"/>
    </row>
    <row r="68" spans="2:15" x14ac:dyDescent="0.25">
      <c r="B68" s="1"/>
      <c r="C68" s="1"/>
      <c r="D68" s="10"/>
      <c r="E68" s="9"/>
      <c r="F68" s="9"/>
      <c r="G68" s="9"/>
      <c r="H68" s="9"/>
      <c r="I68" s="9"/>
      <c r="J68" s="9"/>
      <c r="K68" s="9"/>
      <c r="L68" s="9"/>
      <c r="M68" s="9"/>
    </row>
    <row r="69" spans="2:1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5" ht="18" thickBot="1" x14ac:dyDescent="0.3">
      <c r="B71" s="1"/>
      <c r="C71" s="3" t="s">
        <v>220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ht="15.75" thickTop="1" x14ac:dyDescent="0.25">
      <c r="B72" s="1"/>
      <c r="C72" s="1"/>
      <c r="D72" s="1" t="s">
        <v>225</v>
      </c>
      <c r="F72" s="1"/>
      <c r="G72" s="1"/>
      <c r="H72" s="1"/>
      <c r="I72" s="1"/>
      <c r="J72" s="1"/>
      <c r="K72" s="1"/>
      <c r="L72" s="1"/>
      <c r="M72" s="1"/>
      <c r="N72" s="1"/>
    </row>
    <row r="73" spans="2:15" x14ac:dyDescent="0.25">
      <c r="B73" s="1"/>
      <c r="C73" s="1"/>
      <c r="E73" s="1">
        <v>1</v>
      </c>
      <c r="F73" s="1">
        <v>2</v>
      </c>
      <c r="G73" s="1">
        <v>3</v>
      </c>
      <c r="H73" s="1">
        <v>4</v>
      </c>
      <c r="I73" s="1">
        <v>5</v>
      </c>
      <c r="J73" s="1">
        <v>6</v>
      </c>
      <c r="K73" s="1">
        <v>7</v>
      </c>
      <c r="L73" s="1">
        <v>8</v>
      </c>
      <c r="M73" s="1">
        <v>9</v>
      </c>
    </row>
    <row r="74" spans="2:15" x14ac:dyDescent="0.25">
      <c r="B74" s="1"/>
      <c r="C74" s="1"/>
      <c r="D74" t="s">
        <v>452</v>
      </c>
      <c r="E74" s="1" t="str" cm="1">
        <f t="array" ref="E74">INDEX(list_GeoPath_NameID,E73,1)</f>
        <v>GeoPath 05Grid 05Grid</v>
      </c>
      <c r="F74" s="1" t="str" cm="1">
        <f t="array" ref="F74">INDEX(list_GeoPath_NameID,F73,1)</f>
        <v>GeoPath Lme</v>
      </c>
      <c r="G74" s="1" t="str" cm="1">
        <f t="array" ref="G74">INDEX(list_GeoPath_NameID,G73,1)</f>
        <v>GeoPath News2 Lme</v>
      </c>
      <c r="H74" s="1" t="str" cm="1">
        <f t="array" ref="H74">INDEX(list_GeoPath_NameID,H73,1)</f>
        <v>GeoPath Geos Geos</v>
      </c>
      <c r="I74" s="1" t="str" cm="1">
        <f t="array" ref="I74">INDEX(list_GeoPath_NameID,I73,1)</f>
        <v>GeoPath Geos Lme</v>
      </c>
      <c r="J74" s="1" t="str" cm="1">
        <f t="array" ref="J74">INDEX(list_GeoPath_NameID,J73,1)</f>
        <v>GeoPath Geos News2fw Lme</v>
      </c>
      <c r="K74" s="1" t="str" cm="1">
        <f t="array" ref="K74">INDEX(list_GeoPath_NameID,K73,1)</f>
        <v>GeoPath Geos News2soil Lme</v>
      </c>
      <c r="L74" s="1" cm="1">
        <f t="array" ref="L74">INDEX(list_GeoPath_NameID,L73,1)</f>
        <v>0</v>
      </c>
      <c r="M74" s="1" cm="1">
        <f t="array" ref="M74">INDEX(list_GeoPath_NameID,M73,1)</f>
        <v>0</v>
      </c>
    </row>
    <row r="75" spans="2:15" x14ac:dyDescent="0.25">
      <c r="B75" s="1"/>
      <c r="C75" s="1"/>
      <c r="D75" t="s">
        <v>453</v>
      </c>
      <c r="E75" t="b">
        <f t="shared" ref="E75:M75" si="1">E74=E77</f>
        <v>1</v>
      </c>
      <c r="F75" t="b">
        <f t="shared" si="1"/>
        <v>1</v>
      </c>
      <c r="G75" t="b">
        <f t="shared" si="1"/>
        <v>1</v>
      </c>
      <c r="H75" t="b">
        <f t="shared" si="1"/>
        <v>1</v>
      </c>
      <c r="I75" t="b">
        <f t="shared" si="1"/>
        <v>1</v>
      </c>
      <c r="J75" t="b">
        <f t="shared" si="1"/>
        <v>1</v>
      </c>
      <c r="K75" t="b">
        <f t="shared" si="1"/>
        <v>1</v>
      </c>
      <c r="L75" t="b">
        <f t="shared" si="1"/>
        <v>1</v>
      </c>
      <c r="M75" t="b">
        <f t="shared" si="1"/>
        <v>1</v>
      </c>
    </row>
    <row r="76" spans="2:15" x14ac:dyDescent="0.25">
      <c r="B76" s="1"/>
      <c r="C76" s="1"/>
      <c r="E76" s="1" t="s">
        <v>222</v>
      </c>
      <c r="F76" s="1"/>
      <c r="G76" s="1"/>
      <c r="H76" s="1"/>
      <c r="I76" s="1"/>
      <c r="J76" s="1"/>
      <c r="K76" s="1"/>
      <c r="L76" s="1"/>
    </row>
    <row r="77" spans="2:15" ht="30" x14ac:dyDescent="0.25">
      <c r="B77" s="1"/>
      <c r="C77" s="1"/>
      <c r="D77" s="18" t="s">
        <v>221</v>
      </c>
      <c r="E77" s="18" t="s">
        <v>445</v>
      </c>
      <c r="F77" s="18" t="s">
        <v>446</v>
      </c>
      <c r="G77" s="18" t="s">
        <v>447</v>
      </c>
      <c r="H77" s="18" t="s">
        <v>448</v>
      </c>
      <c r="I77" s="18" t="s">
        <v>449</v>
      </c>
      <c r="J77" s="18" t="s">
        <v>450</v>
      </c>
      <c r="K77" s="18" t="s">
        <v>451</v>
      </c>
    </row>
    <row r="78" spans="2:15" x14ac:dyDescent="0.25">
      <c r="B78" s="1"/>
      <c r="C78" s="1"/>
      <c r="D78" s="1" t="s">
        <v>454</v>
      </c>
      <c r="E78" s="1" t="b">
        <v>1</v>
      </c>
      <c r="F78" s="1"/>
      <c r="G78" s="1"/>
      <c r="H78" s="1"/>
      <c r="I78" s="1"/>
      <c r="J78" s="1"/>
      <c r="K78" s="1"/>
    </row>
    <row r="79" spans="2:15" x14ac:dyDescent="0.25">
      <c r="B79" s="1"/>
      <c r="C79" s="1"/>
      <c r="D79" s="1" t="s">
        <v>496</v>
      </c>
      <c r="E79" s="1"/>
      <c r="F79" s="1"/>
      <c r="G79" s="1" t="b">
        <v>1</v>
      </c>
      <c r="H79" s="1"/>
      <c r="I79" s="1"/>
      <c r="J79" s="1"/>
      <c r="K79" s="1"/>
    </row>
    <row r="80" spans="2:15" x14ac:dyDescent="0.25">
      <c r="B80" s="1"/>
      <c r="C80" s="1"/>
      <c r="D80" s="1" t="s">
        <v>455</v>
      </c>
      <c r="E80" s="1"/>
      <c r="F80" s="1"/>
      <c r="G80" s="1"/>
      <c r="H80" s="1"/>
      <c r="I80" s="1" t="b">
        <v>1</v>
      </c>
      <c r="J80" s="1" t="b">
        <v>1</v>
      </c>
      <c r="K80" s="1" t="b">
        <v>1</v>
      </c>
    </row>
    <row r="81" spans="2:14" x14ac:dyDescent="0.25">
      <c r="B81" s="1"/>
      <c r="C81" s="1"/>
      <c r="D81" s="1" t="s">
        <v>624</v>
      </c>
      <c r="E81" s="1"/>
      <c r="F81" s="1"/>
      <c r="G81" s="1"/>
      <c r="H81" s="1" t="b">
        <v>1</v>
      </c>
      <c r="I81" s="1"/>
      <c r="J81" s="1"/>
      <c r="K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</sheetData>
  <phoneticPr fontId="5" type="noConversion"/>
  <conditionalFormatting sqref="E56:N56">
    <cfRule type="cellIs" dxfId="5" priority="2" operator="equal">
      <formula>FALSE</formula>
    </cfRule>
  </conditionalFormatting>
  <conditionalFormatting sqref="E75:M75">
    <cfRule type="cellIs" dxfId="4" priority="1" operator="equal">
      <formula>FALSE</formula>
    </cfRule>
  </conditionalFormatting>
  <dataValidations count="9">
    <dataValidation type="list" allowBlank="1" showInputMessage="1" showErrorMessage="1" sqref="I36:K50" xr:uid="{A3B565C0-4DBF-4030-8ECD-D493B66D7088}">
      <formula1>list_Flow_NameID</formula1>
    </dataValidation>
    <dataValidation type="list" allowBlank="1" showInputMessage="1" showErrorMessage="1" sqref="M36:N50" xr:uid="{9DDCAF2D-493B-4F40-8FE8-48CC849B27CC}">
      <formula1>list_Unit_NameID</formula1>
    </dataValidation>
    <dataValidation type="list" allowBlank="1" showInputMessage="1" showErrorMessage="1" sqref="F10:F16" xr:uid="{F904EA1D-31C3-426A-9DA2-73E8D4AD9789}">
      <formula1>list_RegFile_NameID</formula1>
    </dataValidation>
    <dataValidation type="list" allowBlank="1" showInputMessage="1" showErrorMessage="1" sqref="Q46:Q50 E23:F28 I10:J16 K15:L15" xr:uid="{3D9A9FC2-FB7F-4025-A142-28743C377919}">
      <formula1>list_GeoFile_NameID</formula1>
    </dataValidation>
    <dataValidation type="list" allowBlank="1" showInputMessage="1" showErrorMessage="1" sqref="F36:F50" xr:uid="{4B6F3AF1-B10B-408C-83AE-36885B78073E}">
      <formula1>list_GeoFFi_NameID</formula1>
    </dataValidation>
    <dataValidation type="list" allowBlank="1" showInputMessage="1" showErrorMessage="1" sqref="M10:O16 K10:L14 O36:O50" xr:uid="{EDB99B2F-750B-4EBC-A755-7DCDD0D6F929}">
      <formula1>list_Data</formula1>
    </dataValidation>
    <dataValidation type="list" allowBlank="1" showInputMessage="1" showErrorMessage="1" sqref="P10:Q14" xr:uid="{276990E5-7A2F-4D89-A936-83D08963E7CD}">
      <formula1>"TRUE,FALSE"</formula1>
    </dataValidation>
    <dataValidation type="list" allowBlank="1" showInputMessage="1" showErrorMessage="1" sqref="T10:T16" xr:uid="{811570C3-C678-46AB-8200-C9135057F6FF}">
      <formula1>".csv, .npy, .xlsx"</formula1>
    </dataValidation>
    <dataValidation type="list" allowBlank="1" showInputMessage="1" showErrorMessage="1" sqref="G10:H14 G36:H50" xr:uid="{90060BB6-E0B4-4813-A539-E28ACA0FDFB2}">
      <formula1>list_Compartment_NameID</formula1>
    </dataValidation>
  </dataValidations>
  <pageMargins left="0.7" right="0.7" top="0.75" bottom="0.75" header="0.3" footer="0.3"/>
  <pageSetup orientation="portrait" verticalDpi="0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F3D6-8A38-4C78-9F79-BDB6A695D8E1}">
  <sheetPr>
    <pageSetUpPr autoPageBreaks="0"/>
  </sheetPr>
  <dimension ref="B2:AA96"/>
  <sheetViews>
    <sheetView zoomScale="70" zoomScaleNormal="70" workbookViewId="0">
      <pane xSplit="9" ySplit="6" topLeftCell="J7" activePane="bottomRight" state="frozen"/>
      <selection pane="topRight" activeCell="L1" sqref="L1"/>
      <selection pane="bottomLeft" activeCell="A7" sqref="A7"/>
      <selection pane="bottomRight" activeCell="Y46" sqref="Y46"/>
    </sheetView>
  </sheetViews>
  <sheetFormatPr defaultRowHeight="15" x14ac:dyDescent="0.25"/>
  <cols>
    <col min="2" max="2" width="10.42578125" customWidth="1"/>
    <col min="3" max="3" width="11.7109375" customWidth="1"/>
    <col min="5" max="5" width="19.140625" customWidth="1"/>
    <col min="6" max="6" width="16.85546875" customWidth="1"/>
    <col min="7" max="8" width="13" customWidth="1"/>
    <col min="9" max="9" width="26.7109375" customWidth="1"/>
    <col min="10" max="10" width="28.5703125" customWidth="1"/>
    <col min="11" max="11" width="18" customWidth="1"/>
    <col min="12" max="12" width="18.28515625" customWidth="1"/>
    <col min="13" max="13" width="23.85546875" customWidth="1"/>
    <col min="14" max="14" width="17.140625" customWidth="1"/>
    <col min="15" max="15" width="20.85546875" customWidth="1"/>
    <col min="16" max="16" width="25.140625" customWidth="1"/>
    <col min="17" max="17" width="14.5703125" customWidth="1"/>
    <col min="18" max="18" width="22.85546875" customWidth="1"/>
    <col min="19" max="19" width="21" customWidth="1"/>
    <col min="20" max="20" width="13.5703125" customWidth="1"/>
    <col min="21" max="21" width="14.5703125" customWidth="1"/>
  </cols>
  <sheetData>
    <row r="2" spans="2:27" x14ac:dyDescent="0.25">
      <c r="B2" s="1"/>
      <c r="C2" s="1"/>
      <c r="D2" s="1"/>
      <c r="E2" s="1"/>
      <c r="F2" s="1"/>
      <c r="G2" s="1"/>
      <c r="H2" s="1"/>
      <c r="I2" s="1"/>
      <c r="J2" s="1"/>
      <c r="K2" s="1"/>
      <c r="O2" s="1"/>
    </row>
    <row r="3" spans="2:27" ht="20.25" thickBot="1" x14ac:dyDescent="0.3"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O3" s="1"/>
    </row>
    <row r="4" spans="2:27" ht="15.75" thickTop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O4" s="1"/>
    </row>
    <row r="5" spans="2:27" x14ac:dyDescent="0.25">
      <c r="B5" s="1"/>
      <c r="C5" s="1"/>
      <c r="D5" s="1"/>
      <c r="E5" s="1"/>
      <c r="F5" s="1"/>
      <c r="G5" s="1"/>
      <c r="H5" s="1"/>
      <c r="I5" s="1"/>
      <c r="J5" s="1"/>
      <c r="K5" s="1"/>
      <c r="O5" s="1"/>
    </row>
    <row r="6" spans="2:27" ht="30" x14ac:dyDescent="0.25">
      <c r="B6" s="13" t="s">
        <v>22</v>
      </c>
      <c r="C6" s="13" t="s">
        <v>227</v>
      </c>
      <c r="D6" s="13" t="s">
        <v>226</v>
      </c>
      <c r="E6" s="13" t="s">
        <v>129</v>
      </c>
      <c r="F6" s="13" t="s">
        <v>513</v>
      </c>
      <c r="G6" s="13" t="s">
        <v>532</v>
      </c>
      <c r="H6" s="13" t="s">
        <v>533</v>
      </c>
      <c r="I6" s="13" t="s">
        <v>223</v>
      </c>
      <c r="J6" s="13" t="s">
        <v>561</v>
      </c>
      <c r="K6" s="13" t="s">
        <v>228</v>
      </c>
      <c r="L6" s="13" t="s">
        <v>229</v>
      </c>
      <c r="M6" s="13" t="s">
        <v>333</v>
      </c>
      <c r="N6" s="13" t="s">
        <v>614</v>
      </c>
      <c r="O6" s="13" t="s">
        <v>562</v>
      </c>
      <c r="P6" s="13" t="s">
        <v>230</v>
      </c>
      <c r="Q6" s="13" t="s">
        <v>35</v>
      </c>
      <c r="R6" s="13" t="s">
        <v>563</v>
      </c>
      <c r="S6" s="13" t="s">
        <v>564</v>
      </c>
      <c r="T6" s="13" t="s">
        <v>606</v>
      </c>
      <c r="U6" s="13" t="s">
        <v>607</v>
      </c>
      <c r="V6" s="13" t="s">
        <v>395</v>
      </c>
      <c r="W6" s="13" t="s">
        <v>396</v>
      </c>
      <c r="X6" s="13" t="s">
        <v>604</v>
      </c>
      <c r="Y6" s="13" t="s">
        <v>605</v>
      </c>
      <c r="Z6" s="13" t="s">
        <v>397</v>
      </c>
      <c r="AA6" s="13" t="s">
        <v>398</v>
      </c>
    </row>
    <row r="7" spans="2:27" x14ac:dyDescent="0.25">
      <c r="B7" s="1">
        <f>ROW()-ROW($B$6)</f>
        <v>1</v>
      </c>
      <c r="C7" s="1" t="b">
        <v>1</v>
      </c>
      <c r="D7" s="1">
        <f>IF(ISNUMBER(D6),IF(C7,D6+1,D6),IF(C7,1,0))</f>
        <v>1</v>
      </c>
      <c r="E7" s="1" t="s">
        <v>116</v>
      </c>
      <c r="F7" s="1" t="s">
        <v>119</v>
      </c>
      <c r="G7" s="1" t="s">
        <v>506</v>
      </c>
      <c r="H7" s="1" t="s">
        <v>509</v>
      </c>
      <c r="I7" s="1" t="s">
        <v>454</v>
      </c>
      <c r="J7" s="1"/>
      <c r="K7" t="s">
        <v>519</v>
      </c>
      <c r="L7" t="s">
        <v>519</v>
      </c>
      <c r="M7" s="1" t="s">
        <v>610</v>
      </c>
      <c r="N7" s="1"/>
      <c r="O7" s="1" t="s">
        <v>263</v>
      </c>
      <c r="P7" s="1" t="s">
        <v>598</v>
      </c>
      <c r="Q7" s="1" t="s">
        <v>36</v>
      </c>
      <c r="R7" s="1" t="s">
        <v>291</v>
      </c>
      <c r="S7" s="1"/>
      <c r="T7" s="1"/>
      <c r="U7" s="1"/>
      <c r="V7" t="b">
        <f>E7&lt;&gt;E6</f>
        <v>1</v>
      </c>
      <c r="W7">
        <f t="shared" ref="W7" si="0">IF(V7,(IFERROR(W6+1,1)),W6)</f>
        <v>1</v>
      </c>
      <c r="X7" t="b">
        <f>O7&lt;&gt;O6</f>
        <v>1</v>
      </c>
      <c r="Y7">
        <f>IF(X7,(IFERROR(Y6+1,1)),Y6)</f>
        <v>1</v>
      </c>
      <c r="Z7" t="b">
        <f>F7&lt;&gt;F6</f>
        <v>1</v>
      </c>
      <c r="AA7">
        <f t="shared" ref="AA7:AA8" si="1">IF(V7,1,IF(Z7,(IFERROR(AA6+1,1)),AA6))</f>
        <v>1</v>
      </c>
    </row>
    <row r="8" spans="2:27" x14ac:dyDescent="0.25">
      <c r="B8" s="6">
        <f t="shared" ref="B8:B9" si="2">ROW()-ROW($B$6)</f>
        <v>2</v>
      </c>
      <c r="C8" s="1"/>
      <c r="D8" s="1">
        <f t="shared" ref="D8:D71" si="3">IF(ISNUMBER(D7),IF(C8,D7+1,D7),IF(C8,1,0))</f>
        <v>1</v>
      </c>
      <c r="E8" s="1" t="s">
        <v>116</v>
      </c>
      <c r="F8" s="1" t="s">
        <v>119</v>
      </c>
      <c r="G8" s="1" t="s">
        <v>506</v>
      </c>
      <c r="H8" s="1" t="s">
        <v>509</v>
      </c>
      <c r="I8" s="1" t="s">
        <v>454</v>
      </c>
      <c r="J8" s="1"/>
      <c r="K8" t="s">
        <v>519</v>
      </c>
      <c r="L8" t="s">
        <v>519</v>
      </c>
      <c r="M8" s="1" t="s">
        <v>612</v>
      </c>
      <c r="N8" s="1" t="s">
        <v>616</v>
      </c>
      <c r="O8" s="1" t="s">
        <v>263</v>
      </c>
      <c r="P8" s="1" t="s">
        <v>598</v>
      </c>
      <c r="Q8" s="1" t="s">
        <v>36</v>
      </c>
      <c r="R8" s="1" t="s">
        <v>292</v>
      </c>
      <c r="S8" s="1"/>
      <c r="T8" s="1"/>
      <c r="U8" s="1"/>
      <c r="V8" s="26" t="b">
        <f>E8&lt;&gt;E7</f>
        <v>0</v>
      </c>
      <c r="W8" s="26">
        <f t="shared" ref="W8" si="4">IF(V8,(IFERROR(W7+1,1)),W7)</f>
        <v>1</v>
      </c>
      <c r="X8" t="b">
        <f>O8&lt;&gt;O7</f>
        <v>0</v>
      </c>
      <c r="Y8" s="26">
        <f t="shared" ref="Y8" si="5">IF(X8,(IFERROR(Y7+1,1)),Y7)</f>
        <v>1</v>
      </c>
      <c r="Z8" s="26" t="b">
        <f>F8&lt;&gt;F7</f>
        <v>0</v>
      </c>
      <c r="AA8" s="26">
        <f t="shared" si="1"/>
        <v>1</v>
      </c>
    </row>
    <row r="9" spans="2:27" x14ac:dyDescent="0.25">
      <c r="B9" s="6">
        <f t="shared" si="2"/>
        <v>3</v>
      </c>
      <c r="C9" s="1"/>
      <c r="D9" s="1">
        <f t="shared" si="3"/>
        <v>1</v>
      </c>
      <c r="E9" s="1" t="s">
        <v>116</v>
      </c>
      <c r="F9" s="1" t="s">
        <v>119</v>
      </c>
      <c r="G9" s="1" t="s">
        <v>506</v>
      </c>
      <c r="H9" s="1" t="s">
        <v>509</v>
      </c>
      <c r="I9" s="1" t="s">
        <v>454</v>
      </c>
      <c r="J9" s="1"/>
      <c r="K9" t="s">
        <v>519</v>
      </c>
      <c r="L9" t="s">
        <v>519</v>
      </c>
      <c r="M9" s="1" t="s">
        <v>612</v>
      </c>
      <c r="N9" s="1" t="s">
        <v>616</v>
      </c>
      <c r="O9" s="1" t="s">
        <v>263</v>
      </c>
      <c r="P9" s="1" t="s">
        <v>598</v>
      </c>
      <c r="Q9" s="1" t="s">
        <v>36</v>
      </c>
      <c r="R9" s="1" t="s">
        <v>290</v>
      </c>
      <c r="S9" s="1"/>
      <c r="T9" s="1"/>
      <c r="U9" s="1"/>
      <c r="V9" s="26" t="b">
        <f>E9&lt;&gt;E8</f>
        <v>0</v>
      </c>
      <c r="W9" s="26">
        <f t="shared" ref="W9:W71" si="6">IF(V9,(IFERROR(W8+1,1)),W8)</f>
        <v>1</v>
      </c>
      <c r="X9" t="b">
        <f>O9&lt;&gt;O8</f>
        <v>0</v>
      </c>
      <c r="Y9" s="26">
        <f t="shared" ref="Y9:Y71" si="7">IF(X9,(IFERROR(Y8+1,1)),Y8)</f>
        <v>1</v>
      </c>
      <c r="Z9" s="26" t="b">
        <f>F9&lt;&gt;F8</f>
        <v>0</v>
      </c>
      <c r="AA9" s="26">
        <f t="shared" ref="AA9:AA71" si="8">IF(V9,1,IF(Z9,(IFERROR(AA8+1,1)),AA8))</f>
        <v>1</v>
      </c>
    </row>
    <row r="10" spans="2:27" x14ac:dyDescent="0.25">
      <c r="B10" s="1">
        <f>ROW()-ROW($B$6)</f>
        <v>4</v>
      </c>
      <c r="C10" s="1" t="b">
        <v>1</v>
      </c>
      <c r="D10" s="1">
        <f t="shared" si="3"/>
        <v>2</v>
      </c>
      <c r="E10" s="1" t="s">
        <v>116</v>
      </c>
      <c r="F10" s="1" t="s">
        <v>119</v>
      </c>
      <c r="G10" s="1" t="s">
        <v>506</v>
      </c>
      <c r="H10" s="1" t="s">
        <v>509</v>
      </c>
      <c r="I10" s="1" t="s">
        <v>454</v>
      </c>
      <c r="J10" s="1"/>
      <c r="K10" t="s">
        <v>519</v>
      </c>
      <c r="L10" t="s">
        <v>519</v>
      </c>
      <c r="M10" s="1" t="s">
        <v>610</v>
      </c>
      <c r="N10" s="1"/>
      <c r="O10" s="1" t="s">
        <v>263</v>
      </c>
      <c r="P10" s="1" t="s">
        <v>598</v>
      </c>
      <c r="Q10" s="1" t="s">
        <v>394</v>
      </c>
      <c r="R10" s="1" t="s">
        <v>178</v>
      </c>
      <c r="S10" s="1"/>
      <c r="T10" s="1"/>
      <c r="U10" s="1"/>
      <c r="V10" s="26" t="b">
        <f>E10&lt;&gt;E9</f>
        <v>0</v>
      </c>
      <c r="W10" s="26">
        <f t="shared" si="6"/>
        <v>1</v>
      </c>
      <c r="X10" t="b">
        <f>O10&lt;&gt;O9</f>
        <v>0</v>
      </c>
      <c r="Y10" s="26">
        <f t="shared" si="7"/>
        <v>1</v>
      </c>
      <c r="Z10" s="26" t="b">
        <f>F10&lt;&gt;F9</f>
        <v>0</v>
      </c>
      <c r="AA10" s="26">
        <f t="shared" si="8"/>
        <v>1</v>
      </c>
    </row>
    <row r="11" spans="2:27" x14ac:dyDescent="0.25">
      <c r="B11" s="1">
        <f>ROW()-ROW($B$6)</f>
        <v>5</v>
      </c>
      <c r="C11" s="1"/>
      <c r="D11" s="1">
        <f t="shared" si="3"/>
        <v>2</v>
      </c>
      <c r="E11" s="1" t="s">
        <v>116</v>
      </c>
      <c r="F11" s="1" t="s">
        <v>119</v>
      </c>
      <c r="G11" s="1" t="s">
        <v>506</v>
      </c>
      <c r="H11" s="1" t="s">
        <v>509</v>
      </c>
      <c r="I11" s="1" t="s">
        <v>454</v>
      </c>
      <c r="J11" s="1"/>
      <c r="K11" t="s">
        <v>519</v>
      </c>
      <c r="L11" t="s">
        <v>519</v>
      </c>
      <c r="M11" s="1" t="s">
        <v>612</v>
      </c>
      <c r="N11" s="1" t="s">
        <v>616</v>
      </c>
      <c r="O11" s="1" t="s">
        <v>263</v>
      </c>
      <c r="P11" s="1" t="s">
        <v>598</v>
      </c>
      <c r="Q11" s="1" t="s">
        <v>394</v>
      </c>
      <c r="R11" s="1" t="s">
        <v>293</v>
      </c>
      <c r="S11" s="1"/>
      <c r="T11" s="1"/>
      <c r="U11" s="1"/>
      <c r="V11" s="26" t="b">
        <f>E11&lt;&gt;E10</f>
        <v>0</v>
      </c>
      <c r="W11" s="26">
        <f t="shared" si="6"/>
        <v>1</v>
      </c>
      <c r="X11" t="b">
        <f>O11&lt;&gt;O10</f>
        <v>0</v>
      </c>
      <c r="Y11" s="26">
        <f t="shared" si="7"/>
        <v>1</v>
      </c>
      <c r="Z11" s="26" t="b">
        <f>F11&lt;&gt;F10</f>
        <v>0</v>
      </c>
      <c r="AA11" s="26">
        <f t="shared" si="8"/>
        <v>1</v>
      </c>
    </row>
    <row r="12" spans="2:27" x14ac:dyDescent="0.25">
      <c r="B12" s="1">
        <f>ROW()-ROW($B$6)</f>
        <v>6</v>
      </c>
      <c r="C12" s="1" t="b">
        <v>1</v>
      </c>
      <c r="D12" s="1">
        <f t="shared" si="3"/>
        <v>3</v>
      </c>
      <c r="E12" s="1" t="s">
        <v>116</v>
      </c>
      <c r="F12" s="1" t="s">
        <v>119</v>
      </c>
      <c r="G12" s="1" t="s">
        <v>506</v>
      </c>
      <c r="H12" s="1" t="s">
        <v>509</v>
      </c>
      <c r="I12" s="1" t="s">
        <v>454</v>
      </c>
      <c r="J12" s="1"/>
      <c r="K12" t="s">
        <v>519</v>
      </c>
      <c r="L12" t="s">
        <v>519</v>
      </c>
      <c r="M12" s="1" t="s">
        <v>610</v>
      </c>
      <c r="N12" s="1"/>
      <c r="O12" s="1" t="s">
        <v>263</v>
      </c>
      <c r="P12" s="1" t="s">
        <v>598</v>
      </c>
      <c r="Q12" s="1" t="s">
        <v>596</v>
      </c>
      <c r="R12" s="1" t="s">
        <v>178</v>
      </c>
      <c r="S12" s="1" t="s">
        <v>291</v>
      </c>
      <c r="T12" s="1">
        <v>1</v>
      </c>
      <c r="U12" s="1">
        <v>1</v>
      </c>
      <c r="V12" s="26" t="b">
        <f>E12&lt;&gt;E11</f>
        <v>0</v>
      </c>
      <c r="W12" s="26">
        <f t="shared" si="6"/>
        <v>1</v>
      </c>
      <c r="X12" t="b">
        <f>O12&lt;&gt;O11</f>
        <v>0</v>
      </c>
      <c r="Y12" s="26">
        <f t="shared" si="7"/>
        <v>1</v>
      </c>
      <c r="Z12" s="26" t="b">
        <f>F12&lt;&gt;F11</f>
        <v>0</v>
      </c>
      <c r="AA12" s="26">
        <f t="shared" si="8"/>
        <v>1</v>
      </c>
    </row>
    <row r="13" spans="2:27" x14ac:dyDescent="0.25">
      <c r="B13" s="6">
        <f t="shared" ref="B13:B18" si="9">ROW()-ROW($B$6)</f>
        <v>7</v>
      </c>
      <c r="C13" s="1" t="b">
        <v>1</v>
      </c>
      <c r="D13" s="1">
        <f t="shared" si="3"/>
        <v>4</v>
      </c>
      <c r="E13" s="1" t="s">
        <v>116</v>
      </c>
      <c r="F13" s="1" t="s">
        <v>119</v>
      </c>
      <c r="G13" s="1" t="s">
        <v>506</v>
      </c>
      <c r="H13" s="1" t="s">
        <v>509</v>
      </c>
      <c r="I13" s="1" t="s">
        <v>454</v>
      </c>
      <c r="J13" s="1"/>
      <c r="K13" t="s">
        <v>519</v>
      </c>
      <c r="L13" t="s">
        <v>519</v>
      </c>
      <c r="M13" s="1" t="s">
        <v>610</v>
      </c>
      <c r="N13" s="1"/>
      <c r="O13" s="1" t="s">
        <v>27</v>
      </c>
      <c r="P13" s="1" t="s">
        <v>253</v>
      </c>
      <c r="Q13" s="1" t="s">
        <v>36</v>
      </c>
      <c r="R13" s="1" t="s">
        <v>320</v>
      </c>
      <c r="S13" s="1"/>
      <c r="T13" s="1"/>
      <c r="U13" s="1"/>
      <c r="V13" s="26" t="b">
        <f>E13&lt;&gt;E12</f>
        <v>0</v>
      </c>
      <c r="W13" s="26">
        <f t="shared" si="6"/>
        <v>1</v>
      </c>
      <c r="X13" t="b">
        <f>O13&lt;&gt;O12</f>
        <v>1</v>
      </c>
      <c r="Y13" s="26">
        <f t="shared" si="7"/>
        <v>2</v>
      </c>
      <c r="Z13" s="26" t="b">
        <f>F13&lt;&gt;F12</f>
        <v>0</v>
      </c>
      <c r="AA13" s="26">
        <f t="shared" si="8"/>
        <v>1</v>
      </c>
    </row>
    <row r="14" spans="2:27" x14ac:dyDescent="0.25">
      <c r="B14" s="6">
        <f t="shared" si="9"/>
        <v>8</v>
      </c>
      <c r="C14" s="1" t="b">
        <v>1</v>
      </c>
      <c r="D14" s="1">
        <f t="shared" si="3"/>
        <v>5</v>
      </c>
      <c r="E14" s="1" t="s">
        <v>116</v>
      </c>
      <c r="F14" s="1" t="s">
        <v>119</v>
      </c>
      <c r="G14" s="1" t="s">
        <v>506</v>
      </c>
      <c r="H14" s="1" t="s">
        <v>509</v>
      </c>
      <c r="I14" s="1" t="s">
        <v>454</v>
      </c>
      <c r="J14" s="1"/>
      <c r="K14" t="s">
        <v>519</v>
      </c>
      <c r="L14" t="s">
        <v>519</v>
      </c>
      <c r="M14" s="1" t="s">
        <v>610</v>
      </c>
      <c r="N14" s="1"/>
      <c r="O14" s="1" t="s">
        <v>27</v>
      </c>
      <c r="P14" s="1" t="s">
        <v>253</v>
      </c>
      <c r="Q14" s="1" t="s">
        <v>394</v>
      </c>
      <c r="R14" s="1" t="s">
        <v>321</v>
      </c>
      <c r="S14" s="1"/>
      <c r="T14" s="1"/>
      <c r="U14" s="1"/>
      <c r="V14" s="26" t="b">
        <f>E14&lt;&gt;E13</f>
        <v>0</v>
      </c>
      <c r="W14" s="26">
        <f t="shared" si="6"/>
        <v>1</v>
      </c>
      <c r="X14" t="b">
        <f>O14&lt;&gt;O13</f>
        <v>0</v>
      </c>
      <c r="Y14" s="26">
        <f t="shared" si="7"/>
        <v>2</v>
      </c>
      <c r="Z14" s="26" t="b">
        <f>F14&lt;&gt;F13</f>
        <v>0</v>
      </c>
      <c r="AA14" s="26">
        <f t="shared" si="8"/>
        <v>1</v>
      </c>
    </row>
    <row r="15" spans="2:27" x14ac:dyDescent="0.25">
      <c r="B15" s="6">
        <f t="shared" si="9"/>
        <v>9</v>
      </c>
      <c r="C15" s="1" t="b">
        <v>1</v>
      </c>
      <c r="D15" s="1">
        <f t="shared" si="3"/>
        <v>6</v>
      </c>
      <c r="E15" s="1" t="s">
        <v>116</v>
      </c>
      <c r="F15" s="1" t="s">
        <v>119</v>
      </c>
      <c r="G15" s="1" t="s">
        <v>506</v>
      </c>
      <c r="H15" s="1" t="s">
        <v>509</v>
      </c>
      <c r="I15" s="1" t="s">
        <v>454</v>
      </c>
      <c r="J15" s="1"/>
      <c r="K15" t="s">
        <v>519</v>
      </c>
      <c r="L15" t="s">
        <v>519</v>
      </c>
      <c r="M15" s="1" t="s">
        <v>610</v>
      </c>
      <c r="N15" s="1"/>
      <c r="O15" s="1" t="s">
        <v>27</v>
      </c>
      <c r="P15" s="1" t="s">
        <v>253</v>
      </c>
      <c r="Q15" s="1" t="s">
        <v>596</v>
      </c>
      <c r="R15" s="1" t="s">
        <v>322</v>
      </c>
      <c r="S15" s="1"/>
      <c r="T15" s="1"/>
      <c r="U15" s="1"/>
      <c r="V15" s="26" t="b">
        <f>E15&lt;&gt;E14</f>
        <v>0</v>
      </c>
      <c r="W15" s="26">
        <f t="shared" si="6"/>
        <v>1</v>
      </c>
      <c r="X15" t="b">
        <f>O15&lt;&gt;O14</f>
        <v>0</v>
      </c>
      <c r="Y15" s="26">
        <f t="shared" si="7"/>
        <v>2</v>
      </c>
      <c r="Z15" s="26" t="b">
        <f>F15&lt;&gt;F14</f>
        <v>0</v>
      </c>
      <c r="AA15" s="26">
        <f t="shared" si="8"/>
        <v>1</v>
      </c>
    </row>
    <row r="16" spans="2:27" x14ac:dyDescent="0.25">
      <c r="B16" s="6">
        <f t="shared" si="9"/>
        <v>10</v>
      </c>
      <c r="C16" s="1" t="b">
        <v>1</v>
      </c>
      <c r="D16" s="1">
        <f t="shared" si="3"/>
        <v>7</v>
      </c>
      <c r="E16" s="1" t="s">
        <v>117</v>
      </c>
      <c r="F16" s="1" t="s">
        <v>120</v>
      </c>
      <c r="G16" s="1" t="s">
        <v>506</v>
      </c>
      <c r="H16" s="1" t="s">
        <v>509</v>
      </c>
      <c r="I16" s="1" t="s">
        <v>496</v>
      </c>
      <c r="J16" s="1"/>
      <c r="K16" t="s">
        <v>528</v>
      </c>
      <c r="L16" t="s">
        <v>528</v>
      </c>
      <c r="M16" s="1" t="s">
        <v>610</v>
      </c>
      <c r="N16" s="1"/>
      <c r="O16" s="1" t="s">
        <v>263</v>
      </c>
      <c r="P16" s="1" t="s">
        <v>598</v>
      </c>
      <c r="Q16" s="1" t="s">
        <v>394</v>
      </c>
      <c r="R16" s="1" t="s">
        <v>178</v>
      </c>
      <c r="S16" s="1"/>
      <c r="T16" s="1"/>
      <c r="U16" s="1"/>
      <c r="V16" s="26" t="b">
        <f>E16&lt;&gt;E15</f>
        <v>1</v>
      </c>
      <c r="W16" s="26">
        <f t="shared" si="6"/>
        <v>2</v>
      </c>
      <c r="X16" t="b">
        <f>O16&lt;&gt;O15</f>
        <v>1</v>
      </c>
      <c r="Y16" s="26">
        <f t="shared" si="7"/>
        <v>3</v>
      </c>
      <c r="Z16" s="26" t="b">
        <f>F16&lt;&gt;F15</f>
        <v>1</v>
      </c>
      <c r="AA16" s="26">
        <f t="shared" si="8"/>
        <v>1</v>
      </c>
    </row>
    <row r="17" spans="2:27" x14ac:dyDescent="0.25">
      <c r="B17" s="6">
        <f t="shared" si="9"/>
        <v>11</v>
      </c>
      <c r="C17" s="1"/>
      <c r="D17" s="1">
        <f t="shared" si="3"/>
        <v>7</v>
      </c>
      <c r="E17" s="1" t="s">
        <v>117</v>
      </c>
      <c r="F17" s="1" t="s">
        <v>120</v>
      </c>
      <c r="G17" s="1" t="s">
        <v>506</v>
      </c>
      <c r="H17" s="1" t="s">
        <v>509</v>
      </c>
      <c r="I17" s="1" t="s">
        <v>496</v>
      </c>
      <c r="J17" s="1"/>
      <c r="K17" t="s">
        <v>528</v>
      </c>
      <c r="L17" t="s">
        <v>528</v>
      </c>
      <c r="M17" s="1" t="s">
        <v>612</v>
      </c>
      <c r="N17" s="1" t="s">
        <v>616</v>
      </c>
      <c r="O17" s="1" t="s">
        <v>263</v>
      </c>
      <c r="P17" s="1" t="s">
        <v>598</v>
      </c>
      <c r="Q17" s="1" t="s">
        <v>394</v>
      </c>
      <c r="R17" s="1" t="s">
        <v>293</v>
      </c>
      <c r="S17" s="1"/>
      <c r="T17" s="1"/>
      <c r="U17" s="1"/>
      <c r="V17" s="26" t="b">
        <f>E17&lt;&gt;E16</f>
        <v>0</v>
      </c>
      <c r="W17" s="26">
        <f t="shared" si="6"/>
        <v>2</v>
      </c>
      <c r="X17" t="b">
        <f>O17&lt;&gt;O16</f>
        <v>0</v>
      </c>
      <c r="Y17" s="26">
        <f t="shared" si="7"/>
        <v>3</v>
      </c>
      <c r="Z17" s="26" t="b">
        <f>F17&lt;&gt;F16</f>
        <v>0</v>
      </c>
      <c r="AA17" s="26">
        <f t="shared" si="8"/>
        <v>1</v>
      </c>
    </row>
    <row r="18" spans="2:27" x14ac:dyDescent="0.25">
      <c r="B18" s="6">
        <f t="shared" si="9"/>
        <v>12</v>
      </c>
      <c r="C18" s="1"/>
      <c r="D18" s="1">
        <f t="shared" si="3"/>
        <v>7</v>
      </c>
      <c r="E18" s="1" t="s">
        <v>117</v>
      </c>
      <c r="F18" s="1" t="s">
        <v>120</v>
      </c>
      <c r="G18" s="1" t="s">
        <v>506</v>
      </c>
      <c r="H18" s="1" t="s">
        <v>509</v>
      </c>
      <c r="I18" s="1" t="s">
        <v>496</v>
      </c>
      <c r="J18" s="1"/>
      <c r="K18" t="s">
        <v>528</v>
      </c>
      <c r="L18" t="s">
        <v>528</v>
      </c>
      <c r="M18" s="1" t="s">
        <v>612</v>
      </c>
      <c r="N18" s="1" t="s">
        <v>615</v>
      </c>
      <c r="O18" s="1" t="s">
        <v>263</v>
      </c>
      <c r="P18" s="1" t="s">
        <v>598</v>
      </c>
      <c r="Q18" s="1" t="s">
        <v>394</v>
      </c>
      <c r="R18" s="1" t="s">
        <v>301</v>
      </c>
      <c r="S18" s="1"/>
      <c r="T18" s="1"/>
      <c r="U18" s="1"/>
      <c r="V18" s="26" t="b">
        <f>E18&lt;&gt;E17</f>
        <v>0</v>
      </c>
      <c r="W18" s="26">
        <f t="shared" si="6"/>
        <v>2</v>
      </c>
      <c r="X18" t="b">
        <f>O18&lt;&gt;O17</f>
        <v>0</v>
      </c>
      <c r="Y18" s="26">
        <f t="shared" si="7"/>
        <v>3</v>
      </c>
      <c r="Z18" s="26" t="b">
        <f>F18&lt;&gt;F17</f>
        <v>0</v>
      </c>
      <c r="AA18" s="26">
        <f t="shared" si="8"/>
        <v>1</v>
      </c>
    </row>
    <row r="19" spans="2:27" x14ac:dyDescent="0.25">
      <c r="B19" s="6">
        <f t="shared" ref="B19:B22" si="10">ROW()-ROW($B$6)</f>
        <v>13</v>
      </c>
      <c r="C19" s="1"/>
      <c r="D19" s="1">
        <f t="shared" si="3"/>
        <v>7</v>
      </c>
      <c r="E19" s="1" t="s">
        <v>117</v>
      </c>
      <c r="F19" s="1" t="s">
        <v>120</v>
      </c>
      <c r="G19" s="1" t="s">
        <v>506</v>
      </c>
      <c r="H19" s="1" t="s">
        <v>509</v>
      </c>
      <c r="I19" s="1" t="s">
        <v>496</v>
      </c>
      <c r="J19" s="1"/>
      <c r="K19" t="s">
        <v>528</v>
      </c>
      <c r="L19" t="s">
        <v>528</v>
      </c>
      <c r="M19" s="1" t="s">
        <v>612</v>
      </c>
      <c r="N19" s="1" t="s">
        <v>615</v>
      </c>
      <c r="O19" s="1" t="s">
        <v>263</v>
      </c>
      <c r="P19" s="1" t="s">
        <v>598</v>
      </c>
      <c r="Q19" s="1" t="s">
        <v>394</v>
      </c>
      <c r="R19" s="1" t="s">
        <v>303</v>
      </c>
      <c r="S19" s="1"/>
      <c r="T19" s="1"/>
      <c r="U19" s="1"/>
      <c r="V19" s="26" t="b">
        <f>E19&lt;&gt;E18</f>
        <v>0</v>
      </c>
      <c r="W19" s="26">
        <f t="shared" si="6"/>
        <v>2</v>
      </c>
      <c r="X19" t="b">
        <f>O19&lt;&gt;O18</f>
        <v>0</v>
      </c>
      <c r="Y19" s="26">
        <f t="shared" si="7"/>
        <v>3</v>
      </c>
      <c r="Z19" s="26" t="b">
        <f>F19&lt;&gt;F18</f>
        <v>0</v>
      </c>
      <c r="AA19" s="26">
        <f t="shared" si="8"/>
        <v>1</v>
      </c>
    </row>
    <row r="20" spans="2:27" x14ac:dyDescent="0.25">
      <c r="B20" s="6">
        <f t="shared" si="10"/>
        <v>14</v>
      </c>
      <c r="C20" s="1"/>
      <c r="D20" s="1">
        <f t="shared" si="3"/>
        <v>7</v>
      </c>
      <c r="E20" s="1" t="s">
        <v>117</v>
      </c>
      <c r="F20" s="1" t="s">
        <v>120</v>
      </c>
      <c r="G20" s="1" t="s">
        <v>506</v>
      </c>
      <c r="H20" s="1" t="s">
        <v>509</v>
      </c>
      <c r="I20" s="1" t="s">
        <v>496</v>
      </c>
      <c r="J20" s="1"/>
      <c r="K20" t="s">
        <v>528</v>
      </c>
      <c r="L20" t="s">
        <v>528</v>
      </c>
      <c r="M20" s="1" t="s">
        <v>612</v>
      </c>
      <c r="N20" s="1" t="s">
        <v>615</v>
      </c>
      <c r="O20" s="1" t="s">
        <v>263</v>
      </c>
      <c r="P20" s="1" t="s">
        <v>598</v>
      </c>
      <c r="Q20" s="1" t="s">
        <v>394</v>
      </c>
      <c r="R20" s="1" t="s">
        <v>299</v>
      </c>
      <c r="S20" s="1"/>
      <c r="T20" s="1"/>
      <c r="U20" s="1"/>
      <c r="V20" s="26" t="b">
        <f>E20&lt;&gt;E19</f>
        <v>0</v>
      </c>
      <c r="W20" s="26">
        <f t="shared" si="6"/>
        <v>2</v>
      </c>
      <c r="X20" t="b">
        <f>O20&lt;&gt;O19</f>
        <v>0</v>
      </c>
      <c r="Y20" s="26">
        <f t="shared" si="7"/>
        <v>3</v>
      </c>
      <c r="Z20" s="26" t="b">
        <f>F20&lt;&gt;F19</f>
        <v>0</v>
      </c>
      <c r="AA20" s="26">
        <f t="shared" si="8"/>
        <v>1</v>
      </c>
    </row>
    <row r="21" spans="2:27" x14ac:dyDescent="0.25">
      <c r="B21" s="6">
        <f t="shared" si="10"/>
        <v>15</v>
      </c>
      <c r="C21" s="1"/>
      <c r="D21" s="1">
        <f t="shared" si="3"/>
        <v>7</v>
      </c>
      <c r="E21" s="1" t="s">
        <v>117</v>
      </c>
      <c r="F21" s="1" t="s">
        <v>120</v>
      </c>
      <c r="G21" s="1" t="s">
        <v>506</v>
      </c>
      <c r="H21" s="1" t="s">
        <v>509</v>
      </c>
      <c r="I21" s="1" t="s">
        <v>496</v>
      </c>
      <c r="J21" s="1"/>
      <c r="K21" t="s">
        <v>528</v>
      </c>
      <c r="L21" t="s">
        <v>528</v>
      </c>
      <c r="M21" s="1" t="s">
        <v>612</v>
      </c>
      <c r="N21" s="1" t="s">
        <v>615</v>
      </c>
      <c r="O21" s="1" t="s">
        <v>263</v>
      </c>
      <c r="P21" s="1" t="s">
        <v>598</v>
      </c>
      <c r="Q21" s="1" t="s">
        <v>394</v>
      </c>
      <c r="R21" s="1" t="s">
        <v>300</v>
      </c>
      <c r="S21" s="1"/>
      <c r="T21" s="1"/>
      <c r="U21" s="1"/>
      <c r="V21" s="26" t="b">
        <f>E21&lt;&gt;E20</f>
        <v>0</v>
      </c>
      <c r="W21" s="26">
        <f t="shared" si="6"/>
        <v>2</v>
      </c>
      <c r="X21" t="b">
        <f>O21&lt;&gt;O20</f>
        <v>0</v>
      </c>
      <c r="Y21" s="26">
        <f t="shared" si="7"/>
        <v>3</v>
      </c>
      <c r="Z21" s="26" t="b">
        <f>F21&lt;&gt;F20</f>
        <v>0</v>
      </c>
      <c r="AA21" s="26">
        <f t="shared" si="8"/>
        <v>1</v>
      </c>
    </row>
    <row r="22" spans="2:27" x14ac:dyDescent="0.25">
      <c r="B22" s="6">
        <f t="shared" si="10"/>
        <v>16</v>
      </c>
      <c r="C22" s="1"/>
      <c r="D22" s="1">
        <f t="shared" si="3"/>
        <v>7</v>
      </c>
      <c r="E22" s="1" t="s">
        <v>117</v>
      </c>
      <c r="F22" s="1" t="s">
        <v>120</v>
      </c>
      <c r="G22" s="1" t="s">
        <v>506</v>
      </c>
      <c r="H22" s="1" t="s">
        <v>509</v>
      </c>
      <c r="I22" s="1" t="s">
        <v>496</v>
      </c>
      <c r="J22" s="1"/>
      <c r="K22" t="s">
        <v>528</v>
      </c>
      <c r="L22" t="s">
        <v>528</v>
      </c>
      <c r="M22" s="1" t="s">
        <v>612</v>
      </c>
      <c r="N22" s="1" t="s">
        <v>615</v>
      </c>
      <c r="O22" s="1" t="s">
        <v>263</v>
      </c>
      <c r="P22" s="1" t="s">
        <v>598</v>
      </c>
      <c r="Q22" s="1" t="s">
        <v>394</v>
      </c>
      <c r="R22" s="1" t="s">
        <v>302</v>
      </c>
      <c r="S22" s="1"/>
      <c r="T22" s="1"/>
      <c r="U22" s="1"/>
      <c r="V22" s="26" t="b">
        <f>E22&lt;&gt;E21</f>
        <v>0</v>
      </c>
      <c r="W22" s="26">
        <f t="shared" si="6"/>
        <v>2</v>
      </c>
      <c r="X22" t="b">
        <f>O22&lt;&gt;O21</f>
        <v>0</v>
      </c>
      <c r="Y22" s="26">
        <f t="shared" si="7"/>
        <v>3</v>
      </c>
      <c r="Z22" s="26" t="b">
        <f>F22&lt;&gt;F21</f>
        <v>0</v>
      </c>
      <c r="AA22" s="26">
        <f t="shared" si="8"/>
        <v>1</v>
      </c>
    </row>
    <row r="23" spans="2:27" x14ac:dyDescent="0.25">
      <c r="B23" s="6">
        <f t="shared" ref="B23:B51" si="11">ROW()-ROW($B$6)</f>
        <v>17</v>
      </c>
      <c r="C23" s="1"/>
      <c r="D23" s="1">
        <f t="shared" si="3"/>
        <v>7</v>
      </c>
      <c r="E23" s="1" t="s">
        <v>117</v>
      </c>
      <c r="F23" s="1" t="s">
        <v>120</v>
      </c>
      <c r="G23" s="1" t="s">
        <v>506</v>
      </c>
      <c r="H23" s="1" t="s">
        <v>509</v>
      </c>
      <c r="I23" s="1" t="s">
        <v>496</v>
      </c>
      <c r="J23" s="1"/>
      <c r="K23" s="1" t="s">
        <v>519</v>
      </c>
      <c r="L23" t="s">
        <v>528</v>
      </c>
      <c r="M23" s="1" t="s">
        <v>610</v>
      </c>
      <c r="N23" s="1"/>
      <c r="O23" s="1" t="s">
        <v>263</v>
      </c>
      <c r="P23" s="1" t="s">
        <v>598</v>
      </c>
      <c r="Q23" s="1" t="s">
        <v>394</v>
      </c>
      <c r="R23" s="1" t="s">
        <v>338</v>
      </c>
      <c r="S23" s="1"/>
      <c r="T23" s="1"/>
      <c r="U23" s="1"/>
      <c r="V23" s="26" t="b">
        <f>E23&lt;&gt;E22</f>
        <v>0</v>
      </c>
      <c r="W23" s="26">
        <f t="shared" si="6"/>
        <v>2</v>
      </c>
      <c r="X23" t="b">
        <f>O23&lt;&gt;O22</f>
        <v>0</v>
      </c>
      <c r="Y23" s="26">
        <f t="shared" si="7"/>
        <v>3</v>
      </c>
      <c r="Z23" s="26" t="b">
        <f>F23&lt;&gt;F22</f>
        <v>0</v>
      </c>
      <c r="AA23" s="26">
        <f t="shared" si="8"/>
        <v>1</v>
      </c>
    </row>
    <row r="24" spans="2:27" x14ac:dyDescent="0.25">
      <c r="B24" s="6">
        <f>ROW()-ROW($B$6)</f>
        <v>18</v>
      </c>
      <c r="C24" s="1"/>
      <c r="D24" s="1">
        <f t="shared" si="3"/>
        <v>7</v>
      </c>
      <c r="E24" s="1" t="s">
        <v>117</v>
      </c>
      <c r="F24" s="1" t="s">
        <v>120</v>
      </c>
      <c r="G24" s="1" t="s">
        <v>506</v>
      </c>
      <c r="H24" s="1" t="s">
        <v>509</v>
      </c>
      <c r="I24" s="1" t="s">
        <v>496</v>
      </c>
      <c r="J24" s="1"/>
      <c r="K24" s="1" t="s">
        <v>519</v>
      </c>
      <c r="L24" t="s">
        <v>528</v>
      </c>
      <c r="M24" s="1" t="s">
        <v>610</v>
      </c>
      <c r="N24" s="1"/>
      <c r="O24" s="1" t="s">
        <v>263</v>
      </c>
      <c r="P24" s="1" t="s">
        <v>598</v>
      </c>
      <c r="Q24" s="1" t="s">
        <v>596</v>
      </c>
      <c r="R24" s="1" t="s">
        <v>338</v>
      </c>
      <c r="S24" s="1"/>
      <c r="T24" s="1"/>
      <c r="U24" s="1"/>
      <c r="V24" s="26" t="b">
        <f>E24&lt;&gt;E23</f>
        <v>0</v>
      </c>
      <c r="W24" s="26">
        <f t="shared" si="6"/>
        <v>2</v>
      </c>
      <c r="X24" t="b">
        <f>O24&lt;&gt;O23</f>
        <v>0</v>
      </c>
      <c r="Y24" s="26">
        <f t="shared" si="7"/>
        <v>3</v>
      </c>
      <c r="Z24" s="26" t="b">
        <f>F24&lt;&gt;F23</f>
        <v>0</v>
      </c>
      <c r="AA24" s="26">
        <f t="shared" si="8"/>
        <v>1</v>
      </c>
    </row>
    <row r="25" spans="2:27" x14ac:dyDescent="0.25">
      <c r="B25" s="6">
        <f t="shared" si="11"/>
        <v>19</v>
      </c>
      <c r="C25" s="1" t="b">
        <v>1</v>
      </c>
      <c r="D25" s="1">
        <f t="shared" si="3"/>
        <v>8</v>
      </c>
      <c r="E25" s="1" t="s">
        <v>117</v>
      </c>
      <c r="F25" s="1" t="s">
        <v>120</v>
      </c>
      <c r="G25" s="1" t="s">
        <v>506</v>
      </c>
      <c r="H25" s="1" t="s">
        <v>509</v>
      </c>
      <c r="I25" s="1" t="s">
        <v>496</v>
      </c>
      <c r="J25" s="1"/>
      <c r="K25" s="1" t="s">
        <v>520</v>
      </c>
      <c r="L25" t="s">
        <v>528</v>
      </c>
      <c r="M25" s="1" t="s">
        <v>610</v>
      </c>
      <c r="N25" s="1"/>
      <c r="O25" s="1" t="s">
        <v>263</v>
      </c>
      <c r="P25" s="1" t="s">
        <v>598</v>
      </c>
      <c r="Q25" s="1" t="s">
        <v>36</v>
      </c>
      <c r="R25" s="1" t="s">
        <v>337</v>
      </c>
      <c r="S25" s="1"/>
      <c r="T25" s="1"/>
      <c r="U25" s="1"/>
      <c r="V25" s="26" t="b">
        <f>E25&lt;&gt;E24</f>
        <v>0</v>
      </c>
      <c r="W25" s="26">
        <f t="shared" si="6"/>
        <v>2</v>
      </c>
      <c r="X25" t="b">
        <f>O25&lt;&gt;O24</f>
        <v>0</v>
      </c>
      <c r="Y25" s="26">
        <f t="shared" si="7"/>
        <v>3</v>
      </c>
      <c r="Z25" s="26" t="b">
        <f>F25&lt;&gt;F24</f>
        <v>0</v>
      </c>
      <c r="AA25" s="26">
        <f t="shared" si="8"/>
        <v>1</v>
      </c>
    </row>
    <row r="26" spans="2:27" x14ac:dyDescent="0.25">
      <c r="B26" s="6">
        <f>ROW()-ROW($B$6)</f>
        <v>20</v>
      </c>
      <c r="C26" s="1"/>
      <c r="D26" s="1">
        <f t="shared" si="3"/>
        <v>8</v>
      </c>
      <c r="E26" s="1" t="s">
        <v>117</v>
      </c>
      <c r="F26" s="1" t="s">
        <v>120</v>
      </c>
      <c r="G26" s="1" t="s">
        <v>506</v>
      </c>
      <c r="H26" s="1" t="s">
        <v>509</v>
      </c>
      <c r="I26" s="1" t="s">
        <v>496</v>
      </c>
      <c r="J26" s="1"/>
      <c r="K26" s="1" t="s">
        <v>520</v>
      </c>
      <c r="L26" t="s">
        <v>528</v>
      </c>
      <c r="M26" s="1" t="s">
        <v>612</v>
      </c>
      <c r="N26" s="1" t="s">
        <v>616</v>
      </c>
      <c r="O26" s="1" t="s">
        <v>263</v>
      </c>
      <c r="P26" s="1" t="s">
        <v>598</v>
      </c>
      <c r="Q26" s="1" t="s">
        <v>36</v>
      </c>
      <c r="R26" s="1" t="s">
        <v>288</v>
      </c>
      <c r="S26" s="1"/>
      <c r="T26" s="1"/>
      <c r="U26" s="1"/>
      <c r="V26" s="26" t="b">
        <f>E26&lt;&gt;E25</f>
        <v>0</v>
      </c>
      <c r="W26" s="26">
        <f t="shared" si="6"/>
        <v>2</v>
      </c>
      <c r="X26" t="b">
        <f>O26&lt;&gt;O25</f>
        <v>0</v>
      </c>
      <c r="Y26" s="26">
        <f t="shared" si="7"/>
        <v>3</v>
      </c>
      <c r="Z26" s="26" t="b">
        <f>F26&lt;&gt;F25</f>
        <v>0</v>
      </c>
      <c r="AA26" s="26">
        <f t="shared" si="8"/>
        <v>1</v>
      </c>
    </row>
    <row r="27" spans="2:27" x14ac:dyDescent="0.25">
      <c r="B27" s="6">
        <f t="shared" ref="B27:B28" si="12">ROW()-ROW($B$6)</f>
        <v>21</v>
      </c>
      <c r="C27" s="1"/>
      <c r="D27" s="1">
        <f t="shared" si="3"/>
        <v>8</v>
      </c>
      <c r="E27" s="1" t="s">
        <v>117</v>
      </c>
      <c r="F27" s="1" t="s">
        <v>120</v>
      </c>
      <c r="G27" s="1" t="s">
        <v>506</v>
      </c>
      <c r="H27" s="1" t="s">
        <v>509</v>
      </c>
      <c r="I27" s="1" t="s">
        <v>496</v>
      </c>
      <c r="J27" s="1"/>
      <c r="K27" s="1" t="s">
        <v>520</v>
      </c>
      <c r="L27" t="s">
        <v>528</v>
      </c>
      <c r="M27" s="1" t="s">
        <v>612</v>
      </c>
      <c r="N27" s="1" t="s">
        <v>616</v>
      </c>
      <c r="O27" s="1" t="s">
        <v>263</v>
      </c>
      <c r="P27" s="1" t="s">
        <v>598</v>
      </c>
      <c r="Q27" s="1" t="s">
        <v>36</v>
      </c>
      <c r="R27" s="1" t="s">
        <v>289</v>
      </c>
      <c r="S27" s="1"/>
      <c r="T27" s="1"/>
      <c r="U27" s="1"/>
      <c r="V27" s="26" t="b">
        <f>E27&lt;&gt;E26</f>
        <v>0</v>
      </c>
      <c r="W27" s="26">
        <f t="shared" si="6"/>
        <v>2</v>
      </c>
      <c r="X27" t="b">
        <f>O27&lt;&gt;O26</f>
        <v>0</v>
      </c>
      <c r="Y27" s="26">
        <f t="shared" si="7"/>
        <v>3</v>
      </c>
      <c r="Z27" s="26" t="b">
        <f>F27&lt;&gt;F26</f>
        <v>0</v>
      </c>
      <c r="AA27" s="26">
        <f t="shared" si="8"/>
        <v>1</v>
      </c>
    </row>
    <row r="28" spans="2:27" x14ac:dyDescent="0.25">
      <c r="B28" s="6">
        <f t="shared" si="12"/>
        <v>22</v>
      </c>
      <c r="C28" s="1"/>
      <c r="D28" s="1">
        <f t="shared" si="3"/>
        <v>8</v>
      </c>
      <c r="E28" s="1" t="s">
        <v>117</v>
      </c>
      <c r="F28" s="1" t="s">
        <v>120</v>
      </c>
      <c r="G28" s="1" t="s">
        <v>506</v>
      </c>
      <c r="H28" s="1" t="s">
        <v>509</v>
      </c>
      <c r="I28" s="1" t="s">
        <v>496</v>
      </c>
      <c r="J28" s="1"/>
      <c r="K28" s="1" t="s">
        <v>520</v>
      </c>
      <c r="L28" t="s">
        <v>528</v>
      </c>
      <c r="M28" s="1" t="s">
        <v>612</v>
      </c>
      <c r="N28" s="1" t="s">
        <v>616</v>
      </c>
      <c r="O28" s="1" t="s">
        <v>263</v>
      </c>
      <c r="P28" s="1" t="s">
        <v>598</v>
      </c>
      <c r="Q28" s="1" t="s">
        <v>36</v>
      </c>
      <c r="R28" s="1" t="s">
        <v>287</v>
      </c>
      <c r="S28" s="1"/>
      <c r="T28" s="1"/>
      <c r="U28" s="1"/>
      <c r="V28" s="26" t="b">
        <f>E28&lt;&gt;E27</f>
        <v>0</v>
      </c>
      <c r="W28" s="26">
        <f t="shared" si="6"/>
        <v>2</v>
      </c>
      <c r="X28" t="b">
        <f>O28&lt;&gt;O27</f>
        <v>0</v>
      </c>
      <c r="Y28" s="26">
        <f t="shared" si="7"/>
        <v>3</v>
      </c>
      <c r="Z28" s="26" t="b">
        <f>F28&lt;&gt;F27</f>
        <v>0</v>
      </c>
      <c r="AA28" s="26">
        <f t="shared" si="8"/>
        <v>1</v>
      </c>
    </row>
    <row r="29" spans="2:27" x14ac:dyDescent="0.25">
      <c r="B29" s="6">
        <f>ROW()-ROW($B$6)</f>
        <v>23</v>
      </c>
      <c r="C29" s="1"/>
      <c r="D29" s="1">
        <f t="shared" si="3"/>
        <v>8</v>
      </c>
      <c r="E29" s="1" t="s">
        <v>117</v>
      </c>
      <c r="F29" s="1" t="s">
        <v>120</v>
      </c>
      <c r="G29" s="1" t="s">
        <v>506</v>
      </c>
      <c r="H29" s="1" t="s">
        <v>509</v>
      </c>
      <c r="I29" s="1" t="s">
        <v>496</v>
      </c>
      <c r="J29" s="1"/>
      <c r="K29" s="1" t="s">
        <v>520</v>
      </c>
      <c r="L29" t="s">
        <v>528</v>
      </c>
      <c r="M29" s="1" t="s">
        <v>610</v>
      </c>
      <c r="N29" s="1"/>
      <c r="O29" s="1" t="s">
        <v>263</v>
      </c>
      <c r="P29" s="1" t="s">
        <v>598</v>
      </c>
      <c r="Q29" s="1" t="s">
        <v>596</v>
      </c>
      <c r="R29" s="1" t="s">
        <v>288</v>
      </c>
      <c r="S29" s="1"/>
      <c r="T29" s="1"/>
      <c r="U29" s="1"/>
      <c r="V29" s="26" t="b">
        <f>E29&lt;&gt;E28</f>
        <v>0</v>
      </c>
      <c r="W29" s="26">
        <f t="shared" si="6"/>
        <v>2</v>
      </c>
      <c r="X29" t="b">
        <f>O29&lt;&gt;O28</f>
        <v>0</v>
      </c>
      <c r="Y29" s="26">
        <f t="shared" si="7"/>
        <v>3</v>
      </c>
      <c r="Z29" s="26" t="b">
        <f>F29&lt;&gt;F28</f>
        <v>0</v>
      </c>
      <c r="AA29" s="26">
        <f t="shared" si="8"/>
        <v>1</v>
      </c>
    </row>
    <row r="30" spans="2:27" x14ac:dyDescent="0.25">
      <c r="B30" s="6">
        <f t="shared" si="11"/>
        <v>24</v>
      </c>
      <c r="C30" s="1" t="b">
        <v>1</v>
      </c>
      <c r="D30" s="1">
        <f t="shared" si="3"/>
        <v>9</v>
      </c>
      <c r="E30" s="1" t="s">
        <v>117</v>
      </c>
      <c r="F30" s="1" t="s">
        <v>120</v>
      </c>
      <c r="G30" s="1" t="s">
        <v>506</v>
      </c>
      <c r="H30" s="1" t="s">
        <v>509</v>
      </c>
      <c r="I30" s="1" t="s">
        <v>496</v>
      </c>
      <c r="J30" s="1"/>
      <c r="K30" t="s">
        <v>528</v>
      </c>
      <c r="L30" t="s">
        <v>528</v>
      </c>
      <c r="M30" s="1" t="s">
        <v>610</v>
      </c>
      <c r="N30" s="1"/>
      <c r="O30" s="1" t="s">
        <v>27</v>
      </c>
      <c r="P30" s="1" t="s">
        <v>253</v>
      </c>
      <c r="Q30" s="1" t="s">
        <v>394</v>
      </c>
      <c r="R30" s="1" t="s">
        <v>603</v>
      </c>
      <c r="S30" s="1"/>
      <c r="T30" s="1"/>
      <c r="U30" s="1"/>
      <c r="V30" s="26" t="b">
        <f>E30&lt;&gt;E29</f>
        <v>0</v>
      </c>
      <c r="W30" s="26">
        <f t="shared" si="6"/>
        <v>2</v>
      </c>
      <c r="X30" t="b">
        <f>O30&lt;&gt;O29</f>
        <v>1</v>
      </c>
      <c r="Y30" s="26">
        <f t="shared" si="7"/>
        <v>4</v>
      </c>
      <c r="Z30" s="26" t="b">
        <f>F30&lt;&gt;F29</f>
        <v>0</v>
      </c>
      <c r="AA30" s="26">
        <f t="shared" si="8"/>
        <v>1</v>
      </c>
    </row>
    <row r="31" spans="2:27" x14ac:dyDescent="0.25">
      <c r="B31" s="6">
        <f t="shared" si="11"/>
        <v>25</v>
      </c>
      <c r="C31" s="1" t="b">
        <v>1</v>
      </c>
      <c r="D31" s="1">
        <f t="shared" si="3"/>
        <v>10</v>
      </c>
      <c r="E31" s="1" t="s">
        <v>117</v>
      </c>
      <c r="F31" s="1" t="s">
        <v>120</v>
      </c>
      <c r="G31" s="1" t="s">
        <v>506</v>
      </c>
      <c r="H31" s="1" t="s">
        <v>509</v>
      </c>
      <c r="I31" s="1" t="s">
        <v>496</v>
      </c>
      <c r="J31" s="1"/>
      <c r="K31" t="s">
        <v>519</v>
      </c>
      <c r="L31" t="s">
        <v>528</v>
      </c>
      <c r="M31" s="1" t="s">
        <v>610</v>
      </c>
      <c r="N31" s="1"/>
      <c r="O31" s="1" t="s">
        <v>27</v>
      </c>
      <c r="P31" s="1" t="s">
        <v>253</v>
      </c>
      <c r="Q31" s="1" t="s">
        <v>394</v>
      </c>
      <c r="R31" s="1" t="s">
        <v>324</v>
      </c>
      <c r="S31" s="1"/>
      <c r="T31" s="1"/>
      <c r="U31" s="1"/>
      <c r="V31" s="26" t="b">
        <f>E31&lt;&gt;E30</f>
        <v>0</v>
      </c>
      <c r="W31" s="26">
        <f t="shared" si="6"/>
        <v>2</v>
      </c>
      <c r="X31" t="b">
        <f>O31&lt;&gt;O30</f>
        <v>0</v>
      </c>
      <c r="Y31" s="26">
        <f t="shared" si="7"/>
        <v>4</v>
      </c>
      <c r="Z31" s="26" t="b">
        <f>F31&lt;&gt;F30</f>
        <v>0</v>
      </c>
      <c r="AA31" s="26">
        <f t="shared" si="8"/>
        <v>1</v>
      </c>
    </row>
    <row r="32" spans="2:27" x14ac:dyDescent="0.25">
      <c r="B32" s="6">
        <f t="shared" si="11"/>
        <v>26</v>
      </c>
      <c r="C32" s="1" t="b">
        <v>1</v>
      </c>
      <c r="D32" s="1">
        <f t="shared" si="3"/>
        <v>11</v>
      </c>
      <c r="E32" s="1" t="s">
        <v>117</v>
      </c>
      <c r="F32" s="1" t="s">
        <v>120</v>
      </c>
      <c r="G32" s="1" t="s">
        <v>506</v>
      </c>
      <c r="H32" s="1" t="s">
        <v>509</v>
      </c>
      <c r="I32" s="1" t="s">
        <v>496</v>
      </c>
      <c r="J32" s="1"/>
      <c r="K32" t="s">
        <v>520</v>
      </c>
      <c r="L32" t="s">
        <v>528</v>
      </c>
      <c r="M32" s="1" t="s">
        <v>610</v>
      </c>
      <c r="N32" s="1"/>
      <c r="O32" s="1" t="s">
        <v>27</v>
      </c>
      <c r="P32" s="1" t="s">
        <v>253</v>
      </c>
      <c r="Q32" s="1" t="s">
        <v>36</v>
      </c>
      <c r="R32" s="1" t="s">
        <v>323</v>
      </c>
      <c r="S32" s="1"/>
      <c r="T32" s="1"/>
      <c r="U32" s="1"/>
      <c r="V32" s="26" t="b">
        <f>E32&lt;&gt;E31</f>
        <v>0</v>
      </c>
      <c r="W32" s="26">
        <f t="shared" si="6"/>
        <v>2</v>
      </c>
      <c r="X32" t="b">
        <f>O32&lt;&gt;O31</f>
        <v>0</v>
      </c>
      <c r="Y32" s="26">
        <f t="shared" si="7"/>
        <v>4</v>
      </c>
      <c r="Z32" s="26" t="b">
        <f>F32&lt;&gt;F31</f>
        <v>0</v>
      </c>
      <c r="AA32" s="26">
        <f t="shared" si="8"/>
        <v>1</v>
      </c>
    </row>
    <row r="33" spans="2:27" x14ac:dyDescent="0.25">
      <c r="B33" s="6">
        <f t="shared" si="11"/>
        <v>27</v>
      </c>
      <c r="C33" s="1" t="b">
        <v>1</v>
      </c>
      <c r="D33" s="1">
        <f t="shared" si="3"/>
        <v>12</v>
      </c>
      <c r="E33" s="1" t="s">
        <v>117</v>
      </c>
      <c r="F33" s="1" t="s">
        <v>514</v>
      </c>
      <c r="G33" s="1" t="s">
        <v>506</v>
      </c>
      <c r="H33" s="1" t="s">
        <v>509</v>
      </c>
      <c r="I33" s="1" t="s">
        <v>455</v>
      </c>
      <c r="J33" s="1"/>
      <c r="K33" s="1" t="s">
        <v>518</v>
      </c>
      <c r="L33" t="s">
        <v>528</v>
      </c>
      <c r="M33" s="1" t="s">
        <v>610</v>
      </c>
      <c r="N33" s="1"/>
      <c r="O33" s="1" t="s">
        <v>263</v>
      </c>
      <c r="P33" s="1" t="s">
        <v>598</v>
      </c>
      <c r="Q33" s="1" t="s">
        <v>36</v>
      </c>
      <c r="R33" s="1" t="s">
        <v>281</v>
      </c>
      <c r="S33" s="1"/>
      <c r="T33" s="1"/>
      <c r="U33" s="1"/>
      <c r="V33" s="26" t="b">
        <f>E33&lt;&gt;E32</f>
        <v>0</v>
      </c>
      <c r="W33" s="26">
        <f t="shared" si="6"/>
        <v>2</v>
      </c>
      <c r="X33" t="b">
        <f>O33&lt;&gt;O32</f>
        <v>1</v>
      </c>
      <c r="Y33" s="26">
        <f t="shared" si="7"/>
        <v>5</v>
      </c>
      <c r="Z33" s="26" t="b">
        <f>F33&lt;&gt;F32</f>
        <v>1</v>
      </c>
      <c r="AA33" s="26">
        <f t="shared" si="8"/>
        <v>2</v>
      </c>
    </row>
    <row r="34" spans="2:27" x14ac:dyDescent="0.25">
      <c r="B34" s="6">
        <f>ROW()-ROW($B$6)</f>
        <v>28</v>
      </c>
      <c r="C34" s="1"/>
      <c r="D34" s="1">
        <f t="shared" si="3"/>
        <v>12</v>
      </c>
      <c r="E34" s="1" t="s">
        <v>117</v>
      </c>
      <c r="F34" s="1" t="s">
        <v>514</v>
      </c>
      <c r="G34" s="1" t="s">
        <v>506</v>
      </c>
      <c r="H34" s="1" t="s">
        <v>509</v>
      </c>
      <c r="I34" s="1" t="s">
        <v>455</v>
      </c>
      <c r="J34" s="1"/>
      <c r="K34" s="1" t="s">
        <v>518</v>
      </c>
      <c r="L34" t="s">
        <v>528</v>
      </c>
      <c r="M34" s="1" t="s">
        <v>612</v>
      </c>
      <c r="N34" s="1" t="s">
        <v>616</v>
      </c>
      <c r="O34" s="1" t="s">
        <v>263</v>
      </c>
      <c r="P34" s="1" t="s">
        <v>598</v>
      </c>
      <c r="Q34" s="1" t="s">
        <v>36</v>
      </c>
      <c r="R34" s="1" t="s">
        <v>288</v>
      </c>
      <c r="S34" s="1"/>
      <c r="T34" s="1"/>
      <c r="U34" s="1"/>
      <c r="V34" s="26" t="b">
        <f>E34&lt;&gt;E33</f>
        <v>0</v>
      </c>
      <c r="W34" s="26">
        <f t="shared" si="6"/>
        <v>2</v>
      </c>
      <c r="X34" t="b">
        <f>O34&lt;&gt;O33</f>
        <v>0</v>
      </c>
      <c r="Y34" s="26">
        <f t="shared" si="7"/>
        <v>5</v>
      </c>
      <c r="Z34" s="26" t="b">
        <f>F34&lt;&gt;F33</f>
        <v>0</v>
      </c>
      <c r="AA34" s="26">
        <f t="shared" si="8"/>
        <v>2</v>
      </c>
    </row>
    <row r="35" spans="2:27" x14ac:dyDescent="0.25">
      <c r="B35" s="6">
        <f>ROW()-ROW($B$6)</f>
        <v>29</v>
      </c>
      <c r="C35" s="1"/>
      <c r="D35" s="1">
        <f t="shared" si="3"/>
        <v>12</v>
      </c>
      <c r="E35" s="1" t="s">
        <v>117</v>
      </c>
      <c r="F35" s="1" t="s">
        <v>514</v>
      </c>
      <c r="G35" s="1" t="s">
        <v>506</v>
      </c>
      <c r="H35" s="1" t="s">
        <v>509</v>
      </c>
      <c r="I35" s="1" t="s">
        <v>455</v>
      </c>
      <c r="J35" s="1"/>
      <c r="K35" s="1" t="s">
        <v>518</v>
      </c>
      <c r="L35" t="s">
        <v>528</v>
      </c>
      <c r="M35" s="1" t="s">
        <v>612</v>
      </c>
      <c r="N35" s="1" t="s">
        <v>616</v>
      </c>
      <c r="O35" s="1" t="s">
        <v>263</v>
      </c>
      <c r="P35" s="1" t="s">
        <v>598</v>
      </c>
      <c r="Q35" s="1" t="s">
        <v>36</v>
      </c>
      <c r="R35" s="1" t="s">
        <v>337</v>
      </c>
      <c r="S35" s="1"/>
      <c r="T35" s="1"/>
      <c r="U35" s="1"/>
      <c r="V35" s="26" t="b">
        <f>E35&lt;&gt;E34</f>
        <v>0</v>
      </c>
      <c r="W35" s="26">
        <f t="shared" si="6"/>
        <v>2</v>
      </c>
      <c r="X35" t="b">
        <f>O35&lt;&gt;O34</f>
        <v>0</v>
      </c>
      <c r="Y35" s="26">
        <f t="shared" si="7"/>
        <v>5</v>
      </c>
      <c r="Z35" s="26" t="b">
        <f>F35&lt;&gt;F34</f>
        <v>0</v>
      </c>
      <c r="AA35" s="26">
        <f t="shared" si="8"/>
        <v>2</v>
      </c>
    </row>
    <row r="36" spans="2:27" x14ac:dyDescent="0.25">
      <c r="B36" s="6">
        <f t="shared" si="11"/>
        <v>30</v>
      </c>
      <c r="C36" s="1" t="b">
        <v>1</v>
      </c>
      <c r="D36" s="1">
        <f t="shared" si="3"/>
        <v>13</v>
      </c>
      <c r="E36" s="1" t="s">
        <v>117</v>
      </c>
      <c r="F36" s="1" t="s">
        <v>514</v>
      </c>
      <c r="G36" s="1" t="s">
        <v>506</v>
      </c>
      <c r="H36" s="1" t="s">
        <v>509</v>
      </c>
      <c r="I36" s="1" t="s">
        <v>455</v>
      </c>
      <c r="J36" s="1"/>
      <c r="K36" s="1" t="s">
        <v>518</v>
      </c>
      <c r="L36" t="s">
        <v>528</v>
      </c>
      <c r="M36" s="1" t="s">
        <v>610</v>
      </c>
      <c r="N36" s="1"/>
      <c r="O36" s="1" t="s">
        <v>263</v>
      </c>
      <c r="P36" s="1" t="s">
        <v>598</v>
      </c>
      <c r="Q36" s="1" t="s">
        <v>394</v>
      </c>
      <c r="R36" s="1" t="s">
        <v>285</v>
      </c>
      <c r="S36" s="1"/>
      <c r="T36" s="1"/>
      <c r="U36" s="1"/>
      <c r="V36" s="26" t="b">
        <f>E36&lt;&gt;E35</f>
        <v>0</v>
      </c>
      <c r="W36" s="26">
        <f t="shared" si="6"/>
        <v>2</v>
      </c>
      <c r="X36" t="b">
        <f>O36&lt;&gt;O35</f>
        <v>0</v>
      </c>
      <c r="Y36" s="26">
        <f t="shared" si="7"/>
        <v>5</v>
      </c>
      <c r="Z36" s="26" t="b">
        <f>F36&lt;&gt;F35</f>
        <v>0</v>
      </c>
      <c r="AA36" s="26">
        <f t="shared" si="8"/>
        <v>2</v>
      </c>
    </row>
    <row r="37" spans="2:27" x14ac:dyDescent="0.25">
      <c r="B37" s="6">
        <f>ROW()-ROW($B$6)</f>
        <v>31</v>
      </c>
      <c r="C37" s="1"/>
      <c r="D37" s="1">
        <f t="shared" si="3"/>
        <v>13</v>
      </c>
      <c r="E37" s="1" t="s">
        <v>117</v>
      </c>
      <c r="F37" s="1" t="s">
        <v>514</v>
      </c>
      <c r="G37" s="1" t="s">
        <v>506</v>
      </c>
      <c r="H37" s="1" t="s">
        <v>509</v>
      </c>
      <c r="I37" s="1" t="s">
        <v>455</v>
      </c>
      <c r="J37" s="1"/>
      <c r="K37" s="1" t="s">
        <v>518</v>
      </c>
      <c r="L37" t="s">
        <v>528</v>
      </c>
      <c r="M37" s="1" t="s">
        <v>612</v>
      </c>
      <c r="N37" s="1" t="s">
        <v>616</v>
      </c>
      <c r="O37" s="1" t="s">
        <v>263</v>
      </c>
      <c r="P37" s="1" t="s">
        <v>598</v>
      </c>
      <c r="Q37" s="1" t="s">
        <v>394</v>
      </c>
      <c r="R37" s="1" t="s">
        <v>178</v>
      </c>
      <c r="S37" s="1"/>
      <c r="T37" s="1"/>
      <c r="U37" s="1"/>
      <c r="V37" s="26" t="b">
        <f>E37&lt;&gt;E36</f>
        <v>0</v>
      </c>
      <c r="W37" s="26">
        <f t="shared" si="6"/>
        <v>2</v>
      </c>
      <c r="X37" t="b">
        <f>O37&lt;&gt;O36</f>
        <v>0</v>
      </c>
      <c r="Y37" s="26">
        <f t="shared" si="7"/>
        <v>5</v>
      </c>
      <c r="Z37" s="26" t="b">
        <f>F37&lt;&gt;F36</f>
        <v>0</v>
      </c>
      <c r="AA37" s="26">
        <f t="shared" si="8"/>
        <v>2</v>
      </c>
    </row>
    <row r="38" spans="2:27" x14ac:dyDescent="0.25">
      <c r="B38" s="6">
        <f>ROW()-ROW($B$6)</f>
        <v>32</v>
      </c>
      <c r="C38" s="1"/>
      <c r="D38" s="1">
        <f t="shared" si="3"/>
        <v>13</v>
      </c>
      <c r="E38" s="1" t="s">
        <v>117</v>
      </c>
      <c r="F38" s="1" t="s">
        <v>514</v>
      </c>
      <c r="G38" s="1" t="s">
        <v>506</v>
      </c>
      <c r="H38" s="1" t="s">
        <v>509</v>
      </c>
      <c r="I38" s="1" t="s">
        <v>455</v>
      </c>
      <c r="J38" s="1"/>
      <c r="K38" s="1" t="s">
        <v>518</v>
      </c>
      <c r="L38" t="s">
        <v>528</v>
      </c>
      <c r="M38" s="1" t="s">
        <v>612</v>
      </c>
      <c r="N38" s="1" t="s">
        <v>616</v>
      </c>
      <c r="O38" s="1" t="s">
        <v>263</v>
      </c>
      <c r="P38" s="1" t="s">
        <v>598</v>
      </c>
      <c r="Q38" s="1" t="s">
        <v>394</v>
      </c>
      <c r="R38" s="1" t="s">
        <v>293</v>
      </c>
      <c r="S38" s="1"/>
      <c r="T38" s="1"/>
      <c r="U38" s="1"/>
      <c r="V38" s="26" t="b">
        <f>E38&lt;&gt;E37</f>
        <v>0</v>
      </c>
      <c r="W38" s="26">
        <f t="shared" si="6"/>
        <v>2</v>
      </c>
      <c r="X38" t="b">
        <f>O38&lt;&gt;O37</f>
        <v>0</v>
      </c>
      <c r="Y38" s="26">
        <f t="shared" si="7"/>
        <v>5</v>
      </c>
      <c r="Z38" s="26" t="b">
        <f>F38&lt;&gt;F37</f>
        <v>0</v>
      </c>
      <c r="AA38" s="26">
        <f t="shared" si="8"/>
        <v>2</v>
      </c>
    </row>
    <row r="39" spans="2:27" x14ac:dyDescent="0.25">
      <c r="B39" s="6">
        <f t="shared" si="11"/>
        <v>33</v>
      </c>
      <c r="C39" s="1" t="b">
        <v>1</v>
      </c>
      <c r="D39" s="1">
        <f t="shared" si="3"/>
        <v>14</v>
      </c>
      <c r="E39" s="1" t="s">
        <v>117</v>
      </c>
      <c r="F39" s="1" t="s">
        <v>514</v>
      </c>
      <c r="G39" s="1" t="s">
        <v>506</v>
      </c>
      <c r="H39" s="1" t="s">
        <v>509</v>
      </c>
      <c r="I39" s="1" t="s">
        <v>455</v>
      </c>
      <c r="J39" s="1"/>
      <c r="K39" s="1" t="s">
        <v>518</v>
      </c>
      <c r="L39" t="s">
        <v>528</v>
      </c>
      <c r="M39" s="1" t="s">
        <v>610</v>
      </c>
      <c r="N39" s="1"/>
      <c r="O39" s="1" t="s">
        <v>263</v>
      </c>
      <c r="P39" s="1" t="s">
        <v>598</v>
      </c>
      <c r="Q39" s="1" t="s">
        <v>596</v>
      </c>
      <c r="R39" s="1" t="s">
        <v>281</v>
      </c>
      <c r="S39" s="1" t="s">
        <v>285</v>
      </c>
      <c r="T39" s="1">
        <v>1</v>
      </c>
      <c r="U39" s="1">
        <v>1</v>
      </c>
      <c r="V39" s="26" t="b">
        <f>E39&lt;&gt;E38</f>
        <v>0</v>
      </c>
      <c r="W39" s="26">
        <f t="shared" si="6"/>
        <v>2</v>
      </c>
      <c r="X39" t="b">
        <f>O39&lt;&gt;O38</f>
        <v>0</v>
      </c>
      <c r="Y39" s="26">
        <f t="shared" si="7"/>
        <v>5</v>
      </c>
      <c r="Z39" s="26" t="b">
        <f>F39&lt;&gt;F38</f>
        <v>0</v>
      </c>
      <c r="AA39" s="26">
        <f t="shared" si="8"/>
        <v>2</v>
      </c>
    </row>
    <row r="40" spans="2:27" x14ac:dyDescent="0.25">
      <c r="B40" s="6">
        <f t="shared" si="11"/>
        <v>34</v>
      </c>
      <c r="C40" s="1" t="b">
        <v>1</v>
      </c>
      <c r="D40" s="1">
        <f t="shared" si="3"/>
        <v>15</v>
      </c>
      <c r="E40" s="1" t="s">
        <v>117</v>
      </c>
      <c r="F40" s="1" t="s">
        <v>121</v>
      </c>
      <c r="G40" s="1" t="s">
        <v>506</v>
      </c>
      <c r="H40" s="1" t="s">
        <v>509</v>
      </c>
      <c r="I40" s="1" t="s">
        <v>455</v>
      </c>
      <c r="J40" s="1"/>
      <c r="K40" s="1" t="s">
        <v>518</v>
      </c>
      <c r="L40" t="s">
        <v>528</v>
      </c>
      <c r="M40" s="1" t="s">
        <v>610</v>
      </c>
      <c r="N40" s="1"/>
      <c r="O40" s="1" t="s">
        <v>263</v>
      </c>
      <c r="P40" s="1" t="s">
        <v>598</v>
      </c>
      <c r="Q40" s="1" t="s">
        <v>36</v>
      </c>
      <c r="R40" s="1" t="s">
        <v>283</v>
      </c>
      <c r="S40" s="1"/>
      <c r="T40" s="1"/>
      <c r="U40" s="1"/>
      <c r="V40" s="26" t="b">
        <f>E40&lt;&gt;E39</f>
        <v>0</v>
      </c>
      <c r="W40" s="26">
        <f t="shared" si="6"/>
        <v>2</v>
      </c>
      <c r="X40" t="b">
        <f>O40&lt;&gt;O39</f>
        <v>0</v>
      </c>
      <c r="Y40" s="26">
        <f t="shared" si="7"/>
        <v>5</v>
      </c>
      <c r="Z40" s="26" t="b">
        <f>F40&lt;&gt;F39</f>
        <v>1</v>
      </c>
      <c r="AA40" s="26">
        <f t="shared" si="8"/>
        <v>3</v>
      </c>
    </row>
    <row r="41" spans="2:27" x14ac:dyDescent="0.25">
      <c r="B41" s="6">
        <f>ROW()-ROW($B$6)</f>
        <v>35</v>
      </c>
      <c r="C41" s="1"/>
      <c r="D41" s="1">
        <f t="shared" si="3"/>
        <v>15</v>
      </c>
      <c r="E41" s="1" t="s">
        <v>117</v>
      </c>
      <c r="F41" s="1" t="s">
        <v>121</v>
      </c>
      <c r="G41" s="1" t="s">
        <v>506</v>
      </c>
      <c r="H41" s="1" t="s">
        <v>509</v>
      </c>
      <c r="I41" s="1" t="s">
        <v>455</v>
      </c>
      <c r="J41" s="1"/>
      <c r="K41" s="1" t="s">
        <v>518</v>
      </c>
      <c r="L41" t="s">
        <v>528</v>
      </c>
      <c r="M41" s="1" t="s">
        <v>612</v>
      </c>
      <c r="N41" s="1" t="s">
        <v>616</v>
      </c>
      <c r="O41" s="1" t="s">
        <v>263</v>
      </c>
      <c r="P41" s="1" t="s">
        <v>598</v>
      </c>
      <c r="Q41" s="1" t="s">
        <v>36</v>
      </c>
      <c r="R41" s="1" t="s">
        <v>288</v>
      </c>
      <c r="S41" s="1"/>
      <c r="T41" s="1"/>
      <c r="U41" s="1"/>
      <c r="V41" s="26" t="b">
        <f>E41&lt;&gt;E40</f>
        <v>0</v>
      </c>
      <c r="W41" s="26">
        <f t="shared" si="6"/>
        <v>2</v>
      </c>
      <c r="X41" t="b">
        <f>O41&lt;&gt;O40</f>
        <v>0</v>
      </c>
      <c r="Y41" s="26">
        <f t="shared" si="7"/>
        <v>5</v>
      </c>
      <c r="Z41" s="26" t="b">
        <f>F41&lt;&gt;F40</f>
        <v>0</v>
      </c>
      <c r="AA41" s="26">
        <f t="shared" si="8"/>
        <v>3</v>
      </c>
    </row>
    <row r="42" spans="2:27" x14ac:dyDescent="0.25">
      <c r="B42" s="6">
        <f>ROW()-ROW($B$6)</f>
        <v>36</v>
      </c>
      <c r="C42" s="1"/>
      <c r="D42" s="1">
        <f t="shared" si="3"/>
        <v>15</v>
      </c>
      <c r="E42" s="1" t="s">
        <v>117</v>
      </c>
      <c r="F42" s="1" t="s">
        <v>121</v>
      </c>
      <c r="G42" s="1" t="s">
        <v>506</v>
      </c>
      <c r="H42" s="1" t="s">
        <v>509</v>
      </c>
      <c r="I42" s="1" t="s">
        <v>455</v>
      </c>
      <c r="J42" s="1"/>
      <c r="K42" s="1" t="s">
        <v>518</v>
      </c>
      <c r="L42" t="s">
        <v>528</v>
      </c>
      <c r="M42" s="1" t="s">
        <v>612</v>
      </c>
      <c r="N42" s="1" t="s">
        <v>616</v>
      </c>
      <c r="O42" s="1" t="s">
        <v>263</v>
      </c>
      <c r="P42" s="1" t="s">
        <v>598</v>
      </c>
      <c r="Q42" s="1" t="s">
        <v>36</v>
      </c>
      <c r="R42" s="1" t="s">
        <v>337</v>
      </c>
      <c r="S42" s="1"/>
      <c r="T42" s="1"/>
      <c r="U42" s="1"/>
      <c r="V42" s="26" t="b">
        <f>E42&lt;&gt;E41</f>
        <v>0</v>
      </c>
      <c r="W42" s="26">
        <f t="shared" si="6"/>
        <v>2</v>
      </c>
      <c r="X42" t="b">
        <f>O42&lt;&gt;O41</f>
        <v>0</v>
      </c>
      <c r="Y42" s="26">
        <f t="shared" si="7"/>
        <v>5</v>
      </c>
      <c r="Z42" s="26" t="b">
        <f>F42&lt;&gt;F41</f>
        <v>0</v>
      </c>
      <c r="AA42" s="26">
        <f t="shared" si="8"/>
        <v>3</v>
      </c>
    </row>
    <row r="43" spans="2:27" x14ac:dyDescent="0.25">
      <c r="B43" s="6">
        <f t="shared" si="11"/>
        <v>37</v>
      </c>
      <c r="C43" s="1" t="b">
        <v>1</v>
      </c>
      <c r="D43" s="1">
        <f t="shared" si="3"/>
        <v>16</v>
      </c>
      <c r="E43" s="1" t="s">
        <v>117</v>
      </c>
      <c r="F43" s="1" t="s">
        <v>121</v>
      </c>
      <c r="G43" s="1" t="s">
        <v>506</v>
      </c>
      <c r="H43" s="1" t="s">
        <v>509</v>
      </c>
      <c r="I43" s="1" t="s">
        <v>455</v>
      </c>
      <c r="J43" s="1"/>
      <c r="K43" s="1" t="s">
        <v>518</v>
      </c>
      <c r="L43" t="s">
        <v>528</v>
      </c>
      <c r="M43" s="1" t="s">
        <v>610</v>
      </c>
      <c r="N43" s="1"/>
      <c r="O43" s="1" t="s">
        <v>263</v>
      </c>
      <c r="P43" s="1" t="s">
        <v>598</v>
      </c>
      <c r="Q43" s="1" t="s">
        <v>394</v>
      </c>
      <c r="R43" s="1" t="s">
        <v>286</v>
      </c>
      <c r="S43" s="1"/>
      <c r="T43" s="1"/>
      <c r="U43" s="1"/>
      <c r="V43" s="26" t="b">
        <f>E43&lt;&gt;E42</f>
        <v>0</v>
      </c>
      <c r="W43" s="26">
        <f t="shared" si="6"/>
        <v>2</v>
      </c>
      <c r="X43" t="b">
        <f>O43&lt;&gt;O42</f>
        <v>0</v>
      </c>
      <c r="Y43" s="26">
        <f t="shared" si="7"/>
        <v>5</v>
      </c>
      <c r="Z43" s="26" t="b">
        <f>F43&lt;&gt;F42</f>
        <v>0</v>
      </c>
      <c r="AA43" s="26">
        <f t="shared" si="8"/>
        <v>3</v>
      </c>
    </row>
    <row r="44" spans="2:27" x14ac:dyDescent="0.25">
      <c r="B44" s="6">
        <f>ROW()-ROW($B$6)</f>
        <v>38</v>
      </c>
      <c r="C44" s="1"/>
      <c r="D44" s="1">
        <f t="shared" si="3"/>
        <v>16</v>
      </c>
      <c r="E44" s="1" t="s">
        <v>117</v>
      </c>
      <c r="F44" s="1" t="s">
        <v>121</v>
      </c>
      <c r="G44" s="1" t="s">
        <v>506</v>
      </c>
      <c r="H44" s="1" t="s">
        <v>509</v>
      </c>
      <c r="I44" s="1" t="s">
        <v>455</v>
      </c>
      <c r="J44" s="1"/>
      <c r="K44" s="1" t="s">
        <v>518</v>
      </c>
      <c r="L44" t="s">
        <v>528</v>
      </c>
      <c r="M44" s="1" t="s">
        <v>612</v>
      </c>
      <c r="N44" s="1" t="s">
        <v>616</v>
      </c>
      <c r="O44" s="1" t="s">
        <v>263</v>
      </c>
      <c r="P44" s="1" t="s">
        <v>598</v>
      </c>
      <c r="Q44" s="1" t="s">
        <v>394</v>
      </c>
      <c r="R44" s="1" t="s">
        <v>178</v>
      </c>
      <c r="S44" s="1"/>
      <c r="T44" s="1"/>
      <c r="U44" s="1"/>
      <c r="V44" s="26" t="b">
        <f>E44&lt;&gt;E43</f>
        <v>0</v>
      </c>
      <c r="W44" s="26">
        <f t="shared" si="6"/>
        <v>2</v>
      </c>
      <c r="X44" t="b">
        <f>O44&lt;&gt;O43</f>
        <v>0</v>
      </c>
      <c r="Y44" s="26">
        <f t="shared" si="7"/>
        <v>5</v>
      </c>
      <c r="Z44" s="26" t="b">
        <f>F44&lt;&gt;F43</f>
        <v>0</v>
      </c>
      <c r="AA44" s="26">
        <f t="shared" si="8"/>
        <v>3</v>
      </c>
    </row>
    <row r="45" spans="2:27" x14ac:dyDescent="0.25">
      <c r="B45" s="6">
        <f>ROW()-ROW($B$6)</f>
        <v>39</v>
      </c>
      <c r="C45" s="1"/>
      <c r="D45" s="1">
        <f t="shared" si="3"/>
        <v>16</v>
      </c>
      <c r="E45" s="1" t="s">
        <v>117</v>
      </c>
      <c r="F45" s="1" t="s">
        <v>121</v>
      </c>
      <c r="G45" s="1" t="s">
        <v>506</v>
      </c>
      <c r="H45" s="1" t="s">
        <v>509</v>
      </c>
      <c r="I45" s="1" t="s">
        <v>455</v>
      </c>
      <c r="J45" s="1"/>
      <c r="K45" s="1" t="s">
        <v>518</v>
      </c>
      <c r="L45" t="s">
        <v>528</v>
      </c>
      <c r="M45" s="1" t="s">
        <v>612</v>
      </c>
      <c r="N45" s="1" t="s">
        <v>616</v>
      </c>
      <c r="O45" s="1" t="s">
        <v>263</v>
      </c>
      <c r="P45" s="1" t="s">
        <v>598</v>
      </c>
      <c r="Q45" s="1" t="s">
        <v>394</v>
      </c>
      <c r="R45" s="1" t="s">
        <v>293</v>
      </c>
      <c r="S45" s="1"/>
      <c r="T45" s="1"/>
      <c r="U45" s="1"/>
      <c r="V45" s="26" t="b">
        <f>E45&lt;&gt;E44</f>
        <v>0</v>
      </c>
      <c r="W45" s="26">
        <f t="shared" si="6"/>
        <v>2</v>
      </c>
      <c r="X45" t="b">
        <f>O45&lt;&gt;O44</f>
        <v>0</v>
      </c>
      <c r="Y45" s="26">
        <f t="shared" si="7"/>
        <v>5</v>
      </c>
      <c r="Z45" s="26" t="b">
        <f>F45&lt;&gt;F44</f>
        <v>0</v>
      </c>
      <c r="AA45" s="26">
        <f t="shared" si="8"/>
        <v>3</v>
      </c>
    </row>
    <row r="46" spans="2:27" x14ac:dyDescent="0.25">
      <c r="B46" s="6">
        <f t="shared" si="11"/>
        <v>40</v>
      </c>
      <c r="C46" s="1" t="b">
        <v>1</v>
      </c>
      <c r="D46" s="1">
        <f t="shared" si="3"/>
        <v>17</v>
      </c>
      <c r="E46" s="1" t="s">
        <v>117</v>
      </c>
      <c r="F46" s="1" t="s">
        <v>121</v>
      </c>
      <c r="G46" s="1" t="s">
        <v>506</v>
      </c>
      <c r="H46" s="1" t="s">
        <v>509</v>
      </c>
      <c r="I46" s="1" t="s">
        <v>455</v>
      </c>
      <c r="J46" s="1"/>
      <c r="K46" s="1" t="s">
        <v>518</v>
      </c>
      <c r="L46" t="s">
        <v>528</v>
      </c>
      <c r="M46" s="1" t="s">
        <v>610</v>
      </c>
      <c r="N46" s="1"/>
      <c r="O46" s="1" t="s">
        <v>263</v>
      </c>
      <c r="P46" s="1" t="s">
        <v>598</v>
      </c>
      <c r="Q46" s="1" t="s">
        <v>596</v>
      </c>
      <c r="R46" s="1" t="s">
        <v>283</v>
      </c>
      <c r="S46" s="1" t="s">
        <v>286</v>
      </c>
      <c r="T46" s="1">
        <v>1</v>
      </c>
      <c r="U46" s="1">
        <v>1</v>
      </c>
      <c r="V46" s="26" t="b">
        <f>E46&lt;&gt;E45</f>
        <v>0</v>
      </c>
      <c r="W46" s="26">
        <f t="shared" si="6"/>
        <v>2</v>
      </c>
      <c r="X46" t="b">
        <f>O46&lt;&gt;O45</f>
        <v>0</v>
      </c>
      <c r="Y46" s="26">
        <f t="shared" si="7"/>
        <v>5</v>
      </c>
      <c r="Z46" s="26" t="b">
        <f>F46&lt;&gt;F45</f>
        <v>0</v>
      </c>
      <c r="AA46" s="26">
        <f t="shared" si="8"/>
        <v>3</v>
      </c>
    </row>
    <row r="47" spans="2:27" x14ac:dyDescent="0.25">
      <c r="B47" s="6">
        <f t="shared" ref="B47:B50" si="13">ROW()-ROW($B$6)</f>
        <v>41</v>
      </c>
      <c r="C47" s="1" t="b">
        <v>1</v>
      </c>
      <c r="D47" s="1">
        <f t="shared" si="3"/>
        <v>18</v>
      </c>
      <c r="E47" s="1" t="s">
        <v>117</v>
      </c>
      <c r="F47" s="1" t="s">
        <v>514</v>
      </c>
      <c r="G47" s="1" t="s">
        <v>506</v>
      </c>
      <c r="H47" s="1" t="s">
        <v>509</v>
      </c>
      <c r="I47" s="1" t="s">
        <v>455</v>
      </c>
      <c r="J47" s="1"/>
      <c r="K47" s="1" t="s">
        <v>518</v>
      </c>
      <c r="L47" t="s">
        <v>528</v>
      </c>
      <c r="M47" s="1" t="s">
        <v>610</v>
      </c>
      <c r="N47" s="1"/>
      <c r="O47" s="1" t="s">
        <v>27</v>
      </c>
      <c r="P47" s="1" t="s">
        <v>253</v>
      </c>
      <c r="Q47" s="1" t="s">
        <v>36</v>
      </c>
      <c r="R47" s="1" t="s">
        <v>329</v>
      </c>
      <c r="S47" s="1"/>
      <c r="T47" s="1"/>
      <c r="U47" s="1"/>
      <c r="V47" s="26" t="b">
        <f>E47&lt;&gt;E46</f>
        <v>0</v>
      </c>
      <c r="W47" s="26">
        <f t="shared" si="6"/>
        <v>2</v>
      </c>
      <c r="X47" t="b">
        <f>O47&lt;&gt;O46</f>
        <v>1</v>
      </c>
      <c r="Y47" s="26">
        <f t="shared" si="7"/>
        <v>6</v>
      </c>
      <c r="Z47" s="26" t="b">
        <f>F47&lt;&gt;F46</f>
        <v>1</v>
      </c>
      <c r="AA47" s="26">
        <f t="shared" si="8"/>
        <v>4</v>
      </c>
    </row>
    <row r="48" spans="2:27" x14ac:dyDescent="0.25">
      <c r="B48" s="6">
        <f t="shared" si="13"/>
        <v>42</v>
      </c>
      <c r="C48" s="1" t="b">
        <v>1</v>
      </c>
      <c r="D48" s="1">
        <f t="shared" si="3"/>
        <v>19</v>
      </c>
      <c r="E48" s="1" t="s">
        <v>117</v>
      </c>
      <c r="F48" s="1" t="s">
        <v>514</v>
      </c>
      <c r="G48" s="1" t="s">
        <v>506</v>
      </c>
      <c r="H48" s="1" t="s">
        <v>509</v>
      </c>
      <c r="I48" s="1" t="s">
        <v>455</v>
      </c>
      <c r="J48" s="1"/>
      <c r="K48" s="1" t="s">
        <v>518</v>
      </c>
      <c r="L48" t="s">
        <v>528</v>
      </c>
      <c r="M48" s="1" t="s">
        <v>610</v>
      </c>
      <c r="N48" s="1"/>
      <c r="O48" s="1" t="s">
        <v>27</v>
      </c>
      <c r="P48" s="1" t="s">
        <v>253</v>
      </c>
      <c r="Q48" s="1" t="s">
        <v>394</v>
      </c>
      <c r="R48" s="1" t="s">
        <v>330</v>
      </c>
      <c r="S48" s="1"/>
      <c r="T48" s="1"/>
      <c r="U48" s="1"/>
      <c r="V48" s="26" t="b">
        <f>E48&lt;&gt;E47</f>
        <v>0</v>
      </c>
      <c r="W48" s="26">
        <f t="shared" si="6"/>
        <v>2</v>
      </c>
      <c r="X48" t="b">
        <f>O48&lt;&gt;O47</f>
        <v>0</v>
      </c>
      <c r="Y48" s="26">
        <f t="shared" si="7"/>
        <v>6</v>
      </c>
      <c r="Z48" s="26" t="b">
        <f>F48&lt;&gt;F47</f>
        <v>0</v>
      </c>
      <c r="AA48" s="26">
        <f t="shared" si="8"/>
        <v>4</v>
      </c>
    </row>
    <row r="49" spans="2:27" x14ac:dyDescent="0.25">
      <c r="B49" s="6">
        <f t="shared" si="13"/>
        <v>43</v>
      </c>
      <c r="C49" s="1" t="b">
        <v>1</v>
      </c>
      <c r="D49" s="1">
        <f t="shared" si="3"/>
        <v>20</v>
      </c>
      <c r="E49" s="1" t="s">
        <v>117</v>
      </c>
      <c r="F49" s="1" t="s">
        <v>514</v>
      </c>
      <c r="G49" s="1" t="s">
        <v>506</v>
      </c>
      <c r="H49" s="1" t="s">
        <v>509</v>
      </c>
      <c r="I49" s="1" t="s">
        <v>455</v>
      </c>
      <c r="J49" s="1"/>
      <c r="K49" s="1" t="s">
        <v>518</v>
      </c>
      <c r="L49" t="s">
        <v>528</v>
      </c>
      <c r="M49" s="1" t="s">
        <v>610</v>
      </c>
      <c r="N49" s="1"/>
      <c r="O49" s="1" t="s">
        <v>27</v>
      </c>
      <c r="P49" s="1" t="s">
        <v>253</v>
      </c>
      <c r="Q49" s="1" t="s">
        <v>596</v>
      </c>
      <c r="R49" s="1" t="s">
        <v>331</v>
      </c>
      <c r="S49" s="1"/>
      <c r="T49" s="1"/>
      <c r="U49" s="1"/>
      <c r="V49" s="26" t="b">
        <f>E49&lt;&gt;E48</f>
        <v>0</v>
      </c>
      <c r="W49" s="26">
        <f t="shared" si="6"/>
        <v>2</v>
      </c>
      <c r="X49" t="b">
        <f>O49&lt;&gt;O48</f>
        <v>0</v>
      </c>
      <c r="Y49" s="26">
        <f t="shared" si="7"/>
        <v>6</v>
      </c>
      <c r="Z49" s="26" t="b">
        <f>F49&lt;&gt;F48</f>
        <v>0</v>
      </c>
      <c r="AA49" s="26">
        <f t="shared" si="8"/>
        <v>4</v>
      </c>
    </row>
    <row r="50" spans="2:27" x14ac:dyDescent="0.25">
      <c r="B50" s="6">
        <f t="shared" si="13"/>
        <v>44</v>
      </c>
      <c r="C50" s="1" t="b">
        <v>1</v>
      </c>
      <c r="D50" s="1">
        <f t="shared" si="3"/>
        <v>21</v>
      </c>
      <c r="E50" s="1" t="s">
        <v>117</v>
      </c>
      <c r="F50" s="1" t="s">
        <v>121</v>
      </c>
      <c r="G50" s="1" t="s">
        <v>506</v>
      </c>
      <c r="H50" s="1" t="s">
        <v>509</v>
      </c>
      <c r="I50" s="1" t="s">
        <v>455</v>
      </c>
      <c r="J50" s="1"/>
      <c r="K50" s="1" t="s">
        <v>518</v>
      </c>
      <c r="L50" t="s">
        <v>528</v>
      </c>
      <c r="M50" s="1" t="s">
        <v>610</v>
      </c>
      <c r="N50" s="1"/>
      <c r="O50" s="1" t="s">
        <v>27</v>
      </c>
      <c r="P50" s="1" t="s">
        <v>253</v>
      </c>
      <c r="Q50" s="1" t="s">
        <v>36</v>
      </c>
      <c r="R50" s="1" t="s">
        <v>326</v>
      </c>
      <c r="S50" s="1"/>
      <c r="T50" s="1"/>
      <c r="U50" s="1"/>
      <c r="V50" s="26" t="b">
        <f>E50&lt;&gt;E49</f>
        <v>0</v>
      </c>
      <c r="W50" s="26">
        <f t="shared" si="6"/>
        <v>2</v>
      </c>
      <c r="X50" t="b">
        <f>O50&lt;&gt;O49</f>
        <v>0</v>
      </c>
      <c r="Y50" s="26">
        <f t="shared" si="7"/>
        <v>6</v>
      </c>
      <c r="Z50" s="26" t="b">
        <f>F50&lt;&gt;F49</f>
        <v>1</v>
      </c>
      <c r="AA50" s="26">
        <f t="shared" si="8"/>
        <v>5</v>
      </c>
    </row>
    <row r="51" spans="2:27" x14ac:dyDescent="0.25">
      <c r="B51" s="6">
        <f t="shared" si="11"/>
        <v>45</v>
      </c>
      <c r="C51" s="1" t="b">
        <v>1</v>
      </c>
      <c r="D51" s="1">
        <f t="shared" si="3"/>
        <v>22</v>
      </c>
      <c r="E51" s="1" t="s">
        <v>117</v>
      </c>
      <c r="F51" s="1" t="s">
        <v>121</v>
      </c>
      <c r="G51" s="1" t="s">
        <v>506</v>
      </c>
      <c r="H51" s="1" t="s">
        <v>509</v>
      </c>
      <c r="I51" s="1" t="s">
        <v>455</v>
      </c>
      <c r="J51" s="1"/>
      <c r="K51" s="1" t="s">
        <v>518</v>
      </c>
      <c r="L51" t="s">
        <v>528</v>
      </c>
      <c r="M51" s="1" t="s">
        <v>610</v>
      </c>
      <c r="N51" s="1"/>
      <c r="O51" s="1" t="s">
        <v>27</v>
      </c>
      <c r="P51" s="1" t="s">
        <v>253</v>
      </c>
      <c r="Q51" s="1" t="s">
        <v>394</v>
      </c>
      <c r="R51" s="1" t="s">
        <v>327</v>
      </c>
      <c r="S51" s="1"/>
      <c r="T51" s="1"/>
      <c r="U51" s="1"/>
      <c r="V51" s="26" t="b">
        <f>E51&lt;&gt;E50</f>
        <v>0</v>
      </c>
      <c r="W51" s="26">
        <f t="shared" si="6"/>
        <v>2</v>
      </c>
      <c r="X51" t="b">
        <f>O51&lt;&gt;O50</f>
        <v>0</v>
      </c>
      <c r="Y51" s="26">
        <f t="shared" si="7"/>
        <v>6</v>
      </c>
      <c r="Z51" s="26" t="b">
        <f>F51&lt;&gt;F50</f>
        <v>0</v>
      </c>
      <c r="AA51" s="26">
        <f t="shared" si="8"/>
        <v>5</v>
      </c>
    </row>
    <row r="52" spans="2:27" x14ac:dyDescent="0.25">
      <c r="B52" s="6">
        <f t="shared" ref="B52" si="14">ROW()-ROW($B$6)</f>
        <v>46</v>
      </c>
      <c r="C52" s="1" t="b">
        <v>1</v>
      </c>
      <c r="D52" s="1">
        <f t="shared" si="3"/>
        <v>23</v>
      </c>
      <c r="E52" s="1" t="s">
        <v>117</v>
      </c>
      <c r="F52" s="1" t="s">
        <v>121</v>
      </c>
      <c r="G52" s="1" t="s">
        <v>506</v>
      </c>
      <c r="H52" s="1" t="s">
        <v>509</v>
      </c>
      <c r="I52" s="1" t="s">
        <v>455</v>
      </c>
      <c r="J52" s="1"/>
      <c r="K52" s="1" t="s">
        <v>518</v>
      </c>
      <c r="L52" t="s">
        <v>528</v>
      </c>
      <c r="M52" s="1" t="s">
        <v>610</v>
      </c>
      <c r="N52" s="1"/>
      <c r="O52" s="1" t="s">
        <v>27</v>
      </c>
      <c r="P52" s="1" t="s">
        <v>253</v>
      </c>
      <c r="Q52" s="1" t="s">
        <v>596</v>
      </c>
      <c r="R52" s="1" t="s">
        <v>328</v>
      </c>
      <c r="S52" s="1"/>
      <c r="T52" s="1"/>
      <c r="U52" s="1"/>
      <c r="V52" s="26" t="b">
        <f>E52&lt;&gt;E51</f>
        <v>0</v>
      </c>
      <c r="W52" s="26">
        <f t="shared" si="6"/>
        <v>2</v>
      </c>
      <c r="X52" t="b">
        <f>O52&lt;&gt;O51</f>
        <v>0</v>
      </c>
      <c r="Y52" s="26">
        <f t="shared" si="7"/>
        <v>6</v>
      </c>
      <c r="Z52" s="26" t="b">
        <f>F52&lt;&gt;F51</f>
        <v>0</v>
      </c>
      <c r="AA52" s="26">
        <f t="shared" si="8"/>
        <v>5</v>
      </c>
    </row>
    <row r="53" spans="2:27" x14ac:dyDescent="0.25">
      <c r="B53" s="23">
        <f>ROW()-ROW($B$6)</f>
        <v>47</v>
      </c>
      <c r="C53" s="1"/>
      <c r="D53" s="1">
        <f t="shared" si="3"/>
        <v>23</v>
      </c>
      <c r="E53" s="24" t="s">
        <v>118</v>
      </c>
      <c r="F53" s="24" t="s">
        <v>514</v>
      </c>
      <c r="G53" s="24" t="s">
        <v>506</v>
      </c>
      <c r="H53" s="24" t="s">
        <v>126</v>
      </c>
      <c r="I53" s="24" t="s">
        <v>624</v>
      </c>
      <c r="J53" s="24" t="s">
        <v>400</v>
      </c>
      <c r="K53" s="24" t="s">
        <v>518</v>
      </c>
      <c r="L53" s="24" t="s">
        <v>520</v>
      </c>
      <c r="M53" s="24" t="s">
        <v>610</v>
      </c>
      <c r="N53" s="24"/>
      <c r="O53" s="24" t="s">
        <v>263</v>
      </c>
      <c r="P53" s="1" t="s">
        <v>598</v>
      </c>
      <c r="Q53" s="24" t="s">
        <v>36</v>
      </c>
      <c r="R53" s="1" t="s">
        <v>281</v>
      </c>
      <c r="S53" s="1"/>
      <c r="T53" s="24"/>
      <c r="U53" s="24"/>
      <c r="V53" s="26" t="b">
        <f>E53&lt;&gt;E52</f>
        <v>1</v>
      </c>
      <c r="W53" s="26">
        <f t="shared" si="6"/>
        <v>3</v>
      </c>
      <c r="X53" t="b">
        <f>O53&lt;&gt;O52</f>
        <v>1</v>
      </c>
      <c r="Y53" s="26">
        <f t="shared" si="7"/>
        <v>7</v>
      </c>
      <c r="Z53" s="26" t="b">
        <f>F53&lt;&gt;F52</f>
        <v>1</v>
      </c>
      <c r="AA53" s="26">
        <f t="shared" si="8"/>
        <v>1</v>
      </c>
    </row>
    <row r="54" spans="2:27" x14ac:dyDescent="0.25">
      <c r="B54" s="23">
        <f>ROW()-ROW($B$6)</f>
        <v>48</v>
      </c>
      <c r="C54" s="1"/>
      <c r="D54" s="1">
        <f t="shared" si="3"/>
        <v>23</v>
      </c>
      <c r="E54" s="24" t="s">
        <v>118</v>
      </c>
      <c r="F54" s="24" t="s">
        <v>514</v>
      </c>
      <c r="G54" s="24" t="s">
        <v>506</v>
      </c>
      <c r="H54" s="24" t="s">
        <v>126</v>
      </c>
      <c r="I54" s="24" t="s">
        <v>624</v>
      </c>
      <c r="J54" s="24" t="s">
        <v>400</v>
      </c>
      <c r="K54" s="24" t="s">
        <v>518</v>
      </c>
      <c r="L54" s="24" t="s">
        <v>520</v>
      </c>
      <c r="M54" s="24" t="s">
        <v>612</v>
      </c>
      <c r="N54" s="24" t="s">
        <v>616</v>
      </c>
      <c r="O54" s="24" t="s">
        <v>263</v>
      </c>
      <c r="P54" s="1" t="s">
        <v>598</v>
      </c>
      <c r="Q54" s="24" t="s">
        <v>36</v>
      </c>
      <c r="R54" s="1" t="s">
        <v>288</v>
      </c>
      <c r="S54" s="1"/>
      <c r="T54" s="24"/>
      <c r="U54" s="24"/>
      <c r="V54" s="26" t="b">
        <f>E54&lt;&gt;E53</f>
        <v>0</v>
      </c>
      <c r="W54" s="26">
        <f t="shared" si="6"/>
        <v>3</v>
      </c>
      <c r="X54" t="b">
        <f>O54&lt;&gt;O53</f>
        <v>0</v>
      </c>
      <c r="Y54" s="26">
        <f t="shared" si="7"/>
        <v>7</v>
      </c>
      <c r="Z54" s="26" t="b">
        <f>F54&lt;&gt;F53</f>
        <v>0</v>
      </c>
      <c r="AA54" s="26">
        <f t="shared" si="8"/>
        <v>1</v>
      </c>
    </row>
    <row r="55" spans="2:27" x14ac:dyDescent="0.25">
      <c r="B55" s="23">
        <f t="shared" ref="B55:B71" si="15">ROW()-ROW($B$6)</f>
        <v>49</v>
      </c>
      <c r="C55" s="1"/>
      <c r="D55" s="1">
        <f t="shared" si="3"/>
        <v>23</v>
      </c>
      <c r="E55" s="24" t="s">
        <v>118</v>
      </c>
      <c r="F55" s="24" t="s">
        <v>514</v>
      </c>
      <c r="G55" s="24" t="s">
        <v>506</v>
      </c>
      <c r="H55" s="24" t="s">
        <v>126</v>
      </c>
      <c r="I55" s="24" t="s">
        <v>624</v>
      </c>
      <c r="J55" s="24" t="s">
        <v>400</v>
      </c>
      <c r="K55" s="24" t="s">
        <v>518</v>
      </c>
      <c r="L55" s="24" t="s">
        <v>520</v>
      </c>
      <c r="M55" s="24" t="s">
        <v>612</v>
      </c>
      <c r="N55" s="24" t="s">
        <v>616</v>
      </c>
      <c r="O55" s="24" t="s">
        <v>263</v>
      </c>
      <c r="P55" s="1" t="s">
        <v>598</v>
      </c>
      <c r="Q55" s="24" t="s">
        <v>36</v>
      </c>
      <c r="R55" s="1" t="s">
        <v>337</v>
      </c>
      <c r="S55" s="1"/>
      <c r="T55" s="24"/>
      <c r="U55" s="24"/>
      <c r="V55" s="26" t="b">
        <f>E55&lt;&gt;E54</f>
        <v>0</v>
      </c>
      <c r="W55" s="26">
        <f t="shared" si="6"/>
        <v>3</v>
      </c>
      <c r="X55" t="b">
        <f>O55&lt;&gt;O54</f>
        <v>0</v>
      </c>
      <c r="Y55" s="26">
        <f t="shared" si="7"/>
        <v>7</v>
      </c>
      <c r="Z55" s="26" t="b">
        <f>F55&lt;&gt;F54</f>
        <v>0</v>
      </c>
      <c r="AA55" s="26">
        <f t="shared" si="8"/>
        <v>1</v>
      </c>
    </row>
    <row r="56" spans="2:27" x14ac:dyDescent="0.25">
      <c r="B56" s="23">
        <f t="shared" si="15"/>
        <v>50</v>
      </c>
      <c r="C56" s="1"/>
      <c r="D56" s="1">
        <f t="shared" si="3"/>
        <v>23</v>
      </c>
      <c r="E56" s="24" t="s">
        <v>118</v>
      </c>
      <c r="F56" s="24" t="s">
        <v>514</v>
      </c>
      <c r="G56" s="24" t="s">
        <v>506</v>
      </c>
      <c r="H56" s="24" t="s">
        <v>126</v>
      </c>
      <c r="I56" s="24" t="s">
        <v>624</v>
      </c>
      <c r="J56" s="24" t="s">
        <v>400</v>
      </c>
      <c r="K56" s="24" t="s">
        <v>518</v>
      </c>
      <c r="L56" s="24" t="s">
        <v>520</v>
      </c>
      <c r="M56" s="24" t="s">
        <v>610</v>
      </c>
      <c r="N56" s="24"/>
      <c r="O56" s="24" t="s">
        <v>263</v>
      </c>
      <c r="P56" s="1" t="s">
        <v>598</v>
      </c>
      <c r="Q56" s="24" t="s">
        <v>394</v>
      </c>
      <c r="R56" s="1" t="s">
        <v>285</v>
      </c>
      <c r="S56" s="1"/>
      <c r="T56" s="24"/>
      <c r="U56" s="24"/>
      <c r="V56" s="26" t="b">
        <f>E56&lt;&gt;E55</f>
        <v>0</v>
      </c>
      <c r="W56" s="26">
        <f t="shared" si="6"/>
        <v>3</v>
      </c>
      <c r="X56" t="b">
        <f>O56&lt;&gt;O55</f>
        <v>0</v>
      </c>
      <c r="Y56" s="26">
        <f t="shared" si="7"/>
        <v>7</v>
      </c>
      <c r="Z56" s="26" t="b">
        <f>F56&lt;&gt;F55</f>
        <v>0</v>
      </c>
      <c r="AA56" s="26">
        <f t="shared" si="8"/>
        <v>1</v>
      </c>
    </row>
    <row r="57" spans="2:27" x14ac:dyDescent="0.25">
      <c r="B57" s="23">
        <f t="shared" si="15"/>
        <v>51</v>
      </c>
      <c r="C57" s="1"/>
      <c r="D57" s="1">
        <f t="shared" si="3"/>
        <v>23</v>
      </c>
      <c r="E57" s="24" t="s">
        <v>118</v>
      </c>
      <c r="F57" s="24" t="s">
        <v>514</v>
      </c>
      <c r="G57" s="24" t="s">
        <v>506</v>
      </c>
      <c r="H57" s="24" t="s">
        <v>126</v>
      </c>
      <c r="I57" s="24" t="s">
        <v>624</v>
      </c>
      <c r="J57" s="24" t="s">
        <v>400</v>
      </c>
      <c r="K57" s="24" t="s">
        <v>518</v>
      </c>
      <c r="L57" s="24" t="s">
        <v>520</v>
      </c>
      <c r="M57" s="24" t="s">
        <v>612</v>
      </c>
      <c r="N57" s="24" t="s">
        <v>616</v>
      </c>
      <c r="O57" s="24" t="s">
        <v>263</v>
      </c>
      <c r="P57" s="1" t="s">
        <v>598</v>
      </c>
      <c r="Q57" s="24" t="s">
        <v>394</v>
      </c>
      <c r="R57" s="1" t="s">
        <v>178</v>
      </c>
      <c r="S57" s="1"/>
      <c r="T57" s="24"/>
      <c r="U57" s="24"/>
      <c r="V57" s="26" t="b">
        <f>E57&lt;&gt;E56</f>
        <v>0</v>
      </c>
      <c r="W57" s="26">
        <f t="shared" si="6"/>
        <v>3</v>
      </c>
      <c r="X57" t="b">
        <f>O57&lt;&gt;O56</f>
        <v>0</v>
      </c>
      <c r="Y57" s="26">
        <f t="shared" si="7"/>
        <v>7</v>
      </c>
      <c r="Z57" s="26" t="b">
        <f>F57&lt;&gt;F56</f>
        <v>0</v>
      </c>
      <c r="AA57" s="26">
        <f t="shared" si="8"/>
        <v>1</v>
      </c>
    </row>
    <row r="58" spans="2:27" x14ac:dyDescent="0.25">
      <c r="B58" s="23">
        <f t="shared" si="15"/>
        <v>52</v>
      </c>
      <c r="C58" s="1"/>
      <c r="D58" s="1">
        <f t="shared" si="3"/>
        <v>23</v>
      </c>
      <c r="E58" s="24" t="s">
        <v>118</v>
      </c>
      <c r="F58" s="24" t="s">
        <v>514</v>
      </c>
      <c r="G58" s="24" t="s">
        <v>506</v>
      </c>
      <c r="H58" s="24" t="s">
        <v>126</v>
      </c>
      <c r="I58" s="24" t="s">
        <v>624</v>
      </c>
      <c r="J58" s="24" t="s">
        <v>400</v>
      </c>
      <c r="K58" s="24" t="s">
        <v>518</v>
      </c>
      <c r="L58" s="24" t="s">
        <v>520</v>
      </c>
      <c r="M58" s="24" t="s">
        <v>612</v>
      </c>
      <c r="N58" s="24" t="s">
        <v>616</v>
      </c>
      <c r="O58" s="24" t="s">
        <v>263</v>
      </c>
      <c r="P58" s="1" t="s">
        <v>598</v>
      </c>
      <c r="Q58" s="24" t="s">
        <v>394</v>
      </c>
      <c r="R58" s="1" t="s">
        <v>293</v>
      </c>
      <c r="S58" s="1"/>
      <c r="T58" s="24"/>
      <c r="U58" s="24"/>
      <c r="V58" s="26" t="b">
        <f>E58&lt;&gt;E57</f>
        <v>0</v>
      </c>
      <c r="W58" s="26">
        <f t="shared" si="6"/>
        <v>3</v>
      </c>
      <c r="X58" t="b">
        <f>O58&lt;&gt;O57</f>
        <v>0</v>
      </c>
      <c r="Y58" s="26">
        <f t="shared" si="7"/>
        <v>7</v>
      </c>
      <c r="Z58" s="26" t="b">
        <f>F58&lt;&gt;F57</f>
        <v>0</v>
      </c>
      <c r="AA58" s="26">
        <f t="shared" si="8"/>
        <v>1</v>
      </c>
    </row>
    <row r="59" spans="2:27" x14ac:dyDescent="0.25">
      <c r="B59" s="23">
        <f t="shared" si="15"/>
        <v>53</v>
      </c>
      <c r="C59" s="1"/>
      <c r="D59" s="1">
        <f t="shared" si="3"/>
        <v>23</v>
      </c>
      <c r="E59" s="24" t="s">
        <v>118</v>
      </c>
      <c r="F59" s="24" t="s">
        <v>514</v>
      </c>
      <c r="G59" s="24" t="s">
        <v>506</v>
      </c>
      <c r="H59" s="24" t="s">
        <v>126</v>
      </c>
      <c r="I59" s="24" t="s">
        <v>624</v>
      </c>
      <c r="J59" s="24" t="s">
        <v>400</v>
      </c>
      <c r="K59" s="24" t="s">
        <v>518</v>
      </c>
      <c r="L59" s="24" t="s">
        <v>520</v>
      </c>
      <c r="M59" s="24" t="s">
        <v>610</v>
      </c>
      <c r="N59" s="24"/>
      <c r="O59" s="24" t="s">
        <v>263</v>
      </c>
      <c r="P59" s="1" t="s">
        <v>598</v>
      </c>
      <c r="Q59" s="24" t="s">
        <v>596</v>
      </c>
      <c r="R59" s="1" t="s">
        <v>281</v>
      </c>
      <c r="S59" s="1" t="s">
        <v>285</v>
      </c>
      <c r="T59" s="24">
        <v>1</v>
      </c>
      <c r="U59" s="24">
        <v>1</v>
      </c>
      <c r="V59" s="26" t="b">
        <f>E59&lt;&gt;E58</f>
        <v>0</v>
      </c>
      <c r="W59" s="26">
        <f t="shared" si="6"/>
        <v>3</v>
      </c>
      <c r="X59" t="b">
        <f>O59&lt;&gt;O58</f>
        <v>0</v>
      </c>
      <c r="Y59" s="26">
        <f t="shared" si="7"/>
        <v>7</v>
      </c>
      <c r="Z59" s="26" t="b">
        <f>F59&lt;&gt;F58</f>
        <v>0</v>
      </c>
      <c r="AA59" s="26">
        <f t="shared" si="8"/>
        <v>1</v>
      </c>
    </row>
    <row r="60" spans="2:27" x14ac:dyDescent="0.25">
      <c r="B60" s="23">
        <f t="shared" si="15"/>
        <v>54</v>
      </c>
      <c r="C60" s="1"/>
      <c r="D60" s="1">
        <f t="shared" si="3"/>
        <v>23</v>
      </c>
      <c r="E60" s="24" t="s">
        <v>118</v>
      </c>
      <c r="F60" s="24" t="s">
        <v>121</v>
      </c>
      <c r="G60" s="24" t="s">
        <v>506</v>
      </c>
      <c r="H60" s="24" t="s">
        <v>126</v>
      </c>
      <c r="I60" s="24" t="s">
        <v>624</v>
      </c>
      <c r="J60" s="24" t="s">
        <v>401</v>
      </c>
      <c r="K60" s="24" t="s">
        <v>518</v>
      </c>
      <c r="L60" s="24" t="s">
        <v>520</v>
      </c>
      <c r="M60" s="24" t="s">
        <v>610</v>
      </c>
      <c r="N60" s="24"/>
      <c r="O60" s="24" t="s">
        <v>263</v>
      </c>
      <c r="P60" s="1" t="s">
        <v>598</v>
      </c>
      <c r="Q60" s="24" t="s">
        <v>36</v>
      </c>
      <c r="R60" s="1" t="s">
        <v>283</v>
      </c>
      <c r="S60" s="1"/>
      <c r="T60" s="24"/>
      <c r="U60" s="24"/>
      <c r="V60" s="26" t="b">
        <f>E60&lt;&gt;E59</f>
        <v>0</v>
      </c>
      <c r="W60" s="26">
        <f t="shared" si="6"/>
        <v>3</v>
      </c>
      <c r="X60" t="b">
        <f>O60&lt;&gt;O59</f>
        <v>0</v>
      </c>
      <c r="Y60" s="26">
        <f t="shared" si="7"/>
        <v>7</v>
      </c>
      <c r="Z60" s="26" t="b">
        <f>F60&lt;&gt;F59</f>
        <v>1</v>
      </c>
      <c r="AA60" s="26">
        <f t="shared" si="8"/>
        <v>2</v>
      </c>
    </row>
    <row r="61" spans="2:27" x14ac:dyDescent="0.25">
      <c r="B61" s="23">
        <f t="shared" si="15"/>
        <v>55</v>
      </c>
      <c r="C61" s="1"/>
      <c r="D61" s="1">
        <f t="shared" si="3"/>
        <v>23</v>
      </c>
      <c r="E61" s="24" t="s">
        <v>118</v>
      </c>
      <c r="F61" s="24" t="s">
        <v>121</v>
      </c>
      <c r="G61" s="24" t="s">
        <v>506</v>
      </c>
      <c r="H61" s="24" t="s">
        <v>126</v>
      </c>
      <c r="I61" s="24" t="s">
        <v>624</v>
      </c>
      <c r="J61" s="24" t="s">
        <v>401</v>
      </c>
      <c r="K61" s="24" t="s">
        <v>518</v>
      </c>
      <c r="L61" s="24" t="s">
        <v>520</v>
      </c>
      <c r="M61" s="24" t="s">
        <v>612</v>
      </c>
      <c r="N61" s="24" t="s">
        <v>616</v>
      </c>
      <c r="O61" s="24" t="s">
        <v>263</v>
      </c>
      <c r="P61" s="1" t="s">
        <v>598</v>
      </c>
      <c r="Q61" s="24" t="s">
        <v>36</v>
      </c>
      <c r="R61" s="1" t="s">
        <v>288</v>
      </c>
      <c r="S61" s="1"/>
      <c r="T61" s="24"/>
      <c r="U61" s="24"/>
      <c r="V61" s="26" t="b">
        <f>E61&lt;&gt;E60</f>
        <v>0</v>
      </c>
      <c r="W61" s="26">
        <f t="shared" si="6"/>
        <v>3</v>
      </c>
      <c r="X61" t="b">
        <f>O61&lt;&gt;O60</f>
        <v>0</v>
      </c>
      <c r="Y61" s="26">
        <f t="shared" si="7"/>
        <v>7</v>
      </c>
      <c r="Z61" s="26" t="b">
        <f>F61&lt;&gt;F60</f>
        <v>0</v>
      </c>
      <c r="AA61" s="26">
        <f t="shared" si="8"/>
        <v>2</v>
      </c>
    </row>
    <row r="62" spans="2:27" x14ac:dyDescent="0.25">
      <c r="B62" s="23">
        <f t="shared" si="15"/>
        <v>56</v>
      </c>
      <c r="C62" s="1"/>
      <c r="D62" s="1">
        <f t="shared" si="3"/>
        <v>23</v>
      </c>
      <c r="E62" s="24" t="s">
        <v>118</v>
      </c>
      <c r="F62" s="24" t="s">
        <v>121</v>
      </c>
      <c r="G62" s="24" t="s">
        <v>506</v>
      </c>
      <c r="H62" s="24" t="s">
        <v>126</v>
      </c>
      <c r="I62" s="24" t="s">
        <v>624</v>
      </c>
      <c r="J62" s="24" t="s">
        <v>401</v>
      </c>
      <c r="K62" s="24" t="s">
        <v>518</v>
      </c>
      <c r="L62" s="24" t="s">
        <v>520</v>
      </c>
      <c r="M62" s="24" t="s">
        <v>612</v>
      </c>
      <c r="N62" s="24" t="s">
        <v>616</v>
      </c>
      <c r="O62" s="24" t="s">
        <v>263</v>
      </c>
      <c r="P62" s="1" t="s">
        <v>598</v>
      </c>
      <c r="Q62" s="24" t="s">
        <v>36</v>
      </c>
      <c r="R62" s="1" t="s">
        <v>337</v>
      </c>
      <c r="S62" s="1"/>
      <c r="T62" s="24"/>
      <c r="U62" s="24"/>
      <c r="V62" s="26" t="b">
        <f>E62&lt;&gt;E61</f>
        <v>0</v>
      </c>
      <c r="W62" s="26">
        <f t="shared" si="6"/>
        <v>3</v>
      </c>
      <c r="X62" t="b">
        <f>O62&lt;&gt;O61</f>
        <v>0</v>
      </c>
      <c r="Y62" s="26">
        <f t="shared" si="7"/>
        <v>7</v>
      </c>
      <c r="Z62" s="26" t="b">
        <f>F62&lt;&gt;F61</f>
        <v>0</v>
      </c>
      <c r="AA62" s="26">
        <f t="shared" si="8"/>
        <v>2</v>
      </c>
    </row>
    <row r="63" spans="2:27" x14ac:dyDescent="0.25">
      <c r="B63" s="23">
        <f t="shared" si="15"/>
        <v>57</v>
      </c>
      <c r="C63" s="1"/>
      <c r="D63" s="1">
        <f t="shared" si="3"/>
        <v>23</v>
      </c>
      <c r="E63" s="24" t="s">
        <v>118</v>
      </c>
      <c r="F63" s="24" t="s">
        <v>121</v>
      </c>
      <c r="G63" s="24" t="s">
        <v>506</v>
      </c>
      <c r="H63" s="24" t="s">
        <v>126</v>
      </c>
      <c r="I63" s="24" t="s">
        <v>624</v>
      </c>
      <c r="J63" s="24" t="s">
        <v>401</v>
      </c>
      <c r="K63" s="24" t="s">
        <v>518</v>
      </c>
      <c r="L63" s="24" t="s">
        <v>520</v>
      </c>
      <c r="M63" s="24" t="s">
        <v>610</v>
      </c>
      <c r="N63" s="24"/>
      <c r="O63" s="24" t="s">
        <v>263</v>
      </c>
      <c r="P63" s="1" t="s">
        <v>598</v>
      </c>
      <c r="Q63" s="24" t="s">
        <v>394</v>
      </c>
      <c r="R63" s="1" t="s">
        <v>286</v>
      </c>
      <c r="S63" s="1"/>
      <c r="T63" s="24"/>
      <c r="U63" s="24"/>
      <c r="V63" s="26" t="b">
        <f>E63&lt;&gt;E62</f>
        <v>0</v>
      </c>
      <c r="W63" s="26">
        <f t="shared" si="6"/>
        <v>3</v>
      </c>
      <c r="X63" t="b">
        <f>O63&lt;&gt;O62</f>
        <v>0</v>
      </c>
      <c r="Y63" s="26">
        <f t="shared" si="7"/>
        <v>7</v>
      </c>
      <c r="Z63" s="26" t="b">
        <f>F63&lt;&gt;F62</f>
        <v>0</v>
      </c>
      <c r="AA63" s="26">
        <f t="shared" si="8"/>
        <v>2</v>
      </c>
    </row>
    <row r="64" spans="2:27" x14ac:dyDescent="0.25">
      <c r="B64" s="23">
        <f t="shared" si="15"/>
        <v>58</v>
      </c>
      <c r="C64" s="1"/>
      <c r="D64" s="1">
        <f t="shared" si="3"/>
        <v>23</v>
      </c>
      <c r="E64" s="24" t="s">
        <v>118</v>
      </c>
      <c r="F64" s="24" t="s">
        <v>121</v>
      </c>
      <c r="G64" s="24" t="s">
        <v>506</v>
      </c>
      <c r="H64" s="24" t="s">
        <v>126</v>
      </c>
      <c r="I64" s="24" t="s">
        <v>624</v>
      </c>
      <c r="J64" s="24" t="s">
        <v>401</v>
      </c>
      <c r="K64" s="24" t="s">
        <v>518</v>
      </c>
      <c r="L64" s="24" t="s">
        <v>520</v>
      </c>
      <c r="M64" s="24" t="s">
        <v>612</v>
      </c>
      <c r="N64" s="24" t="s">
        <v>616</v>
      </c>
      <c r="O64" s="24" t="s">
        <v>263</v>
      </c>
      <c r="P64" s="1" t="s">
        <v>598</v>
      </c>
      <c r="Q64" s="24" t="s">
        <v>394</v>
      </c>
      <c r="R64" s="1" t="s">
        <v>178</v>
      </c>
      <c r="S64" s="1"/>
      <c r="T64" s="24"/>
      <c r="U64" s="24"/>
      <c r="V64" s="26" t="b">
        <f>E64&lt;&gt;E63</f>
        <v>0</v>
      </c>
      <c r="W64" s="26">
        <f t="shared" si="6"/>
        <v>3</v>
      </c>
      <c r="X64" t="b">
        <f>O64&lt;&gt;O63</f>
        <v>0</v>
      </c>
      <c r="Y64" s="26">
        <f t="shared" si="7"/>
        <v>7</v>
      </c>
      <c r="Z64" s="26" t="b">
        <f>F64&lt;&gt;F63</f>
        <v>0</v>
      </c>
      <c r="AA64" s="26">
        <f t="shared" si="8"/>
        <v>2</v>
      </c>
    </row>
    <row r="65" spans="2:27" x14ac:dyDescent="0.25">
      <c r="B65" s="23">
        <f t="shared" si="15"/>
        <v>59</v>
      </c>
      <c r="C65" s="1"/>
      <c r="D65" s="1">
        <f t="shared" si="3"/>
        <v>23</v>
      </c>
      <c r="E65" s="24" t="s">
        <v>118</v>
      </c>
      <c r="F65" s="24" t="s">
        <v>121</v>
      </c>
      <c r="G65" s="24" t="s">
        <v>506</v>
      </c>
      <c r="H65" s="24" t="s">
        <v>126</v>
      </c>
      <c r="I65" s="24" t="s">
        <v>624</v>
      </c>
      <c r="J65" s="24" t="s">
        <v>401</v>
      </c>
      <c r="K65" s="24" t="s">
        <v>518</v>
      </c>
      <c r="L65" s="24" t="s">
        <v>520</v>
      </c>
      <c r="M65" s="24" t="s">
        <v>612</v>
      </c>
      <c r="N65" s="24" t="s">
        <v>616</v>
      </c>
      <c r="O65" s="24" t="s">
        <v>263</v>
      </c>
      <c r="P65" s="1" t="s">
        <v>598</v>
      </c>
      <c r="Q65" s="24" t="s">
        <v>394</v>
      </c>
      <c r="R65" s="1" t="s">
        <v>293</v>
      </c>
      <c r="S65" s="1"/>
      <c r="T65" s="24"/>
      <c r="U65" s="24"/>
      <c r="V65" s="26" t="b">
        <f>E65&lt;&gt;E64</f>
        <v>0</v>
      </c>
      <c r="W65" s="26">
        <f t="shared" si="6"/>
        <v>3</v>
      </c>
      <c r="X65" t="b">
        <f>O65&lt;&gt;O64</f>
        <v>0</v>
      </c>
      <c r="Y65" s="26">
        <f t="shared" si="7"/>
        <v>7</v>
      </c>
      <c r="Z65" s="26" t="b">
        <f>F65&lt;&gt;F64</f>
        <v>0</v>
      </c>
      <c r="AA65" s="26">
        <f t="shared" si="8"/>
        <v>2</v>
      </c>
    </row>
    <row r="66" spans="2:27" x14ac:dyDescent="0.25">
      <c r="B66" s="23">
        <f t="shared" si="15"/>
        <v>60</v>
      </c>
      <c r="C66" s="1"/>
      <c r="D66" s="1">
        <f t="shared" si="3"/>
        <v>23</v>
      </c>
      <c r="E66" s="24" t="s">
        <v>118</v>
      </c>
      <c r="F66" s="24" t="s">
        <v>121</v>
      </c>
      <c r="G66" s="24" t="s">
        <v>506</v>
      </c>
      <c r="H66" s="24" t="s">
        <v>126</v>
      </c>
      <c r="I66" s="24" t="s">
        <v>624</v>
      </c>
      <c r="J66" s="24" t="s">
        <v>401</v>
      </c>
      <c r="K66" s="24" t="s">
        <v>518</v>
      </c>
      <c r="L66" s="24" t="s">
        <v>520</v>
      </c>
      <c r="M66" s="24" t="s">
        <v>610</v>
      </c>
      <c r="N66" s="24"/>
      <c r="O66" s="24" t="s">
        <v>263</v>
      </c>
      <c r="P66" s="1" t="s">
        <v>598</v>
      </c>
      <c r="Q66" s="24" t="s">
        <v>596</v>
      </c>
      <c r="R66" s="1" t="s">
        <v>283</v>
      </c>
      <c r="S66" s="1" t="s">
        <v>286</v>
      </c>
      <c r="T66" s="24">
        <v>1</v>
      </c>
      <c r="U66" s="24">
        <v>1</v>
      </c>
      <c r="V66" s="26" t="b">
        <f>E66&lt;&gt;E65</f>
        <v>0</v>
      </c>
      <c r="W66" s="26">
        <f t="shared" si="6"/>
        <v>3</v>
      </c>
      <c r="X66" t="b">
        <f>O66&lt;&gt;O65</f>
        <v>0</v>
      </c>
      <c r="Y66" s="26">
        <f t="shared" si="7"/>
        <v>7</v>
      </c>
      <c r="Z66" s="26" t="b">
        <f>F66&lt;&gt;F65</f>
        <v>0</v>
      </c>
      <c r="AA66" s="26">
        <f t="shared" si="8"/>
        <v>2</v>
      </c>
    </row>
    <row r="67" spans="2:27" x14ac:dyDescent="0.25">
      <c r="B67" s="23">
        <f t="shared" si="15"/>
        <v>61</v>
      </c>
      <c r="C67" s="1"/>
      <c r="D67" s="1">
        <f t="shared" si="3"/>
        <v>23</v>
      </c>
      <c r="E67" s="24" t="s">
        <v>118</v>
      </c>
      <c r="F67" s="24" t="s">
        <v>122</v>
      </c>
      <c r="G67" s="24" t="s">
        <v>506</v>
      </c>
      <c r="H67" s="24" t="s">
        <v>126</v>
      </c>
      <c r="I67" s="24" t="s">
        <v>624</v>
      </c>
      <c r="J67" s="24" t="s">
        <v>402</v>
      </c>
      <c r="K67" s="24" t="s">
        <v>518</v>
      </c>
      <c r="L67" s="24" t="s">
        <v>520</v>
      </c>
      <c r="M67" s="24" t="s">
        <v>610</v>
      </c>
      <c r="N67" s="24"/>
      <c r="O67" s="24" t="s">
        <v>263</v>
      </c>
      <c r="P67" s="1" t="s">
        <v>598</v>
      </c>
      <c r="Q67" s="24" t="s">
        <v>36</v>
      </c>
      <c r="R67" s="1" t="s">
        <v>608</v>
      </c>
      <c r="S67" s="1"/>
      <c r="T67" s="24"/>
      <c r="U67" s="24"/>
      <c r="V67" s="26" t="b">
        <f>E67&lt;&gt;E66</f>
        <v>0</v>
      </c>
      <c r="W67" s="26">
        <f t="shared" si="6"/>
        <v>3</v>
      </c>
      <c r="X67" t="b">
        <f>O67&lt;&gt;O66</f>
        <v>0</v>
      </c>
      <c r="Y67" s="26">
        <f t="shared" si="7"/>
        <v>7</v>
      </c>
      <c r="Z67" s="26" t="b">
        <f>F67&lt;&gt;F66</f>
        <v>1</v>
      </c>
      <c r="AA67" s="26">
        <f t="shared" si="8"/>
        <v>3</v>
      </c>
    </row>
    <row r="68" spans="2:27" x14ac:dyDescent="0.25">
      <c r="B68" s="23">
        <f t="shared" si="15"/>
        <v>62</v>
      </c>
      <c r="C68" s="1"/>
      <c r="D68" s="1">
        <f t="shared" si="3"/>
        <v>23</v>
      </c>
      <c r="E68" s="24" t="s">
        <v>118</v>
      </c>
      <c r="F68" s="24" t="s">
        <v>122</v>
      </c>
      <c r="G68" s="24" t="s">
        <v>506</v>
      </c>
      <c r="H68" s="24" t="s">
        <v>126</v>
      </c>
      <c r="I68" s="24" t="s">
        <v>624</v>
      </c>
      <c r="J68" s="24" t="s">
        <v>402</v>
      </c>
      <c r="K68" s="24" t="s">
        <v>518</v>
      </c>
      <c r="L68" s="24" t="s">
        <v>520</v>
      </c>
      <c r="M68" s="24" t="s">
        <v>610</v>
      </c>
      <c r="N68" s="24"/>
      <c r="O68" s="24" t="s">
        <v>263</v>
      </c>
      <c r="P68" s="1" t="s">
        <v>598</v>
      </c>
      <c r="Q68" s="24" t="s">
        <v>394</v>
      </c>
      <c r="R68" s="1" t="s">
        <v>609</v>
      </c>
      <c r="S68" s="1"/>
      <c r="T68" s="24"/>
      <c r="U68" s="24"/>
      <c r="V68" s="26" t="b">
        <f>E68&lt;&gt;E67</f>
        <v>0</v>
      </c>
      <c r="W68" s="26">
        <f t="shared" si="6"/>
        <v>3</v>
      </c>
      <c r="X68" t="b">
        <f>O68&lt;&gt;O67</f>
        <v>0</v>
      </c>
      <c r="Y68" s="26">
        <f t="shared" si="7"/>
        <v>7</v>
      </c>
      <c r="Z68" s="26" t="b">
        <f>F68&lt;&gt;F67</f>
        <v>0</v>
      </c>
      <c r="AA68" s="26">
        <f t="shared" si="8"/>
        <v>3</v>
      </c>
    </row>
    <row r="69" spans="2:27" x14ac:dyDescent="0.25">
      <c r="B69" s="23">
        <f t="shared" si="15"/>
        <v>63</v>
      </c>
      <c r="C69" s="1"/>
      <c r="D69" s="1">
        <f t="shared" si="3"/>
        <v>23</v>
      </c>
      <c r="E69" s="24" t="s">
        <v>118</v>
      </c>
      <c r="F69" s="24" t="s">
        <v>122</v>
      </c>
      <c r="G69" s="24" t="s">
        <v>506</v>
      </c>
      <c r="H69" s="24" t="s">
        <v>126</v>
      </c>
      <c r="I69" s="24" t="s">
        <v>624</v>
      </c>
      <c r="J69" s="24" t="s">
        <v>402</v>
      </c>
      <c r="K69" s="24" t="s">
        <v>518</v>
      </c>
      <c r="L69" s="24" t="s">
        <v>520</v>
      </c>
      <c r="M69" s="24" t="s">
        <v>612</v>
      </c>
      <c r="N69" s="24" t="s">
        <v>616</v>
      </c>
      <c r="O69" s="24" t="s">
        <v>263</v>
      </c>
      <c r="P69" s="1" t="s">
        <v>598</v>
      </c>
      <c r="Q69" s="24" t="s">
        <v>394</v>
      </c>
      <c r="R69" s="1" t="s">
        <v>178</v>
      </c>
      <c r="S69" s="1"/>
      <c r="T69" s="24"/>
      <c r="U69" s="24"/>
      <c r="V69" s="26" t="b">
        <f>E69&lt;&gt;E68</f>
        <v>0</v>
      </c>
      <c r="W69" s="26">
        <f t="shared" si="6"/>
        <v>3</v>
      </c>
      <c r="X69" t="b">
        <f>O69&lt;&gt;O68</f>
        <v>0</v>
      </c>
      <c r="Y69" s="26">
        <f t="shared" si="7"/>
        <v>7</v>
      </c>
      <c r="Z69" s="26" t="b">
        <f>F69&lt;&gt;F68</f>
        <v>0</v>
      </c>
      <c r="AA69" s="26">
        <f t="shared" si="8"/>
        <v>3</v>
      </c>
    </row>
    <row r="70" spans="2:27" x14ac:dyDescent="0.25">
      <c r="B70" s="23">
        <f t="shared" si="15"/>
        <v>64</v>
      </c>
      <c r="C70" s="1"/>
      <c r="D70" s="1">
        <f t="shared" si="3"/>
        <v>23</v>
      </c>
      <c r="E70" s="24" t="s">
        <v>118</v>
      </c>
      <c r="F70" s="24" t="s">
        <v>122</v>
      </c>
      <c r="G70" s="24" t="s">
        <v>506</v>
      </c>
      <c r="H70" s="24" t="s">
        <v>126</v>
      </c>
      <c r="I70" s="24" t="s">
        <v>624</v>
      </c>
      <c r="J70" s="24" t="s">
        <v>402</v>
      </c>
      <c r="K70" s="24" t="s">
        <v>518</v>
      </c>
      <c r="L70" s="24" t="s">
        <v>520</v>
      </c>
      <c r="M70" s="24" t="s">
        <v>612</v>
      </c>
      <c r="N70" s="24" t="s">
        <v>616</v>
      </c>
      <c r="O70" s="24" t="s">
        <v>263</v>
      </c>
      <c r="P70" s="1" t="s">
        <v>598</v>
      </c>
      <c r="Q70" s="24" t="s">
        <v>394</v>
      </c>
      <c r="R70" s="1" t="s">
        <v>293</v>
      </c>
      <c r="S70" s="1"/>
      <c r="T70" s="24"/>
      <c r="U70" s="24"/>
      <c r="V70" s="26" t="b">
        <f>E70&lt;&gt;E69</f>
        <v>0</v>
      </c>
      <c r="W70" s="26">
        <f t="shared" si="6"/>
        <v>3</v>
      </c>
      <c r="X70" t="b">
        <f>O70&lt;&gt;O69</f>
        <v>0</v>
      </c>
      <c r="Y70" s="26">
        <f t="shared" si="7"/>
        <v>7</v>
      </c>
      <c r="Z70" s="26" t="b">
        <f>F70&lt;&gt;F69</f>
        <v>0</v>
      </c>
      <c r="AA70" s="26">
        <f t="shared" si="8"/>
        <v>3</v>
      </c>
    </row>
    <row r="71" spans="2:27" x14ac:dyDescent="0.25">
      <c r="B71" s="23">
        <f t="shared" si="15"/>
        <v>65</v>
      </c>
      <c r="C71" s="1"/>
      <c r="D71" s="1">
        <f t="shared" si="3"/>
        <v>23</v>
      </c>
      <c r="E71" s="24" t="s">
        <v>118</v>
      </c>
      <c r="F71" s="24" t="s">
        <v>122</v>
      </c>
      <c r="G71" s="24" t="s">
        <v>506</v>
      </c>
      <c r="H71" s="24" t="s">
        <v>126</v>
      </c>
      <c r="I71" s="24" t="s">
        <v>624</v>
      </c>
      <c r="J71" s="24" t="s">
        <v>402</v>
      </c>
      <c r="K71" s="24" t="s">
        <v>518</v>
      </c>
      <c r="L71" s="24" t="s">
        <v>520</v>
      </c>
      <c r="M71" s="24" t="s">
        <v>610</v>
      </c>
      <c r="N71" s="24"/>
      <c r="O71" s="24" t="s">
        <v>263</v>
      </c>
      <c r="P71" s="1" t="s">
        <v>598</v>
      </c>
      <c r="Q71" s="24" t="s">
        <v>596</v>
      </c>
      <c r="R71" s="1" t="s">
        <v>608</v>
      </c>
      <c r="S71" s="1" t="s">
        <v>609</v>
      </c>
      <c r="T71" s="24">
        <v>1</v>
      </c>
      <c r="U71" s="24">
        <v>1</v>
      </c>
      <c r="V71" s="26" t="b">
        <f>E71&lt;&gt;E70</f>
        <v>0</v>
      </c>
      <c r="W71" s="26">
        <f t="shared" si="6"/>
        <v>3</v>
      </c>
      <c r="X71" t="b">
        <f>O71&lt;&gt;O70</f>
        <v>0</v>
      </c>
      <c r="Y71" s="26">
        <f t="shared" si="7"/>
        <v>7</v>
      </c>
      <c r="Z71" s="26" t="b">
        <f>F71&lt;&gt;F70</f>
        <v>0</v>
      </c>
      <c r="AA71" s="26">
        <f t="shared" si="8"/>
        <v>3</v>
      </c>
    </row>
    <row r="72" spans="2:27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O72" s="1"/>
    </row>
    <row r="73" spans="2:27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O73" s="1"/>
    </row>
    <row r="74" spans="2:27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O74" s="1"/>
    </row>
    <row r="75" spans="2:27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O75" s="1"/>
    </row>
    <row r="76" spans="2:27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O76" s="1"/>
    </row>
    <row r="77" spans="2:27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O77" s="1"/>
    </row>
    <row r="78" spans="2:27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O78" s="1"/>
    </row>
    <row r="79" spans="2:27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O79" s="1"/>
    </row>
    <row r="80" spans="2:27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O80" s="1"/>
    </row>
    <row r="81" spans="2:1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O81" s="1"/>
    </row>
    <row r="82" spans="2: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O82" s="1"/>
    </row>
    <row r="83" spans="2: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O83" s="1"/>
    </row>
    <row r="84" spans="2: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O84" s="1"/>
    </row>
    <row r="85" spans="2:1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O85" s="1"/>
    </row>
    <row r="86" spans="2:15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O86" s="1"/>
    </row>
    <row r="87" spans="2:15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O87" s="1"/>
    </row>
    <row r="88" spans="2:15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O88" s="1"/>
    </row>
    <row r="89" spans="2:15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O89" s="1"/>
    </row>
    <row r="90" spans="2:15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O90" s="1"/>
    </row>
    <row r="91" spans="2:15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O91" s="1"/>
    </row>
    <row r="92" spans="2:15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O92" s="1"/>
    </row>
    <row r="93" spans="2:15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O93" s="1"/>
    </row>
    <row r="94" spans="2:15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O94" s="1"/>
    </row>
    <row r="95" spans="2:15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O95" s="1"/>
    </row>
    <row r="96" spans="2:15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O96" s="1"/>
    </row>
  </sheetData>
  <phoneticPr fontId="5" type="noConversion"/>
  <conditionalFormatting sqref="B7:AA71">
    <cfRule type="expression" dxfId="3" priority="35">
      <formula>$V7=TRUE</formula>
    </cfRule>
    <cfRule type="expression" dxfId="2" priority="36">
      <formula>MOD($Y7,2)=0</formula>
    </cfRule>
    <cfRule type="expression" dxfId="1" priority="37">
      <formula>$C7=FALSE</formula>
    </cfRule>
    <cfRule type="expression" dxfId="0" priority="38">
      <formula>MOD($AA7,2)=0</formula>
    </cfRule>
  </conditionalFormatting>
  <dataValidations count="13">
    <dataValidation type="list" allowBlank="1" showInputMessage="1" showErrorMessage="1" sqref="K7:L71" xr:uid="{298F0EAD-BDA0-4AC5-97DA-E4181C92374A}">
      <formula1>list_Compartment_NameID</formula1>
    </dataValidation>
    <dataValidation type="list" allowBlank="1" showInputMessage="1" showErrorMessage="1" sqref="Q7:Q52" xr:uid="{5319FF16-CB3B-4BE2-86B3-E147CC3FA89E}">
      <formula1>"Agric, NonAg, Genrl"</formula1>
    </dataValidation>
    <dataValidation type="list" allowBlank="1" showInputMessage="1" showErrorMessage="1" sqref="E7:E71" xr:uid="{E8B64E5D-A63C-43C6-BBC8-5A35B6556712}">
      <formula1>list_IC_NameID</formula1>
    </dataValidation>
    <dataValidation type="list" allowBlank="1" showInputMessage="1" showErrorMessage="1" sqref="I7:I71" xr:uid="{CC42E820-EED1-4076-B49F-3B9A1B491994}">
      <formula1>list_GeoTot_NameID</formula1>
    </dataValidation>
    <dataValidation type="list" showInputMessage="1" showErrorMessage="1" sqref="P7:P71" xr:uid="{F729B469-8B1A-4FDF-AB1E-1C999C2D4B47}">
      <formula1>list_Projections</formula1>
    </dataValidation>
    <dataValidation type="list" showInputMessage="1" showErrorMessage="1" sqref="O7:O71" xr:uid="{FC04065A-62E9-4588-AF5F-8AF6176526C9}">
      <formula1>list_GeoFile_NameID</formula1>
    </dataValidation>
    <dataValidation type="list" allowBlank="1" showInputMessage="1" showErrorMessage="1" sqref="J7:J71 S7:S71" xr:uid="{DFF510E2-1FFE-4436-8874-BA13BF29E7FB}">
      <formula1>list_Data</formula1>
    </dataValidation>
    <dataValidation type="list" allowBlank="1" showInputMessage="1" showErrorMessage="1" sqref="N7:N71" xr:uid="{736E707F-AD7B-46E0-92A6-FF864C450CBB}">
      <formula1>list_Sensitivity_Types</formula1>
    </dataValidation>
    <dataValidation type="list" allowBlank="1" showInputMessage="1" showErrorMessage="1" sqref="F7:F71" xr:uid="{F1612DBF-5981-4AE6-A691-A2270039C76D}">
      <formula1>list_Flow_NameID</formula1>
    </dataValidation>
    <dataValidation type="list" allowBlank="1" showInputMessage="1" showErrorMessage="1" sqref="G7:H71" xr:uid="{D8E7B98E-B2AB-4F91-A98E-8F11B11E7FF7}">
      <formula1>list_Unit_NameID</formula1>
    </dataValidation>
    <dataValidation type="list" allowBlank="1" showInputMessage="1" showErrorMessage="1" sqref="C7:C71" xr:uid="{801251B8-A2E5-4D93-BEFB-0F51798635F0}">
      <formula1>"TRUE,FALSE"</formula1>
    </dataValidation>
    <dataValidation type="list" showInputMessage="1" showErrorMessage="1" sqref="R7:R71" xr:uid="{6DF03EEA-278F-4982-B8DF-8CC8BDFA5E64}">
      <formula1>list_Data</formula1>
    </dataValidation>
    <dataValidation type="list" allowBlank="1" showInputMessage="1" showErrorMessage="1" sqref="M7:M71" xr:uid="{B40CA967-072C-47A3-8616-C079EEFA8C69}">
      <formula1>list_Calculation_Types</formula1>
    </dataValidation>
  </dataValidations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A73E3-33B6-45F1-858B-87E4741E8769}">
  <sheetPr>
    <pageSetUpPr autoPageBreaks="0"/>
  </sheetPr>
  <dimension ref="B3:P13"/>
  <sheetViews>
    <sheetView zoomScale="70" zoomScaleNormal="70" workbookViewId="0">
      <selection activeCell="D10" sqref="D10"/>
    </sheetView>
  </sheetViews>
  <sheetFormatPr defaultRowHeight="15" x14ac:dyDescent="0.25"/>
  <cols>
    <col min="3" max="3" width="27" customWidth="1"/>
    <col min="4" max="4" width="41" customWidth="1"/>
    <col min="5" max="6" width="13.28515625" customWidth="1"/>
    <col min="7" max="7" width="91.85546875" customWidth="1"/>
    <col min="8" max="8" width="20.7109375" customWidth="1"/>
    <col min="9" max="9" width="49.140625" customWidth="1"/>
    <col min="10" max="10" width="66.85546875" customWidth="1"/>
  </cols>
  <sheetData>
    <row r="3" spans="2:16" ht="18" thickBot="1" x14ac:dyDescent="0.3">
      <c r="B3" s="3" t="s">
        <v>231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ht="15.75" thickTop="1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7" spans="2:16" ht="30" x14ac:dyDescent="0.25">
      <c r="C7" s="13" t="s">
        <v>232</v>
      </c>
      <c r="D7" s="13" t="s">
        <v>2</v>
      </c>
      <c r="E7" s="13" t="s">
        <v>238</v>
      </c>
      <c r="F7" s="13" t="s">
        <v>482</v>
      </c>
      <c r="G7" s="13" t="s">
        <v>233</v>
      </c>
      <c r="H7" s="13" t="s">
        <v>237</v>
      </c>
      <c r="I7" s="13" t="s">
        <v>245</v>
      </c>
      <c r="J7" s="13" t="s">
        <v>234</v>
      </c>
    </row>
    <row r="8" spans="2:16" ht="45" x14ac:dyDescent="0.25">
      <c r="C8" s="8" t="s">
        <v>236</v>
      </c>
      <c r="D8" s="8" t="s">
        <v>258</v>
      </c>
      <c r="E8" s="8" t="s">
        <v>239</v>
      </c>
      <c r="F8" s="8">
        <f t="shared" ref="F8:F13" si="0">1/1000000</f>
        <v>9.9999999999999995E-7</v>
      </c>
      <c r="G8" s="8"/>
      <c r="H8" s="8"/>
      <c r="I8" s="14" t="s">
        <v>246</v>
      </c>
      <c r="J8" s="15" t="s">
        <v>235</v>
      </c>
    </row>
    <row r="9" spans="2:16" ht="75" x14ac:dyDescent="0.25">
      <c r="C9" s="8" t="s">
        <v>598</v>
      </c>
      <c r="D9" s="8"/>
      <c r="E9" s="8"/>
      <c r="F9" s="20">
        <f>1/1000000</f>
        <v>9.9999999999999995E-7</v>
      </c>
      <c r="G9" s="14" t="s">
        <v>487</v>
      </c>
      <c r="H9" s="8" t="s">
        <v>486</v>
      </c>
      <c r="I9" s="14"/>
      <c r="J9" s="15" t="s">
        <v>488</v>
      </c>
    </row>
    <row r="10" spans="2:16" ht="30" x14ac:dyDescent="0.25">
      <c r="C10" s="8" t="s">
        <v>485</v>
      </c>
      <c r="D10" s="8" t="s">
        <v>484</v>
      </c>
      <c r="E10" s="8" t="s">
        <v>239</v>
      </c>
      <c r="F10" s="20">
        <f>1/1000000</f>
        <v>9.9999999999999995E-7</v>
      </c>
      <c r="G10" s="8"/>
      <c r="H10" s="8" t="s">
        <v>483</v>
      </c>
      <c r="I10" s="14"/>
      <c r="J10" s="15"/>
    </row>
    <row r="11" spans="2:16" ht="60" x14ac:dyDescent="0.25">
      <c r="C11" s="8" t="s">
        <v>240</v>
      </c>
      <c r="D11" s="8" t="s">
        <v>241</v>
      </c>
      <c r="E11" s="8" t="s">
        <v>239</v>
      </c>
      <c r="F11" s="8">
        <f t="shared" si="0"/>
        <v>9.9999999999999995E-7</v>
      </c>
      <c r="G11" s="8" t="s">
        <v>242</v>
      </c>
      <c r="H11" s="8" t="s">
        <v>243</v>
      </c>
      <c r="I11" s="14"/>
      <c r="J11" s="8" t="s">
        <v>244</v>
      </c>
    </row>
    <row r="12" spans="2:16" ht="90" x14ac:dyDescent="0.25">
      <c r="C12" s="8" t="s">
        <v>597</v>
      </c>
      <c r="D12" s="8" t="s">
        <v>247</v>
      </c>
      <c r="E12" s="8" t="s">
        <v>239</v>
      </c>
      <c r="F12" s="8">
        <f t="shared" si="0"/>
        <v>9.9999999999999995E-7</v>
      </c>
      <c r="G12" s="8" t="s">
        <v>250</v>
      </c>
      <c r="H12" s="8" t="s">
        <v>248</v>
      </c>
      <c r="I12" s="14" t="s">
        <v>249</v>
      </c>
      <c r="J12" s="8" t="s">
        <v>251</v>
      </c>
    </row>
    <row r="13" spans="2:16" ht="90" x14ac:dyDescent="0.25">
      <c r="C13" s="8" t="s">
        <v>253</v>
      </c>
      <c r="D13" s="8" t="s">
        <v>254</v>
      </c>
      <c r="E13" s="8" t="s">
        <v>239</v>
      </c>
      <c r="F13" s="8">
        <f t="shared" si="0"/>
        <v>9.9999999999999995E-7</v>
      </c>
      <c r="G13" s="8" t="s">
        <v>257</v>
      </c>
      <c r="H13" s="8" t="s">
        <v>255</v>
      </c>
      <c r="I13" s="14" t="s">
        <v>256</v>
      </c>
      <c r="J13" s="8" t="s">
        <v>252</v>
      </c>
    </row>
  </sheetData>
  <hyperlinks>
    <hyperlink ref="J8" r:id="rId1" xr:uid="{D1D52D5A-C845-4298-8DDC-7D0E87EE4326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872E6-F6A6-4828-92AE-82822FEE2BA1}">
  <dimension ref="B3:O31"/>
  <sheetViews>
    <sheetView workbookViewId="0">
      <selection activeCell="M15" sqref="M15"/>
    </sheetView>
  </sheetViews>
  <sheetFormatPr defaultRowHeight="15" x14ac:dyDescent="0.25"/>
  <cols>
    <col min="2" max="2" width="11" customWidth="1"/>
  </cols>
  <sheetData>
    <row r="3" spans="2:15" x14ac:dyDescent="0.25">
      <c r="B3" t="s">
        <v>498</v>
      </c>
    </row>
    <row r="4" spans="2:15" x14ac:dyDescent="0.25">
      <c r="B4" t="s">
        <v>499</v>
      </c>
    </row>
    <row r="6" spans="2:15" ht="15.75" thickBot="1" x14ac:dyDescent="0.3">
      <c r="B6" s="21" t="s">
        <v>500</v>
      </c>
    </row>
    <row r="8" spans="2:15" ht="30" x14ac:dyDescent="0.25">
      <c r="B8" s="13" t="s">
        <v>501</v>
      </c>
      <c r="C8" s="22" t="s">
        <v>119</v>
      </c>
      <c r="D8" s="22" t="s">
        <v>120</v>
      </c>
      <c r="E8" s="22" t="s">
        <v>121</v>
      </c>
      <c r="F8" s="22" t="s">
        <v>514</v>
      </c>
      <c r="G8" s="22" t="s">
        <v>122</v>
      </c>
      <c r="N8" s="1" t="s">
        <v>100</v>
      </c>
      <c r="O8" s="1">
        <v>1.0079</v>
      </c>
    </row>
    <row r="9" spans="2:15" x14ac:dyDescent="0.25">
      <c r="B9" s="22" t="s">
        <v>119</v>
      </c>
      <c r="C9">
        <v>1</v>
      </c>
      <c r="N9" s="1" t="s">
        <v>97</v>
      </c>
      <c r="O9" s="1">
        <v>14.0067</v>
      </c>
    </row>
    <row r="10" spans="2:15" x14ac:dyDescent="0.25">
      <c r="B10" s="22" t="s">
        <v>120</v>
      </c>
      <c r="D10">
        <v>1</v>
      </c>
      <c r="N10" s="1" t="s">
        <v>98</v>
      </c>
      <c r="O10" s="1">
        <v>15.9994</v>
      </c>
    </row>
    <row r="11" spans="2:15" x14ac:dyDescent="0.25">
      <c r="B11" s="22" t="s">
        <v>121</v>
      </c>
      <c r="D11">
        <f>mw_N/mw_NOx</f>
        <v>0.35009631374953759</v>
      </c>
      <c r="E11">
        <v>1</v>
      </c>
      <c r="N11" s="1" t="s">
        <v>96</v>
      </c>
      <c r="O11" s="1">
        <v>30.973800000000001</v>
      </c>
    </row>
    <row r="12" spans="2:15" x14ac:dyDescent="0.25">
      <c r="B12" s="22" t="s">
        <v>514</v>
      </c>
      <c r="D12">
        <f>mw_N/mw_NHx</f>
        <v>0.79881489761525237</v>
      </c>
      <c r="F12">
        <v>1</v>
      </c>
      <c r="N12" s="1" t="s">
        <v>99</v>
      </c>
      <c r="O12" s="1">
        <v>32.064999999999998</v>
      </c>
    </row>
    <row r="13" spans="2:15" x14ac:dyDescent="0.25">
      <c r="B13" s="13" t="s">
        <v>122</v>
      </c>
      <c r="G13">
        <v>1</v>
      </c>
      <c r="N13" s="1" t="s">
        <v>102</v>
      </c>
      <c r="O13" s="1">
        <f>mw_N+mw_O</f>
        <v>30.0061</v>
      </c>
    </row>
    <row r="14" spans="2:15" x14ac:dyDescent="0.25">
      <c r="N14" s="1" t="s">
        <v>101</v>
      </c>
      <c r="O14" s="1">
        <f>mw_N+2*(mw_O)</f>
        <v>46.005499999999998</v>
      </c>
    </row>
    <row r="15" spans="2:15" x14ac:dyDescent="0.25">
      <c r="N15" s="1" t="s">
        <v>103</v>
      </c>
      <c r="O15" s="1">
        <f>2*mw_N+mw_O</f>
        <v>44.012799999999999</v>
      </c>
    </row>
    <row r="16" spans="2:15" x14ac:dyDescent="0.25">
      <c r="N16" s="1" t="s">
        <v>104</v>
      </c>
      <c r="O16" s="1">
        <f>mw_N+3*mw_H</f>
        <v>17.0304</v>
      </c>
    </row>
    <row r="17" spans="3:15" x14ac:dyDescent="0.25">
      <c r="N17" s="1" t="s">
        <v>105</v>
      </c>
      <c r="O17" s="1">
        <f>mw_N+mw_H*4</f>
        <v>18.0383</v>
      </c>
    </row>
    <row r="18" spans="3:15" x14ac:dyDescent="0.25">
      <c r="N18" s="1" t="s">
        <v>106</v>
      </c>
      <c r="O18" s="1">
        <f>AVERAGE(mw_NH3,mw_NH4)</f>
        <v>17.53435</v>
      </c>
    </row>
    <row r="19" spans="3:15" x14ac:dyDescent="0.25">
      <c r="C19" s="1"/>
      <c r="D19" s="1"/>
      <c r="N19" s="1" t="s">
        <v>107</v>
      </c>
      <c r="O19" s="1">
        <f>AVERAGE(mw_NO, mw_NO2, mw_N2O)</f>
        <v>40.008133333333333</v>
      </c>
    </row>
    <row r="20" spans="3:15" x14ac:dyDescent="0.25">
      <c r="C20" s="1"/>
      <c r="D20" s="1"/>
      <c r="N20" s="1" t="s">
        <v>108</v>
      </c>
      <c r="O20" s="1">
        <f>mw_S+2*mw_O</f>
        <v>64.063800000000001</v>
      </c>
    </row>
    <row r="21" spans="3:15" x14ac:dyDescent="0.25">
      <c r="C21" s="1"/>
      <c r="D21" s="1"/>
    </row>
    <row r="22" spans="3:15" x14ac:dyDescent="0.25">
      <c r="C22" s="1"/>
      <c r="D22" s="1"/>
    </row>
    <row r="23" spans="3:15" x14ac:dyDescent="0.25">
      <c r="C23" s="1"/>
      <c r="D23" s="1"/>
    </row>
    <row r="24" spans="3:15" x14ac:dyDescent="0.25">
      <c r="C24" s="1"/>
      <c r="D24" s="1"/>
    </row>
    <row r="25" spans="3:15" x14ac:dyDescent="0.25">
      <c r="C25" s="1"/>
      <c r="D25" s="1"/>
    </row>
    <row r="26" spans="3:15" x14ac:dyDescent="0.25">
      <c r="C26" s="1"/>
      <c r="D26" s="1"/>
    </row>
    <row r="27" spans="3:15" x14ac:dyDescent="0.25">
      <c r="C27" s="1"/>
      <c r="D27" s="1"/>
    </row>
    <row r="28" spans="3:15" x14ac:dyDescent="0.25">
      <c r="C28" s="1"/>
      <c r="D28" s="1"/>
    </row>
    <row r="29" spans="3:15" x14ac:dyDescent="0.25">
      <c r="C29" s="1"/>
      <c r="D29" s="1"/>
    </row>
    <row r="30" spans="3:15" x14ac:dyDescent="0.25">
      <c r="C30" s="1"/>
      <c r="D30" s="1"/>
    </row>
    <row r="31" spans="3:15" x14ac:dyDescent="0.25">
      <c r="C31" s="1"/>
      <c r="D31" s="1"/>
    </row>
  </sheetData>
  <dataValidations count="1">
    <dataValidation type="list" allowBlank="1" showInputMessage="1" showErrorMessage="1" sqref="C8:G8 B9:B13" xr:uid="{750D3A6C-27D7-419F-9C57-311AFF51ED0A}">
      <formula1>list_Flow_NameID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1CABE-AB67-4800-A6F3-19B6729B17A7}">
  <dimension ref="C4:C12"/>
  <sheetViews>
    <sheetView tabSelected="1" workbookViewId="0">
      <selection activeCell="D10" sqref="D10"/>
    </sheetView>
  </sheetViews>
  <sheetFormatPr defaultRowHeight="15" x14ac:dyDescent="0.25"/>
  <cols>
    <col min="3" max="3" width="31.5703125" customWidth="1"/>
    <col min="4" max="5" width="18.85546875" customWidth="1"/>
    <col min="6" max="6" width="29" customWidth="1"/>
  </cols>
  <sheetData>
    <row r="4" spans="3:3" x14ac:dyDescent="0.25">
      <c r="C4" s="13" t="s">
        <v>611</v>
      </c>
    </row>
    <row r="5" spans="3:3" x14ac:dyDescent="0.25">
      <c r="C5" t="s">
        <v>610</v>
      </c>
    </row>
    <row r="6" spans="3:3" x14ac:dyDescent="0.25">
      <c r="C6" t="s">
        <v>612</v>
      </c>
    </row>
    <row r="10" spans="3:3" x14ac:dyDescent="0.25">
      <c r="C10" s="13" t="s">
        <v>613</v>
      </c>
    </row>
    <row r="11" spans="3:3" x14ac:dyDescent="0.25">
      <c r="C11" t="s">
        <v>615</v>
      </c>
    </row>
    <row r="12" spans="3:3" x14ac:dyDescent="0.25">
      <c r="C12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28</vt:i4>
      </vt:variant>
    </vt:vector>
  </HeadingPairs>
  <TitlesOfParts>
    <vt:vector size="36" baseType="lpstr">
      <vt:lpstr>ListFiles</vt:lpstr>
      <vt:lpstr>ListData</vt:lpstr>
      <vt:lpstr>DefineLCA</vt:lpstr>
      <vt:lpstr>DefineFFs</vt:lpstr>
      <vt:lpstr>DefineCalc</vt:lpstr>
      <vt:lpstr>Projection</vt:lpstr>
      <vt:lpstr>Stoichiometry</vt:lpstr>
      <vt:lpstr>NamedRanges</vt:lpstr>
      <vt:lpstr>list_Calculation_Types</vt:lpstr>
      <vt:lpstr>list_Compartment_NameID</vt:lpstr>
      <vt:lpstr>list_Data</vt:lpstr>
      <vt:lpstr>list_FFsingle_NameIDs</vt:lpstr>
      <vt:lpstr>list_Flow_NameID</vt:lpstr>
      <vt:lpstr>list_GeoFFi_NameID</vt:lpstr>
      <vt:lpstr>list_GeoFile_NameID</vt:lpstr>
      <vt:lpstr>list_GeoPath_NameID</vt:lpstr>
      <vt:lpstr>list_GeoTot_NameID</vt:lpstr>
      <vt:lpstr>list_IC_NameID</vt:lpstr>
      <vt:lpstr>list_Projections</vt:lpstr>
      <vt:lpstr>list_RegFile_NameID</vt:lpstr>
      <vt:lpstr>list_SDM_NameID</vt:lpstr>
      <vt:lpstr>list_Sensitivity_Types</vt:lpstr>
      <vt:lpstr>list_Unit_NameID</vt:lpstr>
      <vt:lpstr>mw_H</vt:lpstr>
      <vt:lpstr>mw_N</vt:lpstr>
      <vt:lpstr>mw_N2O</vt:lpstr>
      <vt:lpstr>mw_NH3</vt:lpstr>
      <vt:lpstr>mw_NH4</vt:lpstr>
      <vt:lpstr>mw_NHx</vt:lpstr>
      <vt:lpstr>mw_NO</vt:lpstr>
      <vt:lpstr>mw_NO2</vt:lpstr>
      <vt:lpstr>mw_NOx</vt:lpstr>
      <vt:lpstr>mw_O</vt:lpstr>
      <vt:lpstr>mw_P</vt:lpstr>
      <vt:lpstr>mw_S</vt:lpstr>
      <vt:lpstr>mw_SO2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Andrew Henderson</cp:lastModifiedBy>
  <cp:lastPrinted>2020-07-13T18:48:25Z</cp:lastPrinted>
  <dcterms:created xsi:type="dcterms:W3CDTF">2020-06-12T15:47:07Z</dcterms:created>
  <dcterms:modified xsi:type="dcterms:W3CDTF">2020-07-27T19:17:21Z</dcterms:modified>
</cp:coreProperties>
</file>