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BEAULIE\GitRepository\kettlebell\inputData\LimnOceagReview\"/>
    </mc:Choice>
  </mc:AlternateContent>
  <bookViews>
    <workbookView xWindow="0" yWindow="0" windowWidth="15360" windowHeight="7572"/>
    <workbookView xWindow="0" yWindow="0" windowWidth="15360" windowHeight="7572" activeTab="1"/>
  </bookViews>
  <sheets>
    <sheet name="Blad1" sheetId="1" r:id="rId1"/>
    <sheet name="formattedForSynthesisStudy" sheetId="2" r:id="rId2"/>
    <sheet name="Blad3" sheetId="3" r:id="rId3"/>
  </sheets>
  <calcPr calcId="171027"/>
</workbook>
</file>

<file path=xl/calcChain.xml><?xml version="1.0" encoding="utf-8"?>
<calcChain xmlns="http://schemas.openxmlformats.org/spreadsheetml/2006/main">
  <c r="AJ14" i="2" l="1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29" i="2"/>
  <c r="AJ30" i="2"/>
  <c r="AJ31" i="2"/>
  <c r="AJ32" i="2"/>
  <c r="AJ33" i="2"/>
  <c r="AJ34" i="2"/>
  <c r="AJ35" i="2"/>
  <c r="AJ36" i="2"/>
  <c r="AJ37" i="2"/>
  <c r="AJ38" i="2"/>
  <c r="AJ39" i="2"/>
  <c r="AJ40" i="2"/>
  <c r="AJ41" i="2"/>
  <c r="AJ42" i="2"/>
  <c r="AJ43" i="2"/>
  <c r="AJ44" i="2"/>
  <c r="AJ45" i="2"/>
  <c r="AJ46" i="2"/>
  <c r="AJ47" i="2"/>
  <c r="AJ49" i="2"/>
  <c r="AJ50" i="2"/>
  <c r="AJ51" i="2"/>
  <c r="AJ65" i="2"/>
  <c r="AJ13" i="2"/>
  <c r="AC3" i="2"/>
  <c r="AC4" i="2"/>
  <c r="AC5" i="2"/>
  <c r="AC6" i="2"/>
  <c r="AC7" i="2"/>
  <c r="AC8" i="2"/>
  <c r="AC9" i="2"/>
  <c r="AC10" i="2"/>
  <c r="AC11" i="2"/>
  <c r="AC12" i="2"/>
  <c r="AC13" i="2"/>
  <c r="AC17" i="2"/>
  <c r="AC22" i="2"/>
  <c r="AC23" i="2"/>
  <c r="AC24" i="2"/>
  <c r="AC39" i="2"/>
  <c r="AC49" i="2"/>
  <c r="AC50" i="2"/>
  <c r="AC51" i="2"/>
  <c r="AC52" i="2"/>
  <c r="AC53" i="2"/>
  <c r="AC54" i="2"/>
  <c r="AC55" i="2"/>
  <c r="AC56" i="2"/>
  <c r="AC57" i="2"/>
  <c r="AC58" i="2"/>
  <c r="AC59" i="2"/>
  <c r="AC60" i="2"/>
  <c r="AC61" i="2"/>
  <c r="AC62" i="2"/>
  <c r="AC63" i="2"/>
  <c r="AC64" i="2"/>
  <c r="AC65" i="2"/>
  <c r="AC2" i="2"/>
  <c r="AB3" i="2"/>
  <c r="AB4" i="2"/>
  <c r="AB5" i="2"/>
  <c r="AB6" i="2"/>
  <c r="AB7" i="2"/>
  <c r="AB8" i="2"/>
  <c r="AB9" i="2"/>
  <c r="AB10" i="2"/>
  <c r="AB11" i="2"/>
  <c r="AB12" i="2"/>
  <c r="AB13" i="2"/>
  <c r="AB18" i="2"/>
  <c r="AB22" i="2"/>
  <c r="AB23" i="2"/>
  <c r="AB24" i="2"/>
  <c r="AB35" i="2"/>
  <c r="AB36" i="2"/>
  <c r="AB37" i="2"/>
  <c r="AB38" i="2"/>
  <c r="AB39" i="2"/>
  <c r="AB41" i="2"/>
  <c r="AB49" i="2"/>
  <c r="AB50" i="2"/>
  <c r="AB51" i="2"/>
  <c r="AB52" i="2"/>
  <c r="AB53" i="2"/>
  <c r="AB54" i="2"/>
  <c r="AB55" i="2"/>
  <c r="AB56" i="2"/>
  <c r="AB57" i="2"/>
  <c r="AB58" i="2"/>
  <c r="AB59" i="2"/>
  <c r="AB60" i="2"/>
  <c r="AB61" i="2"/>
  <c r="AB62" i="2"/>
  <c r="AB63" i="2"/>
  <c r="AB64" i="2"/>
  <c r="AB2" i="2"/>
  <c r="W3" i="2"/>
  <c r="W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9" i="2"/>
  <c r="W50" i="2"/>
  <c r="W51" i="2"/>
  <c r="W52" i="2"/>
  <c r="W53" i="2"/>
  <c r="W54" i="2"/>
  <c r="W55" i="2"/>
  <c r="W56" i="2"/>
  <c r="W57" i="2"/>
  <c r="W58" i="2"/>
  <c r="W59" i="2"/>
  <c r="W60" i="2"/>
  <c r="W61" i="2"/>
  <c r="W62" i="2"/>
  <c r="W63" i="2"/>
  <c r="W64" i="2"/>
  <c r="W65" i="2"/>
  <c r="W2" i="2"/>
  <c r="V36" i="2"/>
  <c r="V37" i="2"/>
  <c r="V38" i="2"/>
  <c r="V53" i="2"/>
  <c r="V54" i="2"/>
  <c r="V59" i="2"/>
  <c r="V63" i="2"/>
  <c r="V64" i="2"/>
  <c r="V65" i="2"/>
  <c r="V3" i="2"/>
  <c r="V4" i="2"/>
  <c r="V5" i="2"/>
  <c r="V6" i="2"/>
  <c r="V7" i="2"/>
  <c r="V8" i="2"/>
  <c r="V9" i="2"/>
  <c r="V10" i="2"/>
  <c r="V11" i="2"/>
  <c r="V12" i="2"/>
  <c r="V2" i="2"/>
  <c r="R3" i="2"/>
  <c r="R4" i="2"/>
  <c r="R5" i="2"/>
  <c r="R6" i="2"/>
  <c r="R7" i="2"/>
  <c r="R8" i="2"/>
  <c r="R9" i="2"/>
  <c r="R10" i="2"/>
  <c r="R11" i="2"/>
  <c r="R12" i="2"/>
  <c r="R13" i="2"/>
  <c r="R15" i="2"/>
  <c r="R17" i="2"/>
  <c r="R18" i="2"/>
  <c r="R22" i="2"/>
  <c r="R23" i="2"/>
  <c r="R24" i="2"/>
  <c r="R25" i="2"/>
  <c r="R36" i="2"/>
  <c r="R37" i="2"/>
  <c r="R3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2" i="2"/>
  <c r="K65" i="2"/>
  <c r="K45" i="2"/>
  <c r="K3" i="2"/>
  <c r="K4" i="2"/>
  <c r="K5" i="2"/>
  <c r="K6" i="2"/>
  <c r="K7" i="2"/>
  <c r="K8" i="2"/>
  <c r="K9" i="2"/>
  <c r="K10" i="2"/>
  <c r="K11" i="2"/>
  <c r="K12" i="2"/>
  <c r="K2" i="2"/>
  <c r="M3" i="2"/>
  <c r="M4" i="2"/>
  <c r="M5" i="2"/>
  <c r="M6" i="2"/>
  <c r="M7" i="2"/>
  <c r="M8" i="2"/>
  <c r="M9" i="2"/>
  <c r="M10" i="2"/>
  <c r="M11" i="2"/>
  <c r="M12" i="2"/>
  <c r="M18" i="2"/>
  <c r="M45" i="2"/>
  <c r="M65" i="2"/>
  <c r="M2" i="2"/>
  <c r="L40" i="2"/>
  <c r="L41" i="2"/>
  <c r="L42" i="2"/>
  <c r="L43" i="2"/>
  <c r="L44" i="2"/>
  <c r="L45" i="2"/>
  <c r="L39" i="2"/>
  <c r="L35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2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2" i="2"/>
  <c r="H71" i="1" l="1"/>
  <c r="F71" i="1"/>
  <c r="H70" i="1"/>
  <c r="F70" i="1"/>
  <c r="H69" i="1"/>
  <c r="H68" i="1"/>
  <c r="G67" i="1"/>
  <c r="F67" i="1"/>
  <c r="E67" i="1"/>
  <c r="G66" i="1"/>
  <c r="F66" i="1"/>
  <c r="G65" i="1"/>
  <c r="F65" i="1"/>
  <c r="F64" i="1"/>
  <c r="F63" i="1"/>
  <c r="F62" i="1"/>
  <c r="G61" i="1"/>
  <c r="F61" i="1"/>
  <c r="F60" i="1"/>
  <c r="F59" i="1"/>
  <c r="F58" i="1"/>
  <c r="F57" i="1"/>
  <c r="G56" i="1"/>
  <c r="F56" i="1"/>
  <c r="G55" i="1"/>
  <c r="F55" i="1"/>
  <c r="F54" i="1"/>
  <c r="G53" i="1"/>
  <c r="F53" i="1"/>
  <c r="G52" i="1"/>
  <c r="F52" i="1"/>
  <c r="G51" i="1"/>
  <c r="F51" i="1"/>
  <c r="H49" i="1"/>
  <c r="G49" i="1"/>
  <c r="H48" i="1"/>
  <c r="G48" i="1"/>
  <c r="F47" i="1"/>
  <c r="E47" i="1"/>
  <c r="F46" i="1"/>
  <c r="F45" i="1"/>
  <c r="F44" i="1"/>
  <c r="F43" i="1"/>
  <c r="F42" i="1"/>
  <c r="G41" i="1"/>
  <c r="F41" i="1"/>
  <c r="G37" i="1"/>
  <c r="F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E20" i="1"/>
  <c r="F19" i="1"/>
  <c r="F18" i="1"/>
  <c r="F17" i="1"/>
  <c r="F16" i="1"/>
  <c r="G15" i="1"/>
  <c r="F15" i="1"/>
  <c r="H14" i="1"/>
  <c r="G14" i="1"/>
  <c r="F14" i="1"/>
  <c r="E14" i="1"/>
  <c r="H13" i="1"/>
  <c r="G13" i="1"/>
  <c r="F13" i="1"/>
  <c r="E13" i="1"/>
  <c r="H12" i="1"/>
  <c r="G12" i="1"/>
  <c r="F12" i="1"/>
  <c r="E12" i="1"/>
  <c r="H11" i="1"/>
  <c r="G11" i="1"/>
  <c r="F11" i="1"/>
  <c r="E11" i="1"/>
  <c r="H10" i="1"/>
  <c r="G10" i="1"/>
  <c r="F10" i="1"/>
  <c r="E10" i="1"/>
  <c r="H9" i="1"/>
  <c r="G9" i="1"/>
  <c r="F9" i="1"/>
  <c r="E9" i="1"/>
  <c r="H8" i="1"/>
  <c r="G8" i="1"/>
  <c r="F8" i="1"/>
  <c r="E8" i="1"/>
  <c r="H7" i="1"/>
  <c r="G7" i="1"/>
  <c r="F7" i="1"/>
  <c r="E7" i="1"/>
  <c r="H6" i="1"/>
  <c r="G6" i="1"/>
  <c r="F6" i="1"/>
  <c r="E6" i="1"/>
  <c r="H5" i="1"/>
  <c r="G5" i="1"/>
  <c r="F5" i="1"/>
  <c r="E5" i="1"/>
  <c r="H4" i="1"/>
  <c r="G4" i="1"/>
  <c r="F4" i="1"/>
  <c r="E4" i="1"/>
</calcChain>
</file>

<file path=xl/comments1.xml><?xml version="1.0" encoding="utf-8"?>
<comments xmlns="http://schemas.openxmlformats.org/spreadsheetml/2006/main">
  <authors>
    <author>David Bastviken</author>
    <author>Beaulieu, Jake</author>
  </authors>
  <commentList>
    <comment ref="K38" authorId="0" shapeId="0">
      <text>
        <r>
          <rPr>
            <b/>
            <sz val="9"/>
            <color indexed="81"/>
            <rFont val="Tahoma"/>
            <charset val="1"/>
          </rPr>
          <t>David Bastviken:</t>
        </r>
        <r>
          <rPr>
            <sz val="9"/>
            <color indexed="81"/>
            <rFont val="Tahoma"/>
            <charset val="1"/>
          </rPr>
          <t xml:space="preserve">
Seems high. Needs to be double checked.</t>
        </r>
      </text>
    </comment>
    <comment ref="K39" authorId="0" shapeId="0">
      <text>
        <r>
          <rPr>
            <b/>
            <sz val="9"/>
            <color indexed="81"/>
            <rFont val="Tahoma"/>
            <charset val="1"/>
          </rPr>
          <t>David Bastviken:</t>
        </r>
        <r>
          <rPr>
            <sz val="9"/>
            <color indexed="81"/>
            <rFont val="Tahoma"/>
            <charset val="1"/>
          </rPr>
          <t xml:space="preserve">
Seems high. Needs to be double checked.</t>
        </r>
      </text>
    </comment>
    <comment ref="K40" authorId="0" shapeId="0">
      <text>
        <r>
          <rPr>
            <b/>
            <sz val="9"/>
            <color indexed="81"/>
            <rFont val="Tahoma"/>
            <charset val="1"/>
          </rPr>
          <t>David Bastviken:</t>
        </r>
        <r>
          <rPr>
            <sz val="9"/>
            <color indexed="81"/>
            <rFont val="Tahoma"/>
            <charset val="1"/>
          </rPr>
          <t xml:space="preserve">
Seems high. Needs to be double checked.</t>
        </r>
      </text>
    </comment>
    <comment ref="A68" authorId="1" shapeId="0">
      <text>
        <r>
          <rPr>
            <b/>
            <sz val="9"/>
            <color indexed="81"/>
            <rFont val="Tahoma"/>
            <charset val="1"/>
          </rPr>
          <t>Beaulieu, Jake:</t>
        </r>
        <r>
          <rPr>
            <sz val="9"/>
            <color indexed="81"/>
            <rFont val="Tahoma"/>
            <charset val="1"/>
          </rPr>
          <t xml:space="preserve">
I pulled data from this paper directly into litData.xls.  Will not read in from this spreadsheet.</t>
        </r>
      </text>
    </comment>
    <comment ref="B68" authorId="1" shapeId="0">
      <text>
        <r>
          <rPr>
            <b/>
            <sz val="9"/>
            <color indexed="81"/>
            <rFont val="Tahoma"/>
            <charset val="1"/>
          </rPr>
          <t>Beaulieu, Jake:</t>
        </r>
        <r>
          <rPr>
            <sz val="9"/>
            <color indexed="81"/>
            <rFont val="Tahoma"/>
            <charset val="1"/>
          </rPr>
          <t xml:space="preserve">
I pulled data from this paper directly into litData.xls.  Will not read in from this spreadsheet.</t>
        </r>
      </text>
    </comment>
    <comment ref="A69" authorId="1" shapeId="0">
      <text>
        <r>
          <rPr>
            <b/>
            <sz val="9"/>
            <color indexed="81"/>
            <rFont val="Tahoma"/>
            <charset val="1"/>
          </rPr>
          <t>Beaulieu, Jake:</t>
        </r>
        <r>
          <rPr>
            <sz val="9"/>
            <color indexed="81"/>
            <rFont val="Tahoma"/>
            <charset val="1"/>
          </rPr>
          <t xml:space="preserve">
I pulled data from this paper directly into litData.xls.  Will not read in from this spreadsheet.</t>
        </r>
      </text>
    </comment>
    <comment ref="B69" authorId="1" shapeId="0">
      <text>
        <r>
          <rPr>
            <b/>
            <sz val="9"/>
            <color indexed="81"/>
            <rFont val="Tahoma"/>
            <charset val="1"/>
          </rPr>
          <t>Beaulieu, Jake:</t>
        </r>
        <r>
          <rPr>
            <sz val="9"/>
            <color indexed="81"/>
            <rFont val="Tahoma"/>
            <charset val="1"/>
          </rPr>
          <t xml:space="preserve">
I pulled data from this paper directly into litData.xls.  Will not read in from this spreadsheet.</t>
        </r>
      </text>
    </comment>
    <comment ref="A70" authorId="1" shapeId="0">
      <text>
        <r>
          <rPr>
            <b/>
            <sz val="9"/>
            <color indexed="81"/>
            <rFont val="Tahoma"/>
            <charset val="1"/>
          </rPr>
          <t>Beaulieu, Jake:</t>
        </r>
        <r>
          <rPr>
            <sz val="9"/>
            <color indexed="81"/>
            <rFont val="Tahoma"/>
            <charset val="1"/>
          </rPr>
          <t xml:space="preserve">
I pulled data from this paper directly into litData.xls.  Will not read in from this spreadsheet.</t>
        </r>
      </text>
    </comment>
    <comment ref="B70" authorId="1" shapeId="0">
      <text>
        <r>
          <rPr>
            <b/>
            <sz val="9"/>
            <color indexed="81"/>
            <rFont val="Tahoma"/>
            <charset val="1"/>
          </rPr>
          <t>Beaulieu, Jake:</t>
        </r>
        <r>
          <rPr>
            <sz val="9"/>
            <color indexed="81"/>
            <rFont val="Tahoma"/>
            <charset val="1"/>
          </rPr>
          <t xml:space="preserve">
I pulled data from this paper directly into litData.xls.  Will not read in from this spreadsheet.</t>
        </r>
      </text>
    </comment>
    <comment ref="A71" authorId="1" shapeId="0">
      <text>
        <r>
          <rPr>
            <b/>
            <sz val="9"/>
            <color indexed="81"/>
            <rFont val="Tahoma"/>
            <charset val="1"/>
          </rPr>
          <t>Beaulieu, Jake:</t>
        </r>
        <r>
          <rPr>
            <sz val="9"/>
            <color indexed="81"/>
            <rFont val="Tahoma"/>
            <charset val="1"/>
          </rPr>
          <t xml:space="preserve">
I pulled data from this paper directly into litData.xls.  Will not read in from this spreadsheet.</t>
        </r>
      </text>
    </comment>
    <comment ref="B71" authorId="1" shapeId="0">
      <text>
        <r>
          <rPr>
            <b/>
            <sz val="9"/>
            <color indexed="81"/>
            <rFont val="Tahoma"/>
            <charset val="1"/>
          </rPr>
          <t>Beaulieu, Jake:</t>
        </r>
        <r>
          <rPr>
            <sz val="9"/>
            <color indexed="81"/>
            <rFont val="Tahoma"/>
            <charset val="1"/>
          </rPr>
          <t xml:space="preserve">
I pulled data from this paper directly into litData.xls.  Will not read in from this spreadsheet.</t>
        </r>
      </text>
    </comment>
  </commentList>
</comments>
</file>

<file path=xl/sharedStrings.xml><?xml version="1.0" encoding="utf-8"?>
<sst xmlns="http://schemas.openxmlformats.org/spreadsheetml/2006/main" count="290" uniqueCount="141">
  <si>
    <t>Source</t>
  </si>
  <si>
    <t>Lake</t>
  </si>
  <si>
    <t>Area</t>
  </si>
  <si>
    <t>Mean depth</t>
  </si>
  <si>
    <t>Ebullition</t>
  </si>
  <si>
    <t>Diffusive flux</t>
  </si>
  <si>
    <t>Storage</t>
  </si>
  <si>
    <t>Total emission</t>
  </si>
  <si>
    <t>DOC</t>
  </si>
  <si>
    <t>TP</t>
  </si>
  <si>
    <t>[CH4]</t>
  </si>
  <si>
    <t>pH</t>
  </si>
  <si>
    <t>(ha)</t>
  </si>
  <si>
    <t>(m)</t>
  </si>
  <si>
    <t>(mmol m-2 yr-1)</t>
  </si>
  <si>
    <t>(mg L-1)</t>
  </si>
  <si>
    <t>(µmol L-1)</t>
  </si>
  <si>
    <t>(mg C m-2 yr-1)</t>
  </si>
  <si>
    <t>Brown</t>
  </si>
  <si>
    <t>Crampton</t>
  </si>
  <si>
    <t>Bastviken et al. (present study)</t>
  </si>
  <si>
    <t>East Long</t>
  </si>
  <si>
    <t>Hummingbird</t>
  </si>
  <si>
    <t>Morris</t>
  </si>
  <si>
    <t>North Gate</t>
  </si>
  <si>
    <t>Paul</t>
  </si>
  <si>
    <t>Peter</t>
  </si>
  <si>
    <t>Roach</t>
  </si>
  <si>
    <t>Tuesday</t>
  </si>
  <si>
    <t>Ward</t>
  </si>
  <si>
    <t>Bisen</t>
  </si>
  <si>
    <t>L Sångaren</t>
  </si>
  <si>
    <t>Fallon et al. 1980</t>
  </si>
  <si>
    <t>Lake Mendota</t>
  </si>
  <si>
    <t>Ljustjärn</t>
  </si>
  <si>
    <t>Kling et al. 1992</t>
  </si>
  <si>
    <t>Toolik</t>
  </si>
  <si>
    <t>Lövtjärn</t>
  </si>
  <si>
    <t>N2-cont</t>
  </si>
  <si>
    <t>Rågåstjärn</t>
  </si>
  <si>
    <t>N2-fert</t>
  </si>
  <si>
    <t>Skottjärn</t>
  </si>
  <si>
    <t>N1</t>
  </si>
  <si>
    <t>Svarttjärn</t>
  </si>
  <si>
    <t xml:space="preserve">Mattson &amp; Likens 1993       </t>
  </si>
  <si>
    <t xml:space="preserve">Mirror          </t>
  </si>
  <si>
    <t>Fiolen</t>
  </si>
  <si>
    <t>Michmerhuizen et al 1996</t>
  </si>
  <si>
    <t>Little Shingboee</t>
  </si>
  <si>
    <t>Gransjön</t>
  </si>
  <si>
    <t>11th Crow Wing</t>
  </si>
  <si>
    <t>Grunnen</t>
  </si>
  <si>
    <t>Leech</t>
  </si>
  <si>
    <t>Gyslättasjön</t>
  </si>
  <si>
    <t>Allequash</t>
  </si>
  <si>
    <t>Klintsjön</t>
  </si>
  <si>
    <t>Big Muskellunge</t>
  </si>
  <si>
    <t>Skärshultssjön</t>
  </si>
  <si>
    <t>Trout</t>
  </si>
  <si>
    <t>Casper et al. 2000</t>
  </si>
  <si>
    <t>Priest Pot</t>
  </si>
  <si>
    <t>Glacier pond</t>
  </si>
  <si>
    <t>Tofte</t>
  </si>
  <si>
    <t>Jasper</t>
  </si>
  <si>
    <t>Ojibway</t>
  </si>
  <si>
    <t>Snowbank</t>
  </si>
  <si>
    <t>Hiawatha</t>
  </si>
  <si>
    <t>Nokomis</t>
  </si>
  <si>
    <t>Harriet</t>
  </si>
  <si>
    <t>Calhoun</t>
  </si>
  <si>
    <t>Michmerhuizen et al 1996, Riera et al 1999</t>
  </si>
  <si>
    <t>Crystal</t>
  </si>
  <si>
    <t>Minnetonka</t>
  </si>
  <si>
    <t>Riera et al. 1999</t>
  </si>
  <si>
    <t>Crystal Bog</t>
  </si>
  <si>
    <t>Trout Bog</t>
  </si>
  <si>
    <t xml:space="preserve">Sparkling </t>
  </si>
  <si>
    <t>Rudd &amp; Hamilton 1978</t>
  </si>
  <si>
    <t>Lake 227</t>
  </si>
  <si>
    <t>Smith &amp; Lewis 1992</t>
  </si>
  <si>
    <t>Dillon</t>
  </si>
  <si>
    <t>Red Rock</t>
  </si>
  <si>
    <t>Rainbow</t>
  </si>
  <si>
    <t>Long</t>
  </si>
  <si>
    <t>Pass</t>
  </si>
  <si>
    <t>Strayer &amp; Tiedje 1978</t>
  </si>
  <si>
    <t>Wintergreen</t>
  </si>
  <si>
    <t>Striegl &amp; Michmerhuizen 1998</t>
  </si>
  <si>
    <t>Williams</t>
  </si>
  <si>
    <t>Shingboee</t>
  </si>
  <si>
    <t>Bastviken et al 2002</t>
  </si>
  <si>
    <t>Illersjön</t>
  </si>
  <si>
    <t>Mårn (south sub-basin)</t>
  </si>
  <si>
    <t>Lillsjön</t>
  </si>
  <si>
    <t>Huttunen et al 2003</t>
  </si>
  <si>
    <t>Postilampi</t>
  </si>
  <si>
    <t>Kevätön</t>
  </si>
  <si>
    <t>Vehmasjärvi</t>
  </si>
  <si>
    <t>Mäkijärvi</t>
  </si>
  <si>
    <t>chl-a</t>
  </si>
  <si>
    <t>µg L-1</t>
  </si>
  <si>
    <t>System</t>
  </si>
  <si>
    <t>Latitude</t>
  </si>
  <si>
    <t>Longitude</t>
  </si>
  <si>
    <t>Amazon</t>
  </si>
  <si>
    <t>Region</t>
  </si>
  <si>
    <t>Country</t>
  </si>
  <si>
    <t>Alpine (cutoff 1000m elevation)</t>
  </si>
  <si>
    <t>Installed Hydropower Capacity?</t>
  </si>
  <si>
    <t>Primary Use of Reservoir</t>
  </si>
  <si>
    <t>Trophic Status</t>
  </si>
  <si>
    <t>mg CH4-C m-2 d-1 Diffusive + Ebullitive</t>
  </si>
  <si>
    <t>mg CH4-C m-2 d-1 Diffusive Only</t>
  </si>
  <si>
    <t>mg CH4-C m-2 d-1 Ebullitive Only</t>
  </si>
  <si>
    <t>mg CH4-C m-2 d-1 All Estimates Combined</t>
  </si>
  <si>
    <t>mg CO2-C m-2 d-1</t>
  </si>
  <si>
    <t>mg N2O-N m-2 d-1</t>
  </si>
  <si>
    <t>Age (yrs)</t>
  </si>
  <si>
    <t>Chlorophyll a (ug/L)</t>
  </si>
  <si>
    <t>Reported Mean Annual Precipitation (mm)</t>
  </si>
  <si>
    <t>| Latitude |</t>
  </si>
  <si>
    <t>Mean Water Temperature (degrees C)</t>
  </si>
  <si>
    <t>Mean Depth (m)</t>
  </si>
  <si>
    <t>Surface Area (km2)</t>
  </si>
  <si>
    <t>Catchment Area (km2)</t>
  </si>
  <si>
    <t>Catchment Area : Surface Area</t>
  </si>
  <si>
    <t>Volume (km3)</t>
  </si>
  <si>
    <t>Residence Time (days)</t>
  </si>
  <si>
    <t>DOC (mg/L)</t>
  </si>
  <si>
    <t>TP (ug/L)</t>
  </si>
  <si>
    <t>NO3-N (mg/L)</t>
  </si>
  <si>
    <t>Modeled DIP Yield (kg km-2 yr-1)</t>
  </si>
  <si>
    <t>Modeled DIP (ug/L)</t>
  </si>
  <si>
    <t>Modeled Mean Annual Precipitation (mm)</t>
  </si>
  <si>
    <t>Modeled Runoff (mm y-1)</t>
  </si>
  <si>
    <t>Modeled Mean Annual Air Temperature (degrees C)</t>
  </si>
  <si>
    <t>Citations for GHG Data</t>
  </si>
  <si>
    <t>Supplementary Citations</t>
  </si>
  <si>
    <t>Type</t>
  </si>
  <si>
    <t>lake</t>
  </si>
  <si>
    <t>Bastviken et al. 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</si>
</sst>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0"/>
  </numFmts>
  <fonts count="10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12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2" fontId="2" fillId="0" borderId="0" xfId="0" applyNumberFormat="1" applyFont="1" applyBorder="1"/>
    <xf numFmtId="2" fontId="2" fillId="0" borderId="0" xfId="1" applyNumberFormat="1" applyFont="1" applyFill="1" applyBorder="1" applyAlignment="1">
      <alignment horizontal="right" wrapText="1"/>
    </xf>
    <xf numFmtId="0" fontId="2" fillId="0" borderId="0" xfId="0" applyFont="1"/>
    <xf numFmtId="2" fontId="2" fillId="0" borderId="0" xfId="0" applyNumberFormat="1" applyFont="1"/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2" fontId="2" fillId="0" borderId="0" xfId="1" applyNumberFormat="1" applyFont="1" applyFill="1" applyBorder="1" applyAlignment="1">
      <alignment horizontal="center" wrapText="1"/>
    </xf>
    <xf numFmtId="2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0" fillId="0" borderId="0" xfId="0" applyNumberFormat="1"/>
    <xf numFmtId="1" fontId="0" fillId="0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  <xf numFmtId="2" fontId="4" fillId="0" borderId="0" xfId="0" applyNumberFormat="1" applyFont="1"/>
    <xf numFmtId="16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8" fillId="2" borderId="1" xfId="0" applyFont="1" applyFill="1" applyBorder="1" applyAlignment="1">
      <alignment horizontal="center"/>
    </xf>
    <xf numFmtId="2" fontId="8" fillId="2" borderId="1" xfId="0" applyNumberFormat="1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 wrapText="1"/>
    </xf>
    <xf numFmtId="2" fontId="8" fillId="2" borderId="1" xfId="0" applyNumberFormat="1" applyFont="1" applyFill="1" applyBorder="1" applyAlignment="1">
      <alignment horizontal="center" wrapText="1"/>
    </xf>
    <xf numFmtId="165" fontId="8" fillId="2" borderId="1" xfId="0" applyNumberFormat="1" applyFont="1" applyFill="1" applyBorder="1" applyAlignment="1">
      <alignment horizontal="center"/>
    </xf>
    <xf numFmtId="2" fontId="8" fillId="3" borderId="1" xfId="0" applyNumberFormat="1" applyFont="1" applyFill="1" applyBorder="1" applyAlignment="1">
      <alignment horizontal="center"/>
    </xf>
    <xf numFmtId="2" fontId="8" fillId="3" borderId="1" xfId="0" applyNumberFormat="1" applyFont="1" applyFill="1" applyBorder="1" applyAlignment="1">
      <alignment horizontal="center" wrapText="1"/>
    </xf>
    <xf numFmtId="0" fontId="9" fillId="0" borderId="0" xfId="0" applyFont="1"/>
    <xf numFmtId="2" fontId="0" fillId="0" borderId="0" xfId="0" applyNumberForma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76"/>
  <sheetViews>
    <sheetView tabSelected="1" topLeftCell="A28" zoomScale="60" zoomScaleNormal="60" workbookViewId="0">
      <selection activeCell="K67" sqref="K67"/>
    </sheetView>
    <sheetView topLeftCell="A58" workbookViewId="1">
      <selection activeCell="A76" sqref="A76"/>
    </sheetView>
  </sheetViews>
  <sheetFormatPr defaultRowHeight="14.4" x14ac:dyDescent="0.3"/>
  <cols>
    <col min="1" max="1" width="36.44140625" customWidth="1"/>
    <col min="2" max="2" width="23.21875" customWidth="1"/>
    <col min="3" max="3" width="9.88671875" style="21" customWidth="1"/>
    <col min="4" max="4" width="11.44140625" style="21" customWidth="1"/>
    <col min="5" max="5" width="18.109375" customWidth="1"/>
    <col min="6" max="6" width="14.33203125" customWidth="1"/>
    <col min="7" max="7" width="15.33203125" customWidth="1"/>
    <col min="8" max="8" width="14.21875" customWidth="1"/>
    <col min="9" max="13" width="8.44140625" style="21" customWidth="1"/>
    <col min="14" max="14" width="10.21875" customWidth="1"/>
    <col min="15" max="15" width="9.33203125" style="21" customWidth="1"/>
    <col min="16" max="16" width="15.21875" style="21" customWidth="1"/>
    <col min="17" max="17" width="13.21875" style="21" customWidth="1"/>
    <col min="18" max="18" width="14.33203125" style="21" customWidth="1"/>
  </cols>
  <sheetData>
    <row r="1" spans="1:18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99</v>
      </c>
      <c r="L1" s="2" t="s">
        <v>11</v>
      </c>
      <c r="M1" s="2" t="s">
        <v>10</v>
      </c>
      <c r="O1" s="2" t="s">
        <v>4</v>
      </c>
      <c r="P1" s="2" t="s">
        <v>5</v>
      </c>
      <c r="Q1" s="2" t="s">
        <v>6</v>
      </c>
      <c r="R1" s="2" t="s">
        <v>7</v>
      </c>
    </row>
    <row r="2" spans="1:18" x14ac:dyDescent="0.3">
      <c r="A2" s="1"/>
      <c r="B2" s="1"/>
      <c r="C2" s="2" t="s">
        <v>12</v>
      </c>
      <c r="D2" s="2" t="s">
        <v>13</v>
      </c>
      <c r="E2" s="2" t="s">
        <v>14</v>
      </c>
      <c r="F2" s="2" t="s">
        <v>14</v>
      </c>
      <c r="G2" s="2" t="s">
        <v>14</v>
      </c>
      <c r="H2" s="2" t="s">
        <v>14</v>
      </c>
      <c r="I2" s="2" t="s">
        <v>15</v>
      </c>
      <c r="J2" s="2" t="s">
        <v>16</v>
      </c>
      <c r="K2" s="2" t="s">
        <v>100</v>
      </c>
      <c r="L2" s="2"/>
      <c r="M2" s="2" t="s">
        <v>16</v>
      </c>
      <c r="O2" s="2" t="s">
        <v>17</v>
      </c>
      <c r="P2" s="2" t="s">
        <v>17</v>
      </c>
      <c r="Q2" s="2" t="s">
        <v>17</v>
      </c>
      <c r="R2" s="2" t="s">
        <v>17</v>
      </c>
    </row>
    <row r="3" spans="1:18" x14ac:dyDescent="0.3">
      <c r="A3" s="1"/>
      <c r="B3" s="1"/>
      <c r="C3" s="2"/>
      <c r="D3" s="2"/>
      <c r="I3" s="2"/>
      <c r="J3" s="2"/>
      <c r="K3" s="2"/>
      <c r="L3" s="2"/>
      <c r="M3" s="2"/>
      <c r="O3" s="2"/>
      <c r="P3" s="2"/>
      <c r="Q3" s="2"/>
      <c r="R3" s="2"/>
    </row>
    <row r="4" spans="1:18" x14ac:dyDescent="0.3">
      <c r="A4" t="s">
        <v>20</v>
      </c>
      <c r="B4" t="s">
        <v>18</v>
      </c>
      <c r="C4" s="7">
        <v>32.887385376600001</v>
      </c>
      <c r="D4" s="7">
        <v>2.8272878660567304</v>
      </c>
      <c r="E4" s="8">
        <f>O4/12</f>
        <v>119.01756420767963</v>
      </c>
      <c r="F4" s="8">
        <f>P4/12</f>
        <v>96.779356357792395</v>
      </c>
      <c r="G4" s="8">
        <f>Q4/12</f>
        <v>41.768936778795457</v>
      </c>
      <c r="H4" s="8">
        <f>R4/12</f>
        <v>257.5658573442675</v>
      </c>
      <c r="I4" s="9">
        <v>7.857251063034</v>
      </c>
      <c r="J4" s="10">
        <v>1.1335829999999998</v>
      </c>
      <c r="K4" s="3">
        <v>16.566911193938374</v>
      </c>
      <c r="L4" s="4">
        <v>9.2200000000000006</v>
      </c>
      <c r="M4" s="11">
        <v>0.81751702772663049</v>
      </c>
      <c r="O4" s="12">
        <v>1428.2107704921555</v>
      </c>
      <c r="P4" s="12">
        <v>1161.3522762935088</v>
      </c>
      <c r="Q4" s="12">
        <v>501.22724134554545</v>
      </c>
      <c r="R4" s="12">
        <v>3090.7902881312098</v>
      </c>
    </row>
    <row r="5" spans="1:18" x14ac:dyDescent="0.3">
      <c r="A5" t="s">
        <v>20</v>
      </c>
      <c r="B5" t="s">
        <v>19</v>
      </c>
      <c r="C5" s="7">
        <v>25.782158525399996</v>
      </c>
      <c r="D5" s="7">
        <v>3.8592890209388773</v>
      </c>
      <c r="E5" s="8">
        <f t="shared" ref="E5:H19" si="0">O5/12</f>
        <v>70.112978835562728</v>
      </c>
      <c r="F5" s="8">
        <f t="shared" si="0"/>
        <v>42.319777487073793</v>
      </c>
      <c r="G5" s="8">
        <f t="shared" si="0"/>
        <v>0.67322519065600905</v>
      </c>
      <c r="H5" s="8">
        <f t="shared" si="0"/>
        <v>113.10598151329253</v>
      </c>
      <c r="I5" s="13">
        <v>3.6907260225415</v>
      </c>
      <c r="J5" s="11">
        <v>0.23862300000000003</v>
      </c>
      <c r="K5" s="6">
        <v>2.7866316999269012</v>
      </c>
      <c r="L5" s="6">
        <v>6.07</v>
      </c>
      <c r="M5" s="11">
        <v>0.41492156437044836</v>
      </c>
      <c r="O5" s="12">
        <v>841.35574602675274</v>
      </c>
      <c r="P5" s="12">
        <v>507.83732984488552</v>
      </c>
      <c r="Q5" s="12">
        <v>8.0787022878721082</v>
      </c>
      <c r="R5" s="12">
        <v>1357.2717781595104</v>
      </c>
    </row>
    <row r="6" spans="1:18" x14ac:dyDescent="0.3">
      <c r="A6" t="s">
        <v>20</v>
      </c>
      <c r="B6" t="s">
        <v>21</v>
      </c>
      <c r="C6" s="7">
        <v>2.3130999999999999</v>
      </c>
      <c r="D6" s="7">
        <v>5.4190912628074877</v>
      </c>
      <c r="E6" s="8">
        <f t="shared" si="0"/>
        <v>220.76963010777717</v>
      </c>
      <c r="F6" s="8">
        <f t="shared" si="0"/>
        <v>78.35334924413182</v>
      </c>
      <c r="G6" s="8">
        <f t="shared" si="0"/>
        <v>60.832211975184201</v>
      </c>
      <c r="H6" s="8">
        <f t="shared" si="0"/>
        <v>359.95519132709319</v>
      </c>
      <c r="I6" s="13">
        <v>12.1</v>
      </c>
      <c r="J6" s="11">
        <v>1.2221875</v>
      </c>
      <c r="K6" s="6">
        <v>12.2</v>
      </c>
      <c r="L6" s="6">
        <v>5.6</v>
      </c>
      <c r="M6" s="11">
        <v>0.66444770124288255</v>
      </c>
      <c r="O6" s="12">
        <v>2649.2355612933261</v>
      </c>
      <c r="P6" s="12">
        <v>940.2401909295819</v>
      </c>
      <c r="Q6" s="12">
        <v>729.98654370221038</v>
      </c>
      <c r="R6" s="12">
        <v>4319.4622959251183</v>
      </c>
    </row>
    <row r="7" spans="1:18" x14ac:dyDescent="0.3">
      <c r="A7" t="s">
        <v>20</v>
      </c>
      <c r="B7" t="s">
        <v>22</v>
      </c>
      <c r="C7" s="7">
        <v>0.75881286689999994</v>
      </c>
      <c r="D7" s="7">
        <v>3.700607232188569</v>
      </c>
      <c r="E7" s="8">
        <f t="shared" si="0"/>
        <v>96.012807678709478</v>
      </c>
      <c r="F7" s="8">
        <f t="shared" si="0"/>
        <v>49.299325626985194</v>
      </c>
      <c r="G7" s="8">
        <f t="shared" si="0"/>
        <v>385.26731349247916</v>
      </c>
      <c r="H7" s="8">
        <f t="shared" si="0"/>
        <v>530.57944679817376</v>
      </c>
      <c r="I7" s="13">
        <v>22.011220512794999</v>
      </c>
      <c r="J7" s="11">
        <v>1.0944284999999998</v>
      </c>
      <c r="K7" s="6">
        <v>8.8993726292172752</v>
      </c>
      <c r="L7" s="6">
        <v>4.87</v>
      </c>
      <c r="M7" s="11">
        <v>0.68383666709847535</v>
      </c>
      <c r="O7" s="12">
        <v>1152.1536921445138</v>
      </c>
      <c r="P7" s="12">
        <v>591.59190752382233</v>
      </c>
      <c r="Q7" s="12">
        <v>4623.2077619097499</v>
      </c>
      <c r="R7" s="12">
        <v>6366.9533615780856</v>
      </c>
    </row>
    <row r="8" spans="1:18" x14ac:dyDescent="0.3">
      <c r="A8" t="s">
        <v>20</v>
      </c>
      <c r="B8" t="s">
        <v>23</v>
      </c>
      <c r="C8" s="7">
        <v>5.9286814235999996</v>
      </c>
      <c r="D8" s="7">
        <v>2.5914963924718424</v>
      </c>
      <c r="E8" s="8">
        <f t="shared" si="0"/>
        <v>1356.9949574763798</v>
      </c>
      <c r="F8" s="8">
        <f t="shared" si="0"/>
        <v>144.15228805643025</v>
      </c>
      <c r="G8" s="8">
        <f t="shared" si="0"/>
        <v>202.82343532675006</v>
      </c>
      <c r="H8" s="8">
        <f t="shared" si="0"/>
        <v>1703.9706808595602</v>
      </c>
      <c r="I8" s="13">
        <v>12.701781921765001</v>
      </c>
      <c r="J8" s="11">
        <v>0.62457450000000003</v>
      </c>
      <c r="K8" s="6">
        <v>6.5613935898841671</v>
      </c>
      <c r="L8" s="6">
        <v>7.54</v>
      </c>
      <c r="M8" s="11">
        <v>1.2228193891530119</v>
      </c>
      <c r="O8" s="12">
        <v>16283.939489716557</v>
      </c>
      <c r="P8" s="12">
        <v>1729.8274566771631</v>
      </c>
      <c r="Q8" s="12">
        <v>2433.8812239210006</v>
      </c>
      <c r="R8" s="12">
        <v>20447.648170314722</v>
      </c>
    </row>
    <row r="9" spans="1:18" x14ac:dyDescent="0.3">
      <c r="A9" t="s">
        <v>20</v>
      </c>
      <c r="B9" t="s">
        <v>24</v>
      </c>
      <c r="C9" s="7">
        <v>0.28876999999999997</v>
      </c>
      <c r="D9" s="7">
        <v>4.3831553602059836</v>
      </c>
      <c r="E9" s="8">
        <f t="shared" si="0"/>
        <v>74.675179502206106</v>
      </c>
      <c r="F9" s="8">
        <f t="shared" si="0"/>
        <v>51.463322952440926</v>
      </c>
      <c r="G9" s="8">
        <f t="shared" si="0"/>
        <v>537.8741305294202</v>
      </c>
      <c r="H9" s="8">
        <f t="shared" si="0"/>
        <v>664.01263298406718</v>
      </c>
      <c r="I9" s="13">
        <v>21.310953008159998</v>
      </c>
      <c r="J9" s="11">
        <v>0.46236300000000002</v>
      </c>
      <c r="K9" s="6">
        <v>5.1863764471435001</v>
      </c>
      <c r="L9" s="6">
        <v>4.33</v>
      </c>
      <c r="M9" s="11">
        <v>0.34047484129617517</v>
      </c>
      <c r="O9" s="12">
        <v>896.10215402647327</v>
      </c>
      <c r="P9" s="12">
        <v>617.55987542929108</v>
      </c>
      <c r="Q9" s="12">
        <v>6454.4895663530424</v>
      </c>
      <c r="R9" s="12">
        <v>7968.1515958088066</v>
      </c>
    </row>
    <row r="10" spans="1:18" x14ac:dyDescent="0.3">
      <c r="A10" t="s">
        <v>20</v>
      </c>
      <c r="B10" t="s">
        <v>25</v>
      </c>
      <c r="C10" s="7">
        <v>1.7441</v>
      </c>
      <c r="D10" s="7">
        <v>3.7363109913422394</v>
      </c>
      <c r="E10" s="8">
        <f t="shared" si="0"/>
        <v>223.3116022201757</v>
      </c>
      <c r="F10" s="8">
        <f t="shared" si="0"/>
        <v>207.43482323842443</v>
      </c>
      <c r="G10" s="8">
        <f t="shared" si="0"/>
        <v>149.33172199723867</v>
      </c>
      <c r="H10" s="8">
        <f t="shared" si="0"/>
        <v>580.0781474558388</v>
      </c>
      <c r="I10" s="13">
        <v>3.079160918456</v>
      </c>
      <c r="J10" s="11">
        <v>0.37642900000000001</v>
      </c>
      <c r="K10" s="6">
        <v>4.58</v>
      </c>
      <c r="L10" s="6">
        <v>6.2</v>
      </c>
      <c r="M10" s="11">
        <v>2.1509965907770061</v>
      </c>
      <c r="O10" s="12">
        <v>2679.7392266421084</v>
      </c>
      <c r="P10" s="12">
        <v>2489.2178788610931</v>
      </c>
      <c r="Q10" s="12">
        <v>1791.9806639668641</v>
      </c>
      <c r="R10" s="12">
        <v>6960.9377694700652</v>
      </c>
    </row>
    <row r="11" spans="1:18" x14ac:dyDescent="0.3">
      <c r="A11" t="s">
        <v>20</v>
      </c>
      <c r="B11" t="s">
        <v>26</v>
      </c>
      <c r="C11" s="7">
        <v>2.6522999999999999</v>
      </c>
      <c r="D11" s="7">
        <v>5.7060664329072877</v>
      </c>
      <c r="E11" s="8">
        <f t="shared" si="0"/>
        <v>370.98971927310134</v>
      </c>
      <c r="F11" s="8">
        <f t="shared" si="0"/>
        <v>133.59890144760271</v>
      </c>
      <c r="G11" s="8">
        <f t="shared" si="0"/>
        <v>461.29889594003993</v>
      </c>
      <c r="H11" s="8">
        <f t="shared" si="0"/>
        <v>965.88751666074404</v>
      </c>
      <c r="I11" s="13">
        <v>4.5383544540079992</v>
      </c>
      <c r="J11" s="11">
        <v>0.25478000000000001</v>
      </c>
      <c r="K11" s="6">
        <v>1.4591989424951266</v>
      </c>
      <c r="L11" s="6">
        <v>6.86</v>
      </c>
      <c r="M11" s="11">
        <v>1.3118146128504613</v>
      </c>
      <c r="O11" s="12">
        <v>4451.8766312772159</v>
      </c>
      <c r="P11" s="12">
        <v>1603.1868173712326</v>
      </c>
      <c r="Q11" s="12">
        <v>5535.5867512804789</v>
      </c>
      <c r="R11" s="12">
        <v>11590.650199928928</v>
      </c>
    </row>
    <row r="12" spans="1:18" x14ac:dyDescent="0.3">
      <c r="A12" t="s">
        <v>20</v>
      </c>
      <c r="B12" t="s">
        <v>27</v>
      </c>
      <c r="C12" s="7">
        <v>44.999881999999999</v>
      </c>
      <c r="D12" s="7">
        <v>4.182712655947868</v>
      </c>
      <c r="E12" s="8">
        <f t="shared" si="0"/>
        <v>7.7775345823608051</v>
      </c>
      <c r="F12" s="8">
        <f t="shared" si="0"/>
        <v>32.911412228635065</v>
      </c>
      <c r="G12" s="8">
        <f t="shared" si="0"/>
        <v>0.87928630294240928</v>
      </c>
      <c r="H12" s="8">
        <f t="shared" si="0"/>
        <v>41.568233113938277</v>
      </c>
      <c r="I12" s="13">
        <v>2.6554032907244998</v>
      </c>
      <c r="J12" s="11">
        <v>0.18842599999999998</v>
      </c>
      <c r="K12" s="6">
        <v>2.7448060834176791</v>
      </c>
      <c r="L12" s="6">
        <v>5.75</v>
      </c>
      <c r="M12" s="11">
        <v>0.26735265874989911</v>
      </c>
      <c r="O12" s="12">
        <v>93.330414988329665</v>
      </c>
      <c r="P12" s="12">
        <v>394.93694674362075</v>
      </c>
      <c r="Q12" s="12">
        <v>10.551435635308911</v>
      </c>
      <c r="R12" s="12">
        <v>498.81879736725932</v>
      </c>
    </row>
    <row r="13" spans="1:18" x14ac:dyDescent="0.3">
      <c r="A13" t="s">
        <v>20</v>
      </c>
      <c r="B13" t="s">
        <v>28</v>
      </c>
      <c r="C13" s="7">
        <v>0.90877800000000009</v>
      </c>
      <c r="D13" s="7">
        <v>6.6764035524911449</v>
      </c>
      <c r="E13" s="8">
        <f t="shared" si="0"/>
        <v>97.558371268752083</v>
      </c>
      <c r="F13" s="8">
        <f t="shared" si="0"/>
        <v>195.51112534225379</v>
      </c>
      <c r="G13" s="8">
        <f t="shared" si="0"/>
        <v>374.83399072590129</v>
      </c>
      <c r="H13" s="8">
        <f t="shared" si="0"/>
        <v>667.90348733690723</v>
      </c>
      <c r="I13" s="13">
        <v>7.5650153421914998</v>
      </c>
      <c r="J13" s="11">
        <v>0.29348649999999998</v>
      </c>
      <c r="K13" s="6">
        <v>5.311853296671166</v>
      </c>
      <c r="L13" s="6">
        <v>6.2</v>
      </c>
      <c r="M13" s="11">
        <v>2.3204089387815916</v>
      </c>
      <c r="O13" s="12">
        <v>1170.7004552250251</v>
      </c>
      <c r="P13" s="12">
        <v>2346.1335041070456</v>
      </c>
      <c r="Q13" s="12">
        <v>4498.0078887108157</v>
      </c>
      <c r="R13" s="12">
        <v>8014.8418480428863</v>
      </c>
    </row>
    <row r="14" spans="1:18" x14ac:dyDescent="0.3">
      <c r="A14" t="s">
        <v>20</v>
      </c>
      <c r="B14" t="s">
        <v>29</v>
      </c>
      <c r="C14" s="7">
        <v>2.7408590782999998</v>
      </c>
      <c r="D14" s="7">
        <v>2.7258310010604023</v>
      </c>
      <c r="E14" s="8">
        <f t="shared" si="0"/>
        <v>831.94001008781697</v>
      </c>
      <c r="F14" s="8">
        <f t="shared" si="0"/>
        <v>123.70155048755832</v>
      </c>
      <c r="G14" s="8">
        <f t="shared" si="0"/>
        <v>278.68989392108352</v>
      </c>
      <c r="H14" s="8">
        <f t="shared" si="0"/>
        <v>1234.3314544964589</v>
      </c>
      <c r="I14" s="13">
        <v>6.5</v>
      </c>
      <c r="J14" s="11">
        <v>0.85799999999999998</v>
      </c>
      <c r="K14" s="6">
        <v>4.67</v>
      </c>
      <c r="L14" s="6">
        <v>7.77</v>
      </c>
      <c r="M14" s="11">
        <v>1.2218980414749396</v>
      </c>
      <c r="O14" s="15">
        <v>9983.2801210538037</v>
      </c>
      <c r="P14" s="15">
        <v>1484.4186058506998</v>
      </c>
      <c r="Q14" s="12">
        <v>3344.2787270530025</v>
      </c>
      <c r="R14" s="12">
        <v>14811.977453957506</v>
      </c>
    </row>
    <row r="15" spans="1:18" x14ac:dyDescent="0.3">
      <c r="A15" t="s">
        <v>32</v>
      </c>
      <c r="B15" t="s">
        <v>33</v>
      </c>
      <c r="C15" s="7">
        <v>3937</v>
      </c>
      <c r="D15" s="7"/>
      <c r="E15" s="8"/>
      <c r="F15" s="8">
        <f t="shared" si="0"/>
        <v>181.70000000000002</v>
      </c>
      <c r="G15" s="8">
        <f t="shared" si="0"/>
        <v>1028.8</v>
      </c>
      <c r="H15" s="8"/>
      <c r="I15" s="7">
        <v>10</v>
      </c>
      <c r="J15" s="16">
        <v>3.806451612903226</v>
      </c>
      <c r="K15">
        <v>8.6</v>
      </c>
      <c r="L15">
        <v>8.1999999999999993</v>
      </c>
      <c r="M15" s="11">
        <v>0.5</v>
      </c>
      <c r="O15" s="8"/>
      <c r="P15" s="8">
        <v>2180.4</v>
      </c>
      <c r="Q15" s="8">
        <v>12345.6</v>
      </c>
      <c r="R15" s="8"/>
    </row>
    <row r="16" spans="1:18" x14ac:dyDescent="0.3">
      <c r="A16" t="s">
        <v>35</v>
      </c>
      <c r="B16" t="s">
        <v>36</v>
      </c>
      <c r="C16" s="7">
        <v>150</v>
      </c>
      <c r="D16" s="7"/>
      <c r="E16" s="8"/>
      <c r="F16" s="8">
        <f t="shared" si="0"/>
        <v>93.33</v>
      </c>
      <c r="G16" s="8"/>
      <c r="H16" s="8"/>
      <c r="I16" s="7"/>
      <c r="J16" s="16"/>
      <c r="K16"/>
      <c r="L16"/>
      <c r="M16" s="11">
        <v>1.1000000000000001</v>
      </c>
      <c r="O16" s="8"/>
      <c r="P16" s="8">
        <v>1119.96</v>
      </c>
      <c r="Q16" s="8"/>
      <c r="R16" s="8"/>
    </row>
    <row r="17" spans="1:18" x14ac:dyDescent="0.3">
      <c r="A17" t="s">
        <v>35</v>
      </c>
      <c r="B17" t="s">
        <v>38</v>
      </c>
      <c r="C17" s="7">
        <v>1.8</v>
      </c>
      <c r="D17" s="7"/>
      <c r="E17" s="8"/>
      <c r="F17" s="8">
        <f t="shared" si="0"/>
        <v>48.495000000000005</v>
      </c>
      <c r="G17" s="8"/>
      <c r="H17" s="8"/>
      <c r="I17" s="7"/>
      <c r="J17" s="16"/>
      <c r="K17">
        <v>0.66</v>
      </c>
      <c r="L17"/>
      <c r="M17" s="11">
        <v>0.56999999999999995</v>
      </c>
      <c r="O17" s="8"/>
      <c r="P17" s="8">
        <v>581.94000000000005</v>
      </c>
      <c r="Q17" s="8"/>
      <c r="R17" s="8"/>
    </row>
    <row r="18" spans="1:18" x14ac:dyDescent="0.3">
      <c r="A18" t="s">
        <v>35</v>
      </c>
      <c r="B18" t="s">
        <v>40</v>
      </c>
      <c r="C18" s="7">
        <v>1.8</v>
      </c>
      <c r="D18" s="7"/>
      <c r="E18" s="8"/>
      <c r="F18" s="8">
        <f t="shared" si="0"/>
        <v>21.044999999999998</v>
      </c>
      <c r="G18" s="8"/>
      <c r="H18" s="8"/>
      <c r="I18" s="7"/>
      <c r="J18" s="16"/>
      <c r="K18"/>
      <c r="L18"/>
      <c r="M18" s="11">
        <v>0.25</v>
      </c>
      <c r="O18" s="8"/>
      <c r="P18" s="8">
        <v>252.54</v>
      </c>
      <c r="Q18" s="8"/>
      <c r="R18" s="8"/>
    </row>
    <row r="19" spans="1:18" x14ac:dyDescent="0.3">
      <c r="A19" t="s">
        <v>35</v>
      </c>
      <c r="B19" t="s">
        <v>42</v>
      </c>
      <c r="C19" s="7">
        <v>0.48</v>
      </c>
      <c r="D19" s="7"/>
      <c r="E19" s="8"/>
      <c r="F19" s="8">
        <f t="shared" si="0"/>
        <v>7.32</v>
      </c>
      <c r="G19" s="8"/>
      <c r="H19" s="8"/>
      <c r="I19" s="7"/>
      <c r="J19" s="16">
        <v>0.16</v>
      </c>
      <c r="K19">
        <v>0.75</v>
      </c>
      <c r="L19">
        <v>7.02</v>
      </c>
      <c r="M19" s="11">
        <v>0.09</v>
      </c>
      <c r="O19" s="8"/>
      <c r="P19" s="8">
        <v>87.84</v>
      </c>
      <c r="Q19" s="8"/>
      <c r="R19" s="8"/>
    </row>
    <row r="20" spans="1:18" x14ac:dyDescent="0.3">
      <c r="A20" t="s">
        <v>44</v>
      </c>
      <c r="B20" t="s">
        <v>45</v>
      </c>
      <c r="C20" s="7">
        <v>15</v>
      </c>
      <c r="D20" s="13"/>
      <c r="E20" s="8">
        <f>O20/12</f>
        <v>73</v>
      </c>
      <c r="F20" s="8"/>
      <c r="G20" s="8"/>
      <c r="H20" s="8"/>
      <c r="I20" s="13">
        <v>4</v>
      </c>
      <c r="J20" s="11"/>
      <c r="K20" s="5">
        <v>2</v>
      </c>
      <c r="L20" s="5">
        <v>7</v>
      </c>
      <c r="M20" s="11"/>
      <c r="O20" s="8">
        <v>876</v>
      </c>
      <c r="P20" s="12"/>
      <c r="Q20" s="12"/>
      <c r="R20" s="12"/>
    </row>
    <row r="21" spans="1:18" x14ac:dyDescent="0.3">
      <c r="A21" t="s">
        <v>47</v>
      </c>
      <c r="B21" t="s">
        <v>48</v>
      </c>
      <c r="C21" s="7">
        <v>2.7120000000000002</v>
      </c>
      <c r="D21" s="7"/>
      <c r="E21" s="8"/>
      <c r="F21" s="8"/>
      <c r="G21" s="8">
        <f t="shared" ref="G21:G67" si="1">Q21/12</f>
        <v>479.27461139896371</v>
      </c>
      <c r="H21" s="8"/>
      <c r="I21" s="7"/>
      <c r="J21" s="16"/>
      <c r="K21"/>
      <c r="L21"/>
      <c r="M21" s="16"/>
      <c r="O21" s="8"/>
      <c r="P21" s="8"/>
      <c r="Q21" s="8">
        <v>5751.2953367875643</v>
      </c>
      <c r="R21" s="8"/>
    </row>
    <row r="22" spans="1:18" x14ac:dyDescent="0.3">
      <c r="A22" t="s">
        <v>47</v>
      </c>
      <c r="B22" t="s">
        <v>50</v>
      </c>
      <c r="C22" s="7">
        <v>299.7</v>
      </c>
      <c r="D22" s="7"/>
      <c r="E22" s="8"/>
      <c r="F22" s="8"/>
      <c r="G22" s="8">
        <f t="shared" si="1"/>
        <v>99.222797927461144</v>
      </c>
      <c r="H22" s="8"/>
      <c r="I22" s="7"/>
      <c r="J22" s="16"/>
      <c r="K22"/>
      <c r="L22"/>
      <c r="M22" s="16"/>
      <c r="O22" s="8"/>
      <c r="P22" s="8"/>
      <c r="Q22" s="8">
        <v>1190.6735751295337</v>
      </c>
      <c r="R22" s="8"/>
    </row>
    <row r="23" spans="1:18" x14ac:dyDescent="0.3">
      <c r="A23" t="s">
        <v>47</v>
      </c>
      <c r="B23" t="s">
        <v>52</v>
      </c>
      <c r="C23" s="7">
        <v>57340</v>
      </c>
      <c r="D23" s="7"/>
      <c r="E23" s="8"/>
      <c r="F23" s="8"/>
      <c r="G23" s="8">
        <f t="shared" si="1"/>
        <v>23.575129533678751</v>
      </c>
      <c r="H23" s="8"/>
      <c r="I23" s="7"/>
      <c r="J23" s="16"/>
      <c r="K23"/>
      <c r="L23"/>
      <c r="M23" s="16"/>
      <c r="O23" s="8"/>
      <c r="P23" s="8"/>
      <c r="Q23" s="8">
        <v>282.90155440414503</v>
      </c>
      <c r="R23" s="8"/>
    </row>
    <row r="24" spans="1:18" x14ac:dyDescent="0.3">
      <c r="A24" t="s">
        <v>47</v>
      </c>
      <c r="B24" t="s">
        <v>54</v>
      </c>
      <c r="C24" s="7">
        <v>161.19999999999999</v>
      </c>
      <c r="D24" s="7"/>
      <c r="E24" s="8"/>
      <c r="F24" s="8"/>
      <c r="G24" s="8">
        <f t="shared" si="1"/>
        <v>29.792746113989637</v>
      </c>
      <c r="H24" s="8"/>
      <c r="I24" s="7">
        <v>3.9</v>
      </c>
      <c r="J24" s="16">
        <v>0.94516129032258067</v>
      </c>
      <c r="K24">
        <v>5.0999999999999996</v>
      </c>
      <c r="L24">
        <v>6.1</v>
      </c>
      <c r="M24" s="16"/>
      <c r="O24" s="8"/>
      <c r="P24" s="8"/>
      <c r="Q24" s="8">
        <v>357.51295336787564</v>
      </c>
      <c r="R24" s="8"/>
    </row>
    <row r="25" spans="1:18" x14ac:dyDescent="0.3">
      <c r="A25" t="s">
        <v>47</v>
      </c>
      <c r="B25" t="s">
        <v>56</v>
      </c>
      <c r="C25" s="7">
        <v>384.1</v>
      </c>
      <c r="D25" s="7"/>
      <c r="E25" s="8"/>
      <c r="F25" s="8"/>
      <c r="G25" s="8">
        <f t="shared" si="1"/>
        <v>24.093264248704667</v>
      </c>
      <c r="H25" s="8"/>
      <c r="I25" s="7">
        <v>3.9</v>
      </c>
      <c r="J25" s="16">
        <v>0.72580645161290325</v>
      </c>
      <c r="K25">
        <v>8.3000000000000007</v>
      </c>
      <c r="L25">
        <v>7.8</v>
      </c>
      <c r="M25" s="16"/>
      <c r="O25" s="8"/>
      <c r="P25" s="8"/>
      <c r="Q25" s="8">
        <v>289.11917098445599</v>
      </c>
      <c r="R25" s="8"/>
    </row>
    <row r="26" spans="1:18" x14ac:dyDescent="0.3">
      <c r="A26" t="s">
        <v>47</v>
      </c>
      <c r="B26" t="s">
        <v>58</v>
      </c>
      <c r="C26" s="7">
        <v>1561</v>
      </c>
      <c r="D26" s="7"/>
      <c r="E26" s="8"/>
      <c r="F26" s="8"/>
      <c r="G26" s="8">
        <f t="shared" si="1"/>
        <v>1.0362694300518136</v>
      </c>
      <c r="H26" s="8"/>
      <c r="I26" s="7">
        <v>2.9</v>
      </c>
      <c r="J26" s="16">
        <v>0.54516129032258065</v>
      </c>
      <c r="K26">
        <v>3</v>
      </c>
      <c r="L26">
        <v>7.8</v>
      </c>
      <c r="M26" s="16"/>
      <c r="O26" s="8"/>
      <c r="P26" s="8"/>
      <c r="Q26" s="8">
        <v>12.435233160621763</v>
      </c>
      <c r="R26" s="8"/>
    </row>
    <row r="27" spans="1:18" x14ac:dyDescent="0.3">
      <c r="A27" t="s">
        <v>47</v>
      </c>
      <c r="B27" t="s">
        <v>61</v>
      </c>
      <c r="C27" s="7">
        <v>7.23</v>
      </c>
      <c r="D27" s="7"/>
      <c r="E27" s="8"/>
      <c r="F27" s="8"/>
      <c r="G27" s="8">
        <f t="shared" si="1"/>
        <v>48.186528497409334</v>
      </c>
      <c r="H27" s="8"/>
      <c r="I27" s="7"/>
      <c r="J27" s="16"/>
      <c r="K27">
        <v>3.3</v>
      </c>
      <c r="L27">
        <v>8.4</v>
      </c>
      <c r="M27" s="16"/>
      <c r="O27" s="8"/>
      <c r="P27" s="8"/>
      <c r="Q27" s="8">
        <v>578.23834196891198</v>
      </c>
      <c r="R27" s="8"/>
    </row>
    <row r="28" spans="1:18" x14ac:dyDescent="0.3">
      <c r="A28" t="s">
        <v>47</v>
      </c>
      <c r="B28" t="s">
        <v>62</v>
      </c>
      <c r="C28" s="7">
        <v>50.61</v>
      </c>
      <c r="D28" s="7"/>
      <c r="E28" s="8"/>
      <c r="F28" s="8"/>
      <c r="G28" s="8">
        <f t="shared" si="1"/>
        <v>62.43523316062177</v>
      </c>
      <c r="H28" s="8"/>
      <c r="I28" s="7"/>
      <c r="J28" s="16"/>
      <c r="K28"/>
      <c r="L28"/>
      <c r="M28" s="16"/>
      <c r="O28" s="8"/>
      <c r="P28" s="8"/>
      <c r="Q28" s="8">
        <v>749.22279792746122</v>
      </c>
      <c r="R28" s="8"/>
    </row>
    <row r="29" spans="1:18" x14ac:dyDescent="0.3">
      <c r="A29" t="s">
        <v>47</v>
      </c>
      <c r="B29" t="s">
        <v>63</v>
      </c>
      <c r="C29" s="7">
        <v>75.83</v>
      </c>
      <c r="D29" s="7"/>
      <c r="E29" s="8"/>
      <c r="F29" s="8"/>
      <c r="G29" s="8">
        <f t="shared" si="1"/>
        <v>17.616580310880828</v>
      </c>
      <c r="H29" s="8"/>
      <c r="I29" s="7"/>
      <c r="J29" s="16"/>
      <c r="K29"/>
      <c r="L29"/>
      <c r="M29" s="16"/>
      <c r="O29" s="8"/>
      <c r="P29" s="8"/>
      <c r="Q29" s="8">
        <v>211.39896373056993</v>
      </c>
      <c r="R29" s="8"/>
    </row>
    <row r="30" spans="1:18" x14ac:dyDescent="0.3">
      <c r="A30" t="s">
        <v>47</v>
      </c>
      <c r="B30" t="s">
        <v>64</v>
      </c>
      <c r="C30" s="7">
        <v>152.1</v>
      </c>
      <c r="D30" s="7"/>
      <c r="E30" s="8"/>
      <c r="F30" s="8"/>
      <c r="G30" s="8">
        <f t="shared" si="1"/>
        <v>141.70984455958549</v>
      </c>
      <c r="H30" s="8"/>
      <c r="I30" s="7"/>
      <c r="J30" s="16"/>
      <c r="K30"/>
      <c r="L30"/>
      <c r="M30" s="16"/>
      <c r="O30" s="8"/>
      <c r="P30" s="8"/>
      <c r="Q30" s="8">
        <v>1700.518134715026</v>
      </c>
      <c r="R30" s="8"/>
    </row>
    <row r="31" spans="1:18" x14ac:dyDescent="0.3">
      <c r="A31" t="s">
        <v>47</v>
      </c>
      <c r="B31" t="s">
        <v>65</v>
      </c>
      <c r="C31" s="7">
        <v>2004</v>
      </c>
      <c r="D31" s="7"/>
      <c r="E31" s="8"/>
      <c r="F31" s="8"/>
      <c r="G31" s="8">
        <f t="shared" si="1"/>
        <v>4.1450777202072544</v>
      </c>
      <c r="H31" s="8"/>
      <c r="I31" s="7"/>
      <c r="J31" s="16"/>
      <c r="K31"/>
      <c r="L31"/>
      <c r="M31" s="16"/>
      <c r="O31" s="8"/>
      <c r="P31" s="8"/>
      <c r="Q31" s="8">
        <v>49.740932642487053</v>
      </c>
      <c r="R31" s="8"/>
    </row>
    <row r="32" spans="1:18" x14ac:dyDescent="0.3">
      <c r="A32" t="s">
        <v>47</v>
      </c>
      <c r="B32" t="s">
        <v>66</v>
      </c>
      <c r="C32" s="7">
        <v>21.7</v>
      </c>
      <c r="D32" s="7"/>
      <c r="E32" s="8"/>
      <c r="F32" s="8"/>
      <c r="G32" s="8">
        <f t="shared" si="1"/>
        <v>269.43005181347149</v>
      </c>
      <c r="H32" s="8"/>
      <c r="I32" s="7"/>
      <c r="J32" s="16"/>
      <c r="K32"/>
      <c r="L32"/>
      <c r="M32" s="16"/>
      <c r="O32" s="8"/>
      <c r="P32" s="8"/>
      <c r="Q32" s="8">
        <v>3233.1606217616581</v>
      </c>
      <c r="R32" s="8"/>
    </row>
    <row r="33" spans="1:18" x14ac:dyDescent="0.3">
      <c r="A33" t="s">
        <v>47</v>
      </c>
      <c r="B33" t="s">
        <v>67</v>
      </c>
      <c r="C33" s="7">
        <v>80.55</v>
      </c>
      <c r="D33" s="7"/>
      <c r="E33" s="8"/>
      <c r="F33" s="8"/>
      <c r="G33" s="8">
        <f t="shared" si="1"/>
        <v>2.3316062176165802</v>
      </c>
      <c r="H33" s="8"/>
      <c r="I33" s="7"/>
      <c r="J33" s="16"/>
      <c r="K33"/>
      <c r="L33"/>
      <c r="M33" s="16"/>
      <c r="O33" s="8"/>
      <c r="P33" s="8"/>
      <c r="Q33" s="8">
        <v>27.979274611398964</v>
      </c>
      <c r="R33" s="8"/>
    </row>
    <row r="34" spans="1:18" x14ac:dyDescent="0.3">
      <c r="A34" t="s">
        <v>47</v>
      </c>
      <c r="B34" t="s">
        <v>68</v>
      </c>
      <c r="C34" s="7">
        <v>119.5</v>
      </c>
      <c r="D34" s="7"/>
      <c r="E34" s="8"/>
      <c r="F34" s="8"/>
      <c r="G34" s="8">
        <f t="shared" si="1"/>
        <v>3.8860103626943006</v>
      </c>
      <c r="H34" s="8"/>
      <c r="I34" s="7"/>
      <c r="J34" s="16"/>
      <c r="K34"/>
      <c r="L34"/>
      <c r="M34" s="16"/>
      <c r="O34" s="8"/>
      <c r="P34" s="8"/>
      <c r="Q34" s="8">
        <v>46.632124352331608</v>
      </c>
      <c r="R34" s="8"/>
    </row>
    <row r="35" spans="1:18" x14ac:dyDescent="0.3">
      <c r="A35" t="s">
        <v>47</v>
      </c>
      <c r="B35" t="s">
        <v>69</v>
      </c>
      <c r="C35" s="7">
        <v>172</v>
      </c>
      <c r="D35" s="7"/>
      <c r="E35" s="8"/>
      <c r="F35" s="8"/>
      <c r="G35" s="8">
        <f t="shared" si="1"/>
        <v>5.9585492227979264</v>
      </c>
      <c r="H35" s="8"/>
      <c r="I35" s="7"/>
      <c r="J35" s="16"/>
      <c r="K35"/>
      <c r="L35"/>
      <c r="M35" s="16"/>
      <c r="O35" s="8"/>
      <c r="P35" s="8"/>
      <c r="Q35" s="8">
        <v>71.502590673575114</v>
      </c>
      <c r="R35" s="8"/>
    </row>
    <row r="36" spans="1:18" x14ac:dyDescent="0.3">
      <c r="A36" t="s">
        <v>47</v>
      </c>
      <c r="B36" t="s">
        <v>72</v>
      </c>
      <c r="C36" s="7">
        <v>5301</v>
      </c>
      <c r="D36" s="7"/>
      <c r="E36" s="8"/>
      <c r="F36" s="8"/>
      <c r="G36" s="8">
        <f t="shared" si="1"/>
        <v>13.730569948186528</v>
      </c>
      <c r="H36" s="8"/>
      <c r="I36" s="7"/>
      <c r="J36" s="16"/>
      <c r="K36"/>
      <c r="L36"/>
      <c r="M36" s="16"/>
      <c r="O36" s="8"/>
      <c r="P36" s="8"/>
      <c r="Q36" s="8">
        <v>164.76683937823833</v>
      </c>
      <c r="R36" s="8"/>
    </row>
    <row r="37" spans="1:18" x14ac:dyDescent="0.3">
      <c r="A37" t="s">
        <v>70</v>
      </c>
      <c r="B37" t="s">
        <v>71</v>
      </c>
      <c r="C37" s="7">
        <v>37.89</v>
      </c>
      <c r="D37" s="7"/>
      <c r="E37" s="8"/>
      <c r="F37" s="8">
        <f t="shared" ref="F37:F67" si="2">P37/12</f>
        <v>8.6666666666666661</v>
      </c>
      <c r="G37" s="8">
        <f t="shared" si="1"/>
        <v>18.652849740932641</v>
      </c>
      <c r="H37" s="8"/>
      <c r="I37" s="7">
        <v>1.8</v>
      </c>
      <c r="J37" s="16"/>
      <c r="K37"/>
      <c r="L37"/>
      <c r="M37" s="16">
        <v>0.1</v>
      </c>
      <c r="O37" s="8"/>
      <c r="P37" s="8">
        <v>104</v>
      </c>
      <c r="Q37" s="8">
        <v>223.83419689119171</v>
      </c>
      <c r="R37" s="8"/>
    </row>
    <row r="38" spans="1:18" x14ac:dyDescent="0.3">
      <c r="A38" t="s">
        <v>73</v>
      </c>
      <c r="B38" t="s">
        <v>74</v>
      </c>
      <c r="C38" s="7">
        <v>0.54</v>
      </c>
      <c r="D38" s="13">
        <v>1.6596296296296296</v>
      </c>
      <c r="E38" s="8"/>
      <c r="F38" s="8"/>
      <c r="G38" s="8"/>
      <c r="H38" s="8"/>
      <c r="I38" s="13">
        <v>9.2904000000000018</v>
      </c>
      <c r="J38" s="11"/>
      <c r="K38" s="17">
        <v>27.76</v>
      </c>
      <c r="L38" s="6">
        <v>4.99</v>
      </c>
      <c r="M38" s="16">
        <v>1.5</v>
      </c>
      <c r="O38" s="12"/>
      <c r="P38" s="12"/>
      <c r="Q38" s="12"/>
      <c r="R38" s="12"/>
    </row>
    <row r="39" spans="1:18" x14ac:dyDescent="0.3">
      <c r="A39" t="s">
        <v>73</v>
      </c>
      <c r="B39" t="s">
        <v>75</v>
      </c>
      <c r="C39" s="7">
        <v>1.0900000000000001</v>
      </c>
      <c r="D39" s="13">
        <v>5.6513761467889907</v>
      </c>
      <c r="E39" s="8"/>
      <c r="F39" s="8"/>
      <c r="G39" s="8"/>
      <c r="H39" s="8"/>
      <c r="I39" s="13">
        <v>20.739599999999999</v>
      </c>
      <c r="J39" s="11"/>
      <c r="K39" s="17">
        <v>21.24</v>
      </c>
      <c r="L39" s="6">
        <v>4.92</v>
      </c>
      <c r="M39" s="16">
        <v>1.5</v>
      </c>
      <c r="O39" s="12"/>
      <c r="P39" s="12"/>
      <c r="Q39" s="12"/>
      <c r="R39" s="12"/>
    </row>
    <row r="40" spans="1:18" x14ac:dyDescent="0.3">
      <c r="A40" t="s">
        <v>73</v>
      </c>
      <c r="B40" t="s">
        <v>76</v>
      </c>
      <c r="C40" s="7">
        <v>63.87</v>
      </c>
      <c r="D40" s="13">
        <v>13.777986535149523</v>
      </c>
      <c r="E40" s="8"/>
      <c r="F40" s="8"/>
      <c r="G40" s="8"/>
      <c r="H40" s="8"/>
      <c r="I40" s="13">
        <v>3.2303999999999995</v>
      </c>
      <c r="J40" s="11"/>
      <c r="K40" s="17">
        <v>7.65</v>
      </c>
      <c r="L40" s="6">
        <v>7.31</v>
      </c>
      <c r="M40" s="16">
        <v>0.1</v>
      </c>
      <c r="O40" s="12"/>
      <c r="P40" s="12"/>
      <c r="Q40" s="12"/>
      <c r="R40" s="12"/>
    </row>
    <row r="41" spans="1:18" x14ac:dyDescent="0.3">
      <c r="A41" t="s">
        <v>77</v>
      </c>
      <c r="B41" t="s">
        <v>78</v>
      </c>
      <c r="C41" s="7">
        <v>5.5</v>
      </c>
      <c r="D41" s="7"/>
      <c r="E41" s="8"/>
      <c r="F41" s="8">
        <f t="shared" si="2"/>
        <v>61.879999999999995</v>
      </c>
      <c r="G41" s="8">
        <f t="shared" si="1"/>
        <v>438.11999999999995</v>
      </c>
      <c r="H41" s="8"/>
      <c r="I41" s="7">
        <v>9</v>
      </c>
      <c r="J41" s="16">
        <v>1.1290322580645162</v>
      </c>
      <c r="K41"/>
      <c r="L41"/>
      <c r="M41" s="16"/>
      <c r="O41" s="8"/>
      <c r="P41" s="8">
        <v>742.56</v>
      </c>
      <c r="Q41" s="8">
        <v>5257.44</v>
      </c>
      <c r="R41" s="8"/>
    </row>
    <row r="42" spans="1:18" x14ac:dyDescent="0.3">
      <c r="A42" t="s">
        <v>79</v>
      </c>
      <c r="B42" t="s">
        <v>80</v>
      </c>
      <c r="C42" s="7">
        <v>1300</v>
      </c>
      <c r="D42" s="7"/>
      <c r="E42" s="8"/>
      <c r="F42" s="8">
        <f t="shared" si="2"/>
        <v>223.44500000000002</v>
      </c>
      <c r="G42" s="8"/>
      <c r="H42" s="8"/>
      <c r="I42" s="7"/>
      <c r="J42" s="16"/>
      <c r="K42"/>
      <c r="L42"/>
      <c r="M42" s="16">
        <v>0.74</v>
      </c>
      <c r="O42" s="8"/>
      <c r="P42" s="8">
        <v>2681.34</v>
      </c>
      <c r="Q42" s="8"/>
      <c r="R42" s="8"/>
    </row>
    <row r="43" spans="1:18" x14ac:dyDescent="0.3">
      <c r="A43" t="s">
        <v>79</v>
      </c>
      <c r="B43" t="s">
        <v>81</v>
      </c>
      <c r="C43" s="7">
        <v>2.1</v>
      </c>
      <c r="D43" s="7"/>
      <c r="E43" s="8"/>
      <c r="F43" s="8">
        <f t="shared" si="2"/>
        <v>490.24499999999995</v>
      </c>
      <c r="G43" s="8"/>
      <c r="H43" s="8"/>
      <c r="I43" s="7">
        <v>10</v>
      </c>
      <c r="J43" s="16"/>
      <c r="K43"/>
      <c r="L43"/>
      <c r="M43" s="16">
        <v>1.6</v>
      </c>
      <c r="O43" s="8"/>
      <c r="P43" s="8">
        <v>5882.94</v>
      </c>
      <c r="Q43" s="8"/>
      <c r="R43" s="8"/>
    </row>
    <row r="44" spans="1:18" x14ac:dyDescent="0.3">
      <c r="A44" t="s">
        <v>79</v>
      </c>
      <c r="B44" t="s">
        <v>82</v>
      </c>
      <c r="C44" s="7">
        <v>1</v>
      </c>
      <c r="D44" s="7"/>
      <c r="E44" s="8"/>
      <c r="F44" s="8">
        <f t="shared" si="2"/>
        <v>300.15000000000003</v>
      </c>
      <c r="G44" s="8"/>
      <c r="H44" s="8"/>
      <c r="I44" s="7"/>
      <c r="J44" s="16"/>
      <c r="K44"/>
      <c r="L44"/>
      <c r="M44" s="16">
        <v>1.02</v>
      </c>
      <c r="O44" s="8"/>
      <c r="P44" s="8">
        <v>3601.8</v>
      </c>
      <c r="Q44" s="8"/>
      <c r="R44" s="8"/>
    </row>
    <row r="45" spans="1:18" x14ac:dyDescent="0.3">
      <c r="A45" t="s">
        <v>79</v>
      </c>
      <c r="B45" t="s">
        <v>83</v>
      </c>
      <c r="C45" s="7">
        <v>16</v>
      </c>
      <c r="D45" s="7"/>
      <c r="E45" s="8"/>
      <c r="F45" s="8">
        <f t="shared" si="2"/>
        <v>11.672499999999999</v>
      </c>
      <c r="G45" s="8"/>
      <c r="H45" s="8"/>
      <c r="I45" s="7"/>
      <c r="J45" s="16"/>
      <c r="K45"/>
      <c r="L45"/>
      <c r="M45" s="16">
        <v>0.1</v>
      </c>
      <c r="O45" s="8"/>
      <c r="P45" s="8">
        <v>140.07</v>
      </c>
      <c r="Q45" s="8"/>
      <c r="R45" s="8"/>
    </row>
    <row r="46" spans="1:18" x14ac:dyDescent="0.3">
      <c r="A46" t="s">
        <v>79</v>
      </c>
      <c r="B46" t="s">
        <v>84</v>
      </c>
      <c r="C46" s="7">
        <v>1.6</v>
      </c>
      <c r="D46" s="7"/>
      <c r="E46" s="8"/>
      <c r="F46" s="8">
        <f t="shared" si="2"/>
        <v>212.96</v>
      </c>
      <c r="G46" s="8"/>
      <c r="H46" s="8"/>
      <c r="I46" s="7"/>
      <c r="J46" s="16"/>
      <c r="K46"/>
      <c r="L46"/>
      <c r="M46" s="16">
        <v>0.65</v>
      </c>
      <c r="O46" s="8"/>
      <c r="P46" s="8">
        <v>2555.52</v>
      </c>
      <c r="Q46" s="8"/>
      <c r="R46" s="8"/>
    </row>
    <row r="47" spans="1:18" x14ac:dyDescent="0.3">
      <c r="A47" t="s">
        <v>85</v>
      </c>
      <c r="B47" t="s">
        <v>86</v>
      </c>
      <c r="C47" s="7">
        <v>15</v>
      </c>
      <c r="D47" s="7"/>
      <c r="E47" s="8">
        <f>O47/12</f>
        <v>7665</v>
      </c>
      <c r="F47" s="8">
        <f t="shared" si="2"/>
        <v>3660</v>
      </c>
      <c r="G47" s="8"/>
      <c r="H47" s="8"/>
      <c r="I47" s="7"/>
      <c r="J47" s="16"/>
      <c r="K47"/>
      <c r="L47"/>
      <c r="M47" s="16"/>
      <c r="O47" s="8">
        <v>91980</v>
      </c>
      <c r="P47" s="8">
        <v>43920</v>
      </c>
      <c r="Q47" s="8"/>
      <c r="R47" s="8"/>
    </row>
    <row r="48" spans="1:18" x14ac:dyDescent="0.3">
      <c r="A48" t="s">
        <v>87</v>
      </c>
      <c r="B48" t="s">
        <v>88</v>
      </c>
      <c r="C48" s="7">
        <v>37.090000000000003</v>
      </c>
      <c r="D48" s="7"/>
      <c r="E48" s="8"/>
      <c r="F48" s="8"/>
      <c r="G48" s="8">
        <f t="shared" si="1"/>
        <v>250</v>
      </c>
      <c r="H48" s="8">
        <f>R48/12</f>
        <v>1600</v>
      </c>
      <c r="I48" s="7"/>
      <c r="J48" s="16"/>
      <c r="K48"/>
      <c r="L48">
        <v>7.8</v>
      </c>
      <c r="M48" s="16"/>
      <c r="O48" s="8"/>
      <c r="P48" s="8"/>
      <c r="Q48" s="8">
        <v>3000</v>
      </c>
      <c r="R48" s="8">
        <v>19200</v>
      </c>
    </row>
    <row r="49" spans="1:19" x14ac:dyDescent="0.3">
      <c r="A49" t="s">
        <v>87</v>
      </c>
      <c r="B49" t="s">
        <v>89</v>
      </c>
      <c r="C49" s="7">
        <v>65.510000000000005</v>
      </c>
      <c r="D49" s="7"/>
      <c r="E49" s="8"/>
      <c r="F49" s="8"/>
      <c r="G49" s="8">
        <f t="shared" si="1"/>
        <v>160</v>
      </c>
      <c r="H49" s="8">
        <f>R49/12</f>
        <v>1900</v>
      </c>
      <c r="I49" s="7"/>
      <c r="J49" s="16"/>
      <c r="K49"/>
      <c r="L49"/>
      <c r="M49" s="16"/>
      <c r="O49" s="8"/>
      <c r="P49" s="8"/>
      <c r="Q49" s="8">
        <v>1920</v>
      </c>
      <c r="R49" s="8">
        <v>22800</v>
      </c>
    </row>
    <row r="50" spans="1:19" x14ac:dyDescent="0.3">
      <c r="A50" s="1"/>
      <c r="B50" s="1"/>
      <c r="C50" s="18"/>
      <c r="D50" s="18"/>
      <c r="E50" s="8"/>
      <c r="F50" s="8"/>
      <c r="G50" s="8"/>
      <c r="H50" s="8"/>
      <c r="I50" s="18"/>
      <c r="J50" s="19"/>
      <c r="K50"/>
      <c r="L50"/>
      <c r="M50" s="19"/>
      <c r="N50" s="1"/>
      <c r="O50" s="20"/>
      <c r="P50" s="20"/>
      <c r="Q50" s="20"/>
      <c r="R50" s="20"/>
      <c r="S50" s="1"/>
    </row>
    <row r="51" spans="1:19" x14ac:dyDescent="0.3">
      <c r="A51" t="s">
        <v>90</v>
      </c>
      <c r="B51" t="s">
        <v>91</v>
      </c>
      <c r="C51" s="7">
        <v>3.888211782669492</v>
      </c>
      <c r="D51" s="7"/>
      <c r="E51" s="8"/>
      <c r="F51" s="8">
        <f t="shared" si="2"/>
        <v>171.51166666666666</v>
      </c>
      <c r="G51" s="8">
        <f t="shared" si="1"/>
        <v>378.79182067173082</v>
      </c>
      <c r="H51" s="8"/>
      <c r="I51" s="7">
        <v>9.4</v>
      </c>
      <c r="J51" s="16">
        <v>1.2488479262672811</v>
      </c>
      <c r="K51">
        <v>10</v>
      </c>
      <c r="L51"/>
      <c r="M51" s="16">
        <v>0.55000000000000004</v>
      </c>
      <c r="O51" s="8"/>
      <c r="P51" s="8">
        <v>2058.14</v>
      </c>
      <c r="Q51" s="8">
        <v>4545.5018480607696</v>
      </c>
      <c r="R51" s="8"/>
    </row>
    <row r="52" spans="1:19" x14ac:dyDescent="0.3">
      <c r="A52" t="s">
        <v>90</v>
      </c>
      <c r="B52" t="s">
        <v>92</v>
      </c>
      <c r="C52" s="7">
        <v>4.5238934211693023</v>
      </c>
      <c r="D52" s="7"/>
      <c r="E52" s="8"/>
      <c r="F52" s="8">
        <f t="shared" si="2"/>
        <v>18.503333333333334</v>
      </c>
      <c r="G52" s="8">
        <f t="shared" si="1"/>
        <v>119.89646373569106</v>
      </c>
      <c r="H52" s="8"/>
      <c r="I52" s="13">
        <v>17.899999999999999</v>
      </c>
      <c r="J52" s="16">
        <v>1.6820276497695854</v>
      </c>
      <c r="K52">
        <v>10</v>
      </c>
      <c r="L52"/>
      <c r="M52" s="16">
        <v>0.1</v>
      </c>
      <c r="O52" s="8"/>
      <c r="P52" s="8">
        <v>222.04</v>
      </c>
      <c r="Q52" s="8">
        <v>1438.7575648282927</v>
      </c>
      <c r="R52" s="8"/>
    </row>
    <row r="53" spans="1:19" x14ac:dyDescent="0.3">
      <c r="A53" t="s">
        <v>90</v>
      </c>
      <c r="B53" t="s">
        <v>93</v>
      </c>
      <c r="C53" s="7">
        <v>2</v>
      </c>
      <c r="D53" s="7"/>
      <c r="E53" s="8"/>
      <c r="F53" s="8">
        <f t="shared" si="2"/>
        <v>7.6504166666666675</v>
      </c>
      <c r="G53" s="8">
        <f t="shared" si="1"/>
        <v>132.19641519799293</v>
      </c>
      <c r="H53" s="8"/>
      <c r="I53" s="13">
        <v>19.8</v>
      </c>
      <c r="J53" s="16">
        <v>0.49769585253456222</v>
      </c>
      <c r="K53">
        <v>1.4</v>
      </c>
      <c r="L53"/>
      <c r="M53" s="16">
        <v>0.1</v>
      </c>
      <c r="O53" s="8"/>
      <c r="P53" s="8">
        <v>91.805000000000007</v>
      </c>
      <c r="Q53" s="8">
        <v>1586.3569823759153</v>
      </c>
      <c r="R53" s="8"/>
    </row>
    <row r="54" spans="1:19" x14ac:dyDescent="0.3">
      <c r="A54" t="s">
        <v>20</v>
      </c>
      <c r="B54" t="s">
        <v>30</v>
      </c>
      <c r="C54" s="7">
        <v>43.25</v>
      </c>
      <c r="D54" s="7"/>
      <c r="E54" s="8"/>
      <c r="F54" s="8">
        <f t="shared" si="2"/>
        <v>9.1942723358608927</v>
      </c>
      <c r="G54" s="8"/>
      <c r="H54" s="8"/>
      <c r="I54" s="7">
        <v>8.3330000000000002</v>
      </c>
      <c r="J54" s="16">
        <v>0.28091701646754924</v>
      </c>
      <c r="K54" s="14">
        <v>4.0070999999999994</v>
      </c>
      <c r="L54">
        <v>6.33</v>
      </c>
      <c r="M54" s="16">
        <v>0.10574407603208624</v>
      </c>
      <c r="O54" s="15"/>
      <c r="P54" s="15">
        <v>110.3312680303307</v>
      </c>
      <c r="Q54" s="12"/>
      <c r="R54" s="12"/>
    </row>
    <row r="55" spans="1:19" x14ac:dyDescent="0.3">
      <c r="A55" t="s">
        <v>20</v>
      </c>
      <c r="B55" t="s">
        <v>31</v>
      </c>
      <c r="C55" s="7">
        <v>24</v>
      </c>
      <c r="D55" s="7">
        <v>6.9812747332248142</v>
      </c>
      <c r="E55" s="8"/>
      <c r="F55" s="8">
        <f t="shared" si="2"/>
        <v>15.369252165629982</v>
      </c>
      <c r="G55" s="8">
        <f t="shared" si="1"/>
        <v>0.81680319129791057</v>
      </c>
      <c r="H55" s="8"/>
      <c r="I55" s="7">
        <v>7.36</v>
      </c>
      <c r="J55" s="16">
        <v>0.38747174685179209</v>
      </c>
      <c r="K55" s="14">
        <v>2.3380674157303369</v>
      </c>
      <c r="L55">
        <v>6.26</v>
      </c>
      <c r="M55" s="16">
        <v>0.17676302269400959</v>
      </c>
      <c r="O55" s="15"/>
      <c r="P55" s="15">
        <v>184.43102598755979</v>
      </c>
      <c r="Q55" s="12">
        <v>9.8016382955749268</v>
      </c>
      <c r="R55" s="12"/>
    </row>
    <row r="56" spans="1:19" x14ac:dyDescent="0.3">
      <c r="A56" t="s">
        <v>20</v>
      </c>
      <c r="B56" t="s">
        <v>34</v>
      </c>
      <c r="C56" s="7">
        <v>13.015599999999999</v>
      </c>
      <c r="D56" s="7">
        <v>4.2210193921140782</v>
      </c>
      <c r="E56" s="8"/>
      <c r="F56" s="8">
        <f t="shared" si="2"/>
        <v>41.257381276788912</v>
      </c>
      <c r="G56" s="8">
        <f t="shared" si="1"/>
        <v>8.1341890985252601</v>
      </c>
      <c r="H56" s="8"/>
      <c r="I56" s="7">
        <v>4.3559999999999999</v>
      </c>
      <c r="J56" s="16">
        <v>0.26800129157248953</v>
      </c>
      <c r="K56" s="14">
        <v>2.4102857142857141</v>
      </c>
      <c r="L56">
        <v>6.64</v>
      </c>
      <c r="M56" s="16">
        <v>0.47450450707245023</v>
      </c>
      <c r="O56" s="15"/>
      <c r="P56" s="15">
        <v>495.08857532146692</v>
      </c>
      <c r="Q56" s="12">
        <v>97.610269182303128</v>
      </c>
      <c r="R56" s="12"/>
    </row>
    <row r="57" spans="1:19" x14ac:dyDescent="0.3">
      <c r="A57" t="s">
        <v>20</v>
      </c>
      <c r="B57" t="s">
        <v>37</v>
      </c>
      <c r="C57" s="7">
        <v>8.5</v>
      </c>
      <c r="D57" s="7"/>
      <c r="E57" s="8"/>
      <c r="F57" s="8">
        <f t="shared" si="2"/>
        <v>53.086636743647773</v>
      </c>
      <c r="G57" s="8"/>
      <c r="H57" s="8"/>
      <c r="I57" s="7">
        <v>6.6079999999999997</v>
      </c>
      <c r="J57" s="16">
        <v>0.30674846625766872</v>
      </c>
      <c r="K57" s="14">
        <v>4.2445283018867928</v>
      </c>
      <c r="L57">
        <v>5.35</v>
      </c>
      <c r="M57" s="16">
        <v>0.61055373900695031</v>
      </c>
      <c r="O57" s="15"/>
      <c r="P57" s="15">
        <v>637.03964092377328</v>
      </c>
      <c r="Q57" s="12"/>
      <c r="R57" s="12"/>
    </row>
    <row r="58" spans="1:19" x14ac:dyDescent="0.3">
      <c r="A58" t="s">
        <v>20</v>
      </c>
      <c r="B58" t="s">
        <v>39</v>
      </c>
      <c r="C58" s="7">
        <v>4</v>
      </c>
      <c r="D58" s="7"/>
      <c r="E58" s="8"/>
      <c r="F58" s="8">
        <f t="shared" si="2"/>
        <v>96.050928648412125</v>
      </c>
      <c r="G58" s="8"/>
      <c r="H58" s="8"/>
      <c r="I58" s="7">
        <v>5.8310000000000004</v>
      </c>
      <c r="J58" s="16">
        <v>0.28091701646754924</v>
      </c>
      <c r="K58" s="14">
        <v>4.86142372881356</v>
      </c>
      <c r="L58">
        <v>7.26</v>
      </c>
      <c r="M58" s="16">
        <v>1.104689564429697</v>
      </c>
      <c r="O58" s="15"/>
      <c r="P58" s="15">
        <v>1152.6111437809454</v>
      </c>
      <c r="Q58" s="12"/>
      <c r="R58" s="12"/>
    </row>
    <row r="59" spans="1:19" x14ac:dyDescent="0.3">
      <c r="A59" t="s">
        <v>20</v>
      </c>
      <c r="B59" t="s">
        <v>41</v>
      </c>
      <c r="C59" s="7">
        <v>2.75</v>
      </c>
      <c r="D59" s="7"/>
      <c r="E59" s="8"/>
      <c r="F59" s="8">
        <f t="shared" si="2"/>
        <v>159.77293775809474</v>
      </c>
      <c r="G59" s="8"/>
      <c r="H59" s="8"/>
      <c r="I59" s="7">
        <v>20.53</v>
      </c>
      <c r="J59" s="16">
        <v>0.48433968356474011</v>
      </c>
      <c r="K59" s="14">
        <v>1.0193500000000002</v>
      </c>
      <c r="L59">
        <v>4.72</v>
      </c>
      <c r="M59" s="16">
        <v>1.8375615884538419</v>
      </c>
      <c r="O59" s="15"/>
      <c r="P59" s="15">
        <v>1917.2752530971368</v>
      </c>
      <c r="Q59" s="12"/>
      <c r="R59" s="12"/>
    </row>
    <row r="60" spans="1:19" x14ac:dyDescent="0.3">
      <c r="A60" t="s">
        <v>20</v>
      </c>
      <c r="B60" t="s">
        <v>43</v>
      </c>
      <c r="C60" s="7">
        <v>0.7</v>
      </c>
      <c r="D60" s="7"/>
      <c r="E60" s="8"/>
      <c r="F60" s="8">
        <f t="shared" si="2"/>
        <v>164.53504218003982</v>
      </c>
      <c r="G60" s="8"/>
      <c r="H60" s="8"/>
      <c r="I60" s="7">
        <v>18.84</v>
      </c>
      <c r="J60" s="16">
        <v>0.45205037132709075</v>
      </c>
      <c r="K60" s="14">
        <v>0.56240000000000001</v>
      </c>
      <c r="L60">
        <v>4.76</v>
      </c>
      <c r="M60" s="16">
        <v>1.8923309398143426</v>
      </c>
      <c r="O60" s="15"/>
      <c r="P60" s="15">
        <v>1974.420506160478</v>
      </c>
      <c r="Q60" s="12"/>
      <c r="R60" s="12"/>
    </row>
    <row r="61" spans="1:19" x14ac:dyDescent="0.3">
      <c r="A61" t="s">
        <v>20</v>
      </c>
      <c r="B61" t="s">
        <v>46</v>
      </c>
      <c r="C61" s="7">
        <v>150</v>
      </c>
      <c r="D61" s="7">
        <v>4.08</v>
      </c>
      <c r="E61" s="8"/>
      <c r="F61" s="8">
        <f t="shared" si="2"/>
        <v>7.9364597223927129</v>
      </c>
      <c r="G61" s="8">
        <f t="shared" si="1"/>
        <v>0.36723073875471562</v>
      </c>
      <c r="H61" s="8"/>
      <c r="I61" s="7">
        <v>6.7930000000000001</v>
      </c>
      <c r="J61" s="16">
        <v>0.41976105908944139</v>
      </c>
      <c r="K61" s="14">
        <v>7.8735999999999997</v>
      </c>
      <c r="L61">
        <v>6.3</v>
      </c>
      <c r="M61" s="16">
        <v>7.9868136753721883E-2</v>
      </c>
      <c r="O61" s="15"/>
      <c r="P61" s="15">
        <v>95.237516668712558</v>
      </c>
      <c r="Q61" s="12">
        <v>4.4067688650565877</v>
      </c>
      <c r="R61" s="12"/>
    </row>
    <row r="62" spans="1:19" x14ac:dyDescent="0.3">
      <c r="A62" t="s">
        <v>20</v>
      </c>
      <c r="B62" t="s">
        <v>49</v>
      </c>
      <c r="C62" s="7">
        <v>4.5</v>
      </c>
      <c r="D62" s="7"/>
      <c r="E62" s="8"/>
      <c r="F62" s="8">
        <f t="shared" si="2"/>
        <v>47.296635631382998</v>
      </c>
      <c r="G62" s="8"/>
      <c r="H62" s="8"/>
      <c r="I62" s="7">
        <v>11.62</v>
      </c>
      <c r="J62" s="16">
        <v>0.74265418146593476</v>
      </c>
      <c r="K62" s="14">
        <v>17.273714285714288</v>
      </c>
      <c r="L62">
        <v>6.57</v>
      </c>
      <c r="M62" s="16">
        <v>0.47596715597762768</v>
      </c>
      <c r="O62" s="15"/>
      <c r="P62" s="15">
        <v>567.55962757659597</v>
      </c>
      <c r="Q62" s="12"/>
      <c r="R62" s="12"/>
    </row>
    <row r="63" spans="1:19" x14ac:dyDescent="0.3">
      <c r="A63" t="s">
        <v>20</v>
      </c>
      <c r="B63" t="s">
        <v>51</v>
      </c>
      <c r="C63" s="7">
        <v>48</v>
      </c>
      <c r="D63" s="7"/>
      <c r="E63" s="8"/>
      <c r="F63" s="8">
        <f t="shared" si="2"/>
        <v>45.223786864513137</v>
      </c>
      <c r="G63" s="8"/>
      <c r="H63" s="8"/>
      <c r="I63" s="7">
        <v>17.22</v>
      </c>
      <c r="J63" s="16">
        <v>0.71036486922828546</v>
      </c>
      <c r="K63" s="14">
        <v>8.0985600000000026</v>
      </c>
      <c r="L63">
        <v>7.26</v>
      </c>
      <c r="M63" s="16">
        <v>0.45510715358701087</v>
      </c>
      <c r="O63" s="15"/>
      <c r="P63" s="15">
        <v>542.68544237415767</v>
      </c>
      <c r="Q63" s="12"/>
      <c r="R63" s="12"/>
    </row>
    <row r="64" spans="1:19" x14ac:dyDescent="0.3">
      <c r="A64" t="s">
        <v>20</v>
      </c>
      <c r="B64" t="s">
        <v>53</v>
      </c>
      <c r="C64" s="7">
        <v>26.25</v>
      </c>
      <c r="D64" s="7"/>
      <c r="E64" s="8"/>
      <c r="F64" s="8">
        <f t="shared" si="2"/>
        <v>38.225017665938317</v>
      </c>
      <c r="G64" s="8"/>
      <c r="H64" s="8"/>
      <c r="I64" s="7">
        <v>13.41</v>
      </c>
      <c r="J64" s="16">
        <v>0.64578624475298674</v>
      </c>
      <c r="K64" s="14">
        <v>9.5608000000000004</v>
      </c>
      <c r="L64">
        <v>6.66</v>
      </c>
      <c r="M64" s="16">
        <v>0.3846754151278145</v>
      </c>
      <c r="O64" s="15"/>
      <c r="P64" s="15">
        <v>458.70021199125983</v>
      </c>
      <c r="Q64" s="12"/>
      <c r="R64" s="12"/>
    </row>
    <row r="65" spans="1:18" x14ac:dyDescent="0.3">
      <c r="A65" t="s">
        <v>20</v>
      </c>
      <c r="B65" t="s">
        <v>55</v>
      </c>
      <c r="C65" s="7">
        <v>10</v>
      </c>
      <c r="D65" s="7">
        <v>7.590368980612884</v>
      </c>
      <c r="E65" s="8"/>
      <c r="F65" s="8">
        <f t="shared" si="2"/>
        <v>31.069923837403309</v>
      </c>
      <c r="G65" s="8">
        <f t="shared" si="1"/>
        <v>1.4122835933545519</v>
      </c>
      <c r="H65" s="8"/>
      <c r="I65" s="7">
        <v>4.6840000000000002</v>
      </c>
      <c r="J65" s="16">
        <v>0.20665159832095578</v>
      </c>
      <c r="K65" s="14">
        <v>3.6556000000000002</v>
      </c>
      <c r="L65">
        <v>5.38</v>
      </c>
      <c r="M65" s="16">
        <v>0.31267051213929931</v>
      </c>
      <c r="O65" s="15"/>
      <c r="P65" s="15">
        <v>372.8390860488397</v>
      </c>
      <c r="Q65" s="12">
        <v>16.947403120254624</v>
      </c>
      <c r="R65" s="12"/>
    </row>
    <row r="66" spans="1:18" x14ac:dyDescent="0.3">
      <c r="A66" t="s">
        <v>20</v>
      </c>
      <c r="B66" t="s">
        <v>57</v>
      </c>
      <c r="C66" s="7">
        <v>29.2</v>
      </c>
      <c r="D66" s="7">
        <v>3.3972602739726026</v>
      </c>
      <c r="E66" s="8"/>
      <c r="F66" s="8">
        <f t="shared" si="2"/>
        <v>16.738577040326799</v>
      </c>
      <c r="G66" s="8">
        <f t="shared" si="1"/>
        <v>0.42987651042496799</v>
      </c>
      <c r="H66" s="8"/>
      <c r="I66" s="7">
        <v>15.9</v>
      </c>
      <c r="J66" s="16">
        <v>0.71036486922828546</v>
      </c>
      <c r="K66" s="14">
        <v>5.2</v>
      </c>
      <c r="L66">
        <v>5.78</v>
      </c>
      <c r="M66" s="16">
        <v>0.16844777229165889</v>
      </c>
      <c r="O66" s="15"/>
      <c r="P66" s="15">
        <v>200.8629244839216</v>
      </c>
      <c r="Q66" s="12">
        <v>5.1585181250996159</v>
      </c>
      <c r="R66" s="12"/>
    </row>
    <row r="67" spans="1:18" x14ac:dyDescent="0.3">
      <c r="A67" t="s">
        <v>59</v>
      </c>
      <c r="B67" t="s">
        <v>60</v>
      </c>
      <c r="C67" s="7">
        <v>1</v>
      </c>
      <c r="D67" s="7">
        <v>2.2999999999999998</v>
      </c>
      <c r="E67" s="8">
        <f>O67/12</f>
        <v>4526</v>
      </c>
      <c r="F67" s="8">
        <f t="shared" si="2"/>
        <v>124.10000000000001</v>
      </c>
      <c r="G67" s="8">
        <f t="shared" si="1"/>
        <v>276.29235842441238</v>
      </c>
      <c r="H67" s="8"/>
      <c r="I67" s="7"/>
      <c r="J67" s="16">
        <v>19.35483870967742</v>
      </c>
      <c r="K67">
        <v>300</v>
      </c>
      <c r="L67"/>
      <c r="M67" s="11">
        <v>1.1000000000000001</v>
      </c>
      <c r="O67" s="8">
        <v>54312</v>
      </c>
      <c r="P67" s="8">
        <v>1489.2</v>
      </c>
      <c r="Q67" s="8">
        <v>3315.5083010929484</v>
      </c>
      <c r="R67" s="8"/>
    </row>
    <row r="68" spans="1:18" x14ac:dyDescent="0.3">
      <c r="A68" t="s">
        <v>94</v>
      </c>
      <c r="B68" t="s">
        <v>95</v>
      </c>
      <c r="C68" s="7">
        <v>3</v>
      </c>
      <c r="D68" s="7"/>
      <c r="E68" s="8"/>
      <c r="F68" s="8"/>
      <c r="G68" s="8"/>
      <c r="H68" s="8">
        <f>R68/12</f>
        <v>1000</v>
      </c>
      <c r="I68" s="7"/>
      <c r="J68" s="16"/>
      <c r="K68"/>
      <c r="L68"/>
      <c r="M68" s="16"/>
      <c r="O68" s="8"/>
      <c r="P68" s="8"/>
      <c r="Q68" s="8"/>
      <c r="R68" s="8">
        <v>12000</v>
      </c>
    </row>
    <row r="69" spans="1:18" x14ac:dyDescent="0.3">
      <c r="A69" t="s">
        <v>94</v>
      </c>
      <c r="B69" t="s">
        <v>96</v>
      </c>
      <c r="C69" s="7">
        <v>407</v>
      </c>
      <c r="D69" s="7"/>
      <c r="E69" s="8"/>
      <c r="F69" s="8"/>
      <c r="G69" s="8"/>
      <c r="H69" s="8">
        <f>R69/12</f>
        <v>200.18769230769234</v>
      </c>
      <c r="I69" s="7"/>
      <c r="J69" s="16"/>
      <c r="K69"/>
      <c r="L69"/>
      <c r="M69" s="16"/>
      <c r="O69" s="8"/>
      <c r="P69" s="8"/>
      <c r="Q69" s="8"/>
      <c r="R69" s="8">
        <v>2402.252307692308</v>
      </c>
    </row>
    <row r="70" spans="1:18" x14ac:dyDescent="0.3">
      <c r="A70" t="s">
        <v>94</v>
      </c>
      <c r="B70" t="s">
        <v>97</v>
      </c>
      <c r="C70" s="7">
        <v>41</v>
      </c>
      <c r="D70" s="7"/>
      <c r="E70" s="8"/>
      <c r="F70" s="8">
        <f>P70/12</f>
        <v>19.2</v>
      </c>
      <c r="G70" s="8"/>
      <c r="H70" s="8">
        <f>R70/12</f>
        <v>21.796923076923079</v>
      </c>
      <c r="I70" s="7"/>
      <c r="J70" s="16"/>
      <c r="K70"/>
      <c r="L70"/>
      <c r="M70" s="16"/>
      <c r="O70" s="8"/>
      <c r="P70" s="8">
        <v>230.4</v>
      </c>
      <c r="Q70" s="8"/>
      <c r="R70" s="8">
        <v>261.56307692307695</v>
      </c>
    </row>
    <row r="71" spans="1:18" x14ac:dyDescent="0.3">
      <c r="A71" t="s">
        <v>94</v>
      </c>
      <c r="B71" t="s">
        <v>98</v>
      </c>
      <c r="C71" s="7">
        <v>20</v>
      </c>
      <c r="D71" s="7"/>
      <c r="E71" s="8"/>
      <c r="F71" s="8">
        <f>P71/12</f>
        <v>16.38</v>
      </c>
      <c r="G71" s="8"/>
      <c r="H71" s="8">
        <f>R71/12</f>
        <v>21.638769230769228</v>
      </c>
      <c r="I71" s="7"/>
      <c r="K71"/>
      <c r="L71"/>
      <c r="O71" s="8"/>
      <c r="P71" s="8">
        <v>196.56</v>
      </c>
      <c r="Q71" s="8"/>
      <c r="R71" s="8">
        <v>259.66523076923073</v>
      </c>
    </row>
    <row r="76" spans="1:18" x14ac:dyDescent="0.3">
      <c r="J76" s="22"/>
      <c r="K76" s="22"/>
      <c r="L76" s="22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5"/>
  <sheetViews>
    <sheetView topLeftCell="P7" workbookViewId="0">
      <selection activeCell="R21" sqref="R19:R21"/>
    </sheetView>
    <sheetView tabSelected="1" workbookViewId="1">
      <pane xSplit="1" ySplit="1" topLeftCell="L53" activePane="bottomRight" state="frozen"/>
      <selection pane="topRight" activeCell="B1" sqref="B1"/>
      <selection pane="bottomLeft" activeCell="A2" sqref="A2"/>
      <selection pane="bottomRight" activeCell="R65" sqref="R65"/>
    </sheetView>
  </sheetViews>
  <sheetFormatPr defaultRowHeight="14.4" x14ac:dyDescent="0.3"/>
  <cols>
    <col min="1" max="1" width="21" customWidth="1"/>
    <col min="18" max="18" width="19" customWidth="1"/>
  </cols>
  <sheetData>
    <row r="1" spans="1:38" s="31" customFormat="1" ht="52.05" customHeight="1" x14ac:dyDescent="0.2">
      <c r="A1" s="23" t="s">
        <v>101</v>
      </c>
      <c r="B1" s="23" t="s">
        <v>102</v>
      </c>
      <c r="C1" s="24" t="s">
        <v>103</v>
      </c>
      <c r="D1" s="25" t="s">
        <v>104</v>
      </c>
      <c r="E1" s="25" t="s">
        <v>105</v>
      </c>
      <c r="F1" s="25" t="s">
        <v>106</v>
      </c>
      <c r="G1" s="26" t="s">
        <v>107</v>
      </c>
      <c r="H1" s="26" t="s">
        <v>108</v>
      </c>
      <c r="I1" s="26" t="s">
        <v>109</v>
      </c>
      <c r="J1" s="25" t="s">
        <v>110</v>
      </c>
      <c r="K1" s="27" t="s">
        <v>111</v>
      </c>
      <c r="L1" s="27" t="s">
        <v>112</v>
      </c>
      <c r="M1" s="27" t="s">
        <v>113</v>
      </c>
      <c r="N1" s="27" t="s">
        <v>114</v>
      </c>
      <c r="O1" s="27" t="s">
        <v>115</v>
      </c>
      <c r="P1" s="28" t="s">
        <v>116</v>
      </c>
      <c r="Q1" s="29" t="s">
        <v>117</v>
      </c>
      <c r="R1" s="29" t="s">
        <v>118</v>
      </c>
      <c r="S1" s="26" t="s">
        <v>119</v>
      </c>
      <c r="T1" s="29" t="s">
        <v>120</v>
      </c>
      <c r="U1" s="30" t="s">
        <v>121</v>
      </c>
      <c r="V1" s="30" t="s">
        <v>122</v>
      </c>
      <c r="W1" s="30" t="s">
        <v>123</v>
      </c>
      <c r="X1" s="30" t="s">
        <v>124</v>
      </c>
      <c r="Y1" s="30" t="s">
        <v>125</v>
      </c>
      <c r="Z1" s="30" t="s">
        <v>126</v>
      </c>
      <c r="AA1" s="30" t="s">
        <v>127</v>
      </c>
      <c r="AB1" s="29" t="s">
        <v>128</v>
      </c>
      <c r="AC1" s="29" t="s">
        <v>129</v>
      </c>
      <c r="AD1" s="30" t="s">
        <v>130</v>
      </c>
      <c r="AE1" s="30" t="s">
        <v>131</v>
      </c>
      <c r="AF1" s="30" t="s">
        <v>132</v>
      </c>
      <c r="AG1" s="30" t="s">
        <v>133</v>
      </c>
      <c r="AH1" s="30" t="s">
        <v>134</v>
      </c>
      <c r="AI1" s="30" t="s">
        <v>135</v>
      </c>
      <c r="AJ1" s="23" t="s">
        <v>136</v>
      </c>
      <c r="AK1" s="23" t="s">
        <v>137</v>
      </c>
      <c r="AL1" s="31" t="s">
        <v>138</v>
      </c>
    </row>
    <row r="2" spans="1:38" x14ac:dyDescent="0.3">
      <c r="A2" t="str">
        <f>Blad1!B4</f>
        <v>Brown</v>
      </c>
      <c r="K2">
        <f>L2+M2</f>
        <v>7.0946932788648338</v>
      </c>
      <c r="L2">
        <f>Blad1!P4/365</f>
        <v>3.1817870583383803</v>
      </c>
      <c r="M2">
        <f>Blad1!O4/365</f>
        <v>3.9129062205264535</v>
      </c>
      <c r="R2" s="32">
        <f>Blad1!K4</f>
        <v>16.566911193938374</v>
      </c>
      <c r="V2">
        <f>Blad1!D4</f>
        <v>2.8272878660567304</v>
      </c>
      <c r="W2">
        <f>Blad1!C4/100</f>
        <v>0.32887385376600003</v>
      </c>
      <c r="AB2">
        <f>Blad1!I4</f>
        <v>7.857251063034</v>
      </c>
      <c r="AC2">
        <f>Blad1!J4*31</f>
        <v>35.141072999999992</v>
      </c>
      <c r="AJ2" t="s">
        <v>140</v>
      </c>
      <c r="AL2" t="s">
        <v>139</v>
      </c>
    </row>
    <row r="3" spans="1:38" x14ac:dyDescent="0.3">
      <c r="A3" t="str">
        <f>Blad1!B5</f>
        <v>Crampton</v>
      </c>
      <c r="K3">
        <f t="shared" ref="K3:K12" si="0">L3+M3</f>
        <v>3.6964193859496937</v>
      </c>
      <c r="L3">
        <f>Blad1!P5/365</f>
        <v>1.3913351502599602</v>
      </c>
      <c r="M3">
        <f>Blad1!O5/365</f>
        <v>2.3050842356897334</v>
      </c>
      <c r="R3" s="32">
        <f>Blad1!K5</f>
        <v>2.7866316999269012</v>
      </c>
      <c r="V3">
        <f>Blad1!D5</f>
        <v>3.8592890209388773</v>
      </c>
      <c r="W3">
        <f>Blad1!C5/100</f>
        <v>0.25782158525399995</v>
      </c>
      <c r="AB3">
        <f>Blad1!I5</f>
        <v>3.6907260225415</v>
      </c>
      <c r="AC3">
        <f>Blad1!J5*31</f>
        <v>7.3973130000000005</v>
      </c>
      <c r="AJ3" t="s">
        <v>140</v>
      </c>
      <c r="AL3" t="s">
        <v>139</v>
      </c>
    </row>
    <row r="4" spans="1:38" x14ac:dyDescent="0.3">
      <c r="A4" t="str">
        <f>Blad1!B6</f>
        <v>East Long</v>
      </c>
      <c r="K4">
        <f t="shared" si="0"/>
        <v>9.834180143076459</v>
      </c>
      <c r="L4">
        <f>Blad1!P6/365</f>
        <v>2.5760005230947449</v>
      </c>
      <c r="M4">
        <f>Blad1!O6/365</f>
        <v>7.258179619981715</v>
      </c>
      <c r="R4" s="32">
        <f>Blad1!K6</f>
        <v>12.2</v>
      </c>
      <c r="V4">
        <f>Blad1!D6</f>
        <v>5.4190912628074877</v>
      </c>
      <c r="W4">
        <f>Blad1!C6/100</f>
        <v>2.3130999999999999E-2</v>
      </c>
      <c r="AB4">
        <f>Blad1!I6</f>
        <v>12.1</v>
      </c>
      <c r="AC4">
        <f>Blad1!J6*31</f>
        <v>37.887812500000003</v>
      </c>
      <c r="AJ4" t="s">
        <v>140</v>
      </c>
      <c r="AL4" t="s">
        <v>139</v>
      </c>
    </row>
    <row r="5" spans="1:38" x14ac:dyDescent="0.3">
      <c r="A5" t="str">
        <f>Blad1!B7</f>
        <v>Hummingbird</v>
      </c>
      <c r="K5">
        <f t="shared" si="0"/>
        <v>4.7773852045707841</v>
      </c>
      <c r="L5">
        <f>Blad1!P7/365</f>
        <v>1.6207997466406092</v>
      </c>
      <c r="M5">
        <f>Blad1!O7/365</f>
        <v>3.1565854579301749</v>
      </c>
      <c r="R5" s="32">
        <f>Blad1!K7</f>
        <v>8.8993726292172752</v>
      </c>
      <c r="V5">
        <f>Blad1!D7</f>
        <v>3.700607232188569</v>
      </c>
      <c r="W5">
        <f>Blad1!C7/100</f>
        <v>7.588128668999999E-3</v>
      </c>
      <c r="AB5">
        <f>Blad1!I7</f>
        <v>22.011220512794999</v>
      </c>
      <c r="AC5">
        <f>Blad1!J7*31</f>
        <v>33.927283499999994</v>
      </c>
      <c r="AJ5" t="s">
        <v>140</v>
      </c>
      <c r="AL5" t="s">
        <v>139</v>
      </c>
    </row>
    <row r="6" spans="1:38" x14ac:dyDescent="0.3">
      <c r="A6" t="str">
        <f>Blad1!B8</f>
        <v>Morris</v>
      </c>
      <c r="K6">
        <f t="shared" si="0"/>
        <v>49.352786154503342</v>
      </c>
      <c r="L6">
        <f>Blad1!P8/365</f>
        <v>4.7392533059648301</v>
      </c>
      <c r="M6">
        <f>Blad1!O8/365</f>
        <v>44.613532848538512</v>
      </c>
      <c r="R6" s="32">
        <f>Blad1!K8</f>
        <v>6.5613935898841671</v>
      </c>
      <c r="V6">
        <f>Blad1!D8</f>
        <v>2.5914963924718424</v>
      </c>
      <c r="W6">
        <f>Blad1!C8/100</f>
        <v>5.9286814235999998E-2</v>
      </c>
      <c r="AB6">
        <f>Blad1!I8</f>
        <v>12.701781921765001</v>
      </c>
      <c r="AC6">
        <f>Blad1!J8*31</f>
        <v>19.3618095</v>
      </c>
      <c r="AJ6" t="s">
        <v>140</v>
      </c>
      <c r="AL6" t="s">
        <v>139</v>
      </c>
    </row>
    <row r="7" spans="1:38" x14ac:dyDescent="0.3">
      <c r="A7" t="str">
        <f>Blad1!B9</f>
        <v>North Gate</v>
      </c>
      <c r="K7">
        <f t="shared" si="0"/>
        <v>4.1470192587829162</v>
      </c>
      <c r="L7">
        <f>Blad1!P9/365</f>
        <v>1.6919448641898387</v>
      </c>
      <c r="M7">
        <f>Blad1!O9/365</f>
        <v>2.4550743945930775</v>
      </c>
      <c r="R7" s="32">
        <f>Blad1!K9</f>
        <v>5.1863764471435001</v>
      </c>
      <c r="V7">
        <f>Blad1!D9</f>
        <v>4.3831553602059836</v>
      </c>
      <c r="W7">
        <f>Blad1!C9/100</f>
        <v>2.8876999999999996E-3</v>
      </c>
      <c r="AB7">
        <f>Blad1!I9</f>
        <v>21.310953008159998</v>
      </c>
      <c r="AC7">
        <f>Blad1!J9*31</f>
        <v>14.333253000000001</v>
      </c>
      <c r="AJ7" t="s">
        <v>140</v>
      </c>
      <c r="AL7" t="s">
        <v>139</v>
      </c>
    </row>
    <row r="8" spans="1:38" x14ac:dyDescent="0.3">
      <c r="A8" t="str">
        <f>Blad1!B10</f>
        <v>Paul</v>
      </c>
      <c r="K8">
        <f t="shared" si="0"/>
        <v>14.161526316447127</v>
      </c>
      <c r="L8">
        <f>Blad1!P10/365</f>
        <v>6.8197750105783372</v>
      </c>
      <c r="M8">
        <f>Blad1!O10/365</f>
        <v>7.3417513058687902</v>
      </c>
      <c r="R8" s="32">
        <f>Blad1!K10</f>
        <v>4.58</v>
      </c>
      <c r="V8">
        <f>Blad1!D10</f>
        <v>3.7363109913422394</v>
      </c>
      <c r="W8">
        <f>Blad1!C10/100</f>
        <v>1.7440999999999998E-2</v>
      </c>
      <c r="AB8">
        <f>Blad1!I10</f>
        <v>3.079160918456</v>
      </c>
      <c r="AC8">
        <f>Blad1!J10*31</f>
        <v>11.669299000000001</v>
      </c>
      <c r="AJ8" t="s">
        <v>140</v>
      </c>
      <c r="AL8" t="s">
        <v>139</v>
      </c>
    </row>
    <row r="9" spans="1:38" x14ac:dyDescent="0.3">
      <c r="A9" t="str">
        <f>Blad1!B11</f>
        <v>Peter</v>
      </c>
      <c r="K9">
        <f t="shared" si="0"/>
        <v>16.589214927803969</v>
      </c>
      <c r="L9">
        <f>Blad1!P11/365</f>
        <v>4.392292650332144</v>
      </c>
      <c r="M9">
        <f>Blad1!O11/365</f>
        <v>12.196922277471824</v>
      </c>
      <c r="R9" s="32">
        <f>Blad1!K11</f>
        <v>1.4591989424951266</v>
      </c>
      <c r="V9">
        <f>Blad1!D11</f>
        <v>5.7060664329072877</v>
      </c>
      <c r="W9">
        <f>Blad1!C11/100</f>
        <v>2.6522999999999998E-2</v>
      </c>
      <c r="AB9">
        <f>Blad1!I11</f>
        <v>4.5383544540079992</v>
      </c>
      <c r="AC9">
        <f>Blad1!J11*31</f>
        <v>7.89818</v>
      </c>
      <c r="AJ9" t="s">
        <v>140</v>
      </c>
      <c r="AL9" t="s">
        <v>139</v>
      </c>
    </row>
    <row r="10" spans="1:38" x14ac:dyDescent="0.3">
      <c r="A10" t="str">
        <f>Blad1!B12</f>
        <v>Roach</v>
      </c>
      <c r="K10">
        <f t="shared" si="0"/>
        <v>1.3377187992656177</v>
      </c>
      <c r="L10">
        <f>Blad1!P12/365</f>
        <v>1.0820190321743035</v>
      </c>
      <c r="M10">
        <f>Blad1!O12/365</f>
        <v>0.25569976709131415</v>
      </c>
      <c r="R10" s="32">
        <f>Blad1!K12</f>
        <v>2.7448060834176791</v>
      </c>
      <c r="V10">
        <f>Blad1!D12</f>
        <v>4.182712655947868</v>
      </c>
      <c r="W10">
        <f>Blad1!C12/100</f>
        <v>0.44999882000000002</v>
      </c>
      <c r="AB10">
        <f>Blad1!I12</f>
        <v>2.6554032907244998</v>
      </c>
      <c r="AC10">
        <f>Blad1!J12*31</f>
        <v>5.8412059999999997</v>
      </c>
      <c r="AJ10" t="s">
        <v>140</v>
      </c>
      <c r="AL10" t="s">
        <v>139</v>
      </c>
    </row>
    <row r="11" spans="1:38" x14ac:dyDescent="0.3">
      <c r="A11" t="str">
        <f>Blad1!B13</f>
        <v>Tuesday</v>
      </c>
      <c r="K11">
        <f t="shared" si="0"/>
        <v>9.6351615324166318</v>
      </c>
      <c r="L11">
        <f>Blad1!P13/365</f>
        <v>6.42776302495081</v>
      </c>
      <c r="M11">
        <f>Blad1!O13/365</f>
        <v>3.2073985074658222</v>
      </c>
      <c r="R11" s="32">
        <f>Blad1!K13</f>
        <v>5.311853296671166</v>
      </c>
      <c r="V11">
        <f>Blad1!D13</f>
        <v>6.6764035524911449</v>
      </c>
      <c r="W11">
        <f>Blad1!C13/100</f>
        <v>9.0877800000000002E-3</v>
      </c>
      <c r="AB11">
        <f>Blad1!I13</f>
        <v>7.5650153421914998</v>
      </c>
      <c r="AC11">
        <f>Blad1!J13*31</f>
        <v>9.0980814999999993</v>
      </c>
      <c r="AJ11" t="s">
        <v>140</v>
      </c>
      <c r="AL11" t="s">
        <v>139</v>
      </c>
    </row>
    <row r="12" spans="1:38" x14ac:dyDescent="0.3">
      <c r="A12" t="str">
        <f>Blad1!B14</f>
        <v>Ward</v>
      </c>
      <c r="K12">
        <f t="shared" si="0"/>
        <v>31.418352676450695</v>
      </c>
      <c r="L12">
        <f>Blad1!P14/365</f>
        <v>4.0669002900019171</v>
      </c>
      <c r="M12">
        <f>Blad1!O14/365</f>
        <v>27.351452386448777</v>
      </c>
      <c r="R12" s="32">
        <f>Blad1!K14</f>
        <v>4.67</v>
      </c>
      <c r="V12">
        <f>Blad1!D14</f>
        <v>2.7258310010604023</v>
      </c>
      <c r="W12">
        <f>Blad1!C14/100</f>
        <v>2.7408590782999998E-2</v>
      </c>
      <c r="AB12">
        <f>Blad1!I14</f>
        <v>6.5</v>
      </c>
      <c r="AC12">
        <f>Blad1!J14*31</f>
        <v>26.597999999999999</v>
      </c>
      <c r="AJ12" t="s">
        <v>140</v>
      </c>
      <c r="AL12" t="s">
        <v>139</v>
      </c>
    </row>
    <row r="13" spans="1:38" x14ac:dyDescent="0.3">
      <c r="A13" t="str">
        <f>Blad1!B15</f>
        <v>Lake Mendota</v>
      </c>
      <c r="L13">
        <f>Blad1!P15/365</f>
        <v>5.9736986301369868</v>
      </c>
      <c r="R13" s="32">
        <f>Blad1!K15</f>
        <v>8.6</v>
      </c>
      <c r="W13">
        <f>Blad1!C15/100</f>
        <v>39.369999999999997</v>
      </c>
      <c r="AB13">
        <f>Blad1!I15</f>
        <v>10</v>
      </c>
      <c r="AC13">
        <f>Blad1!J15*31</f>
        <v>118</v>
      </c>
      <c r="AJ13" t="str">
        <f>Blad1!A15</f>
        <v>Fallon et al. 1980</v>
      </c>
      <c r="AL13" t="s">
        <v>139</v>
      </c>
    </row>
    <row r="14" spans="1:38" x14ac:dyDescent="0.3">
      <c r="A14" t="str">
        <f>Blad1!B16</f>
        <v>Toolik</v>
      </c>
      <c r="L14">
        <f>Blad1!P16/365</f>
        <v>3.0683835616438357</v>
      </c>
      <c r="R14" s="32"/>
      <c r="W14">
        <f>Blad1!C16/100</f>
        <v>1.5</v>
      </c>
      <c r="AJ14" t="str">
        <f>Blad1!A16</f>
        <v>Kling et al. 1992</v>
      </c>
      <c r="AL14" t="s">
        <v>139</v>
      </c>
    </row>
    <row r="15" spans="1:38" x14ac:dyDescent="0.3">
      <c r="A15" t="str">
        <f>Blad1!B17</f>
        <v>N2-cont</v>
      </c>
      <c r="L15">
        <f>Blad1!P17/365</f>
        <v>1.5943561643835618</v>
      </c>
      <c r="R15" s="32">
        <f>Blad1!K17</f>
        <v>0.66</v>
      </c>
      <c r="W15">
        <f>Blad1!C17/100</f>
        <v>1.8000000000000002E-2</v>
      </c>
      <c r="AJ15" t="str">
        <f>Blad1!A17</f>
        <v>Kling et al. 1992</v>
      </c>
      <c r="AL15" t="s">
        <v>139</v>
      </c>
    </row>
    <row r="16" spans="1:38" x14ac:dyDescent="0.3">
      <c r="A16" t="str">
        <f>Blad1!B18</f>
        <v>N2-fert</v>
      </c>
      <c r="L16">
        <f>Blad1!P18/365</f>
        <v>0.69189041095890413</v>
      </c>
      <c r="R16" s="32"/>
      <c r="W16">
        <f>Blad1!C18/100</f>
        <v>1.8000000000000002E-2</v>
      </c>
      <c r="AJ16" t="str">
        <f>Blad1!A18</f>
        <v>Kling et al. 1992</v>
      </c>
      <c r="AL16" t="s">
        <v>139</v>
      </c>
    </row>
    <row r="17" spans="1:38" x14ac:dyDescent="0.3">
      <c r="A17" t="str">
        <f>Blad1!B19</f>
        <v>N1</v>
      </c>
      <c r="L17">
        <f>Blad1!P19/365</f>
        <v>0.24065753424657535</v>
      </c>
      <c r="R17" s="32">
        <f>Blad1!K19</f>
        <v>0.75</v>
      </c>
      <c r="W17">
        <f>Blad1!C19/100</f>
        <v>4.7999999999999996E-3</v>
      </c>
      <c r="AC17">
        <f>Blad1!J19*31</f>
        <v>4.96</v>
      </c>
      <c r="AJ17" t="str">
        <f>Blad1!A19</f>
        <v>Kling et al. 1992</v>
      </c>
      <c r="AL17" t="s">
        <v>139</v>
      </c>
    </row>
    <row r="18" spans="1:38" x14ac:dyDescent="0.3">
      <c r="A18" t="str">
        <f>Blad1!B20</f>
        <v xml:space="preserve">Mirror          </v>
      </c>
      <c r="M18">
        <f>Blad1!O20/365</f>
        <v>2.4</v>
      </c>
      <c r="R18" s="32">
        <f>Blad1!K20</f>
        <v>2</v>
      </c>
      <c r="W18">
        <f>Blad1!C20/100</f>
        <v>0.15</v>
      </c>
      <c r="AB18">
        <f>Blad1!I20</f>
        <v>4</v>
      </c>
      <c r="AJ18" t="str">
        <f>Blad1!A20</f>
        <v xml:space="preserve">Mattson &amp; Likens 1993       </v>
      </c>
      <c r="AL18" t="s">
        <v>139</v>
      </c>
    </row>
    <row r="19" spans="1:38" x14ac:dyDescent="0.3">
      <c r="A19" t="str">
        <f>Blad1!B21</f>
        <v>Little Shingboee</v>
      </c>
      <c r="R19" s="32"/>
      <c r="W19">
        <f>Blad1!C21/100</f>
        <v>2.7120000000000002E-2</v>
      </c>
      <c r="AJ19" t="str">
        <f>Blad1!A21</f>
        <v>Michmerhuizen et al 1996</v>
      </c>
      <c r="AL19" t="s">
        <v>139</v>
      </c>
    </row>
    <row r="20" spans="1:38" x14ac:dyDescent="0.3">
      <c r="A20" t="str">
        <f>Blad1!B22</f>
        <v>11th Crow Wing</v>
      </c>
      <c r="R20" s="32"/>
      <c r="W20">
        <f>Blad1!C22/100</f>
        <v>2.9969999999999999</v>
      </c>
      <c r="AJ20" t="str">
        <f>Blad1!A22</f>
        <v>Michmerhuizen et al 1996</v>
      </c>
      <c r="AL20" t="s">
        <v>139</v>
      </c>
    </row>
    <row r="21" spans="1:38" x14ac:dyDescent="0.3">
      <c r="A21" t="str">
        <f>Blad1!B23</f>
        <v>Leech</v>
      </c>
      <c r="R21" s="32"/>
      <c r="W21">
        <f>Blad1!C23/100</f>
        <v>573.4</v>
      </c>
      <c r="AJ21" t="str">
        <f>Blad1!A23</f>
        <v>Michmerhuizen et al 1996</v>
      </c>
      <c r="AL21" t="s">
        <v>139</v>
      </c>
    </row>
    <row r="22" spans="1:38" x14ac:dyDescent="0.3">
      <c r="A22" t="str">
        <f>Blad1!B24</f>
        <v>Allequash</v>
      </c>
      <c r="R22" s="32">
        <f>Blad1!K24</f>
        <v>5.0999999999999996</v>
      </c>
      <c r="W22">
        <f>Blad1!C24/100</f>
        <v>1.6119999999999999</v>
      </c>
      <c r="AB22">
        <f>Blad1!I24</f>
        <v>3.9</v>
      </c>
      <c r="AC22">
        <f>Blad1!J24*31</f>
        <v>29.3</v>
      </c>
      <c r="AJ22" t="str">
        <f>Blad1!A24</f>
        <v>Michmerhuizen et al 1996</v>
      </c>
      <c r="AL22" t="s">
        <v>139</v>
      </c>
    </row>
    <row r="23" spans="1:38" x14ac:dyDescent="0.3">
      <c r="A23" t="str">
        <f>Blad1!B25</f>
        <v>Big Muskellunge</v>
      </c>
      <c r="R23" s="32">
        <f>Blad1!K25</f>
        <v>8.3000000000000007</v>
      </c>
      <c r="W23">
        <f>Blad1!C25/100</f>
        <v>3.8410000000000002</v>
      </c>
      <c r="AB23">
        <f>Blad1!I25</f>
        <v>3.9</v>
      </c>
      <c r="AC23">
        <f>Blad1!J25*31</f>
        <v>22.5</v>
      </c>
      <c r="AJ23" t="str">
        <f>Blad1!A25</f>
        <v>Michmerhuizen et al 1996</v>
      </c>
      <c r="AL23" t="s">
        <v>139</v>
      </c>
    </row>
    <row r="24" spans="1:38" x14ac:dyDescent="0.3">
      <c r="A24" t="str">
        <f>Blad1!B26</f>
        <v>Trout</v>
      </c>
      <c r="R24" s="32">
        <f>Blad1!K26</f>
        <v>3</v>
      </c>
      <c r="W24">
        <f>Blad1!C26/100</f>
        <v>15.61</v>
      </c>
      <c r="AB24">
        <f>Blad1!I26</f>
        <v>2.9</v>
      </c>
      <c r="AC24">
        <f>Blad1!J26*31</f>
        <v>16.899999999999999</v>
      </c>
      <c r="AJ24" t="str">
        <f>Blad1!A26</f>
        <v>Michmerhuizen et al 1996</v>
      </c>
      <c r="AL24" t="s">
        <v>139</v>
      </c>
    </row>
    <row r="25" spans="1:38" x14ac:dyDescent="0.3">
      <c r="A25" t="str">
        <f>Blad1!B27</f>
        <v>Glacier pond</v>
      </c>
      <c r="R25" s="32">
        <f>Blad1!K27</f>
        <v>3.3</v>
      </c>
      <c r="W25">
        <f>Blad1!C27/100</f>
        <v>7.2300000000000003E-2</v>
      </c>
      <c r="AJ25" t="str">
        <f>Blad1!A27</f>
        <v>Michmerhuizen et al 1996</v>
      </c>
      <c r="AL25" t="s">
        <v>139</v>
      </c>
    </row>
    <row r="26" spans="1:38" x14ac:dyDescent="0.3">
      <c r="A26" t="str">
        <f>Blad1!B28</f>
        <v>Tofte</v>
      </c>
      <c r="R26" s="32"/>
      <c r="W26">
        <f>Blad1!C28/100</f>
        <v>0.50609999999999999</v>
      </c>
      <c r="AJ26" t="str">
        <f>Blad1!A28</f>
        <v>Michmerhuizen et al 1996</v>
      </c>
      <c r="AL26" t="s">
        <v>139</v>
      </c>
    </row>
    <row r="27" spans="1:38" x14ac:dyDescent="0.3">
      <c r="A27" t="str">
        <f>Blad1!B29</f>
        <v>Jasper</v>
      </c>
      <c r="R27" s="32"/>
      <c r="W27">
        <f>Blad1!C29/100</f>
        <v>0.75829999999999997</v>
      </c>
      <c r="AJ27" t="str">
        <f>Blad1!A29</f>
        <v>Michmerhuizen et al 1996</v>
      </c>
      <c r="AL27" t="s">
        <v>139</v>
      </c>
    </row>
    <row r="28" spans="1:38" x14ac:dyDescent="0.3">
      <c r="A28" t="str">
        <f>Blad1!B30</f>
        <v>Ojibway</v>
      </c>
      <c r="R28" s="32"/>
      <c r="W28">
        <f>Blad1!C30/100</f>
        <v>1.5209999999999999</v>
      </c>
      <c r="AJ28" t="str">
        <f>Blad1!A30</f>
        <v>Michmerhuizen et al 1996</v>
      </c>
      <c r="AL28" t="s">
        <v>139</v>
      </c>
    </row>
    <row r="29" spans="1:38" x14ac:dyDescent="0.3">
      <c r="A29" t="str">
        <f>Blad1!B31</f>
        <v>Snowbank</v>
      </c>
      <c r="R29" s="32"/>
      <c r="W29">
        <f>Blad1!C31/100</f>
        <v>20.04</v>
      </c>
      <c r="AJ29" t="str">
        <f>Blad1!A31</f>
        <v>Michmerhuizen et al 1996</v>
      </c>
      <c r="AL29" t="s">
        <v>139</v>
      </c>
    </row>
    <row r="30" spans="1:38" x14ac:dyDescent="0.3">
      <c r="A30" t="str">
        <f>Blad1!B32</f>
        <v>Hiawatha</v>
      </c>
      <c r="R30" s="32"/>
      <c r="W30">
        <f>Blad1!C32/100</f>
        <v>0.217</v>
      </c>
      <c r="AJ30" t="str">
        <f>Blad1!A32</f>
        <v>Michmerhuizen et al 1996</v>
      </c>
      <c r="AL30" t="s">
        <v>139</v>
      </c>
    </row>
    <row r="31" spans="1:38" x14ac:dyDescent="0.3">
      <c r="A31" t="str">
        <f>Blad1!B33</f>
        <v>Nokomis</v>
      </c>
      <c r="R31" s="32"/>
      <c r="W31">
        <f>Blad1!C33/100</f>
        <v>0.80549999999999999</v>
      </c>
      <c r="AJ31" t="str">
        <f>Blad1!A33</f>
        <v>Michmerhuizen et al 1996</v>
      </c>
      <c r="AL31" t="s">
        <v>139</v>
      </c>
    </row>
    <row r="32" spans="1:38" x14ac:dyDescent="0.3">
      <c r="A32" t="str">
        <f>Blad1!B34</f>
        <v>Harriet</v>
      </c>
      <c r="R32" s="32"/>
      <c r="W32">
        <f>Blad1!C34/100</f>
        <v>1.1950000000000001</v>
      </c>
      <c r="AJ32" t="str">
        <f>Blad1!A34</f>
        <v>Michmerhuizen et al 1996</v>
      </c>
      <c r="AL32" t="s">
        <v>139</v>
      </c>
    </row>
    <row r="33" spans="1:38" x14ac:dyDescent="0.3">
      <c r="A33" t="str">
        <f>Blad1!B35</f>
        <v>Calhoun</v>
      </c>
      <c r="R33" s="32"/>
      <c r="W33">
        <f>Blad1!C35/100</f>
        <v>1.72</v>
      </c>
      <c r="AJ33" t="str">
        <f>Blad1!A35</f>
        <v>Michmerhuizen et al 1996</v>
      </c>
      <c r="AL33" t="s">
        <v>139</v>
      </c>
    </row>
    <row r="34" spans="1:38" x14ac:dyDescent="0.3">
      <c r="A34" t="str">
        <f>Blad1!B36</f>
        <v>Minnetonka</v>
      </c>
      <c r="R34" s="32"/>
      <c r="W34">
        <f>Blad1!C36/100</f>
        <v>53.01</v>
      </c>
      <c r="AJ34" t="str">
        <f>Blad1!A36</f>
        <v>Michmerhuizen et al 1996</v>
      </c>
      <c r="AL34" t="s">
        <v>139</v>
      </c>
    </row>
    <row r="35" spans="1:38" x14ac:dyDescent="0.3">
      <c r="A35" t="str">
        <f>Blad1!B37</f>
        <v>Crystal</v>
      </c>
      <c r="L35">
        <f>Blad1!P37/365</f>
        <v>0.28493150684931506</v>
      </c>
      <c r="R35" s="32"/>
      <c r="W35">
        <f>Blad1!C37/100</f>
        <v>0.37890000000000001</v>
      </c>
      <c r="AB35">
        <f>Blad1!I37</f>
        <v>1.8</v>
      </c>
      <c r="AJ35" t="str">
        <f>Blad1!A37</f>
        <v>Michmerhuizen et al 1996, Riera et al 1999</v>
      </c>
      <c r="AL35" t="s">
        <v>139</v>
      </c>
    </row>
    <row r="36" spans="1:38" x14ac:dyDescent="0.3">
      <c r="A36" t="str">
        <f>Blad1!B38</f>
        <v>Crystal Bog</v>
      </c>
      <c r="R36" s="32">
        <f>Blad1!K38</f>
        <v>27.76</v>
      </c>
      <c r="V36">
        <f>Blad1!D38</f>
        <v>1.6596296296296296</v>
      </c>
      <c r="W36">
        <f>Blad1!C38/100</f>
        <v>5.4000000000000003E-3</v>
      </c>
      <c r="AB36">
        <f>Blad1!I38</f>
        <v>9.2904000000000018</v>
      </c>
      <c r="AJ36" t="str">
        <f>Blad1!A38</f>
        <v>Riera et al. 1999</v>
      </c>
      <c r="AL36" t="s">
        <v>139</v>
      </c>
    </row>
    <row r="37" spans="1:38" x14ac:dyDescent="0.3">
      <c r="A37" t="str">
        <f>Blad1!B39</f>
        <v>Trout Bog</v>
      </c>
      <c r="R37" s="32">
        <f>Blad1!K39</f>
        <v>21.24</v>
      </c>
      <c r="V37">
        <f>Blad1!D39</f>
        <v>5.6513761467889907</v>
      </c>
      <c r="W37">
        <f>Blad1!C39/100</f>
        <v>1.09E-2</v>
      </c>
      <c r="AB37">
        <f>Blad1!I39</f>
        <v>20.739599999999999</v>
      </c>
      <c r="AJ37" t="str">
        <f>Blad1!A39</f>
        <v>Riera et al. 1999</v>
      </c>
      <c r="AL37" t="s">
        <v>139</v>
      </c>
    </row>
    <row r="38" spans="1:38" x14ac:dyDescent="0.3">
      <c r="A38" t="str">
        <f>Blad1!B40</f>
        <v xml:space="preserve">Sparkling </v>
      </c>
      <c r="R38" s="32">
        <f>Blad1!K40</f>
        <v>7.65</v>
      </c>
      <c r="V38">
        <f>Blad1!D40</f>
        <v>13.777986535149523</v>
      </c>
      <c r="W38">
        <f>Blad1!C40/100</f>
        <v>0.63869999999999993</v>
      </c>
      <c r="AB38">
        <f>Blad1!I40</f>
        <v>3.2303999999999995</v>
      </c>
      <c r="AJ38" t="str">
        <f>Blad1!A40</f>
        <v>Riera et al. 1999</v>
      </c>
      <c r="AL38" t="s">
        <v>139</v>
      </c>
    </row>
    <row r="39" spans="1:38" x14ac:dyDescent="0.3">
      <c r="A39" t="str">
        <f>Blad1!B41</f>
        <v>Lake 227</v>
      </c>
      <c r="L39">
        <f>Blad1!P41/365</f>
        <v>2.0344109589041093</v>
      </c>
      <c r="R39" s="32"/>
      <c r="W39">
        <f>Blad1!C41/100</f>
        <v>5.5E-2</v>
      </c>
      <c r="AB39">
        <f>Blad1!I41</f>
        <v>9</v>
      </c>
      <c r="AC39">
        <f>Blad1!J41*31</f>
        <v>35</v>
      </c>
      <c r="AJ39" t="str">
        <f>Blad1!A41</f>
        <v>Rudd &amp; Hamilton 1978</v>
      </c>
      <c r="AL39" t="s">
        <v>139</v>
      </c>
    </row>
    <row r="40" spans="1:38" x14ac:dyDescent="0.3">
      <c r="A40" t="str">
        <f>Blad1!B42</f>
        <v>Dillon</v>
      </c>
      <c r="L40">
        <f>Blad1!P42/365</f>
        <v>7.3461369863013699</v>
      </c>
      <c r="R40" s="32"/>
      <c r="W40">
        <f>Blad1!C42/100</f>
        <v>13</v>
      </c>
      <c r="AJ40" t="str">
        <f>Blad1!A42</f>
        <v>Smith &amp; Lewis 1992</v>
      </c>
      <c r="AL40" t="s">
        <v>139</v>
      </c>
    </row>
    <row r="41" spans="1:38" x14ac:dyDescent="0.3">
      <c r="A41" t="str">
        <f>Blad1!B43</f>
        <v>Red Rock</v>
      </c>
      <c r="L41">
        <f>Blad1!P43/365</f>
        <v>16.117643835616438</v>
      </c>
      <c r="R41" s="32"/>
      <c r="W41">
        <f>Blad1!C43/100</f>
        <v>2.1000000000000001E-2</v>
      </c>
      <c r="AB41">
        <f>Blad1!I43</f>
        <v>10</v>
      </c>
      <c r="AJ41" t="str">
        <f>Blad1!A43</f>
        <v>Smith &amp; Lewis 1992</v>
      </c>
      <c r="AL41" t="s">
        <v>139</v>
      </c>
    </row>
    <row r="42" spans="1:38" x14ac:dyDescent="0.3">
      <c r="A42" t="str">
        <f>Blad1!B44</f>
        <v>Rainbow</v>
      </c>
      <c r="L42">
        <f>Blad1!P44/365</f>
        <v>9.8679452054794528</v>
      </c>
      <c r="R42" s="32"/>
      <c r="W42">
        <f>Blad1!C44/100</f>
        <v>0.01</v>
      </c>
      <c r="AJ42" t="str">
        <f>Blad1!A44</f>
        <v>Smith &amp; Lewis 1992</v>
      </c>
      <c r="AL42" t="s">
        <v>139</v>
      </c>
    </row>
    <row r="43" spans="1:38" x14ac:dyDescent="0.3">
      <c r="A43" t="str">
        <f>Blad1!B45</f>
        <v>Long</v>
      </c>
      <c r="L43">
        <f>Blad1!P45/365</f>
        <v>0.3837534246575342</v>
      </c>
      <c r="R43" s="32"/>
      <c r="W43">
        <f>Blad1!C45/100</f>
        <v>0.16</v>
      </c>
      <c r="AJ43" t="str">
        <f>Blad1!A45</f>
        <v>Smith &amp; Lewis 1992</v>
      </c>
      <c r="AL43" t="s">
        <v>139</v>
      </c>
    </row>
    <row r="44" spans="1:38" x14ac:dyDescent="0.3">
      <c r="A44" t="str">
        <f>Blad1!B46</f>
        <v>Pass</v>
      </c>
      <c r="L44">
        <f>Blad1!P46/365</f>
        <v>7.0014246575342467</v>
      </c>
      <c r="R44" s="32"/>
      <c r="W44">
        <f>Blad1!C46/100</f>
        <v>1.6E-2</v>
      </c>
      <c r="AJ44" t="str">
        <f>Blad1!A46</f>
        <v>Smith &amp; Lewis 1992</v>
      </c>
      <c r="AL44" t="s">
        <v>139</v>
      </c>
    </row>
    <row r="45" spans="1:38" x14ac:dyDescent="0.3">
      <c r="A45" t="str">
        <f>Blad1!B47</f>
        <v>Wintergreen</v>
      </c>
      <c r="K45">
        <f>L45+M45</f>
        <v>372.32876712328766</v>
      </c>
      <c r="L45">
        <f>Blad1!P47/365</f>
        <v>120.32876712328768</v>
      </c>
      <c r="M45">
        <f>Blad1!O47/365</f>
        <v>252</v>
      </c>
      <c r="R45" s="32"/>
      <c r="W45">
        <f>Blad1!C47/100</f>
        <v>0.15</v>
      </c>
      <c r="AJ45" t="str">
        <f>Blad1!A47</f>
        <v>Strayer &amp; Tiedje 1978</v>
      </c>
      <c r="AL45" t="s">
        <v>139</v>
      </c>
    </row>
    <row r="46" spans="1:38" x14ac:dyDescent="0.3">
      <c r="A46" t="str">
        <f>Blad1!B48</f>
        <v>Williams</v>
      </c>
      <c r="R46" s="32"/>
      <c r="W46">
        <f>Blad1!C48/100</f>
        <v>0.37090000000000001</v>
      </c>
      <c r="AJ46" t="str">
        <f>Blad1!A48</f>
        <v>Striegl &amp; Michmerhuizen 1998</v>
      </c>
      <c r="AL46" t="s">
        <v>139</v>
      </c>
    </row>
    <row r="47" spans="1:38" x14ac:dyDescent="0.3">
      <c r="A47" t="str">
        <f>Blad1!B49</f>
        <v>Shingboee</v>
      </c>
      <c r="R47" s="32"/>
      <c r="W47">
        <f>Blad1!C49/100</f>
        <v>0.65510000000000002</v>
      </c>
      <c r="AJ47" t="str">
        <f>Blad1!A49</f>
        <v>Striegl &amp; Michmerhuizen 1998</v>
      </c>
      <c r="AL47" t="s">
        <v>139</v>
      </c>
    </row>
    <row r="48" spans="1:38" x14ac:dyDescent="0.3">
      <c r="R48" s="32"/>
    </row>
    <row r="49" spans="1:38" x14ac:dyDescent="0.3">
      <c r="A49" t="str">
        <f>Blad1!B51</f>
        <v>Illersjön</v>
      </c>
      <c r="L49">
        <f>Blad1!P51/24</f>
        <v>85.755833333333328</v>
      </c>
      <c r="R49" s="32">
        <f>Blad1!K51</f>
        <v>10</v>
      </c>
      <c r="W49">
        <f>Blad1!C51/100</f>
        <v>3.8882117826694922E-2</v>
      </c>
      <c r="AB49">
        <f>Blad1!I51</f>
        <v>9.4</v>
      </c>
      <c r="AC49">
        <f>Blad1!J51*31</f>
        <v>38.714285714285715</v>
      </c>
      <c r="AJ49" t="str">
        <f>Blad1!A51</f>
        <v>Bastviken et al 2002</v>
      </c>
      <c r="AL49" t="s">
        <v>139</v>
      </c>
    </row>
    <row r="50" spans="1:38" x14ac:dyDescent="0.3">
      <c r="A50" t="str">
        <f>Blad1!B52</f>
        <v>Mårn (south sub-basin)</v>
      </c>
      <c r="L50">
        <f>Blad1!P52/24</f>
        <v>9.2516666666666669</v>
      </c>
      <c r="R50" s="32">
        <f>Blad1!K52</f>
        <v>10</v>
      </c>
      <c r="W50">
        <f>Blad1!C52/100</f>
        <v>4.5238934211693026E-2</v>
      </c>
      <c r="AB50">
        <f>Blad1!I52</f>
        <v>17.899999999999999</v>
      </c>
      <c r="AC50">
        <f>Blad1!J52*31</f>
        <v>52.142857142857146</v>
      </c>
      <c r="AJ50" t="str">
        <f>Blad1!A52</f>
        <v>Bastviken et al 2002</v>
      </c>
      <c r="AL50" t="s">
        <v>139</v>
      </c>
    </row>
    <row r="51" spans="1:38" x14ac:dyDescent="0.3">
      <c r="A51" t="str">
        <f>Blad1!B53</f>
        <v>Lillsjön</v>
      </c>
      <c r="L51">
        <f>Blad1!P53/24</f>
        <v>3.8252083333333338</v>
      </c>
      <c r="R51" s="32">
        <f>Blad1!K53</f>
        <v>1.4</v>
      </c>
      <c r="W51">
        <f>Blad1!C53/100</f>
        <v>0.02</v>
      </c>
      <c r="AB51">
        <f>Blad1!I53</f>
        <v>19.8</v>
      </c>
      <c r="AC51">
        <f>Blad1!J53*31</f>
        <v>15.428571428571429</v>
      </c>
      <c r="AJ51" t="str">
        <f>Blad1!A53</f>
        <v>Bastviken et al 2002</v>
      </c>
      <c r="AL51" t="s">
        <v>139</v>
      </c>
    </row>
    <row r="52" spans="1:38" x14ac:dyDescent="0.3">
      <c r="A52" t="str">
        <f>Blad1!B54</f>
        <v>Bisen</v>
      </c>
      <c r="L52">
        <f>Blad1!P54/24</f>
        <v>4.5971361679304463</v>
      </c>
      <c r="R52" s="32">
        <f>Blad1!K54</f>
        <v>4.0070999999999994</v>
      </c>
      <c r="W52">
        <f>Blad1!C54/100</f>
        <v>0.4325</v>
      </c>
      <c r="AB52">
        <f>Blad1!I54</f>
        <v>8.3330000000000002</v>
      </c>
      <c r="AC52">
        <f>Blad1!J54*31</f>
        <v>8.7084275104940261</v>
      </c>
      <c r="AJ52" t="s">
        <v>140</v>
      </c>
      <c r="AL52" t="s">
        <v>139</v>
      </c>
    </row>
    <row r="53" spans="1:38" x14ac:dyDescent="0.3">
      <c r="A53" t="str">
        <f>Blad1!B55</f>
        <v>L Sångaren</v>
      </c>
      <c r="L53">
        <f>Blad1!P55/24</f>
        <v>7.684626082814991</v>
      </c>
      <c r="R53" s="32">
        <f>Blad1!K55</f>
        <v>2.3380674157303369</v>
      </c>
      <c r="V53">
        <f>Blad1!D55</f>
        <v>6.9812747332248142</v>
      </c>
      <c r="W53">
        <f>Blad1!C55/100</f>
        <v>0.24</v>
      </c>
      <c r="AB53">
        <f>Blad1!I55</f>
        <v>7.36</v>
      </c>
      <c r="AC53">
        <f>Blad1!J55*31</f>
        <v>12.011624152405554</v>
      </c>
      <c r="AJ53" t="s">
        <v>140</v>
      </c>
      <c r="AL53" t="s">
        <v>139</v>
      </c>
    </row>
    <row r="54" spans="1:38" x14ac:dyDescent="0.3">
      <c r="A54" t="str">
        <f>Blad1!B56</f>
        <v>Ljustjärn</v>
      </c>
      <c r="L54">
        <f>Blad1!P56/24</f>
        <v>20.628690638394456</v>
      </c>
      <c r="R54" s="32">
        <f>Blad1!K56</f>
        <v>2.4102857142857141</v>
      </c>
      <c r="V54">
        <f>Blad1!D56</f>
        <v>4.2210193921140782</v>
      </c>
      <c r="W54">
        <f>Blad1!C56/100</f>
        <v>0.13015599999999999</v>
      </c>
      <c r="AB54">
        <f>Blad1!I56</f>
        <v>4.3559999999999999</v>
      </c>
      <c r="AC54">
        <f>Blad1!J56*31</f>
        <v>8.3080400387471762</v>
      </c>
      <c r="AJ54" t="s">
        <v>140</v>
      </c>
      <c r="AL54" t="s">
        <v>139</v>
      </c>
    </row>
    <row r="55" spans="1:38" x14ac:dyDescent="0.3">
      <c r="A55" t="str">
        <f>Blad1!B57</f>
        <v>Lövtjärn</v>
      </c>
      <c r="L55">
        <f>Blad1!P57/24</f>
        <v>26.543318371823887</v>
      </c>
      <c r="R55" s="32">
        <f>Blad1!K57</f>
        <v>4.2445283018867928</v>
      </c>
      <c r="W55">
        <f>Blad1!C57/100</f>
        <v>8.5000000000000006E-2</v>
      </c>
      <c r="AB55">
        <f>Blad1!I57</f>
        <v>6.6079999999999997</v>
      </c>
      <c r="AC55">
        <f>Blad1!J57*31</f>
        <v>9.5092024539877293</v>
      </c>
      <c r="AJ55" t="s">
        <v>140</v>
      </c>
      <c r="AL55" t="s">
        <v>139</v>
      </c>
    </row>
    <row r="56" spans="1:38" x14ac:dyDescent="0.3">
      <c r="A56" t="str">
        <f>Blad1!B58</f>
        <v>Rågåstjärn</v>
      </c>
      <c r="L56">
        <f>Blad1!P58/24</f>
        <v>48.025464324206062</v>
      </c>
      <c r="R56" s="32">
        <f>Blad1!K58</f>
        <v>4.86142372881356</v>
      </c>
      <c r="W56">
        <f>Blad1!C58/100</f>
        <v>0.04</v>
      </c>
      <c r="AB56">
        <f>Blad1!I58</f>
        <v>5.8310000000000004</v>
      </c>
      <c r="AC56">
        <f>Blad1!J58*31</f>
        <v>8.7084275104940261</v>
      </c>
      <c r="AJ56" t="s">
        <v>140</v>
      </c>
      <c r="AL56" t="s">
        <v>139</v>
      </c>
    </row>
    <row r="57" spans="1:38" x14ac:dyDescent="0.3">
      <c r="A57" t="str">
        <f>Blad1!B59</f>
        <v>Skottjärn</v>
      </c>
      <c r="L57">
        <f>Blad1!P59/24</f>
        <v>79.886468879047371</v>
      </c>
      <c r="R57" s="32">
        <f>Blad1!K59</f>
        <v>1.0193500000000002</v>
      </c>
      <c r="W57">
        <f>Blad1!C59/100</f>
        <v>2.75E-2</v>
      </c>
      <c r="AB57">
        <f>Blad1!I59</f>
        <v>20.53</v>
      </c>
      <c r="AC57">
        <f>Blad1!J59*31</f>
        <v>15.014530190506944</v>
      </c>
      <c r="AJ57" t="s">
        <v>140</v>
      </c>
      <c r="AL57" t="s">
        <v>139</v>
      </c>
    </row>
    <row r="58" spans="1:38" x14ac:dyDescent="0.3">
      <c r="A58" t="str">
        <f>Blad1!B60</f>
        <v>Svarttjärn</v>
      </c>
      <c r="L58">
        <f>Blad1!P60/24</f>
        <v>82.267521090019912</v>
      </c>
      <c r="R58" s="32">
        <f>Blad1!K60</f>
        <v>0.56240000000000001</v>
      </c>
      <c r="W58">
        <f>Blad1!C60/100</f>
        <v>6.9999999999999993E-3</v>
      </c>
      <c r="AB58">
        <f>Blad1!I60</f>
        <v>18.84</v>
      </c>
      <c r="AC58">
        <f>Blad1!J60*31</f>
        <v>14.013561511139812</v>
      </c>
      <c r="AJ58" t="s">
        <v>140</v>
      </c>
      <c r="AL58" t="s">
        <v>139</v>
      </c>
    </row>
    <row r="59" spans="1:38" x14ac:dyDescent="0.3">
      <c r="A59" t="str">
        <f>Blad1!B61</f>
        <v>Fiolen</v>
      </c>
      <c r="L59">
        <f>Blad1!P61/24</f>
        <v>3.9682298611963565</v>
      </c>
      <c r="R59" s="32">
        <f>Blad1!K61</f>
        <v>7.8735999999999997</v>
      </c>
      <c r="V59">
        <f>Blad1!D61</f>
        <v>4.08</v>
      </c>
      <c r="W59">
        <f>Blad1!C61/100</f>
        <v>1.5</v>
      </c>
      <c r="AB59">
        <f>Blad1!I61</f>
        <v>6.7930000000000001</v>
      </c>
      <c r="AC59">
        <f>Blad1!J61*31</f>
        <v>13.012592831772682</v>
      </c>
      <c r="AJ59" t="s">
        <v>140</v>
      </c>
      <c r="AL59" t="s">
        <v>139</v>
      </c>
    </row>
    <row r="60" spans="1:38" x14ac:dyDescent="0.3">
      <c r="A60" t="str">
        <f>Blad1!B62</f>
        <v>Gransjön</v>
      </c>
      <c r="L60">
        <f>Blad1!P62/24</f>
        <v>23.648317815691499</v>
      </c>
      <c r="R60" s="32">
        <f>Blad1!K62</f>
        <v>17.273714285714288</v>
      </c>
      <c r="W60">
        <f>Blad1!C62/100</f>
        <v>4.4999999999999998E-2</v>
      </c>
      <c r="AB60">
        <f>Blad1!I62</f>
        <v>11.62</v>
      </c>
      <c r="AC60">
        <f>Blad1!J62*31</f>
        <v>23.022279625443979</v>
      </c>
      <c r="AJ60" t="s">
        <v>140</v>
      </c>
      <c r="AL60" t="s">
        <v>139</v>
      </c>
    </row>
    <row r="61" spans="1:38" x14ac:dyDescent="0.3">
      <c r="A61" t="str">
        <f>Blad1!B63</f>
        <v>Grunnen</v>
      </c>
      <c r="L61">
        <f>Blad1!P63/24</f>
        <v>22.611893432256569</v>
      </c>
      <c r="R61" s="32">
        <f>Blad1!K63</f>
        <v>8.0985600000000026</v>
      </c>
      <c r="W61">
        <f>Blad1!C63/100</f>
        <v>0.48</v>
      </c>
      <c r="AB61">
        <f>Blad1!I63</f>
        <v>17.22</v>
      </c>
      <c r="AC61">
        <f>Blad1!J63*31</f>
        <v>22.021310946076849</v>
      </c>
      <c r="AJ61" t="s">
        <v>140</v>
      </c>
      <c r="AL61" t="s">
        <v>139</v>
      </c>
    </row>
    <row r="62" spans="1:38" x14ac:dyDescent="0.3">
      <c r="A62" t="str">
        <f>Blad1!B64</f>
        <v>Gyslättasjön</v>
      </c>
      <c r="L62">
        <f>Blad1!P64/24</f>
        <v>19.112508832969159</v>
      </c>
      <c r="R62" s="32">
        <f>Blad1!K64</f>
        <v>9.5608000000000004</v>
      </c>
      <c r="W62">
        <f>Blad1!C64/100</f>
        <v>0.26250000000000001</v>
      </c>
      <c r="AB62">
        <f>Blad1!I64</f>
        <v>13.41</v>
      </c>
      <c r="AC62">
        <f>Blad1!J64*31</f>
        <v>20.019373587342589</v>
      </c>
      <c r="AJ62" t="s">
        <v>140</v>
      </c>
      <c r="AL62" t="s">
        <v>139</v>
      </c>
    </row>
    <row r="63" spans="1:38" x14ac:dyDescent="0.3">
      <c r="A63" t="str">
        <f>Blad1!B65</f>
        <v>Klintsjön</v>
      </c>
      <c r="L63">
        <f>Blad1!P65/24</f>
        <v>15.534961918701654</v>
      </c>
      <c r="R63" s="32">
        <f>Blad1!K65</f>
        <v>3.6556000000000002</v>
      </c>
      <c r="V63">
        <f>Blad1!D65</f>
        <v>7.590368980612884</v>
      </c>
      <c r="W63">
        <f>Blad1!C65/100</f>
        <v>0.1</v>
      </c>
      <c r="AB63">
        <f>Blad1!I65</f>
        <v>4.6840000000000002</v>
      </c>
      <c r="AC63">
        <f>Blad1!J65*31</f>
        <v>6.4061995479496296</v>
      </c>
      <c r="AJ63" t="s">
        <v>140</v>
      </c>
      <c r="AL63" t="s">
        <v>139</v>
      </c>
    </row>
    <row r="64" spans="1:38" x14ac:dyDescent="0.3">
      <c r="A64" t="str">
        <f>Blad1!B66</f>
        <v>Skärshultssjön</v>
      </c>
      <c r="L64">
        <f>Blad1!P66/24</f>
        <v>8.3692885201633995</v>
      </c>
      <c r="R64" s="32">
        <f>Blad1!K66</f>
        <v>5.2</v>
      </c>
      <c r="V64">
        <f>Blad1!D66</f>
        <v>3.3972602739726026</v>
      </c>
      <c r="W64">
        <f>Blad1!C66/100</f>
        <v>0.29199999999999998</v>
      </c>
      <c r="AB64">
        <f>Blad1!I66</f>
        <v>15.9</v>
      </c>
      <c r="AC64">
        <f>Blad1!J66*31</f>
        <v>22.021310946076849</v>
      </c>
      <c r="AJ64" t="s">
        <v>140</v>
      </c>
      <c r="AL64" t="s">
        <v>139</v>
      </c>
    </row>
    <row r="65" spans="1:38" x14ac:dyDescent="0.3">
      <c r="A65" t="str">
        <f>Blad1!B67</f>
        <v>Priest Pot</v>
      </c>
      <c r="K65">
        <f>L65+M65</f>
        <v>210.85000000000002</v>
      </c>
      <c r="L65">
        <f>Blad1!P67/24</f>
        <v>62.050000000000004</v>
      </c>
      <c r="M65">
        <f>Blad1!O67/365</f>
        <v>148.80000000000001</v>
      </c>
      <c r="R65" s="32">
        <f>Blad1!K67</f>
        <v>300</v>
      </c>
      <c r="V65">
        <f>Blad1!D67</f>
        <v>2.2999999999999998</v>
      </c>
      <c r="W65">
        <f>Blad1!C67/100</f>
        <v>0.01</v>
      </c>
      <c r="AC65">
        <f>Blad1!J67*31</f>
        <v>600</v>
      </c>
      <c r="AJ65" t="str">
        <f>Blad1!A67</f>
        <v>Casper et al. 2000</v>
      </c>
      <c r="AL65" t="s">
        <v>139</v>
      </c>
    </row>
  </sheetData>
  <pageMargins left="0.7" right="0.7" top="0.75" bottom="0.75" header="0.3" footer="0.3"/>
  <pageSetup orientation="portrait" verticalDpi="597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  <sheetView workbookViewId="1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formattedForSynthesisStudy</vt:lpstr>
      <vt:lpstr>Blad3</vt:lpstr>
    </vt:vector>
  </TitlesOfParts>
  <Company>Linköpings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Bastviken</dc:creator>
  <cp:lastModifiedBy>Beaulieu, Jake</cp:lastModifiedBy>
  <dcterms:created xsi:type="dcterms:W3CDTF">2017-01-20T20:21:26Z</dcterms:created>
  <dcterms:modified xsi:type="dcterms:W3CDTF">2017-03-24T19:49:41Z</dcterms:modified>
</cp:coreProperties>
</file>