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larsen_alexandra_epa_gov/Documents/Projects/IRIS/PFAS/pfas-birthweight-meta-analysis/"/>
    </mc:Choice>
  </mc:AlternateContent>
  <xr:revisionPtr revIDLastSave="886" documentId="8_{2E2A9C82-0E17-45B6-BDC7-3E14BE1F0CFA}" xr6:coauthVersionLast="47" xr6:coauthVersionMax="47" xr10:uidLastSave="{880F9CF9-9824-40A9-A0BF-E288382583EB}"/>
  <bookViews>
    <workbookView xWindow="-120" yWindow="-120" windowWidth="19440" windowHeight="15000" xr2:uid="{05938AA7-E8C2-4C5F-827D-4F40CB103E84}"/>
  </bookViews>
  <sheets>
    <sheet name="Sample_Timing" sheetId="1" r:id="rId1"/>
    <sheet name="Supplemental_Calculations" sheetId="2" r:id="rId2"/>
    <sheet name="Codebook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" i="2" l="1"/>
  <c r="C93" i="2"/>
  <c r="C96" i="2"/>
  <c r="C58" i="2"/>
  <c r="C64" i="2"/>
  <c r="G16" i="1"/>
  <c r="C60" i="2"/>
  <c r="C40" i="2"/>
  <c r="C41" i="2"/>
  <c r="C21" i="2"/>
  <c r="C23" i="2"/>
  <c r="F11" i="1"/>
  <c r="C22" i="2"/>
  <c r="C12" i="2"/>
  <c r="C15" i="2"/>
  <c r="C17" i="2"/>
  <c r="G10" i="1"/>
  <c r="C87" i="2"/>
  <c r="F22" i="1"/>
  <c r="C80" i="2"/>
  <c r="I20" i="1"/>
  <c r="C78" i="2"/>
  <c r="D20" i="1"/>
  <c r="C72" i="2"/>
  <c r="I19" i="1"/>
  <c r="C70" i="2"/>
  <c r="D19" i="1"/>
  <c r="C53" i="2"/>
  <c r="G15" i="1"/>
  <c r="C34" i="2"/>
  <c r="C35" i="2"/>
  <c r="D13" i="1"/>
  <c r="C29" i="2"/>
  <c r="D12" i="1"/>
  <c r="C7" i="2"/>
  <c r="F9" i="1"/>
  <c r="C97" i="2"/>
  <c r="G25" i="1"/>
  <c r="C42" i="2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tc={C14E7FEC-F6AB-460E-8A04-BCE14D54BA29}</author>
    <author>tc={F9280DCF-2BDA-4437-89B3-BCEFE2DABA96}</author>
    <author>tc={3220DE42-779E-4304-8A92-E90C4A35E877}</author>
  </authors>
  <commentList>
    <comment ref="A28" authorId="0" shapeId="0" xr:uid="{C14E7FEC-F6AB-460E-8A04-BCE14D54BA29}">
      <text>
        <t>[Threaded comment]
Your version of Excel allows you to read this threaded comment; however, any edits to it will get removed if the file is opened in a newer version of Excel. Learn more: https://go.microsoft.com/fwlink/?linkid=870924
Comment:
    Cite email correspondance
Reply:
    Mean: 27.2</t>
      </text>
    </comment>
    <comment ref="A29" authorId="1" shapeId="0" xr:uid="{F9280DCF-2BDA-4437-89B3-BCEFE2DABA9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GA at birth: 39.3 +-1.0. (Useful if need to calculate a max.)</t>
      </text>
    </comment>
    <comment ref="A30" authorId="2" shapeId="0" xr:uid="{3220DE42-779E-4304-8A92-E90C4A35E877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GA at birth: 38.6 ± 2.32 weeks.
Reply:
    Average GA at sampling: 11.3 weeks
Reply:
    Cite email communication</t>
      </text>
    </comment>
  </commentList>
</comments>
</file>

<file path=xl/sharedStrings.xml><?xml version="1.0" encoding="utf-8"?>
<sst xmlns="http://schemas.openxmlformats.org/spreadsheetml/2006/main" count="342" uniqueCount="163">
  <si>
    <t>Author</t>
  </si>
  <si>
    <t>Year</t>
  </si>
  <si>
    <t>Lind</t>
  </si>
  <si>
    <t>Matrix</t>
  </si>
  <si>
    <t>serum</t>
  </si>
  <si>
    <t>Mean</t>
  </si>
  <si>
    <t>Median</t>
  </si>
  <si>
    <t>Midpoint</t>
  </si>
  <si>
    <t>Weighted_Mean</t>
  </si>
  <si>
    <t>SD</t>
  </si>
  <si>
    <t>Min</t>
  </si>
  <si>
    <t>P25</t>
  </si>
  <si>
    <t>P75</t>
  </si>
  <si>
    <t>Max</t>
  </si>
  <si>
    <t>Bin</t>
  </si>
  <si>
    <t>T1</t>
  </si>
  <si>
    <t>PC</t>
  </si>
  <si>
    <t>T2</t>
  </si>
  <si>
    <t>T3</t>
  </si>
  <si>
    <t>B</t>
  </si>
  <si>
    <t>PB</t>
  </si>
  <si>
    <t>early</t>
  </si>
  <si>
    <t>Manzano-Salgado</t>
  </si>
  <si>
    <t>plasma</t>
  </si>
  <si>
    <t>T1-T2</t>
  </si>
  <si>
    <t>Meng</t>
  </si>
  <si>
    <t>Sagiv</t>
  </si>
  <si>
    <t>Starling</t>
  </si>
  <si>
    <t>late</t>
  </si>
  <si>
    <t>Valvi</t>
  </si>
  <si>
    <t>Ashley-Martin</t>
  </si>
  <si>
    <t>Min:</t>
  </si>
  <si>
    <t>Max:</t>
  </si>
  <si>
    <t>Midpoint:</t>
  </si>
  <si>
    <t>Ashley-Martin, 2017</t>
  </si>
  <si>
    <t>Late TI midpoint</t>
  </si>
  <si>
    <t>Bach</t>
  </si>
  <si>
    <t>Bach, 2016</t>
  </si>
  <si>
    <t>Weighted Mean of Midpoints</t>
  </si>
  <si>
    <t>Min1:</t>
  </si>
  <si>
    <t>Max1:</t>
  </si>
  <si>
    <t>Min2:</t>
  </si>
  <si>
    <t>Max2</t>
  </si>
  <si>
    <t>p1:</t>
  </si>
  <si>
    <t>p2:</t>
  </si>
  <si>
    <t>W_Mean:</t>
  </si>
  <si>
    <t>Mode</t>
  </si>
  <si>
    <t>Buck Louis, 2018</t>
  </si>
  <si>
    <t>Midpoint of Range</t>
  </si>
  <si>
    <t xml:space="preserve">Midpoint: </t>
  </si>
  <si>
    <t>Callan</t>
  </si>
  <si>
    <t>whole_blood</t>
  </si>
  <si>
    <t>Callan, 2016</t>
  </si>
  <si>
    <t>Two weeks prior to average due date</t>
  </si>
  <si>
    <t>Gyllenhammer, 2016</t>
  </si>
  <si>
    <t>Three weeks after avg. delivery date</t>
  </si>
  <si>
    <t>2_wks_prior:</t>
  </si>
  <si>
    <t>avg_delivery:</t>
  </si>
  <si>
    <t>avg_due:</t>
  </si>
  <si>
    <t>3_wks_post:</t>
  </si>
  <si>
    <t>Last name of first author</t>
  </si>
  <si>
    <t>Year:</t>
  </si>
  <si>
    <t>Year of publication</t>
  </si>
  <si>
    <t>Matrix:</t>
  </si>
  <si>
    <t>Type of maternal sample taken</t>
  </si>
  <si>
    <t>Mean:</t>
  </si>
  <si>
    <t>Median:</t>
  </si>
  <si>
    <t>Mode:</t>
  </si>
  <si>
    <t>Weighted Mean</t>
  </si>
  <si>
    <t>Description</t>
  </si>
  <si>
    <t>Mode gestational age at sampling  (weeks)</t>
  </si>
  <si>
    <t>Median gestational age at sampling  (weeks)</t>
  </si>
  <si>
    <t>Mean gestational age at sampling  (weeks)</t>
  </si>
  <si>
    <t>Hamm</t>
  </si>
  <si>
    <t>Hamm, 2010</t>
  </si>
  <si>
    <t>Lenters</t>
  </si>
  <si>
    <t>post</t>
  </si>
  <si>
    <t>Midpoint of a range for gestational age at sampling (weeks); see Supplemental_Calculations</t>
  </si>
  <si>
    <t>Weighted mean of midpoints, medians, etc. gestational age at sampling (weeks); see Supplemental_Calculations</t>
  </si>
  <si>
    <t>Lenters, 2016</t>
  </si>
  <si>
    <t>Weighted Mean of Medians</t>
  </si>
  <si>
    <t>Median1:</t>
  </si>
  <si>
    <t>Median2:</t>
  </si>
  <si>
    <t>Median3:</t>
  </si>
  <si>
    <t>p3:</t>
  </si>
  <si>
    <t>T2-T3</t>
  </si>
  <si>
    <t>Shoaff</t>
  </si>
  <si>
    <t>Shoaff, 2018</t>
  </si>
  <si>
    <t>Exact gestational age at sampling (weeks)</t>
  </si>
  <si>
    <t>Standard deviation of gestational age at sampling (weeks)</t>
  </si>
  <si>
    <t xml:space="preserve">Minimum </t>
  </si>
  <si>
    <t>25th Percentile</t>
  </si>
  <si>
    <t>75th Percentile</t>
  </si>
  <si>
    <t>Maximum</t>
  </si>
  <si>
    <t>Exact1:</t>
  </si>
  <si>
    <t>Exact2:</t>
  </si>
  <si>
    <t>Exact3:</t>
  </si>
  <si>
    <t>Kwon</t>
  </si>
  <si>
    <t>cord_serum</t>
  </si>
  <si>
    <t>Exact</t>
  </si>
  <si>
    <t>At Birth, i.e., at delivery</t>
  </si>
  <si>
    <t>Post-Birth, i.e., after delivery</t>
  </si>
  <si>
    <t>One period only (e.g., T1) or a mixture (e.g., T1-T2)</t>
  </si>
  <si>
    <t>Early = PC, T1, T1-T2, T2; Late = T2-T3, T3, B, PB</t>
  </si>
  <si>
    <t>Early = PC, T1, T1-T2; Late = T2, T2-T3, T3, B, PB</t>
  </si>
  <si>
    <t>Early = PC, T1, T1-T2; Late = T2, T2-T3, T3; Post = B, PB</t>
  </si>
  <si>
    <t>Study</t>
  </si>
  <si>
    <t>Sample</t>
  </si>
  <si>
    <t>Measure of centrality</t>
  </si>
  <si>
    <t>Spread</t>
  </si>
  <si>
    <t>Sampling Period</t>
  </si>
  <si>
    <t>Strata</t>
  </si>
  <si>
    <t>Variable_Type</t>
  </si>
  <si>
    <t>Column_Name</t>
  </si>
  <si>
    <t>Li</t>
  </si>
  <si>
    <t>Shi</t>
  </si>
  <si>
    <t>Shi, 2017</t>
  </si>
  <si>
    <t>Convert days to weeks</t>
  </si>
  <si>
    <t>SD_days:</t>
  </si>
  <si>
    <t>SD_weeks:</t>
  </si>
  <si>
    <t>Mean_weeks:</t>
  </si>
  <si>
    <t>Mean_days:</t>
  </si>
  <si>
    <t>Xu</t>
  </si>
  <si>
    <t>Xu, 2019</t>
  </si>
  <si>
    <t>Robledo</t>
  </si>
  <si>
    <t>Wang</t>
  </si>
  <si>
    <t>Wang, 2016</t>
  </si>
  <si>
    <t>T3 midpoint</t>
  </si>
  <si>
    <t>min</t>
  </si>
  <si>
    <t>max</t>
  </si>
  <si>
    <t>(avg GA at birth)</t>
  </si>
  <si>
    <t>midpoint</t>
  </si>
  <si>
    <t>Chen</t>
  </si>
  <si>
    <t>cord_plasma</t>
  </si>
  <si>
    <t>Kashino</t>
  </si>
  <si>
    <t>Hjermitslev</t>
  </si>
  <si>
    <t>Hjermitslev, 2020</t>
  </si>
  <si>
    <t>min1</t>
  </si>
  <si>
    <t>max1</t>
  </si>
  <si>
    <t>p1</t>
  </si>
  <si>
    <t>max2</t>
  </si>
  <si>
    <t>n:</t>
  </si>
  <si>
    <t>year:</t>
  </si>
  <si>
    <t>group:</t>
  </si>
  <si>
    <t>min2</t>
  </si>
  <si>
    <t>w_mean</t>
  </si>
  <si>
    <t>Buck Louis</t>
  </si>
  <si>
    <t>Gyllenhammar</t>
  </si>
  <si>
    <t>T1 ends at 13 weeks and 6 days</t>
  </si>
  <si>
    <t>within 13 weeks, i.e., 13 weeks and 6 days</t>
  </si>
  <si>
    <t>Assuming no data before 6 weeks</t>
  </si>
  <si>
    <t>Sampling_1</t>
  </si>
  <si>
    <t>Sampling_2</t>
  </si>
  <si>
    <t>Sampling_3</t>
  </si>
  <si>
    <t>Yao</t>
  </si>
  <si>
    <t>Workman</t>
  </si>
  <si>
    <t>Preconception (0 days)</t>
  </si>
  <si>
    <t>Trimester One (0 days - 13 weeks and 6 days)</t>
  </si>
  <si>
    <t>Trimester Two (14 weeks - 27 weeks and 6 days)</t>
  </si>
  <si>
    <t>Trimester Three (28 weeks - 40 weeks)</t>
  </si>
  <si>
    <t>Luo</t>
  </si>
  <si>
    <t>Chang</t>
  </si>
  <si>
    <t>Wikstrom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</si>
</sst>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1" fillId="0" borderId="1" xfId="1"/>
    <xf numFmtId="0" fontId="3" fillId="0" borderId="0" xfId="0" applyFont="1" applyAlignment="1"/>
    <xf numFmtId="0" fontId="0" fillId="0" borderId="0" xfId="0" applyAlignme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7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2" fillId="0" borderId="0" xfId="0" applyFont="1"/>
    <xf numFmtId="0" fontId="0" fillId="0" borderId="0" xfId="0" applyFill="1" applyBorder="1"/>
    <xf numFmtId="0" fontId="0" fillId="0" borderId="0" xfId="0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rsen, Alexandra" id="{5BC90ED0-34B2-42AB-845D-7EE4E23BC744}" userId="S::Larsen.Alexandra@epa.gov::2dd65b3f-364b-4db7-a432-ebe2cbe4e46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8" dT="2022-11-22T15:28:13.20" personId="{5BC90ED0-34B2-42AB-845D-7EE4E23BC744}" id="{C14E7FEC-F6AB-460E-8A04-BCE14D54BA29}">
    <text>Cite email correspondance</text>
  </threadedComment>
  <threadedComment ref="A28" dT="2022-11-28T20:46:56.80" personId="{5BC90ED0-34B2-42AB-845D-7EE4E23BC744}" id="{48E7E597-E267-43AE-84A0-81FB10E8CFE7}" parentId="{C14E7FEC-F6AB-460E-8A04-BCE14D54BA29}">
    <text>Mean: 27.2</text>
  </threadedComment>
  <threadedComment ref="A29" dT="2022-11-28T17:30:07.07" personId="{5BC90ED0-34B2-42AB-845D-7EE4E23BC744}" id="{F9280DCF-2BDA-4437-89B3-BCEFE2DABA96}">
    <text>Average GA at birth: 39.3 +-1.0. (Useful if need to calculate a max.)</text>
  </threadedComment>
  <threadedComment ref="A30" dT="2022-11-28T20:08:31.61" personId="{5BC90ED0-34B2-42AB-845D-7EE4E23BC744}" id="{3220DE42-779E-4304-8A92-E90C4A35E877}">
    <text>Average GA at birth: 38.6 ± 2.32 weeks.</text>
  </threadedComment>
  <threadedComment ref="A30" dT="2022-11-30T15:01:11.26" personId="{5BC90ED0-34B2-42AB-845D-7EE4E23BC744}" id="{33ED33F7-B1DB-426E-92B5-61E154B50BA9}" parentId="{3220DE42-779E-4304-8A92-E90C4A35E877}">
    <text>Average GA at sampling: 11.3 weeks</text>
  </threadedComment>
  <threadedComment ref="A30" dT="2022-11-30T15:01:33.25" personId="{5BC90ED0-34B2-42AB-845D-7EE4E23BC744}" id="{CE892EBB-0FC1-4CC9-A2F8-A0AC2D6BCC6E}" parentId="{3220DE42-779E-4304-8A92-E90C4A35E877}">
    <text>Cite email communication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337A-51E4-4717-B453-026523922710}">
  <dimension ref="A1:W30"/>
  <sheetViews>
    <sheetView tabSelected="1" zoomScale="90" zoomScaleNormal="90"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1" max="1" width="15.42578125" customWidth="1"/>
    <col min="2" max="2" width="8.85546875" customWidth="1"/>
    <col min="3" max="3" width="12.28515625" customWidth="1"/>
    <col min="4" max="4" width="8.85546875" customWidth="1"/>
    <col min="7" max="7" width="15" customWidth="1"/>
    <col min="8" max="8" width="10.42578125" customWidth="1"/>
  </cols>
  <sheetData>
    <row r="1" spans="1:23" s="1" customFormat="1" ht="15.75" thickBot="1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99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16</v>
      </c>
      <c r="O1" s="1" t="s">
        <v>15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14</v>
      </c>
      <c r="U1" s="1" t="s">
        <v>151</v>
      </c>
      <c r="V1" s="1" t="s">
        <v>152</v>
      </c>
      <c r="W1" s="1" t="s">
        <v>153</v>
      </c>
    </row>
    <row r="2" spans="1:23" x14ac:dyDescent="0.25">
      <c r="A2" t="s">
        <v>2</v>
      </c>
      <c r="B2">
        <v>2017</v>
      </c>
      <c r="C2" t="s">
        <v>4</v>
      </c>
      <c r="E2">
        <v>10</v>
      </c>
      <c r="J2">
        <v>5</v>
      </c>
      <c r="M2">
        <v>12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 t="s">
        <v>15</v>
      </c>
      <c r="U2" t="s">
        <v>21</v>
      </c>
      <c r="V2" t="s">
        <v>21</v>
      </c>
      <c r="W2" t="s">
        <v>21</v>
      </c>
    </row>
    <row r="3" spans="1:23" x14ac:dyDescent="0.25">
      <c r="A3" t="s">
        <v>22</v>
      </c>
      <c r="B3">
        <v>2017</v>
      </c>
      <c r="C3" t="s">
        <v>23</v>
      </c>
      <c r="D3">
        <v>12.3</v>
      </c>
      <c r="I3">
        <v>5.6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 t="s">
        <v>24</v>
      </c>
      <c r="U3" t="s">
        <v>21</v>
      </c>
      <c r="V3" t="s">
        <v>21</v>
      </c>
      <c r="W3" t="s">
        <v>21</v>
      </c>
    </row>
    <row r="4" spans="1:23" x14ac:dyDescent="0.25">
      <c r="A4" t="s">
        <v>25</v>
      </c>
      <c r="B4">
        <v>2018</v>
      </c>
      <c r="C4" t="s">
        <v>23</v>
      </c>
      <c r="D4">
        <v>8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 t="s">
        <v>24</v>
      </c>
      <c r="U4" t="s">
        <v>21</v>
      </c>
      <c r="V4" t="s">
        <v>21</v>
      </c>
      <c r="W4" t="s">
        <v>21</v>
      </c>
    </row>
    <row r="5" spans="1:23" x14ac:dyDescent="0.25">
      <c r="A5" t="s">
        <v>26</v>
      </c>
      <c r="B5">
        <v>2018</v>
      </c>
      <c r="C5" t="s">
        <v>23</v>
      </c>
      <c r="E5">
        <v>9</v>
      </c>
      <c r="J5">
        <v>5</v>
      </c>
      <c r="M5">
        <v>19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 t="s">
        <v>24</v>
      </c>
      <c r="U5" t="s">
        <v>21</v>
      </c>
      <c r="V5" t="s">
        <v>21</v>
      </c>
      <c r="W5" t="s">
        <v>21</v>
      </c>
    </row>
    <row r="6" spans="1:23" x14ac:dyDescent="0.25">
      <c r="A6" t="s">
        <v>27</v>
      </c>
      <c r="B6">
        <v>2017</v>
      </c>
      <c r="C6" t="s">
        <v>4</v>
      </c>
      <c r="E6">
        <v>27</v>
      </c>
      <c r="J6">
        <v>20</v>
      </c>
      <c r="M6">
        <v>34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 t="s">
        <v>85</v>
      </c>
      <c r="U6" t="s">
        <v>28</v>
      </c>
      <c r="V6" t="s">
        <v>28</v>
      </c>
      <c r="W6" t="s">
        <v>28</v>
      </c>
    </row>
    <row r="7" spans="1:23" x14ac:dyDescent="0.25">
      <c r="A7" t="s">
        <v>29</v>
      </c>
      <c r="B7">
        <v>2017</v>
      </c>
      <c r="C7" t="s">
        <v>4</v>
      </c>
      <c r="H7">
        <v>34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 t="s">
        <v>18</v>
      </c>
      <c r="U7" t="s">
        <v>28</v>
      </c>
      <c r="V7" t="s">
        <v>28</v>
      </c>
      <c r="W7" t="s">
        <v>28</v>
      </c>
    </row>
    <row r="8" spans="1:23" x14ac:dyDescent="0.25">
      <c r="A8" t="s">
        <v>162</v>
      </c>
      <c r="B8">
        <v>2020</v>
      </c>
      <c r="C8" t="s">
        <v>4</v>
      </c>
      <c r="E8">
        <v>10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 t="s">
        <v>24</v>
      </c>
      <c r="U8" t="s">
        <v>21</v>
      </c>
      <c r="V8" t="s">
        <v>21</v>
      </c>
      <c r="W8" t="s">
        <v>21</v>
      </c>
    </row>
    <row r="9" spans="1:23" x14ac:dyDescent="0.25">
      <c r="A9" t="s">
        <v>30</v>
      </c>
      <c r="B9">
        <v>2017</v>
      </c>
      <c r="C9" t="s">
        <v>23</v>
      </c>
      <c r="F9">
        <f>Supplemental_Calculations!C7</f>
        <v>9.9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 t="s">
        <v>15</v>
      </c>
      <c r="U9" t="s">
        <v>21</v>
      </c>
      <c r="V9" t="s">
        <v>21</v>
      </c>
      <c r="W9" t="s">
        <v>21</v>
      </c>
    </row>
    <row r="10" spans="1:23" x14ac:dyDescent="0.25">
      <c r="A10" t="s">
        <v>36</v>
      </c>
      <c r="B10">
        <v>2016</v>
      </c>
      <c r="C10" t="s">
        <v>4</v>
      </c>
      <c r="G10">
        <f>Supplemental_Calculations!C17</f>
        <v>11.623999999999999</v>
      </c>
      <c r="J10">
        <v>9</v>
      </c>
      <c r="M10">
        <v>20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 t="s">
        <v>24</v>
      </c>
      <c r="U10" t="s">
        <v>21</v>
      </c>
      <c r="V10" t="s">
        <v>21</v>
      </c>
      <c r="W10" t="s">
        <v>21</v>
      </c>
    </row>
    <row r="11" spans="1:23" x14ac:dyDescent="0.25">
      <c r="A11" t="s">
        <v>146</v>
      </c>
      <c r="B11">
        <v>2018</v>
      </c>
      <c r="C11" t="s">
        <v>23</v>
      </c>
      <c r="F11">
        <f>Supplemental_Calculations!C23</f>
        <v>11.95</v>
      </c>
      <c r="J11">
        <v>10</v>
      </c>
      <c r="M11">
        <v>13.9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 t="s">
        <v>15</v>
      </c>
      <c r="U11" t="s">
        <v>21</v>
      </c>
      <c r="V11" t="s">
        <v>21</v>
      </c>
      <c r="W11" t="s">
        <v>21</v>
      </c>
    </row>
    <row r="12" spans="1:23" x14ac:dyDescent="0.25">
      <c r="A12" t="s">
        <v>50</v>
      </c>
      <c r="B12">
        <v>2016</v>
      </c>
      <c r="C12" t="s">
        <v>51</v>
      </c>
      <c r="D12">
        <f>Supplemental_Calculations!C29</f>
        <v>37.700000000000003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 t="s">
        <v>18</v>
      </c>
      <c r="U12" t="s">
        <v>28</v>
      </c>
      <c r="V12" t="s">
        <v>28</v>
      </c>
      <c r="W12" t="s">
        <v>28</v>
      </c>
    </row>
    <row r="13" spans="1:23" x14ac:dyDescent="0.25">
      <c r="A13" t="s">
        <v>147</v>
      </c>
      <c r="B13">
        <v>2018</v>
      </c>
      <c r="C13" t="s">
        <v>4</v>
      </c>
      <c r="D13">
        <f>Supplemental_Calculations!C35</f>
        <v>43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 t="s">
        <v>20</v>
      </c>
      <c r="U13" t="s">
        <v>28</v>
      </c>
      <c r="V13" t="s">
        <v>28</v>
      </c>
      <c r="W13" t="s">
        <v>76</v>
      </c>
    </row>
    <row r="14" spans="1:23" x14ac:dyDescent="0.25">
      <c r="A14" t="s">
        <v>73</v>
      </c>
      <c r="B14">
        <v>2010</v>
      </c>
      <c r="C14" t="s">
        <v>4</v>
      </c>
      <c r="F14">
        <f>Supplemental_Calculations!C42</f>
        <v>15.5</v>
      </c>
      <c r="J14">
        <v>15</v>
      </c>
      <c r="M14">
        <v>16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 t="s">
        <v>17</v>
      </c>
      <c r="U14" t="s">
        <v>21</v>
      </c>
      <c r="V14" t="s">
        <v>28</v>
      </c>
      <c r="W14" t="s">
        <v>28</v>
      </c>
    </row>
    <row r="15" spans="1:23" x14ac:dyDescent="0.25">
      <c r="A15" t="s">
        <v>75</v>
      </c>
      <c r="B15">
        <v>2016</v>
      </c>
      <c r="C15" t="s">
        <v>4</v>
      </c>
      <c r="G15">
        <f>Supplemental_Calculations!C53</f>
        <v>25.21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 t="s">
        <v>85</v>
      </c>
      <c r="U15" t="s">
        <v>28</v>
      </c>
      <c r="V15" t="s">
        <v>28</v>
      </c>
      <c r="W15" t="s">
        <v>28</v>
      </c>
    </row>
    <row r="16" spans="1:23" x14ac:dyDescent="0.25">
      <c r="A16" t="s">
        <v>86</v>
      </c>
      <c r="B16">
        <v>2018</v>
      </c>
      <c r="C16" t="s">
        <v>4</v>
      </c>
      <c r="G16">
        <f>Supplemental_Calculations!C64</f>
        <v>18.100000000000001</v>
      </c>
      <c r="J16">
        <v>16</v>
      </c>
      <c r="M16">
        <v>40</v>
      </c>
      <c r="N16">
        <v>0</v>
      </c>
      <c r="O16">
        <v>0</v>
      </c>
      <c r="P16">
        <v>1</v>
      </c>
      <c r="Q16">
        <v>1</v>
      </c>
      <c r="R16">
        <v>1</v>
      </c>
      <c r="S16">
        <v>0</v>
      </c>
      <c r="T16" t="s">
        <v>85</v>
      </c>
      <c r="U16" t="s">
        <v>28</v>
      </c>
      <c r="V16" t="s">
        <v>28</v>
      </c>
      <c r="W16" t="s">
        <v>28</v>
      </c>
    </row>
    <row r="17" spans="1:23" x14ac:dyDescent="0.25">
      <c r="A17" t="s">
        <v>97</v>
      </c>
      <c r="B17">
        <v>2016</v>
      </c>
      <c r="C17" t="s">
        <v>98</v>
      </c>
      <c r="H17">
        <v>40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 t="s">
        <v>19</v>
      </c>
      <c r="U17" t="s">
        <v>28</v>
      </c>
      <c r="V17" t="s">
        <v>28</v>
      </c>
      <c r="W17" t="s">
        <v>76</v>
      </c>
    </row>
    <row r="18" spans="1:23" x14ac:dyDescent="0.25">
      <c r="A18" t="s">
        <v>114</v>
      </c>
      <c r="B18">
        <v>2017</v>
      </c>
      <c r="C18" t="s">
        <v>98</v>
      </c>
      <c r="D18">
        <v>39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 t="s">
        <v>19</v>
      </c>
      <c r="U18" t="s">
        <v>28</v>
      </c>
      <c r="V18" t="s">
        <v>28</v>
      </c>
      <c r="W18" t="s">
        <v>76</v>
      </c>
    </row>
    <row r="19" spans="1:23" x14ac:dyDescent="0.25">
      <c r="A19" t="s">
        <v>115</v>
      </c>
      <c r="B19">
        <v>2017</v>
      </c>
      <c r="C19" t="s">
        <v>98</v>
      </c>
      <c r="D19">
        <f>Supplemental_Calculations!C70</f>
        <v>39.357142857142854</v>
      </c>
      <c r="I19">
        <f>Supplemental_Calculations!C72</f>
        <v>4.2285714285714286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 t="s">
        <v>19</v>
      </c>
      <c r="U19" t="s">
        <v>28</v>
      </c>
      <c r="V19" t="s">
        <v>28</v>
      </c>
      <c r="W19" t="s">
        <v>76</v>
      </c>
    </row>
    <row r="20" spans="1:23" x14ac:dyDescent="0.25">
      <c r="A20" t="s">
        <v>122</v>
      </c>
      <c r="B20">
        <v>2019</v>
      </c>
      <c r="C20" t="s">
        <v>98</v>
      </c>
      <c r="D20">
        <f>Supplemental_Calculations!C78</f>
        <v>39.385714285714286</v>
      </c>
      <c r="I20">
        <f>Supplemental_Calculations!C80</f>
        <v>1.3714285714285714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 t="s">
        <v>19</v>
      </c>
      <c r="U20" t="s">
        <v>28</v>
      </c>
      <c r="V20" t="s">
        <v>28</v>
      </c>
      <c r="W20" t="s">
        <v>76</v>
      </c>
    </row>
    <row r="21" spans="1:23" x14ac:dyDescent="0.25">
      <c r="A21" t="s">
        <v>124</v>
      </c>
      <c r="B21">
        <v>2015</v>
      </c>
      <c r="C21" t="s">
        <v>4</v>
      </c>
      <c r="H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16</v>
      </c>
      <c r="U21" t="s">
        <v>21</v>
      </c>
      <c r="V21" s="4" t="s">
        <v>21</v>
      </c>
      <c r="W21" s="4" t="s">
        <v>21</v>
      </c>
    </row>
    <row r="22" spans="1:23" x14ac:dyDescent="0.25">
      <c r="A22" t="s">
        <v>125</v>
      </c>
      <c r="B22">
        <v>2016</v>
      </c>
      <c r="C22" t="s">
        <v>4</v>
      </c>
      <c r="F22">
        <f>Supplemental_Calculations!C87</f>
        <v>33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 t="s">
        <v>18</v>
      </c>
      <c r="U22" t="s">
        <v>28</v>
      </c>
      <c r="V22" s="4" t="s">
        <v>28</v>
      </c>
      <c r="W22" s="4" t="s">
        <v>28</v>
      </c>
    </row>
    <row r="23" spans="1:23" x14ac:dyDescent="0.25">
      <c r="A23" t="s">
        <v>132</v>
      </c>
      <c r="B23">
        <v>2012</v>
      </c>
      <c r="C23" t="s">
        <v>133</v>
      </c>
      <c r="E23">
        <v>39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 t="s">
        <v>19</v>
      </c>
      <c r="U23" t="s">
        <v>28</v>
      </c>
      <c r="V23" t="s">
        <v>28</v>
      </c>
      <c r="W23" t="s">
        <v>76</v>
      </c>
    </row>
    <row r="24" spans="1:23" x14ac:dyDescent="0.25">
      <c r="A24" t="s">
        <v>134</v>
      </c>
      <c r="B24">
        <v>2020</v>
      </c>
      <c r="C24" t="s">
        <v>23</v>
      </c>
      <c r="E24">
        <v>29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 t="s">
        <v>18</v>
      </c>
      <c r="U24" t="s">
        <v>28</v>
      </c>
      <c r="V24" t="s">
        <v>28</v>
      </c>
      <c r="W24" t="s">
        <v>28</v>
      </c>
    </row>
    <row r="25" spans="1:23" x14ac:dyDescent="0.25">
      <c r="A25" t="s">
        <v>135</v>
      </c>
      <c r="B25">
        <v>2020</v>
      </c>
      <c r="C25" t="s">
        <v>4</v>
      </c>
      <c r="G25">
        <f>Supplemental_Calculations!C97</f>
        <v>15.387866108786612</v>
      </c>
      <c r="J25">
        <v>7</v>
      </c>
      <c r="M25">
        <v>40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 t="s">
        <v>24</v>
      </c>
      <c r="U25" t="s">
        <v>21</v>
      </c>
      <c r="V25" s="4" t="s">
        <v>21</v>
      </c>
      <c r="W25" s="4" t="s">
        <v>21</v>
      </c>
    </row>
    <row r="26" spans="1:23" x14ac:dyDescent="0.25">
      <c r="A26" t="s">
        <v>132</v>
      </c>
      <c r="B26">
        <v>2021</v>
      </c>
      <c r="C26" t="s">
        <v>4</v>
      </c>
      <c r="E26">
        <v>16.3</v>
      </c>
      <c r="J26">
        <v>13.85</v>
      </c>
      <c r="M26">
        <v>20.43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 t="s">
        <v>24</v>
      </c>
      <c r="U26" t="s">
        <v>21</v>
      </c>
      <c r="V26" s="4" t="s">
        <v>21</v>
      </c>
      <c r="W26" s="4" t="s">
        <v>21</v>
      </c>
    </row>
    <row r="27" spans="1:23" x14ac:dyDescent="0.25">
      <c r="A27" t="s">
        <v>154</v>
      </c>
      <c r="B27">
        <v>2021</v>
      </c>
      <c r="C27" t="s">
        <v>4</v>
      </c>
      <c r="D27">
        <v>39.43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 t="s">
        <v>18</v>
      </c>
      <c r="U27" t="s">
        <v>28</v>
      </c>
      <c r="V27" s="7" t="s">
        <v>28</v>
      </c>
      <c r="W27" s="7" t="s">
        <v>28</v>
      </c>
    </row>
    <row r="28" spans="1:23" s="10" customFormat="1" x14ac:dyDescent="0.25">
      <c r="A28" s="10" t="s">
        <v>155</v>
      </c>
      <c r="B28" s="10">
        <v>2019</v>
      </c>
      <c r="C28" s="10" t="s">
        <v>23</v>
      </c>
      <c r="E28" s="10">
        <v>28.6</v>
      </c>
      <c r="F28" s="11"/>
      <c r="J28" s="10">
        <v>14.3</v>
      </c>
      <c r="M28" s="10">
        <v>39.6</v>
      </c>
      <c r="N28" s="10">
        <v>0</v>
      </c>
      <c r="O28" s="10">
        <v>0</v>
      </c>
      <c r="P28" s="10">
        <v>1</v>
      </c>
      <c r="Q28" s="10">
        <v>1</v>
      </c>
      <c r="R28" s="10">
        <v>0</v>
      </c>
      <c r="S28" s="10">
        <v>0</v>
      </c>
      <c r="T28" s="10" t="s">
        <v>85</v>
      </c>
      <c r="U28" s="10" t="s">
        <v>28</v>
      </c>
      <c r="V28" s="10" t="s">
        <v>28</v>
      </c>
      <c r="W28" s="10" t="s">
        <v>28</v>
      </c>
    </row>
    <row r="29" spans="1:23" x14ac:dyDescent="0.25">
      <c r="A29" t="s">
        <v>160</v>
      </c>
      <c r="B29">
        <v>2021</v>
      </c>
      <c r="C29" s="8" t="s">
        <v>23</v>
      </c>
      <c r="D29">
        <v>39.299999999999997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 t="s">
        <v>18</v>
      </c>
      <c r="U29" s="7" t="s">
        <v>28</v>
      </c>
      <c r="V29" s="7" t="s">
        <v>28</v>
      </c>
      <c r="W29" s="7" t="s">
        <v>28</v>
      </c>
    </row>
    <row r="30" spans="1:23" x14ac:dyDescent="0.25">
      <c r="A30" t="s">
        <v>161</v>
      </c>
      <c r="B30">
        <v>2022</v>
      </c>
      <c r="C30" t="s">
        <v>4</v>
      </c>
      <c r="E30">
        <v>11.4</v>
      </c>
      <c r="J30">
        <v>8.1</v>
      </c>
      <c r="K30">
        <v>9.6</v>
      </c>
      <c r="L30">
        <v>12.6</v>
      </c>
      <c r="M30">
        <v>14.6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  <c r="T30" t="s">
        <v>24</v>
      </c>
      <c r="U30" t="s">
        <v>21</v>
      </c>
      <c r="V30" t="s">
        <v>21</v>
      </c>
      <c r="W30" t="s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CC93-5BAF-45F8-8120-ADD14EA6E813}">
  <dimension ref="B2:J100"/>
  <sheetViews>
    <sheetView topLeftCell="A91" workbookViewId="0">
      <selection activeCell="A99" sqref="A99:H103"/>
    </sheetView>
  </sheetViews>
  <sheetFormatPr defaultRowHeight="15" x14ac:dyDescent="0.25"/>
  <cols>
    <col min="2" max="2" width="13.140625" customWidth="1"/>
    <col min="4" max="4" width="10.42578125" customWidth="1"/>
  </cols>
  <sheetData>
    <row r="2" spans="2:7" ht="15" customHeight="1" x14ac:dyDescent="0.25">
      <c r="B2" s="14" t="s">
        <v>34</v>
      </c>
      <c r="C2" s="14"/>
      <c r="D2" s="14"/>
      <c r="E2" s="2"/>
      <c r="F2" s="3"/>
      <c r="G2" s="3"/>
    </row>
    <row r="3" spans="2:7" ht="15" customHeight="1" x14ac:dyDescent="0.25">
      <c r="B3" s="13" t="s">
        <v>35</v>
      </c>
      <c r="C3" s="15"/>
      <c r="D3" s="15"/>
      <c r="E3" s="2"/>
      <c r="F3" s="3"/>
      <c r="G3" s="3"/>
    </row>
    <row r="5" spans="2:7" x14ac:dyDescent="0.25">
      <c r="B5" t="s">
        <v>31</v>
      </c>
      <c r="C5">
        <v>6</v>
      </c>
      <c r="E5" t="s">
        <v>150</v>
      </c>
    </row>
    <row r="6" spans="2:7" x14ac:dyDescent="0.25">
      <c r="B6" t="s">
        <v>32</v>
      </c>
      <c r="C6">
        <v>13.8</v>
      </c>
      <c r="E6" t="s">
        <v>148</v>
      </c>
    </row>
    <row r="7" spans="2:7" x14ac:dyDescent="0.25">
      <c r="B7" t="s">
        <v>33</v>
      </c>
      <c r="C7">
        <f>SUM(C5, C6)/2</f>
        <v>9.9</v>
      </c>
    </row>
    <row r="9" spans="2:7" x14ac:dyDescent="0.25">
      <c r="B9" s="12" t="s">
        <v>37</v>
      </c>
      <c r="C9" s="12"/>
      <c r="D9" s="12"/>
    </row>
    <row r="10" spans="2:7" x14ac:dyDescent="0.25">
      <c r="B10" s="13" t="s">
        <v>38</v>
      </c>
      <c r="C10" s="13"/>
      <c r="D10" s="13"/>
    </row>
    <row r="12" spans="2:7" x14ac:dyDescent="0.25">
      <c r="B12" t="s">
        <v>39</v>
      </c>
      <c r="C12">
        <f>Sample_Timing!J10</f>
        <v>9</v>
      </c>
    </row>
    <row r="13" spans="2:7" x14ac:dyDescent="0.25">
      <c r="B13" t="s">
        <v>40</v>
      </c>
      <c r="C13">
        <v>13.8</v>
      </c>
      <c r="E13" t="s">
        <v>149</v>
      </c>
    </row>
    <row r="14" spans="2:7" x14ac:dyDescent="0.25">
      <c r="B14" t="s">
        <v>41</v>
      </c>
      <c r="C14">
        <v>14</v>
      </c>
    </row>
    <row r="15" spans="2:7" x14ac:dyDescent="0.25">
      <c r="B15" t="s">
        <v>42</v>
      </c>
      <c r="C15">
        <f>Sample_Timing!M10</f>
        <v>20</v>
      </c>
    </row>
    <row r="16" spans="2:7" x14ac:dyDescent="0.25">
      <c r="B16" t="s">
        <v>43</v>
      </c>
      <c r="C16">
        <v>0.96</v>
      </c>
    </row>
    <row r="17" spans="2:4" x14ac:dyDescent="0.25">
      <c r="B17" t="s">
        <v>45</v>
      </c>
      <c r="C17">
        <f>C16*((C12+C13)/2)+(1-C16)*((C14+C15)/2)</f>
        <v>11.623999999999999</v>
      </c>
    </row>
    <row r="19" spans="2:4" x14ac:dyDescent="0.25">
      <c r="B19" s="12" t="s">
        <v>47</v>
      </c>
      <c r="C19" s="12"/>
      <c r="D19" s="12"/>
    </row>
    <row r="20" spans="2:4" x14ac:dyDescent="0.25">
      <c r="B20" s="13" t="s">
        <v>48</v>
      </c>
      <c r="C20" s="13"/>
      <c r="D20" s="13"/>
    </row>
    <row r="21" spans="2:4" x14ac:dyDescent="0.25">
      <c r="B21" t="s">
        <v>31</v>
      </c>
      <c r="C21">
        <f>Sample_Timing!J11</f>
        <v>10</v>
      </c>
    </row>
    <row r="22" spans="2:4" x14ac:dyDescent="0.25">
      <c r="B22" t="s">
        <v>32</v>
      </c>
      <c r="C22">
        <f>Sample_Timing!M11</f>
        <v>13.9</v>
      </c>
    </row>
    <row r="23" spans="2:4" x14ac:dyDescent="0.25">
      <c r="B23" t="s">
        <v>49</v>
      </c>
      <c r="C23">
        <f>(C21+C22)/2</f>
        <v>11.95</v>
      </c>
    </row>
    <row r="25" spans="2:4" x14ac:dyDescent="0.25">
      <c r="B25" s="12" t="s">
        <v>52</v>
      </c>
      <c r="C25" s="12"/>
      <c r="D25" s="12"/>
    </row>
    <row r="26" spans="2:4" x14ac:dyDescent="0.25">
      <c r="B26" s="13" t="s">
        <v>53</v>
      </c>
      <c r="C26" s="13"/>
      <c r="D26" s="13"/>
    </row>
    <row r="28" spans="2:4" x14ac:dyDescent="0.25">
      <c r="B28" t="s">
        <v>58</v>
      </c>
      <c r="C28">
        <v>39.700000000000003</v>
      </c>
    </row>
    <row r="29" spans="2:4" x14ac:dyDescent="0.25">
      <c r="B29" t="s">
        <v>56</v>
      </c>
      <c r="C29">
        <f>C28-2</f>
        <v>37.700000000000003</v>
      </c>
    </row>
    <row r="31" spans="2:4" x14ac:dyDescent="0.25">
      <c r="B31" s="12" t="s">
        <v>54</v>
      </c>
      <c r="C31" s="12"/>
      <c r="D31" s="12"/>
    </row>
    <row r="32" spans="2:4" x14ac:dyDescent="0.25">
      <c r="B32" s="13" t="s">
        <v>55</v>
      </c>
      <c r="C32" s="13"/>
      <c r="D32" s="13"/>
    </row>
    <row r="34" spans="2:4" x14ac:dyDescent="0.25">
      <c r="B34" t="s">
        <v>57</v>
      </c>
      <c r="C34">
        <f>280/7</f>
        <v>40</v>
      </c>
    </row>
    <row r="35" spans="2:4" x14ac:dyDescent="0.25">
      <c r="B35" t="s">
        <v>59</v>
      </c>
      <c r="C35">
        <f>C34+3</f>
        <v>43</v>
      </c>
    </row>
    <row r="37" spans="2:4" x14ac:dyDescent="0.25">
      <c r="B37" s="12" t="s">
        <v>74</v>
      </c>
      <c r="C37" s="12"/>
      <c r="D37" s="12"/>
    </row>
    <row r="38" spans="2:4" x14ac:dyDescent="0.25">
      <c r="B38" s="13" t="s">
        <v>48</v>
      </c>
      <c r="C38" s="13"/>
      <c r="D38" s="13"/>
    </row>
    <row r="40" spans="2:4" x14ac:dyDescent="0.25">
      <c r="B40" t="s">
        <v>31</v>
      </c>
      <c r="C40">
        <f>Sample_Timing!J14</f>
        <v>15</v>
      </c>
    </row>
    <row r="41" spans="2:4" x14ac:dyDescent="0.25">
      <c r="B41" t="s">
        <v>32</v>
      </c>
      <c r="C41">
        <f>Sample_Timing!M14</f>
        <v>16</v>
      </c>
    </row>
    <row r="42" spans="2:4" x14ac:dyDescent="0.25">
      <c r="B42" t="s">
        <v>33</v>
      </c>
      <c r="C42">
        <f>(C40+C41)/2</f>
        <v>15.5</v>
      </c>
    </row>
    <row r="44" spans="2:4" x14ac:dyDescent="0.25">
      <c r="B44" s="12" t="s">
        <v>79</v>
      </c>
      <c r="C44" s="12"/>
      <c r="D44" s="12"/>
    </row>
    <row r="45" spans="2:4" x14ac:dyDescent="0.25">
      <c r="B45" s="13" t="s">
        <v>80</v>
      </c>
      <c r="C45" s="13"/>
      <c r="D45" s="13"/>
    </row>
    <row r="47" spans="2:4" x14ac:dyDescent="0.25">
      <c r="B47" t="s">
        <v>81</v>
      </c>
      <c r="C47">
        <v>33</v>
      </c>
    </row>
    <row r="48" spans="2:4" x14ac:dyDescent="0.25">
      <c r="B48" t="s">
        <v>82</v>
      </c>
      <c r="C48">
        <v>25</v>
      </c>
    </row>
    <row r="49" spans="2:4" x14ac:dyDescent="0.25">
      <c r="B49" t="s">
        <v>83</v>
      </c>
      <c r="C49">
        <v>23</v>
      </c>
    </row>
    <row r="50" spans="2:4" x14ac:dyDescent="0.25">
      <c r="B50" t="s">
        <v>43</v>
      </c>
      <c r="C50">
        <v>0.18</v>
      </c>
    </row>
    <row r="51" spans="2:4" x14ac:dyDescent="0.25">
      <c r="B51" t="s">
        <v>44</v>
      </c>
      <c r="C51">
        <v>0.32</v>
      </c>
    </row>
    <row r="52" spans="2:4" x14ac:dyDescent="0.25">
      <c r="B52" t="s">
        <v>84</v>
      </c>
      <c r="C52">
        <v>0.49</v>
      </c>
    </row>
    <row r="53" spans="2:4" x14ac:dyDescent="0.25">
      <c r="B53" t="s">
        <v>45</v>
      </c>
      <c r="C53">
        <f>C50*C47+C51*C48+C52*C49</f>
        <v>25.21</v>
      </c>
    </row>
    <row r="55" spans="2:4" x14ac:dyDescent="0.25">
      <c r="B55" s="12" t="s">
        <v>87</v>
      </c>
      <c r="C55" s="12"/>
      <c r="D55" s="12"/>
    </row>
    <row r="56" spans="2:4" x14ac:dyDescent="0.25">
      <c r="B56" s="13" t="s">
        <v>68</v>
      </c>
      <c r="C56" s="13"/>
      <c r="D56" s="13"/>
    </row>
    <row r="58" spans="2:4" x14ac:dyDescent="0.25">
      <c r="B58" t="s">
        <v>94</v>
      </c>
      <c r="C58">
        <f>Sample_Timing!J16</f>
        <v>16</v>
      </c>
    </row>
    <row r="59" spans="2:4" x14ac:dyDescent="0.25">
      <c r="B59" t="s">
        <v>95</v>
      </c>
      <c r="C59">
        <v>26</v>
      </c>
    </row>
    <row r="60" spans="2:4" x14ac:dyDescent="0.25">
      <c r="B60" t="s">
        <v>96</v>
      </c>
      <c r="C60">
        <f>Sample_Timing!M16</f>
        <v>40</v>
      </c>
    </row>
    <row r="61" spans="2:4" x14ac:dyDescent="0.25">
      <c r="B61" t="s">
        <v>43</v>
      </c>
      <c r="C61">
        <v>0.86</v>
      </c>
    </row>
    <row r="62" spans="2:4" x14ac:dyDescent="0.25">
      <c r="B62" t="s">
        <v>44</v>
      </c>
      <c r="C62">
        <v>0.09</v>
      </c>
    </row>
    <row r="63" spans="2:4" x14ac:dyDescent="0.25">
      <c r="B63" t="s">
        <v>84</v>
      </c>
      <c r="C63">
        <v>0.05</v>
      </c>
    </row>
    <row r="64" spans="2:4" x14ac:dyDescent="0.25">
      <c r="B64" t="s">
        <v>45</v>
      </c>
      <c r="C64">
        <f>C61*C58+C62*C59+C63*C60</f>
        <v>18.100000000000001</v>
      </c>
    </row>
    <row r="66" spans="2:4" x14ac:dyDescent="0.25">
      <c r="B66" s="12" t="s">
        <v>116</v>
      </c>
      <c r="C66" s="12"/>
      <c r="D66" s="12"/>
    </row>
    <row r="67" spans="2:4" x14ac:dyDescent="0.25">
      <c r="B67" s="13" t="s">
        <v>117</v>
      </c>
      <c r="C67" s="13"/>
      <c r="D67" s="13"/>
    </row>
    <row r="69" spans="2:4" x14ac:dyDescent="0.25">
      <c r="B69" t="s">
        <v>121</v>
      </c>
      <c r="C69">
        <v>275.5</v>
      </c>
    </row>
    <row r="70" spans="2:4" x14ac:dyDescent="0.25">
      <c r="B70" t="s">
        <v>120</v>
      </c>
      <c r="C70">
        <f>C69/7</f>
        <v>39.357142857142854</v>
      </c>
    </row>
    <row r="71" spans="2:4" x14ac:dyDescent="0.25">
      <c r="B71" t="s">
        <v>118</v>
      </c>
      <c r="C71">
        <v>29.6</v>
      </c>
    </row>
    <row r="72" spans="2:4" x14ac:dyDescent="0.25">
      <c r="B72" t="s">
        <v>119</v>
      </c>
      <c r="C72">
        <f>C71/7</f>
        <v>4.2285714285714286</v>
      </c>
    </row>
    <row r="74" spans="2:4" x14ac:dyDescent="0.25">
      <c r="B74" s="12" t="s">
        <v>123</v>
      </c>
      <c r="C74" s="12"/>
      <c r="D74" s="12"/>
    </row>
    <row r="75" spans="2:4" x14ac:dyDescent="0.25">
      <c r="B75" s="13" t="s">
        <v>117</v>
      </c>
      <c r="C75" s="13"/>
      <c r="D75" s="13"/>
    </row>
    <row r="77" spans="2:4" x14ac:dyDescent="0.25">
      <c r="B77" t="s">
        <v>121</v>
      </c>
      <c r="C77">
        <v>275.7</v>
      </c>
    </row>
    <row r="78" spans="2:4" x14ac:dyDescent="0.25">
      <c r="B78" t="s">
        <v>120</v>
      </c>
      <c r="C78">
        <f>C77/7</f>
        <v>39.385714285714286</v>
      </c>
    </row>
    <row r="79" spans="2:4" x14ac:dyDescent="0.25">
      <c r="B79" t="s">
        <v>118</v>
      </c>
      <c r="C79">
        <v>9.6</v>
      </c>
    </row>
    <row r="80" spans="2:4" x14ac:dyDescent="0.25">
      <c r="B80" t="s">
        <v>119</v>
      </c>
      <c r="C80">
        <f>C79/7</f>
        <v>1.3714285714285714</v>
      </c>
    </row>
    <row r="82" spans="2:10" x14ac:dyDescent="0.25">
      <c r="B82" s="12" t="s">
        <v>126</v>
      </c>
      <c r="C82" s="12"/>
      <c r="D82" s="12"/>
    </row>
    <row r="83" spans="2:10" x14ac:dyDescent="0.25">
      <c r="B83" s="13" t="s">
        <v>127</v>
      </c>
      <c r="C83" s="13"/>
      <c r="D83" s="13"/>
    </row>
    <row r="85" spans="2:10" x14ac:dyDescent="0.25">
      <c r="B85" t="s">
        <v>129</v>
      </c>
      <c r="C85">
        <v>39</v>
      </c>
      <c r="D85" t="s">
        <v>130</v>
      </c>
    </row>
    <row r="86" spans="2:10" x14ac:dyDescent="0.25">
      <c r="B86" t="s">
        <v>128</v>
      </c>
      <c r="C86">
        <v>27</v>
      </c>
    </row>
    <row r="87" spans="2:10" x14ac:dyDescent="0.25">
      <c r="B87" t="s">
        <v>131</v>
      </c>
      <c r="C87">
        <f>(C85+C86)/2</f>
        <v>33</v>
      </c>
    </row>
    <row r="89" spans="2:10" x14ac:dyDescent="0.25">
      <c r="B89" s="12" t="s">
        <v>136</v>
      </c>
      <c r="C89" s="12"/>
      <c r="D89" s="12"/>
      <c r="F89" s="3"/>
      <c r="G89" s="3"/>
      <c r="H89" s="3"/>
    </row>
    <row r="90" spans="2:10" x14ac:dyDescent="0.25">
      <c r="B90" s="13" t="s">
        <v>38</v>
      </c>
      <c r="C90" s="13"/>
      <c r="D90" s="13"/>
    </row>
    <row r="92" spans="2:10" x14ac:dyDescent="0.25">
      <c r="B92" s="4" t="s">
        <v>137</v>
      </c>
      <c r="C92" s="4">
        <f>Sample_Timing!J25</f>
        <v>7</v>
      </c>
      <c r="D92" s="4"/>
      <c r="E92" t="s">
        <v>143</v>
      </c>
      <c r="F92">
        <v>1</v>
      </c>
      <c r="G92">
        <v>1</v>
      </c>
      <c r="H92">
        <v>2</v>
      </c>
      <c r="I92">
        <v>2</v>
      </c>
      <c r="J92">
        <v>2</v>
      </c>
    </row>
    <row r="93" spans="2:10" x14ac:dyDescent="0.25">
      <c r="B93" s="4" t="s">
        <v>138</v>
      </c>
      <c r="C93" s="4">
        <f>Sample_Timing!M25</f>
        <v>40</v>
      </c>
      <c r="D93" s="4"/>
      <c r="E93" s="4" t="s">
        <v>142</v>
      </c>
      <c r="F93">
        <v>2010</v>
      </c>
      <c r="G93">
        <v>2011</v>
      </c>
      <c r="H93">
        <v>2013</v>
      </c>
      <c r="I93">
        <v>2014</v>
      </c>
      <c r="J93">
        <v>2015</v>
      </c>
    </row>
    <row r="94" spans="2:10" x14ac:dyDescent="0.25">
      <c r="B94" t="s">
        <v>144</v>
      </c>
      <c r="C94">
        <v>7</v>
      </c>
      <c r="D94" s="4"/>
      <c r="E94" s="4" t="s">
        <v>141</v>
      </c>
      <c r="F94">
        <v>57</v>
      </c>
      <c r="G94">
        <v>125</v>
      </c>
      <c r="H94">
        <v>65</v>
      </c>
      <c r="I94">
        <v>155</v>
      </c>
      <c r="J94">
        <v>76</v>
      </c>
    </row>
    <row r="95" spans="2:10" x14ac:dyDescent="0.25">
      <c r="B95" t="s">
        <v>140</v>
      </c>
      <c r="C95">
        <v>13.8</v>
      </c>
      <c r="E95" s="4"/>
    </row>
    <row r="96" spans="2:10" x14ac:dyDescent="0.25">
      <c r="B96" s="4" t="s">
        <v>139</v>
      </c>
      <c r="C96" s="4">
        <f>SUM(F94:G94)/SUM(F94:J94)</f>
        <v>0.3807531380753138</v>
      </c>
      <c r="F96" s="4"/>
    </row>
    <row r="97" spans="2:4" x14ac:dyDescent="0.25">
      <c r="B97" t="s">
        <v>145</v>
      </c>
      <c r="C97">
        <f>C96*((C92+C93)/2)+(1-C96)*((C94+C95)/2)</f>
        <v>15.387866108786612</v>
      </c>
    </row>
    <row r="99" spans="2:4" x14ac:dyDescent="0.25">
      <c r="B99" s="12"/>
      <c r="C99" s="12"/>
      <c r="D99" s="12"/>
    </row>
    <row r="100" spans="2:4" x14ac:dyDescent="0.25">
      <c r="B100" s="13"/>
      <c r="C100" s="13"/>
      <c r="D100" s="13"/>
    </row>
  </sheetData>
  <mergeCells count="26">
    <mergeCell ref="B45:D45"/>
    <mergeCell ref="B55:D55"/>
    <mergeCell ref="B56:D56"/>
    <mergeCell ref="B26:D26"/>
    <mergeCell ref="B2:D2"/>
    <mergeCell ref="B3:D3"/>
    <mergeCell ref="B9:D9"/>
    <mergeCell ref="B10:D10"/>
    <mergeCell ref="B19:D19"/>
    <mergeCell ref="B20:D20"/>
    <mergeCell ref="B25:D25"/>
    <mergeCell ref="B31:D31"/>
    <mergeCell ref="B32:D32"/>
    <mergeCell ref="B37:D37"/>
    <mergeCell ref="B38:D38"/>
    <mergeCell ref="B44:D44"/>
    <mergeCell ref="B99:D99"/>
    <mergeCell ref="B100:D100"/>
    <mergeCell ref="B66:D66"/>
    <mergeCell ref="B67:D67"/>
    <mergeCell ref="B74:D74"/>
    <mergeCell ref="B89:D89"/>
    <mergeCell ref="B90:D90"/>
    <mergeCell ref="B82:D82"/>
    <mergeCell ref="B83:D83"/>
    <mergeCell ref="B75:D75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6C27-C508-4F12-AD17-E7CE745775B3}">
  <dimension ref="A1:O29"/>
  <sheetViews>
    <sheetView workbookViewId="0">
      <selection activeCell="D19" sqref="D19:O19"/>
    </sheetView>
  </sheetViews>
  <sheetFormatPr defaultRowHeight="15" x14ac:dyDescent="0.25"/>
  <cols>
    <col min="1" max="1" width="19.5703125" customWidth="1"/>
    <col min="4" max="4" width="11.140625" customWidth="1"/>
    <col min="15" max="15" width="9.7109375" customWidth="1"/>
  </cols>
  <sheetData>
    <row r="1" spans="1:15" s="5" customFormat="1" x14ac:dyDescent="0.25">
      <c r="A1" s="5" t="s">
        <v>112</v>
      </c>
      <c r="B1" s="19" t="s">
        <v>113</v>
      </c>
      <c r="C1" s="19"/>
      <c r="D1" s="19" t="s">
        <v>69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5">
      <c r="A2" s="16" t="s">
        <v>106</v>
      </c>
      <c r="B2" s="21" t="s">
        <v>0</v>
      </c>
      <c r="C2" s="21"/>
      <c r="D2" s="21" t="s">
        <v>60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25">
      <c r="A3" s="16"/>
      <c r="B3" s="21" t="s">
        <v>1</v>
      </c>
      <c r="C3" s="21" t="s">
        <v>61</v>
      </c>
      <c r="D3" s="21" t="s">
        <v>62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1:15" x14ac:dyDescent="0.25">
      <c r="A4" s="6" t="s">
        <v>107</v>
      </c>
      <c r="B4" s="21" t="s">
        <v>3</v>
      </c>
      <c r="C4" s="21" t="s">
        <v>63</v>
      </c>
      <c r="D4" s="21" t="s">
        <v>64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x14ac:dyDescent="0.25">
      <c r="A5" s="16" t="s">
        <v>108</v>
      </c>
      <c r="B5" s="20" t="s">
        <v>5</v>
      </c>
      <c r="C5" s="20" t="s">
        <v>65</v>
      </c>
      <c r="D5" s="20" t="s">
        <v>72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25">
      <c r="A6" s="16"/>
      <c r="B6" s="20" t="s">
        <v>6</v>
      </c>
      <c r="C6" s="20" t="s">
        <v>66</v>
      </c>
      <c r="D6" s="20" t="s">
        <v>71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x14ac:dyDescent="0.25">
      <c r="A7" s="16"/>
      <c r="B7" s="20" t="s">
        <v>46</v>
      </c>
      <c r="C7" s="20" t="s">
        <v>67</v>
      </c>
      <c r="D7" s="20" t="s">
        <v>70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x14ac:dyDescent="0.25">
      <c r="A8" s="16"/>
      <c r="B8" s="20" t="s">
        <v>7</v>
      </c>
      <c r="C8" s="20" t="s">
        <v>33</v>
      </c>
      <c r="D8" s="20" t="s">
        <v>77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x14ac:dyDescent="0.25">
      <c r="A9" s="16"/>
      <c r="B9" s="20" t="s">
        <v>8</v>
      </c>
      <c r="C9" s="20" t="s">
        <v>68</v>
      </c>
      <c r="D9" s="20" t="s">
        <v>78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x14ac:dyDescent="0.25">
      <c r="A10" s="16"/>
      <c r="B10" s="20" t="s">
        <v>99</v>
      </c>
      <c r="C10" s="20"/>
      <c r="D10" s="18" t="s">
        <v>88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5">
      <c r="A11" s="16" t="s">
        <v>109</v>
      </c>
      <c r="B11" s="17" t="s">
        <v>9</v>
      </c>
      <c r="C11" s="17"/>
      <c r="D11" s="18" t="s">
        <v>89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25">
      <c r="A12" s="16"/>
      <c r="B12" s="17" t="s">
        <v>10</v>
      </c>
      <c r="C12" s="17"/>
      <c r="D12" s="18" t="s">
        <v>90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25">
      <c r="A13" s="16"/>
      <c r="B13" s="17" t="s">
        <v>11</v>
      </c>
      <c r="C13" s="17"/>
      <c r="D13" s="18" t="s">
        <v>91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25">
      <c r="A14" s="16"/>
      <c r="B14" s="17" t="s">
        <v>12</v>
      </c>
      <c r="C14" s="17"/>
      <c r="D14" s="18" t="s">
        <v>92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25">
      <c r="A15" s="16"/>
      <c r="B15" s="17" t="s">
        <v>13</v>
      </c>
      <c r="C15" s="17"/>
      <c r="D15" s="18" t="s">
        <v>93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25">
      <c r="A16" s="16" t="s">
        <v>110</v>
      </c>
      <c r="B16" s="17" t="s">
        <v>16</v>
      </c>
      <c r="C16" s="17"/>
      <c r="D16" s="18" t="s">
        <v>156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25">
      <c r="A17" s="16"/>
      <c r="B17" s="17" t="s">
        <v>15</v>
      </c>
      <c r="C17" s="17"/>
      <c r="D17" s="18" t="s">
        <v>157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25">
      <c r="A18" s="16"/>
      <c r="B18" s="17" t="s">
        <v>17</v>
      </c>
      <c r="C18" s="17"/>
      <c r="D18" s="18" t="s">
        <v>158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25">
      <c r="A19" s="16"/>
      <c r="B19" s="17" t="s">
        <v>18</v>
      </c>
      <c r="C19" s="17"/>
      <c r="D19" s="18" t="s">
        <v>159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25">
      <c r="A20" s="16"/>
      <c r="B20" s="17" t="s">
        <v>19</v>
      </c>
      <c r="C20" s="17"/>
      <c r="D20" s="18" t="s">
        <v>100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25">
      <c r="A21" s="16"/>
      <c r="B21" s="17" t="s">
        <v>20</v>
      </c>
      <c r="C21" s="17"/>
      <c r="D21" s="18" t="s">
        <v>101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25">
      <c r="A22" s="16" t="s">
        <v>111</v>
      </c>
      <c r="B22" s="17" t="s">
        <v>14</v>
      </c>
      <c r="C22" s="17"/>
      <c r="D22" s="18" t="s">
        <v>102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A23" s="16"/>
      <c r="B23" s="17" t="s">
        <v>151</v>
      </c>
      <c r="C23" s="17"/>
      <c r="D23" s="18" t="s">
        <v>103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16"/>
      <c r="B24" s="17" t="s">
        <v>152</v>
      </c>
      <c r="C24" s="17"/>
      <c r="D24" s="18" t="s">
        <v>104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A25" s="16"/>
      <c r="B25" s="17" t="s">
        <v>153</v>
      </c>
      <c r="C25" s="17"/>
      <c r="D25" s="18" t="s">
        <v>105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9" spans="1:15" x14ac:dyDescent="0.25">
      <c r="A29" s="9"/>
    </row>
  </sheetData>
  <mergeCells count="55">
    <mergeCell ref="D2:O2"/>
    <mergeCell ref="D13:O13"/>
    <mergeCell ref="B8:C8"/>
    <mergeCell ref="B9:C9"/>
    <mergeCell ref="B10:C10"/>
    <mergeCell ref="D8:O8"/>
    <mergeCell ref="D9:O9"/>
    <mergeCell ref="D10:O10"/>
    <mergeCell ref="B1:C1"/>
    <mergeCell ref="D1:O1"/>
    <mergeCell ref="B11:C11"/>
    <mergeCell ref="D11:O11"/>
    <mergeCell ref="D12:O12"/>
    <mergeCell ref="D7:O7"/>
    <mergeCell ref="D6:O6"/>
    <mergeCell ref="B2:C2"/>
    <mergeCell ref="B3:C3"/>
    <mergeCell ref="B4:C4"/>
    <mergeCell ref="B5:C5"/>
    <mergeCell ref="B6:C6"/>
    <mergeCell ref="B7:C7"/>
    <mergeCell ref="D5:O5"/>
    <mergeCell ref="D4:O4"/>
    <mergeCell ref="D3:O3"/>
    <mergeCell ref="D20:O20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D14:O14"/>
    <mergeCell ref="D15:O15"/>
    <mergeCell ref="D16:O16"/>
    <mergeCell ref="D17:O17"/>
    <mergeCell ref="D18:O18"/>
    <mergeCell ref="D19:O19"/>
    <mergeCell ref="D21:O21"/>
    <mergeCell ref="D22:O22"/>
    <mergeCell ref="D23:O23"/>
    <mergeCell ref="D24:O24"/>
    <mergeCell ref="D25:O25"/>
    <mergeCell ref="B21:C21"/>
    <mergeCell ref="B22:C22"/>
    <mergeCell ref="B23:C23"/>
    <mergeCell ref="B24:C24"/>
    <mergeCell ref="B25:C25"/>
    <mergeCell ref="A2:A3"/>
    <mergeCell ref="A5:A10"/>
    <mergeCell ref="A11:A15"/>
    <mergeCell ref="A16:A21"/>
    <mergeCell ref="A22:A2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Sample_Timing</vt:lpstr>
      <vt:lpstr>Supplemental_Calculations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Larsen</dc:creator>
  <cp:lastModifiedBy>Larsen, Alexandra</cp:lastModifiedBy>
  <dcterms:created xsi:type="dcterms:W3CDTF">2022-03-17T20:44:40Z</dcterms:created>
  <dcterms:modified xsi:type="dcterms:W3CDTF">2023-01-11T16:18:47Z</dcterms:modified>
</cp:coreProperties>
</file>