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747BC11D-0E29-4410-8E08-9C999634AB9A}" xr6:coauthVersionLast="47" xr6:coauthVersionMax="47" xr10:uidLastSave="{00000000-0000-0000-0000-000000000000}"/>
  <bookViews>
    <workbookView xWindow="-120" yWindow="-120" windowWidth="57840" windowHeight="30450" xr2:uid="{41D48704-AD87-4DF9-AEF0-BB49C83BC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Q23" i="1"/>
  <c r="AA15" i="1"/>
  <c r="AA14" i="1"/>
  <c r="AA23" i="1" s="1"/>
  <c r="Z15" i="1"/>
  <c r="Z24" i="1" s="1"/>
  <c r="Z14" i="1"/>
  <c r="Z23" i="1" s="1"/>
  <c r="X15" i="1"/>
  <c r="X24" i="1" s="1"/>
  <c r="X14" i="1"/>
  <c r="W15" i="1"/>
  <c r="W24" i="1" s="1"/>
  <c r="W14" i="1"/>
  <c r="W23" i="1" s="1"/>
  <c r="R15" i="1"/>
  <c r="R24" i="1" s="1"/>
  <c r="S15" i="1"/>
  <c r="T15" i="1"/>
  <c r="T24" i="1" s="1"/>
  <c r="U15" i="1"/>
  <c r="R14" i="1"/>
  <c r="S14" i="1"/>
  <c r="T14" i="1"/>
  <c r="U14" i="1"/>
  <c r="U23" i="1" s="1"/>
  <c r="Q15" i="1"/>
  <c r="Q14" i="1"/>
  <c r="AA6" i="1"/>
  <c r="V6" i="1" s="1"/>
  <c r="AA5" i="1"/>
  <c r="AB5" i="1" s="1"/>
  <c r="Z6" i="1"/>
  <c r="Z5" i="1"/>
  <c r="X6" i="1"/>
  <c r="X5" i="1"/>
  <c r="W6" i="1"/>
  <c r="W5" i="1"/>
  <c r="R6" i="1"/>
  <c r="S6" i="1"/>
  <c r="T6" i="1"/>
  <c r="U6" i="1"/>
  <c r="R5" i="1"/>
  <c r="S5" i="1"/>
  <c r="T5" i="1"/>
  <c r="U5" i="1"/>
  <c r="Q6" i="1"/>
  <c r="Q5" i="1"/>
  <c r="AA24" i="1"/>
  <c r="U24" i="1"/>
  <c r="S24" i="1"/>
  <c r="X23" i="1"/>
  <c r="T23" i="1"/>
  <c r="S23" i="1"/>
  <c r="R23" i="1"/>
  <c r="AB6" i="1" l="1"/>
  <c r="Y6" i="1"/>
  <c r="Y5" i="1"/>
  <c r="V5" i="1"/>
  <c r="AG4" i="1"/>
  <c r="AL4" i="1"/>
  <c r="AH4" i="1"/>
  <c r="AI4" i="1"/>
  <c r="AF4" i="1"/>
  <c r="AJ4" i="1"/>
  <c r="AO4" i="1"/>
  <c r="AN4" i="1"/>
  <c r="AP4" i="1"/>
  <c r="AM4" i="1"/>
  <c r="AK4" i="1" l="1"/>
</calcChain>
</file>

<file path=xl/sharedStrings.xml><?xml version="1.0" encoding="utf-8"?>
<sst xmlns="http://schemas.openxmlformats.org/spreadsheetml/2006/main" count="149" uniqueCount="29">
  <si>
    <t>Averaged Results</t>
  </si>
  <si>
    <t>Difference of averages from reference to solution</t>
  </si>
  <si>
    <t>Density</t>
  </si>
  <si>
    <t>Dataset</t>
  </si>
  <si>
    <t>Scenario</t>
  </si>
  <si>
    <t>Started Flights</t>
  </si>
  <si>
    <t>Completed Flights</t>
  </si>
  <si>
    <t>Avg. Distance Flown</t>
  </si>
  <si>
    <t>Avg. flying time</t>
  </si>
  <si>
    <t>Conflicts</t>
  </si>
  <si>
    <t>Avg. conflict time</t>
  </si>
  <si>
    <t>LoS</t>
  </si>
  <si>
    <t>NMACs</t>
  </si>
  <si>
    <t>Simultaneous fligths</t>
  </si>
  <si>
    <t>Conflicts per hour per simultaneous flight</t>
  </si>
  <si>
    <t>LoS per hour per simultaneous flight</t>
  </si>
  <si>
    <t>Simultaneous fligths (per km2)</t>
  </si>
  <si>
    <t>high</t>
  </si>
  <si>
    <t>d2c2</t>
  </si>
  <si>
    <t>low</t>
  </si>
  <si>
    <t>ref</t>
  </si>
  <si>
    <t>D2C2</t>
  </si>
  <si>
    <t>medium</t>
  </si>
  <si>
    <t>Standard Deviation</t>
  </si>
  <si>
    <t>Additional simulation information</t>
  </si>
  <si>
    <t>Area of region [km2]</t>
  </si>
  <si>
    <t>Duration of simulation [h]</t>
  </si>
  <si>
    <t>95% Confidence Interval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</si>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</sst>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2" fontId="4" fillId="3" borderId="0" xfId="0" applyNumberFormat="1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right" vertical="center" wrapText="1"/>
    </xf>
    <xf numFmtId="9" fontId="4" fillId="3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9" fontId="4" fillId="2" borderId="0" xfId="0" applyNumberFormat="1" applyFont="1" applyFill="1" applyAlignment="1">
      <alignment horizontal="right" vertical="center" wrapText="1"/>
    </xf>
    <xf numFmtId="2" fontId="4" fillId="2" borderId="0" xfId="0" applyNumberFormat="1" applyFont="1" applyFill="1" applyAlignment="1">
      <alignment horizontal="right" vertical="center" wrapText="1"/>
    </xf>
    <xf numFmtId="164" fontId="4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D5E2-631F-47BC-8C54-53A644E8BEBE}">
  <dimension ref="A1:AP52"/>
  <sheetViews>
    <sheetView tabSelected="1" zoomScale="140" zoomScaleNormal="140" workbookViewId="0">
      <selection activeCell="AD8" sqref="AD8"/>
    </sheetView>
  </sheetViews>
  <sheetFormatPr defaultRowHeight="15" x14ac:dyDescent="0.25"/>
  <cols>
    <col min="1" max="1" width="5.140625" customWidth="1"/>
    <col min="7" max="7" width="10.7109375" customWidth="1"/>
    <col min="13" max="13" width="13.28515625" customWidth="1"/>
    <col min="22" max="22" width="13.28515625" customWidth="1"/>
    <col min="25" max="25" width="12.140625" customWidth="1"/>
    <col min="27" max="27" width="10.28515625" customWidth="1"/>
    <col min="28" max="28" width="10.5703125" customWidth="1"/>
  </cols>
  <sheetData>
    <row r="1" spans="1:42" x14ac:dyDescent="0.25">
      <c r="O1" s="1" t="s">
        <v>0</v>
      </c>
      <c r="AE1" s="1" t="s">
        <v>1</v>
      </c>
    </row>
    <row r="2" spans="1:42" ht="45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O2" s="3" t="s">
        <v>2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14</v>
      </c>
      <c r="W2" s="3" t="s">
        <v>10</v>
      </c>
      <c r="X2" s="3" t="s">
        <v>11</v>
      </c>
      <c r="Y2" s="3" t="s">
        <v>15</v>
      </c>
      <c r="Z2" s="3" t="s">
        <v>12</v>
      </c>
      <c r="AA2" s="3" t="s">
        <v>13</v>
      </c>
      <c r="AB2" s="3" t="s">
        <v>16</v>
      </c>
      <c r="AE2" s="3" t="s">
        <v>2</v>
      </c>
      <c r="AF2" s="3" t="s">
        <v>5</v>
      </c>
      <c r="AG2" s="3" t="s">
        <v>6</v>
      </c>
      <c r="AH2" s="3" t="s">
        <v>7</v>
      </c>
      <c r="AI2" s="3" t="s">
        <v>8</v>
      </c>
      <c r="AJ2" s="3" t="s">
        <v>9</v>
      </c>
      <c r="AK2" s="3" t="s">
        <v>14</v>
      </c>
      <c r="AL2" s="3" t="s">
        <v>10</v>
      </c>
      <c r="AM2" s="3" t="s">
        <v>11</v>
      </c>
      <c r="AN2" s="3" t="s">
        <v>15</v>
      </c>
      <c r="AO2" s="3" t="s">
        <v>12</v>
      </c>
      <c r="AP2" s="3" t="s">
        <v>13</v>
      </c>
    </row>
    <row r="3" spans="1:42" x14ac:dyDescent="0.25">
      <c r="A3" s="4">
        <v>1</v>
      </c>
      <c r="B3" s="4" t="s">
        <v>22</v>
      </c>
      <c r="C3" s="4">
        <v>1</v>
      </c>
      <c r="D3" s="4" t="s">
        <v>18</v>
      </c>
      <c r="E3" s="4">
        <v>94</v>
      </c>
      <c r="F3" s="4">
        <v>85</v>
      </c>
      <c r="G3" s="4">
        <v>3932.3981439999998</v>
      </c>
      <c r="H3" s="4">
        <v>382.96411799999998</v>
      </c>
      <c r="I3" s="4">
        <v>17</v>
      </c>
      <c r="J3" s="4">
        <v>12.764706</v>
      </c>
      <c r="K3" s="4">
        <v>11</v>
      </c>
      <c r="L3" s="4">
        <v>6</v>
      </c>
      <c r="M3" s="4">
        <v>23.347850000000001</v>
      </c>
      <c r="O3" s="5" t="s">
        <v>19</v>
      </c>
      <c r="P3" s="5" t="s">
        <v>20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E3" s="5" t="s">
        <v>19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x14ac:dyDescent="0.25">
      <c r="A4" s="9">
        <v>19</v>
      </c>
      <c r="B4" s="9" t="s">
        <v>22</v>
      </c>
      <c r="C4" s="9">
        <v>10</v>
      </c>
      <c r="D4" s="9" t="s">
        <v>18</v>
      </c>
      <c r="E4" s="9">
        <v>88</v>
      </c>
      <c r="F4" s="9">
        <v>81</v>
      </c>
      <c r="G4" s="9">
        <v>3601.3055629999999</v>
      </c>
      <c r="H4" s="9">
        <v>342.99012299999998</v>
      </c>
      <c r="I4" s="9">
        <v>6</v>
      </c>
      <c r="J4" s="9">
        <v>28.5</v>
      </c>
      <c r="K4" s="9">
        <v>4</v>
      </c>
      <c r="L4" s="9">
        <v>2</v>
      </c>
      <c r="M4" s="9">
        <v>18.935790000000001</v>
      </c>
      <c r="O4" s="5" t="s">
        <v>19</v>
      </c>
      <c r="P4" s="5" t="s">
        <v>21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E4" s="10" t="s">
        <v>22</v>
      </c>
      <c r="AF4" s="11">
        <f t="shared" ref="AF4:AP4" si="0">Q6/Q5-1</f>
        <v>-0.44004282655246263</v>
      </c>
      <c r="AG4" s="11">
        <f t="shared" si="0"/>
        <v>-0.4134041141340411</v>
      </c>
      <c r="AH4" s="11">
        <f t="shared" si="0"/>
        <v>5.2034089518931292E-2</v>
      </c>
      <c r="AI4" s="11">
        <f t="shared" si="0"/>
        <v>0.20290422927482421</v>
      </c>
      <c r="AJ4" s="11">
        <f t="shared" si="0"/>
        <v>-0.768041237113402</v>
      </c>
      <c r="AK4" s="11">
        <f t="shared" si="0"/>
        <v>-0.67288427255564898</v>
      </c>
      <c r="AL4" s="11">
        <f t="shared" si="0"/>
        <v>3.3847352735998371E-2</v>
      </c>
      <c r="AM4" s="11">
        <f t="shared" si="0"/>
        <v>-0.6188340807174888</v>
      </c>
      <c r="AN4" s="11">
        <f t="shared" si="0"/>
        <v>-0.46246752909244182</v>
      </c>
      <c r="AO4" s="11">
        <f t="shared" si="0"/>
        <v>-0.63492063492063489</v>
      </c>
      <c r="AP4" s="11">
        <f t="shared" si="0"/>
        <v>-0.29089694127880517</v>
      </c>
    </row>
    <row r="5" spans="1:42" x14ac:dyDescent="0.25">
      <c r="A5" s="4">
        <v>3</v>
      </c>
      <c r="B5" s="4" t="s">
        <v>22</v>
      </c>
      <c r="C5" s="4">
        <v>2</v>
      </c>
      <c r="D5" s="4" t="s">
        <v>18</v>
      </c>
      <c r="E5" s="4">
        <v>91</v>
      </c>
      <c r="F5" s="4">
        <v>84</v>
      </c>
      <c r="G5" s="4">
        <v>3751.5041970000002</v>
      </c>
      <c r="H5" s="4">
        <v>330.639881</v>
      </c>
      <c r="I5" s="4">
        <v>5</v>
      </c>
      <c r="J5" s="4">
        <v>3.8</v>
      </c>
      <c r="K5" s="4">
        <v>4</v>
      </c>
      <c r="L5" s="4">
        <v>0</v>
      </c>
      <c r="M5" s="4">
        <v>18.840871</v>
      </c>
      <c r="O5" s="10" t="s">
        <v>22</v>
      </c>
      <c r="P5" s="10" t="s">
        <v>20</v>
      </c>
      <c r="Q5" s="12">
        <f>AVERAGEIF($D$3:$D$22, "=*ref", E$3:E$22)</f>
        <v>186.8</v>
      </c>
      <c r="R5" s="12">
        <f t="shared" ref="R5:U5" si="1">AVERAGEIF($D$3:$D$22, "=*ref", F$3:F$22)</f>
        <v>150.69999999999999</v>
      </c>
      <c r="S5" s="12">
        <f t="shared" si="1"/>
        <v>3635.5214120000005</v>
      </c>
      <c r="T5" s="12">
        <f t="shared" si="1"/>
        <v>303.60704219999997</v>
      </c>
      <c r="U5" s="12">
        <f t="shared" si="1"/>
        <v>38.799999999999997</v>
      </c>
      <c r="V5" s="12">
        <f>(U5/$AF$12)/AA5</f>
        <v>2.4952660125118875</v>
      </c>
      <c r="W5" s="12">
        <f>AVERAGEIF($D$3:$D$22, "=*ref", J$3:J$22)</f>
        <v>12.029647500000001</v>
      </c>
      <c r="X5" s="12">
        <f>AVERAGEIF($D$3:$D$22, "=*ref", K$3:K$22)</f>
        <v>22.3</v>
      </c>
      <c r="Y5" s="12">
        <f>(X5/$AF$12)/AA5</f>
        <v>1.4341348473972964</v>
      </c>
      <c r="Z5" s="12">
        <f>AVERAGEIF($D$3:$D$22, "=*ref", L$3:L$22)</f>
        <v>6.3</v>
      </c>
      <c r="AA5" s="12">
        <f>AVERAGEIF($D$3:$D$22, "=*ref", M$3:M$22)</f>
        <v>31.098888699999996</v>
      </c>
      <c r="AB5" s="13">
        <f>AA5/AE12</f>
        <v>0.85351930097278306</v>
      </c>
      <c r="AE5" s="5" t="s">
        <v>17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x14ac:dyDescent="0.25">
      <c r="A6" s="9">
        <v>5</v>
      </c>
      <c r="B6" s="9" t="s">
        <v>22</v>
      </c>
      <c r="C6" s="9">
        <v>3</v>
      </c>
      <c r="D6" s="9" t="s">
        <v>18</v>
      </c>
      <c r="E6" s="9">
        <v>132</v>
      </c>
      <c r="F6" s="9">
        <v>99</v>
      </c>
      <c r="G6" s="9">
        <v>3842.499425</v>
      </c>
      <c r="H6" s="9">
        <v>373.52727299999998</v>
      </c>
      <c r="I6" s="9">
        <v>0</v>
      </c>
      <c r="J6" s="9" t="s">
        <v>28</v>
      </c>
      <c r="K6" s="9">
        <v>2</v>
      </c>
      <c r="L6" s="9">
        <v>0</v>
      </c>
      <c r="M6" s="9">
        <v>25.665171000000001</v>
      </c>
      <c r="O6" s="10" t="s">
        <v>22</v>
      </c>
      <c r="P6" s="10" t="s">
        <v>21</v>
      </c>
      <c r="Q6" s="12">
        <f>AVERAGEIF($D$3:$D$22, "=*D2C2", E$3:E$22)</f>
        <v>104.6</v>
      </c>
      <c r="R6" s="12">
        <f t="shared" ref="R6:U6" si="2">AVERAGEIF($D$3:$D$22, "=*D2C2", F$3:F$22)</f>
        <v>88.4</v>
      </c>
      <c r="S6" s="12">
        <f t="shared" si="2"/>
        <v>3824.6924586</v>
      </c>
      <c r="T6" s="12">
        <f t="shared" si="2"/>
        <v>365.21019510000002</v>
      </c>
      <c r="U6" s="12">
        <f t="shared" si="2"/>
        <v>9</v>
      </c>
      <c r="V6" s="12">
        <f>(U6/$AF$12)/AA6</f>
        <v>0.81624075684999109</v>
      </c>
      <c r="W6" s="12">
        <f>AVERAGEIF($D$3:$D$22, "=*D2C2", J$3:J$22)</f>
        <v>12.436819222222223</v>
      </c>
      <c r="X6" s="12">
        <f>AVERAGEIF($D$3:$D$22, "=*D2C2", K$3:K$22)</f>
        <v>8.5</v>
      </c>
      <c r="Y6" s="12">
        <f>(X6/$AF$12)/AA6</f>
        <v>0.77089404813610263</v>
      </c>
      <c r="Z6" s="12">
        <f>AVERAGEIF($D$3:$D$22, "=*D2C2", L$3:L$22)</f>
        <v>2.2999999999999998</v>
      </c>
      <c r="AA6" s="12">
        <f>AVERAGEIF($D$3:$D$22, "=*D2C2", M$3:M$22)</f>
        <v>22.0523171</v>
      </c>
      <c r="AB6" s="13">
        <f>AA6/AE12</f>
        <v>0.60523314699737651</v>
      </c>
    </row>
    <row r="7" spans="1:42" x14ac:dyDescent="0.25">
      <c r="A7" s="4">
        <v>7</v>
      </c>
      <c r="B7" s="4" t="s">
        <v>22</v>
      </c>
      <c r="C7" s="4">
        <v>4</v>
      </c>
      <c r="D7" s="4" t="s">
        <v>18</v>
      </c>
      <c r="E7" s="4">
        <v>70</v>
      </c>
      <c r="F7" s="4">
        <v>67</v>
      </c>
      <c r="G7" s="4">
        <v>4156.2976669999998</v>
      </c>
      <c r="H7" s="4">
        <v>390.37537300000002</v>
      </c>
      <c r="I7" s="4">
        <v>8</v>
      </c>
      <c r="J7" s="4">
        <v>4.5</v>
      </c>
      <c r="K7" s="4">
        <v>10</v>
      </c>
      <c r="L7" s="4">
        <v>2</v>
      </c>
      <c r="M7" s="4">
        <v>16.628155</v>
      </c>
      <c r="O7" s="5" t="s">
        <v>17</v>
      </c>
      <c r="P7" s="5" t="s">
        <v>20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</row>
    <row r="8" spans="1:42" x14ac:dyDescent="0.25">
      <c r="A8" s="9">
        <v>9</v>
      </c>
      <c r="B8" s="9" t="s">
        <v>22</v>
      </c>
      <c r="C8" s="9">
        <v>5</v>
      </c>
      <c r="D8" s="9" t="s">
        <v>18</v>
      </c>
      <c r="E8" s="9">
        <v>141</v>
      </c>
      <c r="F8" s="9">
        <v>101</v>
      </c>
      <c r="G8" s="9">
        <v>3880.6223949999999</v>
      </c>
      <c r="H8" s="9">
        <v>370.68613900000003</v>
      </c>
      <c r="I8" s="9">
        <v>10</v>
      </c>
      <c r="J8" s="9">
        <v>4.2</v>
      </c>
      <c r="K8" s="9">
        <v>9</v>
      </c>
      <c r="L8" s="9">
        <v>1</v>
      </c>
      <c r="M8" s="9">
        <v>27.459520000000001</v>
      </c>
      <c r="O8" s="5" t="s">
        <v>17</v>
      </c>
      <c r="P8" s="5" t="s">
        <v>21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</row>
    <row r="9" spans="1:42" x14ac:dyDescent="0.25">
      <c r="A9" s="4">
        <v>11</v>
      </c>
      <c r="B9" s="4" t="s">
        <v>22</v>
      </c>
      <c r="C9" s="4">
        <v>6</v>
      </c>
      <c r="D9" s="4" t="s">
        <v>18</v>
      </c>
      <c r="E9" s="4">
        <v>70</v>
      </c>
      <c r="F9" s="4">
        <v>68</v>
      </c>
      <c r="G9" s="4">
        <v>4297.6983970000001</v>
      </c>
      <c r="H9" s="4">
        <v>419.61911800000001</v>
      </c>
      <c r="I9" s="4">
        <v>5</v>
      </c>
      <c r="J9" s="4">
        <v>7</v>
      </c>
      <c r="K9" s="4">
        <v>7</v>
      </c>
      <c r="L9" s="4">
        <v>1</v>
      </c>
      <c r="M9" s="4">
        <v>17.268007000000001</v>
      </c>
    </row>
    <row r="10" spans="1:42" x14ac:dyDescent="0.25">
      <c r="A10" s="9">
        <v>13</v>
      </c>
      <c r="B10" s="9" t="s">
        <v>22</v>
      </c>
      <c r="C10" s="9">
        <v>7</v>
      </c>
      <c r="D10" s="9" t="s">
        <v>18</v>
      </c>
      <c r="E10" s="9">
        <v>101</v>
      </c>
      <c r="F10" s="9">
        <v>95</v>
      </c>
      <c r="G10" s="9">
        <v>3730.7163449999998</v>
      </c>
      <c r="H10" s="9">
        <v>345.82315799999998</v>
      </c>
      <c r="I10" s="9">
        <v>16</v>
      </c>
      <c r="J10" s="9">
        <v>29.125</v>
      </c>
      <c r="K10" s="9">
        <v>17</v>
      </c>
      <c r="L10" s="9">
        <v>6</v>
      </c>
      <c r="M10" s="9">
        <v>20.790620000000001</v>
      </c>
      <c r="O10" s="1" t="s">
        <v>23</v>
      </c>
      <c r="AE10" s="1" t="s">
        <v>24</v>
      </c>
    </row>
    <row r="11" spans="1:42" ht="36" x14ac:dyDescent="0.25">
      <c r="A11" s="4">
        <v>15</v>
      </c>
      <c r="B11" s="4" t="s">
        <v>22</v>
      </c>
      <c r="C11" s="4">
        <v>8</v>
      </c>
      <c r="D11" s="4" t="s">
        <v>18</v>
      </c>
      <c r="E11" s="4">
        <v>142</v>
      </c>
      <c r="F11" s="4">
        <v>105</v>
      </c>
      <c r="G11" s="4">
        <v>3473.9685439999998</v>
      </c>
      <c r="H11" s="4">
        <v>347.46666699999997</v>
      </c>
      <c r="I11" s="4">
        <v>15</v>
      </c>
      <c r="J11" s="4">
        <v>4.6666670000000003</v>
      </c>
      <c r="K11" s="4">
        <v>12</v>
      </c>
      <c r="L11" s="4">
        <v>5</v>
      </c>
      <c r="M11" s="4">
        <v>26.206394</v>
      </c>
      <c r="O11" s="3" t="s">
        <v>2</v>
      </c>
      <c r="P11" s="3" t="s">
        <v>4</v>
      </c>
      <c r="Q11" s="3" t="s">
        <v>5</v>
      </c>
      <c r="R11" s="3" t="s">
        <v>6</v>
      </c>
      <c r="S11" s="3" t="s">
        <v>7</v>
      </c>
      <c r="T11" s="3" t="s">
        <v>8</v>
      </c>
      <c r="U11" s="3" t="s">
        <v>9</v>
      </c>
      <c r="V11" s="3"/>
      <c r="W11" s="3" t="s">
        <v>10</v>
      </c>
      <c r="X11" s="3" t="s">
        <v>11</v>
      </c>
      <c r="Y11" s="3"/>
      <c r="Z11" s="3" t="s">
        <v>12</v>
      </c>
      <c r="AA11" s="3" t="s">
        <v>13</v>
      </c>
      <c r="AB11" s="3" t="s">
        <v>16</v>
      </c>
      <c r="AE11" s="3" t="s">
        <v>25</v>
      </c>
      <c r="AF11" s="3" t="s">
        <v>26</v>
      </c>
    </row>
    <row r="12" spans="1:42" x14ac:dyDescent="0.25">
      <c r="A12" s="9">
        <v>17</v>
      </c>
      <c r="B12" s="9" t="s">
        <v>22</v>
      </c>
      <c r="C12" s="9">
        <v>9</v>
      </c>
      <c r="D12" s="9" t="s">
        <v>18</v>
      </c>
      <c r="E12" s="9">
        <v>117</v>
      </c>
      <c r="F12" s="9">
        <v>99</v>
      </c>
      <c r="G12" s="9">
        <v>3579.9139089999999</v>
      </c>
      <c r="H12" s="9">
        <v>348.01010100000002</v>
      </c>
      <c r="I12" s="9">
        <v>8</v>
      </c>
      <c r="J12" s="9">
        <v>17.375</v>
      </c>
      <c r="K12" s="9">
        <v>9</v>
      </c>
      <c r="L12" s="9">
        <v>0</v>
      </c>
      <c r="M12" s="9">
        <v>25.380793000000001</v>
      </c>
      <c r="O12" s="5" t="s">
        <v>19</v>
      </c>
      <c r="P12" s="5" t="s">
        <v>20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E12" s="6">
        <v>36.436069652503001</v>
      </c>
      <c r="AF12" s="6">
        <v>0.5</v>
      </c>
    </row>
    <row r="13" spans="1:42" x14ac:dyDescent="0.25">
      <c r="A13" s="4">
        <v>0</v>
      </c>
      <c r="B13" s="4" t="s">
        <v>22</v>
      </c>
      <c r="C13" s="4">
        <v>1</v>
      </c>
      <c r="D13" s="4" t="s">
        <v>20</v>
      </c>
      <c r="E13" s="4">
        <v>184</v>
      </c>
      <c r="F13" s="4">
        <v>149</v>
      </c>
      <c r="G13" s="4">
        <v>3586.7302869999999</v>
      </c>
      <c r="H13" s="4">
        <v>299.73255</v>
      </c>
      <c r="I13" s="4">
        <v>29</v>
      </c>
      <c r="J13" s="4">
        <v>15.758621</v>
      </c>
      <c r="K13" s="4">
        <v>15</v>
      </c>
      <c r="L13" s="4">
        <v>3</v>
      </c>
      <c r="M13" s="4">
        <v>29.33445</v>
      </c>
      <c r="O13" s="5" t="s">
        <v>19</v>
      </c>
      <c r="P13" s="5" t="s">
        <v>21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</row>
    <row r="14" spans="1:42" x14ac:dyDescent="0.25">
      <c r="A14" s="9">
        <v>18</v>
      </c>
      <c r="B14" s="9" t="s">
        <v>22</v>
      </c>
      <c r="C14" s="9">
        <v>10</v>
      </c>
      <c r="D14" s="9" t="s">
        <v>20</v>
      </c>
      <c r="E14" s="9">
        <v>189</v>
      </c>
      <c r="F14" s="9">
        <v>152</v>
      </c>
      <c r="G14" s="9">
        <v>3553.6634610000001</v>
      </c>
      <c r="H14" s="9">
        <v>289.65723700000001</v>
      </c>
      <c r="I14" s="9">
        <v>42</v>
      </c>
      <c r="J14" s="9">
        <v>7.6666670000000003</v>
      </c>
      <c r="K14" s="9">
        <v>22</v>
      </c>
      <c r="L14" s="9">
        <v>12</v>
      </c>
      <c r="M14" s="9">
        <v>29.559463999999998</v>
      </c>
      <c r="O14" s="10" t="s">
        <v>22</v>
      </c>
      <c r="P14" s="10" t="s">
        <v>20</v>
      </c>
      <c r="Q14" s="12">
        <f>_xlfn.STDEV.P(E13:E22)</f>
        <v>4.1904653679513926</v>
      </c>
      <c r="R14" s="12">
        <f t="shared" ref="R14:U14" si="3">_xlfn.STDEV.P(F13:F22)</f>
        <v>3.5227829907617072</v>
      </c>
      <c r="S14" s="12">
        <f t="shared" si="3"/>
        <v>144.17484164552275</v>
      </c>
      <c r="T14" s="12">
        <f t="shared" si="3"/>
        <v>11.812811780934668</v>
      </c>
      <c r="U14" s="12">
        <f t="shared" si="3"/>
        <v>8.6579443287653444</v>
      </c>
      <c r="V14" s="12"/>
      <c r="W14" s="12">
        <f>_xlfn.STDEV.P(J13:J22)</f>
        <v>4.4608092243833308</v>
      </c>
      <c r="X14" s="12">
        <f>_xlfn.STDEV.P(K13:K22)</f>
        <v>5.5506756345511672</v>
      </c>
      <c r="Y14" s="12"/>
      <c r="Z14" s="12">
        <f>_xlfn.STDEV.P(L13:L22)</f>
        <v>3.1</v>
      </c>
      <c r="AA14" s="12">
        <f>_xlfn.STDEV.P(M13:M22)</f>
        <v>1.3408027596126928</v>
      </c>
      <c r="AB14" s="13"/>
    </row>
    <row r="15" spans="1:42" x14ac:dyDescent="0.25">
      <c r="A15" s="4">
        <v>2</v>
      </c>
      <c r="B15" s="4" t="s">
        <v>22</v>
      </c>
      <c r="C15" s="4">
        <v>2</v>
      </c>
      <c r="D15" s="4" t="s">
        <v>20</v>
      </c>
      <c r="E15" s="4">
        <v>192</v>
      </c>
      <c r="F15" s="4">
        <v>148</v>
      </c>
      <c r="G15" s="4">
        <v>3807.5931190000001</v>
      </c>
      <c r="H15" s="4">
        <v>310.52297299999998</v>
      </c>
      <c r="I15" s="4">
        <v>53</v>
      </c>
      <c r="J15" s="4">
        <v>22.094339999999999</v>
      </c>
      <c r="K15" s="4">
        <v>30</v>
      </c>
      <c r="L15" s="4">
        <v>8</v>
      </c>
      <c r="M15" s="4">
        <v>33.203797000000002</v>
      </c>
      <c r="O15" s="10" t="s">
        <v>22</v>
      </c>
      <c r="P15" s="10" t="s">
        <v>21</v>
      </c>
      <c r="Q15" s="12">
        <f>_xlfn.STDEV.P(E3:E12)</f>
        <v>25.706808436676848</v>
      </c>
      <c r="R15" s="12">
        <f t="shared" ref="R15:U15" si="4">_xlfn.STDEV.P(F3:F12)</f>
        <v>12.893409169028958</v>
      </c>
      <c r="S15" s="12">
        <f t="shared" si="4"/>
        <v>244.08112008327436</v>
      </c>
      <c r="T15" s="12">
        <f t="shared" si="4"/>
        <v>25.852176020036563</v>
      </c>
      <c r="U15" s="12">
        <f t="shared" si="4"/>
        <v>5.2345009313209605</v>
      </c>
      <c r="V15" s="12"/>
      <c r="W15" s="12">
        <f>_xlfn.STDEV.P(J3:J12)</f>
        <v>9.7546655438945962</v>
      </c>
      <c r="X15" s="12">
        <f>_xlfn.STDEV.P(K3:K12)</f>
        <v>4.224926034855522</v>
      </c>
      <c r="Y15" s="12"/>
      <c r="Z15" s="12">
        <f>_xlfn.STDEV.P(L3:L12)</f>
        <v>2.3259406699226015</v>
      </c>
      <c r="AA15" s="12">
        <f>_xlfn.STDEV.P(M3:M12)</f>
        <v>3.8240454118370284</v>
      </c>
      <c r="AB15" s="13"/>
    </row>
    <row r="16" spans="1:42" x14ac:dyDescent="0.25">
      <c r="A16" s="9">
        <v>4</v>
      </c>
      <c r="B16" s="9" t="s">
        <v>22</v>
      </c>
      <c r="C16" s="9">
        <v>3</v>
      </c>
      <c r="D16" s="9" t="s">
        <v>20</v>
      </c>
      <c r="E16" s="9">
        <v>191</v>
      </c>
      <c r="F16" s="9">
        <v>151</v>
      </c>
      <c r="G16" s="9">
        <v>3682.0958999999998</v>
      </c>
      <c r="H16" s="9">
        <v>305.05331100000001</v>
      </c>
      <c r="I16" s="9">
        <v>36</v>
      </c>
      <c r="J16" s="9">
        <v>10</v>
      </c>
      <c r="K16" s="9">
        <v>23</v>
      </c>
      <c r="L16" s="9">
        <v>5</v>
      </c>
      <c r="M16" s="9">
        <v>32.459338000000002</v>
      </c>
      <c r="O16" s="5" t="s">
        <v>17</v>
      </c>
      <c r="P16" s="5" t="s">
        <v>20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</row>
    <row r="17" spans="1:28" x14ac:dyDescent="0.25">
      <c r="A17" s="4">
        <v>6</v>
      </c>
      <c r="B17" s="4" t="s">
        <v>22</v>
      </c>
      <c r="C17" s="4">
        <v>4</v>
      </c>
      <c r="D17" s="4" t="s">
        <v>20</v>
      </c>
      <c r="E17" s="4">
        <v>184</v>
      </c>
      <c r="F17" s="4">
        <v>158</v>
      </c>
      <c r="G17" s="4">
        <v>3791.9763619999999</v>
      </c>
      <c r="H17" s="4">
        <v>302.83069599999999</v>
      </c>
      <c r="I17" s="4">
        <v>50</v>
      </c>
      <c r="J17" s="4">
        <v>12.26</v>
      </c>
      <c r="K17" s="4">
        <v>28</v>
      </c>
      <c r="L17" s="4">
        <v>11</v>
      </c>
      <c r="M17" s="4">
        <v>30.407178999999999</v>
      </c>
      <c r="O17" s="5" t="s">
        <v>17</v>
      </c>
      <c r="P17" s="5" t="s">
        <v>21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7"/>
    </row>
    <row r="18" spans="1:28" x14ac:dyDescent="0.25">
      <c r="A18" s="9">
        <v>8</v>
      </c>
      <c r="B18" s="9" t="s">
        <v>22</v>
      </c>
      <c r="C18" s="9">
        <v>5</v>
      </c>
      <c r="D18" s="9" t="s">
        <v>20</v>
      </c>
      <c r="E18" s="9">
        <v>181</v>
      </c>
      <c r="F18" s="9">
        <v>149</v>
      </c>
      <c r="G18" s="9">
        <v>3753.835513</v>
      </c>
      <c r="H18" s="9">
        <v>326.658725</v>
      </c>
      <c r="I18" s="9">
        <v>32</v>
      </c>
      <c r="J18" s="9">
        <v>11.96875</v>
      </c>
      <c r="K18" s="9">
        <v>19</v>
      </c>
      <c r="L18" s="9">
        <v>8</v>
      </c>
      <c r="M18" s="9">
        <v>31.729202000000001</v>
      </c>
    </row>
    <row r="19" spans="1:28" x14ac:dyDescent="0.25">
      <c r="A19" s="4">
        <v>10</v>
      </c>
      <c r="B19" s="4" t="s">
        <v>22</v>
      </c>
      <c r="C19" s="4">
        <v>6</v>
      </c>
      <c r="D19" s="4" t="s">
        <v>20</v>
      </c>
      <c r="E19" s="4">
        <v>181</v>
      </c>
      <c r="F19" s="4">
        <v>147</v>
      </c>
      <c r="G19" s="4">
        <v>3804.0427410000002</v>
      </c>
      <c r="H19" s="4">
        <v>314.841497</v>
      </c>
      <c r="I19" s="4">
        <v>49</v>
      </c>
      <c r="J19" s="4">
        <v>15.918367</v>
      </c>
      <c r="K19" s="4">
        <v>31</v>
      </c>
      <c r="L19" s="4">
        <v>4</v>
      </c>
      <c r="M19" s="4">
        <v>31.495812000000001</v>
      </c>
      <c r="O19" s="1" t="s">
        <v>27</v>
      </c>
    </row>
    <row r="20" spans="1:28" ht="27" x14ac:dyDescent="0.25">
      <c r="A20" s="9">
        <v>12</v>
      </c>
      <c r="B20" s="9" t="s">
        <v>22</v>
      </c>
      <c r="C20" s="9">
        <v>7</v>
      </c>
      <c r="D20" s="9" t="s">
        <v>20</v>
      </c>
      <c r="E20" s="9">
        <v>185</v>
      </c>
      <c r="F20" s="9">
        <v>147</v>
      </c>
      <c r="G20" s="9">
        <v>3429.2786179999998</v>
      </c>
      <c r="H20" s="9">
        <v>281.81904800000001</v>
      </c>
      <c r="I20" s="9">
        <v>37</v>
      </c>
      <c r="J20" s="9">
        <v>7.72973</v>
      </c>
      <c r="K20" s="9">
        <v>20</v>
      </c>
      <c r="L20" s="9">
        <v>3</v>
      </c>
      <c r="M20" s="9">
        <v>29.485762000000001</v>
      </c>
      <c r="O20" s="3" t="s">
        <v>2</v>
      </c>
      <c r="P20" s="3" t="s">
        <v>4</v>
      </c>
      <c r="Q20" s="3" t="s">
        <v>5</v>
      </c>
      <c r="R20" s="3" t="s">
        <v>6</v>
      </c>
      <c r="S20" s="3" t="s">
        <v>7</v>
      </c>
      <c r="T20" s="3" t="s">
        <v>8</v>
      </c>
      <c r="U20" s="3" t="s">
        <v>9</v>
      </c>
      <c r="V20" s="3"/>
      <c r="W20" s="3" t="s">
        <v>10</v>
      </c>
      <c r="X20" s="3" t="s">
        <v>11</v>
      </c>
      <c r="Y20" s="3"/>
      <c r="Z20" s="3" t="s">
        <v>12</v>
      </c>
      <c r="AA20" s="3" t="s">
        <v>13</v>
      </c>
      <c r="AB20" s="3" t="s">
        <v>16</v>
      </c>
    </row>
    <row r="21" spans="1:28" x14ac:dyDescent="0.25">
      <c r="A21" s="4">
        <v>14</v>
      </c>
      <c r="B21" s="4" t="s">
        <v>22</v>
      </c>
      <c r="C21" s="4">
        <v>8</v>
      </c>
      <c r="D21" s="4" t="s">
        <v>20</v>
      </c>
      <c r="E21" s="4">
        <v>193</v>
      </c>
      <c r="F21" s="4">
        <v>156</v>
      </c>
      <c r="G21" s="4">
        <v>3424.1843079999999</v>
      </c>
      <c r="H21" s="4">
        <v>302.94038499999999</v>
      </c>
      <c r="I21" s="4">
        <v>30</v>
      </c>
      <c r="J21" s="4">
        <v>9.266667</v>
      </c>
      <c r="K21" s="4">
        <v>21</v>
      </c>
      <c r="L21" s="4">
        <v>5</v>
      </c>
      <c r="M21" s="4">
        <v>32.645541000000001</v>
      </c>
      <c r="O21" s="5" t="s">
        <v>19</v>
      </c>
      <c r="P21" s="5" t="s">
        <v>20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7"/>
      <c r="AB21" s="7"/>
    </row>
    <row r="22" spans="1:28" x14ac:dyDescent="0.25">
      <c r="A22" s="9">
        <v>16</v>
      </c>
      <c r="B22" s="9" t="s">
        <v>22</v>
      </c>
      <c r="C22" s="9">
        <v>9</v>
      </c>
      <c r="D22" s="9" t="s">
        <v>20</v>
      </c>
      <c r="E22" s="9">
        <v>188</v>
      </c>
      <c r="F22" s="9">
        <v>150</v>
      </c>
      <c r="G22" s="9">
        <v>3521.813811</v>
      </c>
      <c r="H22" s="9">
        <v>302.01400000000001</v>
      </c>
      <c r="I22" s="9">
        <v>30</v>
      </c>
      <c r="J22" s="9">
        <v>7.6333330000000004</v>
      </c>
      <c r="K22" s="9">
        <v>14</v>
      </c>
      <c r="L22" s="9">
        <v>4</v>
      </c>
      <c r="M22" s="9">
        <v>30.668341999999999</v>
      </c>
      <c r="O22" s="5" t="s">
        <v>19</v>
      </c>
      <c r="P22" s="5" t="s">
        <v>21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7"/>
      <c r="AB22" s="7"/>
    </row>
    <row r="23" spans="1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O23" s="10" t="s">
        <v>22</v>
      </c>
      <c r="P23" s="10" t="s">
        <v>20</v>
      </c>
      <c r="Q23" s="12">
        <f>_xlfn.CONFIDENCE.NORM(0.05,Q14,10)</f>
        <v>2.5972296181005792</v>
      </c>
      <c r="R23" s="12">
        <f t="shared" ref="Q22:AA24" si="5">_xlfn.CONFIDENCE.NORM(0.05,R14,10)</f>
        <v>2.1834033975611118</v>
      </c>
      <c r="S23" s="12">
        <f t="shared" si="5"/>
        <v>89.3588506351918</v>
      </c>
      <c r="T23" s="12">
        <f t="shared" si="5"/>
        <v>7.3215220593721062</v>
      </c>
      <c r="U23" s="12">
        <f t="shared" si="5"/>
        <v>5.3661508849382109</v>
      </c>
      <c r="V23" s="12"/>
      <c r="W23" s="12">
        <f t="shared" si="5"/>
        <v>2.7647873973311521</v>
      </c>
      <c r="X23" s="12">
        <f t="shared" si="5"/>
        <v>3.4402811842287826</v>
      </c>
      <c r="Y23" s="12"/>
      <c r="Z23" s="12">
        <f t="shared" si="5"/>
        <v>1.9213646001441405</v>
      </c>
      <c r="AA23" s="13">
        <f t="shared" si="5"/>
        <v>0.83102288970819405</v>
      </c>
      <c r="AB23" s="13"/>
    </row>
    <row r="24" spans="1:28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O24" s="10" t="s">
        <v>22</v>
      </c>
      <c r="P24" s="10" t="s">
        <v>21</v>
      </c>
      <c r="Q24" s="12">
        <f>_xlfn.CONFIDENCE.NORM(0.05,Q15,10)</f>
        <v>15.9329521654573</v>
      </c>
      <c r="R24" s="12">
        <f t="shared" si="5"/>
        <v>7.9912709524342311</v>
      </c>
      <c r="S24" s="12">
        <f t="shared" si="5"/>
        <v>151.28026570694658</v>
      </c>
      <c r="T24" s="12">
        <f t="shared" si="5"/>
        <v>16.023050271481768</v>
      </c>
      <c r="U24" s="12">
        <f t="shared" si="5"/>
        <v>3.2443176738263313</v>
      </c>
      <c r="V24" s="12"/>
      <c r="W24" s="12">
        <f t="shared" si="5"/>
        <v>6.045893245898343</v>
      </c>
      <c r="X24" s="12">
        <f t="shared" si="5"/>
        <v>2.6185881682576606</v>
      </c>
      <c r="Y24" s="12"/>
      <c r="Z24" s="12">
        <f t="shared" si="5"/>
        <v>1.4416064726531719</v>
      </c>
      <c r="AA24" s="13">
        <f t="shared" si="5"/>
        <v>2.3701243495636408</v>
      </c>
      <c r="AB24" s="13"/>
    </row>
    <row r="25" spans="1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O25" s="5" t="s">
        <v>17</v>
      </c>
      <c r="P25" s="5" t="s">
        <v>20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/>
    </row>
    <row r="26" spans="1:28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O26" s="5" t="s">
        <v>17</v>
      </c>
      <c r="P26" s="5" t="s">
        <v>21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7"/>
    </row>
    <row r="27" spans="1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8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8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8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2:13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2:13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2:13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2:13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2:13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13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Rydberg</dc:creator>
  <cp:lastModifiedBy>Joakim Rydberg</cp:lastModifiedBy>
  <dcterms:created xsi:type="dcterms:W3CDTF">2022-11-30T13:12:12Z</dcterms:created>
  <dcterms:modified xsi:type="dcterms:W3CDTF">2022-12-01T03:07:29Z</dcterms:modified>
</cp:coreProperties>
</file>