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ranavia-my.sharepoint.com/personal/joakim_rydberg_indra_no/Documents/USEPE/WP5/"/>
    </mc:Choice>
  </mc:AlternateContent>
  <xr:revisionPtr revIDLastSave="1" documentId="13_ncr:1_{36ABF2EB-CBBA-450E-BABA-0173F8755A1F}" xr6:coauthVersionLast="47" xr6:coauthVersionMax="47" xr10:uidLastSave="{FD8A54BE-4682-4DFE-A756-DDF4151DC154}"/>
  <bookViews>
    <workbookView xWindow="-120" yWindow="-120" windowWidth="57840" windowHeight="30450" xr2:uid="{41D48704-AD87-4DF9-AEF0-BB49C83BCA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K5" i="1"/>
  <c r="AG5" i="1"/>
  <c r="AH5" i="1"/>
  <c r="AI5" i="1"/>
  <c r="AJ5" i="1"/>
  <c r="AL5" i="1"/>
  <c r="AM5" i="1"/>
  <c r="AN5" i="1"/>
  <c r="AO5" i="1"/>
  <c r="AP5" i="1"/>
  <c r="AF5" i="1"/>
  <c r="AF4" i="1"/>
  <c r="AF3" i="1"/>
  <c r="W26" i="1"/>
  <c r="W25" i="1"/>
  <c r="W24" i="1"/>
  <c r="W23" i="1"/>
  <c r="W22" i="1"/>
  <c r="W21" i="1"/>
  <c r="S26" i="1"/>
  <c r="S25" i="1"/>
  <c r="S24" i="1"/>
  <c r="S23" i="1"/>
  <c r="S22" i="1"/>
  <c r="S21" i="1"/>
  <c r="R26" i="1"/>
  <c r="T26" i="1"/>
  <c r="U26" i="1"/>
  <c r="X26" i="1"/>
  <c r="Z26" i="1"/>
  <c r="AA26" i="1"/>
  <c r="R25" i="1"/>
  <c r="T25" i="1"/>
  <c r="U25" i="1"/>
  <c r="X25" i="1"/>
  <c r="Z25" i="1"/>
  <c r="AA25" i="1"/>
  <c r="Q26" i="1"/>
  <c r="Q25" i="1"/>
  <c r="Q24" i="1"/>
  <c r="Q23" i="1"/>
  <c r="Q22" i="1"/>
  <c r="Q21" i="1"/>
  <c r="AA17" i="1"/>
  <c r="AA16" i="1"/>
  <c r="AA15" i="1"/>
  <c r="AA14" i="1"/>
  <c r="AA13" i="1"/>
  <c r="AA12" i="1"/>
  <c r="Z17" i="1"/>
  <c r="Z16" i="1"/>
  <c r="Z15" i="1"/>
  <c r="Z14" i="1"/>
  <c r="Z13" i="1"/>
  <c r="Z12" i="1"/>
  <c r="X17" i="1"/>
  <c r="X16" i="1"/>
  <c r="X15" i="1"/>
  <c r="X14" i="1"/>
  <c r="X13" i="1"/>
  <c r="X12" i="1"/>
  <c r="W17" i="1"/>
  <c r="W16" i="1"/>
  <c r="W15" i="1"/>
  <c r="W14" i="1"/>
  <c r="W13" i="1"/>
  <c r="W12" i="1"/>
  <c r="S17" i="1"/>
  <c r="S16" i="1"/>
  <c r="Q17" i="1"/>
  <c r="Q16" i="1"/>
  <c r="Q15" i="1"/>
  <c r="Q14" i="1"/>
  <c r="Q13" i="1"/>
  <c r="Q12" i="1"/>
  <c r="R17" i="1"/>
  <c r="T17" i="1"/>
  <c r="U17" i="1"/>
  <c r="R16" i="1"/>
  <c r="T16" i="1"/>
  <c r="U16" i="1"/>
  <c r="S15" i="1"/>
  <c r="S14" i="1"/>
  <c r="S13" i="1"/>
  <c r="S12" i="1"/>
  <c r="U15" i="1"/>
  <c r="R15" i="1"/>
  <c r="T15" i="1"/>
  <c r="R14" i="1"/>
  <c r="T14" i="1"/>
  <c r="U14" i="1"/>
  <c r="R13" i="1"/>
  <c r="T13" i="1"/>
  <c r="U13" i="1"/>
  <c r="R12" i="1"/>
  <c r="T12" i="1"/>
  <c r="U12" i="1"/>
  <c r="AB8" i="1"/>
  <c r="AB7" i="1"/>
  <c r="AB6" i="1"/>
  <c r="AB5" i="1"/>
  <c r="AB4" i="1"/>
  <c r="AB3" i="1"/>
  <c r="AA8" i="1"/>
  <c r="V8" i="1" s="1"/>
  <c r="AA7" i="1"/>
  <c r="V7" i="1" s="1"/>
  <c r="AA6" i="1"/>
  <c r="Y6" i="1" s="1"/>
  <c r="AA5" i="1"/>
  <c r="V5" i="1" s="1"/>
  <c r="AA4" i="1"/>
  <c r="V4" i="1" s="1"/>
  <c r="AA3" i="1"/>
  <c r="V3" i="1" s="1"/>
  <c r="Z8" i="1"/>
  <c r="Z7" i="1"/>
  <c r="Z6" i="1"/>
  <c r="Z5" i="1"/>
  <c r="Z4" i="1"/>
  <c r="Z3" i="1"/>
  <c r="X8" i="1"/>
  <c r="X7" i="1"/>
  <c r="X6" i="1"/>
  <c r="X5" i="1"/>
  <c r="X4" i="1"/>
  <c r="X3" i="1"/>
  <c r="W8" i="1"/>
  <c r="W7" i="1"/>
  <c r="W6" i="1"/>
  <c r="W5" i="1"/>
  <c r="W4" i="1"/>
  <c r="W3" i="1"/>
  <c r="S8" i="1"/>
  <c r="S7" i="1"/>
  <c r="S6" i="1"/>
  <c r="S5" i="1"/>
  <c r="S4" i="1"/>
  <c r="S3" i="1"/>
  <c r="Q7" i="1"/>
  <c r="Q6" i="1"/>
  <c r="Q5" i="1"/>
  <c r="Q4" i="1"/>
  <c r="Q3" i="1"/>
  <c r="R6" i="1"/>
  <c r="T6" i="1"/>
  <c r="U6" i="1"/>
  <c r="R5" i="1"/>
  <c r="T5" i="1"/>
  <c r="U5" i="1"/>
  <c r="R4" i="1"/>
  <c r="T4" i="1"/>
  <c r="U4" i="1"/>
  <c r="R3" i="1"/>
  <c r="T3" i="1"/>
  <c r="U3" i="1"/>
  <c r="T8" i="1"/>
  <c r="T7" i="1"/>
  <c r="R8" i="1"/>
  <c r="U8" i="1"/>
  <c r="R7" i="1"/>
  <c r="U7" i="1"/>
  <c r="Q8" i="1"/>
  <c r="Y8" i="1" l="1"/>
  <c r="Y7" i="1"/>
  <c r="V6" i="1"/>
  <c r="Y5" i="1"/>
  <c r="Y4" i="1"/>
  <c r="Y3" i="1"/>
  <c r="AA24" i="1" l="1"/>
  <c r="AA23" i="1"/>
  <c r="AA22" i="1"/>
  <c r="AA21" i="1"/>
  <c r="Z24" i="1"/>
  <c r="Z23" i="1"/>
  <c r="Z22" i="1"/>
  <c r="Z21" i="1"/>
  <c r="X24" i="1"/>
  <c r="X23" i="1"/>
  <c r="X22" i="1"/>
  <c r="X21" i="1"/>
  <c r="U24" i="1"/>
  <c r="U23" i="1"/>
  <c r="R22" i="1"/>
  <c r="T22" i="1"/>
  <c r="U22" i="1"/>
  <c r="R21" i="1"/>
  <c r="T21" i="1"/>
  <c r="U21" i="1"/>
  <c r="AM3" i="1"/>
  <c r="R24" i="1"/>
  <c r="T24" i="1"/>
  <c r="R23" i="1"/>
  <c r="T23" i="1"/>
  <c r="AG3" i="1" l="1"/>
  <c r="AJ3" i="1"/>
  <c r="AI3" i="1"/>
  <c r="AL3" i="1"/>
  <c r="AH3" i="1"/>
  <c r="AP3" i="1"/>
  <c r="AG4" i="1"/>
  <c r="AL4" i="1"/>
  <c r="AH4" i="1"/>
  <c r="AI4" i="1"/>
  <c r="AJ4" i="1"/>
  <c r="AO4" i="1"/>
  <c r="AP4" i="1"/>
  <c r="AM4" i="1"/>
  <c r="AK3" i="1" l="1"/>
  <c r="AN3" i="1"/>
  <c r="AN4" i="1"/>
  <c r="AK4" i="1"/>
</calcChain>
</file>

<file path=xl/sharedStrings.xml><?xml version="1.0" encoding="utf-8"?>
<sst xmlns="http://schemas.openxmlformats.org/spreadsheetml/2006/main" count="224" uniqueCount="29">
  <si>
    <t>Averaged Results</t>
  </si>
  <si>
    <t>Difference of averages from reference to solution</t>
  </si>
  <si>
    <t>Density</t>
  </si>
  <si>
    <t>Dataset</t>
  </si>
  <si>
    <t>Scenario</t>
  </si>
  <si>
    <t>Started Flights</t>
  </si>
  <si>
    <t>Completed Flights</t>
  </si>
  <si>
    <t>Avg. Distance Flown</t>
  </si>
  <si>
    <t>Avg. flying time</t>
  </si>
  <si>
    <t>Conflicts</t>
  </si>
  <si>
    <t>Avg. conflict time</t>
  </si>
  <si>
    <t>LoS</t>
  </si>
  <si>
    <t>NMACs</t>
  </si>
  <si>
    <t>Simultaneous fligths</t>
  </si>
  <si>
    <t>Conflicts per hour per simultaneous flight</t>
  </si>
  <si>
    <t>LoS per hour per simultaneous flight</t>
  </si>
  <si>
    <t>Simultaneous fligths (per km2)</t>
  </si>
  <si>
    <t>high</t>
  </si>
  <si>
    <t>d2c2</t>
  </si>
  <si>
    <t>low</t>
  </si>
  <si>
    <t>ref</t>
  </si>
  <si>
    <t>D2C2</t>
  </si>
  <si>
    <t>medium</t>
  </si>
  <si>
    <t>Standard Deviation</t>
  </si>
  <si>
    <t>Additional simulation information</t>
  </si>
  <si>
    <t>NaN</t>
  </si>
  <si>
    <t>Area of region [km2]</t>
  </si>
  <si>
    <t>Duration of simulation [h]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</si>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</sst>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2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9" fontId="4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9" fontId="4" fillId="2" borderId="0" xfId="0" applyNumberFormat="1" applyFont="1" applyFill="1" applyAlignment="1">
      <alignment horizontal="right" vertical="center" wrapText="1"/>
    </xf>
    <xf numFmtId="2" fontId="4" fillId="2" borderId="0" xfId="0" applyNumberFormat="1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D5E2-631F-47BC-8C54-53A644E8BEBE}">
  <dimension ref="A1:AP52"/>
  <sheetViews>
    <sheetView tabSelected="1" zoomScale="130" zoomScaleNormal="130" workbookViewId="0">
      <selection activeCell="AE16" sqref="AE16"/>
    </sheetView>
  </sheetViews>
  <sheetFormatPr defaultRowHeight="15"/>
  <cols>
    <col min="1" max="1" width="5.140625" customWidth="1"/>
    <col min="7" max="7" width="10.7109375" customWidth="1"/>
    <col min="13" max="13" width="13.28515625" customWidth="1"/>
    <col min="22" max="22" width="13.28515625" customWidth="1"/>
    <col min="25" max="25" width="12.140625" customWidth="1"/>
    <col min="27" max="27" width="10.28515625" customWidth="1"/>
    <col min="28" max="28" width="10.5703125" customWidth="1"/>
  </cols>
  <sheetData>
    <row r="1" spans="1:42">
      <c r="O1" s="1" t="s">
        <v>0</v>
      </c>
      <c r="AE1" s="1" t="s">
        <v>1</v>
      </c>
    </row>
    <row r="2" spans="1:42" ht="4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O2" s="3" t="s">
        <v>2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14</v>
      </c>
      <c r="W2" s="3" t="s">
        <v>10</v>
      </c>
      <c r="X2" s="3" t="s">
        <v>11</v>
      </c>
      <c r="Y2" s="3" t="s">
        <v>15</v>
      </c>
      <c r="Z2" s="3" t="s">
        <v>12</v>
      </c>
      <c r="AA2" s="3" t="s">
        <v>13</v>
      </c>
      <c r="AB2" s="3" t="s">
        <v>16</v>
      </c>
      <c r="AE2" s="3" t="s">
        <v>2</v>
      </c>
      <c r="AF2" s="3" t="s">
        <v>5</v>
      </c>
      <c r="AG2" s="3" t="s">
        <v>6</v>
      </c>
      <c r="AH2" s="3" t="s">
        <v>7</v>
      </c>
      <c r="AI2" s="3" t="s">
        <v>8</v>
      </c>
      <c r="AJ2" s="3" t="s">
        <v>9</v>
      </c>
      <c r="AK2" s="3" t="s">
        <v>14</v>
      </c>
      <c r="AL2" s="3" t="s">
        <v>10</v>
      </c>
      <c r="AM2" s="3" t="s">
        <v>11</v>
      </c>
      <c r="AN2" s="3" t="s">
        <v>15</v>
      </c>
      <c r="AO2" s="3" t="s">
        <v>12</v>
      </c>
      <c r="AP2" s="3" t="s">
        <v>13</v>
      </c>
    </row>
    <row r="3" spans="1:42">
      <c r="A3" s="4">
        <v>41</v>
      </c>
      <c r="B3" s="4" t="s">
        <v>17</v>
      </c>
      <c r="C3" s="4">
        <v>2</v>
      </c>
      <c r="D3" s="4" t="s">
        <v>18</v>
      </c>
      <c r="E3" s="4">
        <v>102</v>
      </c>
      <c r="F3" s="4">
        <v>99</v>
      </c>
      <c r="G3" s="4">
        <v>4292.9893789999996</v>
      </c>
      <c r="H3" s="4">
        <v>442.59393899999998</v>
      </c>
      <c r="I3" s="4">
        <v>23</v>
      </c>
      <c r="J3" s="4">
        <v>4.1739129999999998</v>
      </c>
      <c r="K3" s="4">
        <v>25</v>
      </c>
      <c r="L3" s="4">
        <v>4</v>
      </c>
      <c r="M3" s="4">
        <v>26.647026</v>
      </c>
      <c r="O3" s="5" t="s">
        <v>19</v>
      </c>
      <c r="P3" s="5" t="s">
        <v>20</v>
      </c>
      <c r="Q3" s="6">
        <f>AVERAGEIF($D$11:$D$30, "=*ref", E$11:E$30)</f>
        <v>18.3</v>
      </c>
      <c r="R3" s="6">
        <f t="shared" ref="R3:U3" si="0">AVERAGEIF($D$11:$D$30, "=*ref", F$11:F$30)</f>
        <v>14.5</v>
      </c>
      <c r="S3" s="6">
        <f>AVERAGEIF($D$11:$D$30, "=*ref", G$11:G$30)</f>
        <v>3597.1383438999997</v>
      </c>
      <c r="T3" s="6">
        <f t="shared" si="0"/>
        <v>307.71145999999999</v>
      </c>
      <c r="U3" s="6">
        <f t="shared" si="0"/>
        <v>0.1</v>
      </c>
      <c r="V3" s="6">
        <f t="shared" ref="V3:V8" si="1">(U3/$AF$12)/AA3</f>
        <v>6.3370169462289239E-2</v>
      </c>
      <c r="W3" s="6">
        <f>AVERAGEIF($D$11:$D$30, "=*ref", J$11:J$30)</f>
        <v>10</v>
      </c>
      <c r="X3" s="6">
        <f>AVERAGEIF($D$11:$D$30, "=*ref", K$11:K$30)</f>
        <v>0.1</v>
      </c>
      <c r="Y3" s="6">
        <f t="shared" ref="Y3:Y8" si="2">(X3/$AF$12)/AA3</f>
        <v>6.3370169462289239E-2</v>
      </c>
      <c r="Z3" s="6">
        <f>AVERAGEIF($D$11:$D$30, "=*ref", L$11:L$30)</f>
        <v>0</v>
      </c>
      <c r="AA3" s="6">
        <f>AVERAGEIF($D$11:$D$30, "=*ref", M$11:M$30)</f>
        <v>3.1560590999999993</v>
      </c>
      <c r="AB3" s="6">
        <f t="shared" ref="AB3:AB8" si="3">AA3/$AE$12</f>
        <v>8.6619087352172511E-2</v>
      </c>
      <c r="AE3" s="5" t="s">
        <v>19</v>
      </c>
      <c r="AF3" s="8">
        <f>Q4/Q3-1</f>
        <v>-6.557377049180324E-2</v>
      </c>
      <c r="AG3" s="8">
        <f t="shared" ref="AG3:AP3" si="4">R4/R3-1</f>
        <v>-6.8965517241379337E-2</v>
      </c>
      <c r="AH3" s="8">
        <f t="shared" si="4"/>
        <v>2.6839080282724748E-2</v>
      </c>
      <c r="AI3" s="8">
        <f t="shared" si="4"/>
        <v>0.11096241946920027</v>
      </c>
      <c r="AJ3" s="8">
        <f t="shared" si="4"/>
        <v>-1</v>
      </c>
      <c r="AK3" s="8">
        <f t="shared" si="4"/>
        <v>-1</v>
      </c>
      <c r="AL3" s="8" t="e">
        <f t="shared" si="4"/>
        <v>#DIV/0!</v>
      </c>
      <c r="AM3" s="8">
        <f t="shared" si="4"/>
        <v>1</v>
      </c>
      <c r="AN3" s="8">
        <f t="shared" si="4"/>
        <v>0.99610337054020981</v>
      </c>
      <c r="AO3" s="8" t="e">
        <f>Z4/Z3-1</f>
        <v>#DIV/0!</v>
      </c>
      <c r="AP3" s="8">
        <f t="shared" si="4"/>
        <v>1.9521180702859464E-3</v>
      </c>
    </row>
    <row r="4" spans="1:42">
      <c r="A4" s="9">
        <v>43</v>
      </c>
      <c r="B4" s="9" t="s">
        <v>17</v>
      </c>
      <c r="C4" s="9">
        <v>3</v>
      </c>
      <c r="D4" s="9" t="s">
        <v>18</v>
      </c>
      <c r="E4" s="9">
        <v>117</v>
      </c>
      <c r="F4" s="9">
        <v>109</v>
      </c>
      <c r="G4" s="9">
        <v>4269.03719</v>
      </c>
      <c r="H4" s="9">
        <v>438.571101</v>
      </c>
      <c r="I4" s="9">
        <v>22</v>
      </c>
      <c r="J4" s="9">
        <v>79.954544999999996</v>
      </c>
      <c r="K4" s="9">
        <v>29</v>
      </c>
      <c r="L4" s="9">
        <v>6</v>
      </c>
      <c r="M4" s="9">
        <v>33.498609999999999</v>
      </c>
      <c r="O4" s="5" t="s">
        <v>19</v>
      </c>
      <c r="P4" s="5" t="s">
        <v>21</v>
      </c>
      <c r="Q4" s="6">
        <f>AVERAGEIF($D$11:$D$30, "=*D2C2", E$11:E$30)</f>
        <v>17.100000000000001</v>
      </c>
      <c r="R4" s="6">
        <f t="shared" ref="R4:U4" si="5">AVERAGEIF($D$11:$D$30, "=*D2C2", F$11:F$30)</f>
        <v>13.5</v>
      </c>
      <c r="S4" s="6">
        <f>AVERAGEIF($D$11:$D$30, "=*D2C2", G$11:G$30)</f>
        <v>3693.6822286999995</v>
      </c>
      <c r="T4" s="6">
        <f t="shared" si="5"/>
        <v>341.85586810000001</v>
      </c>
      <c r="U4" s="6">
        <f t="shared" si="5"/>
        <v>0</v>
      </c>
      <c r="V4" s="6">
        <f t="shared" si="1"/>
        <v>0</v>
      </c>
      <c r="W4" s="6" t="e">
        <f>AVERAGEIF($D$11:$D$30, "=*D2C2", J$11:J$30)</f>
        <v>#DIV/0!</v>
      </c>
      <c r="X4" s="6">
        <f>AVERAGEIF($D$11:$D$30, "=*D2C2", K$11:K$30)</f>
        <v>0.2</v>
      </c>
      <c r="Y4" s="6">
        <f t="shared" si="2"/>
        <v>0.12649340885537982</v>
      </c>
      <c r="Z4" s="6">
        <f>AVERAGEIF($D$11:$D$30, "=*D2C2", L$11:L$30)</f>
        <v>0</v>
      </c>
      <c r="AA4" s="6">
        <f>AVERAGEIF($D$11:$D$30, "=*D2C2", M$11:M$30)</f>
        <v>3.1622200999999999</v>
      </c>
      <c r="AB4" s="6">
        <f t="shared" si="3"/>
        <v>8.6788178037824362E-2</v>
      </c>
      <c r="AE4" s="10" t="s">
        <v>22</v>
      </c>
      <c r="AF4" s="11">
        <f>Q6/Q5-1</f>
        <v>-0.44004282655246263</v>
      </c>
      <c r="AG4" s="11">
        <f t="shared" ref="AG4:AP4" si="6">R6/R5-1</f>
        <v>-0.4134041141340411</v>
      </c>
      <c r="AH4" s="11">
        <f t="shared" si="6"/>
        <v>5.2034089518931292E-2</v>
      </c>
      <c r="AI4" s="11">
        <f t="shared" si="6"/>
        <v>0.20290422927482421</v>
      </c>
      <c r="AJ4" s="11">
        <f t="shared" si="6"/>
        <v>-0.768041237113402</v>
      </c>
      <c r="AK4" s="11">
        <f t="shared" si="6"/>
        <v>-0.67288427255564898</v>
      </c>
      <c r="AL4" s="11">
        <f t="shared" si="6"/>
        <v>3.3847352735998371E-2</v>
      </c>
      <c r="AM4" s="11">
        <f t="shared" si="6"/>
        <v>-0.6188340807174888</v>
      </c>
      <c r="AN4" s="11">
        <f t="shared" si="6"/>
        <v>-0.46246752909244182</v>
      </c>
      <c r="AO4" s="11">
        <f t="shared" si="6"/>
        <v>-0.63492063492063489</v>
      </c>
      <c r="AP4" s="11">
        <f t="shared" si="6"/>
        <v>-0.29089694127880517</v>
      </c>
    </row>
    <row r="5" spans="1:42">
      <c r="A5" s="4">
        <v>45</v>
      </c>
      <c r="B5" s="4" t="s">
        <v>17</v>
      </c>
      <c r="C5" s="4">
        <v>4</v>
      </c>
      <c r="D5" s="4" t="s">
        <v>18</v>
      </c>
      <c r="E5" s="4">
        <v>117</v>
      </c>
      <c r="F5" s="4">
        <v>114</v>
      </c>
      <c r="G5" s="4">
        <v>4288.4986479999998</v>
      </c>
      <c r="H5" s="4">
        <v>434.08640400000002</v>
      </c>
      <c r="I5" s="4">
        <v>27</v>
      </c>
      <c r="J5" s="4">
        <v>5.7407409999999999</v>
      </c>
      <c r="K5" s="4">
        <v>29</v>
      </c>
      <c r="L5" s="4">
        <v>4</v>
      </c>
      <c r="M5" s="4">
        <v>29.728182</v>
      </c>
      <c r="O5" s="10" t="s">
        <v>22</v>
      </c>
      <c r="P5" s="10" t="s">
        <v>20</v>
      </c>
      <c r="Q5" s="12">
        <f>AVERAGEIF($D$31:$D$50, "=*ref", E$31:E$50)</f>
        <v>186.8</v>
      </c>
      <c r="R5" s="12">
        <f t="shared" ref="R5:U5" si="7">AVERAGEIF($D$31:$D$50, "=*ref", F$31:F$50)</f>
        <v>150.69999999999999</v>
      </c>
      <c r="S5" s="12">
        <f>AVERAGEIF($D$31:$D$50, "=*ref", G$31:G$50)</f>
        <v>3635.5214120000005</v>
      </c>
      <c r="T5" s="12">
        <f t="shared" si="7"/>
        <v>303.60704219999997</v>
      </c>
      <c r="U5" s="12">
        <f t="shared" si="7"/>
        <v>38.799999999999997</v>
      </c>
      <c r="V5" s="12">
        <f t="shared" si="1"/>
        <v>2.4952660125118875</v>
      </c>
      <c r="W5" s="12">
        <f>AVERAGEIF($D$31:$D$50, "=*ref", J$31:J$50)</f>
        <v>12.029647500000001</v>
      </c>
      <c r="X5" s="12">
        <f>AVERAGEIF($D$31:$D$50, "=*ref", K$31:K$50)</f>
        <v>22.3</v>
      </c>
      <c r="Y5" s="12">
        <f t="shared" si="2"/>
        <v>1.4341348473972964</v>
      </c>
      <c r="Z5" s="12">
        <f>AVERAGEIF($D$31:$D$50, "=*ref", L$31:L$50)</f>
        <v>6.3</v>
      </c>
      <c r="AA5" s="12">
        <f>AVERAGEIF($D$31:$D$50, "=*ref", M$31:M$50)</f>
        <v>31.098888699999996</v>
      </c>
      <c r="AB5" s="13">
        <f t="shared" si="3"/>
        <v>0.85351930097278306</v>
      </c>
      <c r="AE5" s="5" t="s">
        <v>17</v>
      </c>
      <c r="AF5" s="8">
        <f>Q8/Q7-1</f>
        <v>-0.94000805261038789</v>
      </c>
      <c r="AG5" s="8">
        <f t="shared" ref="AG5:AP5" si="8">R8/R7-1</f>
        <v>-0.92437722419928825</v>
      </c>
      <c r="AH5" s="8">
        <f t="shared" si="8"/>
        <v>0.1081700050892711</v>
      </c>
      <c r="AI5" s="8">
        <f t="shared" si="8"/>
        <v>0.45126654994480231</v>
      </c>
      <c r="AJ5" s="8">
        <f t="shared" si="8"/>
        <v>-0.99295727858614047</v>
      </c>
      <c r="AK5" s="8">
        <f>V8/V7-1</f>
        <v>-0.91963935357608995</v>
      </c>
      <c r="AL5" s="8">
        <f t="shared" si="8"/>
        <v>1.4505805348190397</v>
      </c>
      <c r="AM5" s="8">
        <f t="shared" si="8"/>
        <v>-0.98571428571428577</v>
      </c>
      <c r="AN5" s="8">
        <f t="shared" si="8"/>
        <v>-0.83699351895872376</v>
      </c>
      <c r="AO5" s="8">
        <f t="shared" si="8"/>
        <v>-0.98520710059171601</v>
      </c>
      <c r="AP5" s="8">
        <f t="shared" si="8"/>
        <v>-0.91236106567997821</v>
      </c>
    </row>
    <row r="6" spans="1:42">
      <c r="A6" s="9">
        <v>47</v>
      </c>
      <c r="B6" s="9" t="s">
        <v>17</v>
      </c>
      <c r="C6" s="9">
        <v>5</v>
      </c>
      <c r="D6" s="9" t="s">
        <v>18</v>
      </c>
      <c r="E6" s="9">
        <v>111</v>
      </c>
      <c r="F6" s="9">
        <v>103</v>
      </c>
      <c r="G6" s="9">
        <v>3936.2017249999999</v>
      </c>
      <c r="H6" s="9">
        <v>423.86165</v>
      </c>
      <c r="I6" s="9">
        <v>34</v>
      </c>
      <c r="J6" s="9">
        <v>5.0588240000000004</v>
      </c>
      <c r="K6" s="9">
        <v>40</v>
      </c>
      <c r="L6" s="9">
        <v>11</v>
      </c>
      <c r="M6" s="9">
        <v>31.608115999999999</v>
      </c>
      <c r="O6" s="10" t="s">
        <v>22</v>
      </c>
      <c r="P6" s="10" t="s">
        <v>21</v>
      </c>
      <c r="Q6" s="12">
        <f>AVERAGEIF($D$31:$D$50, "=*D2C2", E$31:E$50)</f>
        <v>104.6</v>
      </c>
      <c r="R6" s="12">
        <f t="shared" ref="R6:U6" si="9">AVERAGEIF($D$31:$D$50, "=*D2C2", F$31:F$50)</f>
        <v>88.4</v>
      </c>
      <c r="S6" s="12">
        <f>AVERAGEIF($D$31:$D$50, "=*D2C2", G$31:G$50)</f>
        <v>3824.6924586</v>
      </c>
      <c r="T6" s="12">
        <f t="shared" si="9"/>
        <v>365.21019510000002</v>
      </c>
      <c r="U6" s="12">
        <f t="shared" si="9"/>
        <v>9</v>
      </c>
      <c r="V6" s="12">
        <f t="shared" si="1"/>
        <v>0.81624075684999109</v>
      </c>
      <c r="W6" s="12">
        <f>AVERAGEIF($D$31:$D$50, "=*D2C2", J$31:J$50)</f>
        <v>12.436819222222223</v>
      </c>
      <c r="X6" s="12">
        <f>AVERAGEIF($D$31:$D$50, "=*D2C2", K$31:K$50)</f>
        <v>8.5</v>
      </c>
      <c r="Y6" s="12">
        <f t="shared" si="2"/>
        <v>0.77089404813610263</v>
      </c>
      <c r="Z6" s="12">
        <f>AVERAGEIF($D$31:$D$50, "=*D2C2", L$31:L$50)</f>
        <v>2.2999999999999998</v>
      </c>
      <c r="AA6" s="12">
        <f>AVERAGEIF($D$31:$D$50, "=*D2C2", M$31:M$50)</f>
        <v>22.0523171</v>
      </c>
      <c r="AB6" s="13">
        <f t="shared" si="3"/>
        <v>0.60523314699737651</v>
      </c>
    </row>
    <row r="7" spans="1:42">
      <c r="A7" s="4">
        <v>40</v>
      </c>
      <c r="B7" s="4" t="s">
        <v>17</v>
      </c>
      <c r="C7" s="4">
        <v>2</v>
      </c>
      <c r="D7" s="4" t="s">
        <v>20</v>
      </c>
      <c r="E7" s="4">
        <v>1888</v>
      </c>
      <c r="F7" s="4">
        <v>1435</v>
      </c>
      <c r="G7" s="4">
        <v>3728.703775</v>
      </c>
      <c r="H7" s="4">
        <v>296.21386799999999</v>
      </c>
      <c r="I7" s="4">
        <v>3790</v>
      </c>
      <c r="J7" s="4">
        <v>9.1868069999999999</v>
      </c>
      <c r="K7" s="4">
        <v>2139</v>
      </c>
      <c r="L7" s="4">
        <v>416</v>
      </c>
      <c r="M7" s="4">
        <v>346.55864400000002</v>
      </c>
      <c r="O7" s="5" t="s">
        <v>17</v>
      </c>
      <c r="P7" s="5" t="s">
        <v>20</v>
      </c>
      <c r="Q7" s="6">
        <f>AVERAGEIF($D$3:$D$10, "=*ref", E$3:E$10)</f>
        <v>1862.75</v>
      </c>
      <c r="R7" s="6">
        <f t="shared" ref="R7:U7" si="10">AVERAGEIF($D$3:$D$10, "=*ref", F$3:F$10)</f>
        <v>1405</v>
      </c>
      <c r="S7" s="6">
        <f>AVERAGEIF($D$3:$D$10, "=*ref", G$3:G$10)</f>
        <v>3787.0378337499997</v>
      </c>
      <c r="T7" s="6">
        <f>AVERAGEIF($D$3:$D$10, "=*ref", H$3:H$10)</f>
        <v>299.58540250000004</v>
      </c>
      <c r="U7" s="6">
        <f t="shared" si="10"/>
        <v>3762.75</v>
      </c>
      <c r="V7" s="6">
        <f t="shared" si="1"/>
        <v>21.716045456613298</v>
      </c>
      <c r="W7" s="6">
        <f>AVERAGEIF($D$3:$D$10, "=*ref", J$3:J$10)</f>
        <v>9.6842382499999999</v>
      </c>
      <c r="X7" s="6">
        <f>AVERAGEIF($D$3:$D$10, "=*ref", K$3:K$10)</f>
        <v>2152.5</v>
      </c>
      <c r="Y7" s="6">
        <f t="shared" si="2"/>
        <v>12.422772665034913</v>
      </c>
      <c r="Z7" s="6">
        <f>AVERAGEIF($D$3:$D$10, "=*ref", L$3:L$10)</f>
        <v>422.5</v>
      </c>
      <c r="AA7" s="6">
        <f>AVERAGEIF($D$3:$D$10, "=*ref", M$3:M$10)</f>
        <v>346.54099499999995</v>
      </c>
      <c r="AB7" s="6">
        <f t="shared" si="3"/>
        <v>9.51093238938833</v>
      </c>
    </row>
    <row r="8" spans="1:42">
      <c r="A8" s="9">
        <v>42</v>
      </c>
      <c r="B8" s="9" t="s">
        <v>17</v>
      </c>
      <c r="C8" s="9">
        <v>3</v>
      </c>
      <c r="D8" s="9" t="s">
        <v>20</v>
      </c>
      <c r="E8" s="9">
        <v>1855</v>
      </c>
      <c r="F8" s="9">
        <v>1389</v>
      </c>
      <c r="G8" s="9">
        <v>3837.7389029999999</v>
      </c>
      <c r="H8" s="9">
        <v>302.427142</v>
      </c>
      <c r="I8" s="9">
        <v>3702</v>
      </c>
      <c r="J8" s="9">
        <v>10.481361</v>
      </c>
      <c r="K8" s="9">
        <v>2169</v>
      </c>
      <c r="L8" s="9">
        <v>449</v>
      </c>
      <c r="M8" s="9">
        <v>354.81712099999999</v>
      </c>
      <c r="O8" s="5" t="s">
        <v>17</v>
      </c>
      <c r="P8" s="5" t="s">
        <v>21</v>
      </c>
      <c r="Q8" s="6">
        <f>AVERAGEIF($D$3:$D$10, "=*D2C2", E$3:E$10)</f>
        <v>111.75</v>
      </c>
      <c r="R8" s="6">
        <f t="shared" ref="R8:U8" si="11">AVERAGEIF($D$3:$D$10, "=*D2C2", F$3:F$10)</f>
        <v>106.25</v>
      </c>
      <c r="S8" s="6">
        <f>AVERAGEIF($D$3:$D$10, "=*D2C2", G$3:G$10)</f>
        <v>4196.6817354999994</v>
      </c>
      <c r="T8" s="6">
        <f>AVERAGEIF($D$3:$D$10, "=*D2C2", H$3:H$10)</f>
        <v>434.77827350000001</v>
      </c>
      <c r="U8" s="6">
        <f t="shared" si="11"/>
        <v>26.5</v>
      </c>
      <c r="V8" s="6">
        <f t="shared" si="1"/>
        <v>1.7451154506644586</v>
      </c>
      <c r="W8" s="6">
        <f>AVERAGEIF($D$3:$D$10, "=*D2C2", J$3:J$10)</f>
        <v>23.732005749999999</v>
      </c>
      <c r="X8" s="6">
        <f>AVERAGEIF($D$3:$D$10, "=*D2C2", K$3:K$10)</f>
        <v>30.75</v>
      </c>
      <c r="Y8" s="6">
        <f t="shared" si="2"/>
        <v>2.0249924569030981</v>
      </c>
      <c r="Z8" s="6">
        <f>AVERAGEIF($D$3:$D$10, "=*D2C2", L$3:L$10)</f>
        <v>6.25</v>
      </c>
      <c r="AA8" s="6">
        <f>AVERAGEIF($D$3:$D$10, "=*D2C2", M$3:M$10)</f>
        <v>30.370483499999999</v>
      </c>
      <c r="AB8" s="6">
        <f t="shared" si="3"/>
        <v>0.8335279789957718</v>
      </c>
    </row>
    <row r="9" spans="1:42">
      <c r="A9" s="4">
        <v>44</v>
      </c>
      <c r="B9" s="4" t="s">
        <v>17</v>
      </c>
      <c r="C9" s="4">
        <v>4</v>
      </c>
      <c r="D9" s="4" t="s">
        <v>20</v>
      </c>
      <c r="E9" s="4">
        <v>1861</v>
      </c>
      <c r="F9" s="4">
        <v>1392</v>
      </c>
      <c r="G9" s="4">
        <v>3767.9006610000001</v>
      </c>
      <c r="H9" s="4">
        <v>299.35772300000002</v>
      </c>
      <c r="I9" s="4">
        <v>3820</v>
      </c>
      <c r="J9" s="4">
        <v>9.2198949999999993</v>
      </c>
      <c r="K9" s="4">
        <v>2193</v>
      </c>
      <c r="L9" s="4">
        <v>427</v>
      </c>
      <c r="M9" s="4">
        <v>341.43357400000002</v>
      </c>
    </row>
    <row r="10" spans="1:42">
      <c r="A10" s="9">
        <v>46</v>
      </c>
      <c r="B10" s="9" t="s">
        <v>17</v>
      </c>
      <c r="C10" s="9">
        <v>5</v>
      </c>
      <c r="D10" s="9" t="s">
        <v>20</v>
      </c>
      <c r="E10" s="9">
        <v>1847</v>
      </c>
      <c r="F10" s="9">
        <v>1404</v>
      </c>
      <c r="G10" s="9">
        <v>3813.807996</v>
      </c>
      <c r="H10" s="9">
        <v>300.34287699999999</v>
      </c>
      <c r="I10" s="9">
        <v>3739</v>
      </c>
      <c r="J10" s="9">
        <v>9.8488900000000008</v>
      </c>
      <c r="K10" s="9">
        <v>2109</v>
      </c>
      <c r="L10" s="9">
        <v>398</v>
      </c>
      <c r="M10" s="9">
        <v>343.35464100000002</v>
      </c>
      <c r="O10" s="1" t="s">
        <v>23</v>
      </c>
      <c r="AE10" s="1" t="s">
        <v>24</v>
      </c>
    </row>
    <row r="11" spans="1:42" ht="36">
      <c r="A11" s="4">
        <v>1</v>
      </c>
      <c r="B11" s="4" t="s">
        <v>19</v>
      </c>
      <c r="C11" s="4">
        <v>1</v>
      </c>
      <c r="D11" s="4" t="s">
        <v>18</v>
      </c>
      <c r="E11" s="4">
        <v>15</v>
      </c>
      <c r="F11" s="4">
        <v>11</v>
      </c>
      <c r="G11" s="4">
        <v>4112.5874599999997</v>
      </c>
      <c r="H11" s="4">
        <v>362.45</v>
      </c>
      <c r="I11" s="4">
        <v>0</v>
      </c>
      <c r="J11" s="4" t="s">
        <v>25</v>
      </c>
      <c r="K11" s="4">
        <v>0</v>
      </c>
      <c r="L11" s="4">
        <v>0</v>
      </c>
      <c r="M11" s="4">
        <v>3.1503049999999999</v>
      </c>
      <c r="O11" s="3" t="s">
        <v>2</v>
      </c>
      <c r="P11" s="3" t="s">
        <v>4</v>
      </c>
      <c r="Q11" s="3" t="s">
        <v>5</v>
      </c>
      <c r="R11" s="3" t="s">
        <v>6</v>
      </c>
      <c r="S11" s="3" t="s">
        <v>7</v>
      </c>
      <c r="T11" s="3" t="s">
        <v>8</v>
      </c>
      <c r="U11" s="3" t="s">
        <v>9</v>
      </c>
      <c r="V11" s="3"/>
      <c r="W11" s="3" t="s">
        <v>10</v>
      </c>
      <c r="X11" s="3" t="s">
        <v>11</v>
      </c>
      <c r="Y11" s="3"/>
      <c r="Z11" s="3" t="s">
        <v>12</v>
      </c>
      <c r="AA11" s="3" t="s">
        <v>13</v>
      </c>
      <c r="AB11" s="3" t="s">
        <v>16</v>
      </c>
      <c r="AE11" s="3" t="s">
        <v>26</v>
      </c>
      <c r="AF11" s="3" t="s">
        <v>27</v>
      </c>
    </row>
    <row r="12" spans="1:42">
      <c r="A12" s="9">
        <v>19</v>
      </c>
      <c r="B12" s="9" t="s">
        <v>19</v>
      </c>
      <c r="C12" s="9">
        <v>10</v>
      </c>
      <c r="D12" s="9" t="s">
        <v>18</v>
      </c>
      <c r="E12" s="9">
        <v>8</v>
      </c>
      <c r="F12" s="9">
        <v>8</v>
      </c>
      <c r="G12" s="9">
        <v>4251.7842579999997</v>
      </c>
      <c r="H12" s="9">
        <v>435.96875</v>
      </c>
      <c r="I12" s="9">
        <v>0</v>
      </c>
      <c r="J12" s="9" t="s">
        <v>25</v>
      </c>
      <c r="K12" s="9">
        <v>0</v>
      </c>
      <c r="L12" s="9">
        <v>0</v>
      </c>
      <c r="M12" s="9">
        <v>2.457687</v>
      </c>
      <c r="O12" s="5" t="s">
        <v>19</v>
      </c>
      <c r="P12" s="5" t="s">
        <v>20</v>
      </c>
      <c r="Q12" s="6">
        <f>_xlfn.STDEV.P(E21:E30)</f>
        <v>1.4866068747318504</v>
      </c>
      <c r="R12" s="6">
        <f t="shared" ref="R12:U12" si="12">_xlfn.STDEV.P(F21:F30)</f>
        <v>1.3601470508735443</v>
      </c>
      <c r="S12" s="6">
        <f>_xlfn.STDEV.P(G21:G30)</f>
        <v>385.36691891767532</v>
      </c>
      <c r="T12" s="6">
        <f t="shared" si="12"/>
        <v>31.310881885081741</v>
      </c>
      <c r="U12" s="6">
        <f t="shared" si="12"/>
        <v>0.3</v>
      </c>
      <c r="V12" s="6"/>
      <c r="W12" s="6">
        <f>_xlfn.STDEV.P(J21:J30)</f>
        <v>0</v>
      </c>
      <c r="X12" s="6">
        <f>_xlfn.STDEV.P(K21:K30)</f>
        <v>0.3</v>
      </c>
      <c r="Y12" s="6"/>
      <c r="Z12" s="6">
        <f>_xlfn.STDEV.P(L21:L30)</f>
        <v>0</v>
      </c>
      <c r="AA12" s="6">
        <f>_xlfn.STDEV.P(M21:M30)</f>
        <v>0.37851516685926317</v>
      </c>
      <c r="AB12" s="7"/>
      <c r="AE12" s="6">
        <v>36.436069652503001</v>
      </c>
      <c r="AF12" s="6">
        <v>0.5</v>
      </c>
    </row>
    <row r="13" spans="1:42">
      <c r="A13" s="4">
        <v>3</v>
      </c>
      <c r="B13" s="4" t="s">
        <v>19</v>
      </c>
      <c r="C13" s="4">
        <v>2</v>
      </c>
      <c r="D13" s="4" t="s">
        <v>18</v>
      </c>
      <c r="E13" s="4">
        <v>18</v>
      </c>
      <c r="F13" s="4">
        <v>13</v>
      </c>
      <c r="G13" s="4">
        <v>4299.6696700000002</v>
      </c>
      <c r="H13" s="4">
        <v>402.06538499999999</v>
      </c>
      <c r="I13" s="4">
        <v>0</v>
      </c>
      <c r="J13" s="4" t="s">
        <v>25</v>
      </c>
      <c r="K13" s="4">
        <v>0</v>
      </c>
      <c r="L13" s="4">
        <v>0</v>
      </c>
      <c r="M13" s="4">
        <v>3.6044209999999999</v>
      </c>
      <c r="O13" s="5" t="s">
        <v>19</v>
      </c>
      <c r="P13" s="5" t="s">
        <v>21</v>
      </c>
      <c r="Q13" s="6">
        <f>_xlfn.STDEV.P(E11:E20)</f>
        <v>3.3600595232822883</v>
      </c>
      <c r="R13" s="6">
        <f t="shared" ref="R13:U13" si="13">_xlfn.STDEV.P(F11:F20)</f>
        <v>2.4596747752497685</v>
      </c>
      <c r="S13" s="6">
        <f>_xlfn.STDEV.P(G11:G20)</f>
        <v>478.41789968454577</v>
      </c>
      <c r="T13" s="6">
        <f t="shared" si="13"/>
        <v>59.972654343540377</v>
      </c>
      <c r="U13" s="6">
        <f t="shared" si="13"/>
        <v>0</v>
      </c>
      <c r="V13" s="6"/>
      <c r="W13" s="6" t="e">
        <f>_xlfn.STDEV.P(J11:J20)</f>
        <v>#DIV/0!</v>
      </c>
      <c r="X13" s="6">
        <f>_xlfn.STDEV.P(K11:K20)</f>
        <v>0.4</v>
      </c>
      <c r="Y13" s="6"/>
      <c r="Z13" s="6">
        <f>_xlfn.STDEV.P(L11:L20)</f>
        <v>0</v>
      </c>
      <c r="AA13" s="6">
        <f>_xlfn.STDEV.P(M11:M20)</f>
        <v>0.47211677848164774</v>
      </c>
      <c r="AB13" s="7"/>
    </row>
    <row r="14" spans="1:42">
      <c r="A14" s="9">
        <v>5</v>
      </c>
      <c r="B14" s="9" t="s">
        <v>19</v>
      </c>
      <c r="C14" s="9">
        <v>3</v>
      </c>
      <c r="D14" s="9" t="s">
        <v>18</v>
      </c>
      <c r="E14" s="9">
        <v>19</v>
      </c>
      <c r="F14" s="9">
        <v>16</v>
      </c>
      <c r="G14" s="9">
        <v>3797.0113900000001</v>
      </c>
      <c r="H14" s="9">
        <v>378.35624999999999</v>
      </c>
      <c r="I14" s="9">
        <v>0</v>
      </c>
      <c r="J14" s="9" t="s">
        <v>25</v>
      </c>
      <c r="K14" s="9">
        <v>0</v>
      </c>
      <c r="L14" s="9">
        <v>0</v>
      </c>
      <c r="M14" s="9">
        <v>3.799884</v>
      </c>
      <c r="O14" s="10" t="s">
        <v>22</v>
      </c>
      <c r="P14" s="10" t="s">
        <v>20</v>
      </c>
      <c r="Q14" s="12">
        <f>_xlfn.STDEV.P(E41:E50)</f>
        <v>4.1904653679513926</v>
      </c>
      <c r="R14" s="12">
        <f t="shared" ref="R14:U14" si="14">_xlfn.STDEV.P(F41:F50)</f>
        <v>3.5227829907617072</v>
      </c>
      <c r="S14" s="12">
        <f>_xlfn.STDEV.P(G41:G50)</f>
        <v>144.17484164552275</v>
      </c>
      <c r="T14" s="12">
        <f t="shared" si="14"/>
        <v>11.812811780934668</v>
      </c>
      <c r="U14" s="12">
        <f t="shared" si="14"/>
        <v>8.6579443287653444</v>
      </c>
      <c r="V14" s="12"/>
      <c r="W14" s="12">
        <f>_xlfn.STDEV.P(J41:J50)</f>
        <v>4.4608092243833308</v>
      </c>
      <c r="X14" s="12">
        <f>_xlfn.STDEV.P(K41:K50)</f>
        <v>5.5506756345511672</v>
      </c>
      <c r="Y14" s="12"/>
      <c r="Z14" s="12">
        <f>_xlfn.STDEV.P(L41:L50)</f>
        <v>3.1</v>
      </c>
      <c r="AA14" s="12">
        <f>_xlfn.STDEV.P(M41:M50)</f>
        <v>1.3408027596126928</v>
      </c>
      <c r="AB14" s="13"/>
    </row>
    <row r="15" spans="1:42">
      <c r="A15" s="4">
        <v>7</v>
      </c>
      <c r="B15" s="4" t="s">
        <v>19</v>
      </c>
      <c r="C15" s="4">
        <v>4</v>
      </c>
      <c r="D15" s="4" t="s">
        <v>18</v>
      </c>
      <c r="E15" s="4">
        <v>19</v>
      </c>
      <c r="F15" s="4">
        <v>15</v>
      </c>
      <c r="G15" s="4">
        <v>3839.1642430000002</v>
      </c>
      <c r="H15" s="4">
        <v>316.816667</v>
      </c>
      <c r="I15" s="4">
        <v>0</v>
      </c>
      <c r="J15" s="4" t="s">
        <v>25</v>
      </c>
      <c r="K15" s="4">
        <v>0</v>
      </c>
      <c r="L15" s="4">
        <v>0</v>
      </c>
      <c r="M15" s="4">
        <v>3.167888</v>
      </c>
      <c r="O15" s="10" t="s">
        <v>22</v>
      </c>
      <c r="P15" s="10" t="s">
        <v>21</v>
      </c>
      <c r="Q15" s="12">
        <f>_xlfn.STDEV.P(E31:E40)</f>
        <v>25.706808436676848</v>
      </c>
      <c r="R15" s="12">
        <f t="shared" ref="R15:T15" si="15">_xlfn.STDEV.P(F31:F40)</f>
        <v>12.893409169028958</v>
      </c>
      <c r="S15" s="12">
        <f>_xlfn.STDEV.P(G31:G40)</f>
        <v>244.08112008327436</v>
      </c>
      <c r="T15" s="12">
        <f t="shared" si="15"/>
        <v>25.852176020036563</v>
      </c>
      <c r="U15" s="12">
        <f>_xlfn.STDEV.P(I31:I40)</f>
        <v>5.2345009313209605</v>
      </c>
      <c r="V15" s="12"/>
      <c r="W15" s="12">
        <f>_xlfn.STDEV.P(J31:J40)</f>
        <v>9.7546655438945962</v>
      </c>
      <c r="X15" s="12">
        <f>_xlfn.STDEV.P(K31:K40)</f>
        <v>4.224926034855522</v>
      </c>
      <c r="Y15" s="12"/>
      <c r="Z15" s="12">
        <f>_xlfn.STDEV.P(L31:L40)</f>
        <v>2.3259406699226015</v>
      </c>
      <c r="AA15" s="12">
        <f>_xlfn.STDEV.P(M31:M40)</f>
        <v>3.8240454118370284</v>
      </c>
      <c r="AB15" s="13"/>
    </row>
    <row r="16" spans="1:42">
      <c r="A16" s="9">
        <v>9</v>
      </c>
      <c r="B16" s="9" t="s">
        <v>19</v>
      </c>
      <c r="C16" s="9">
        <v>5</v>
      </c>
      <c r="D16" s="9" t="s">
        <v>18</v>
      </c>
      <c r="E16" s="9">
        <v>17</v>
      </c>
      <c r="F16" s="9">
        <v>13</v>
      </c>
      <c r="G16" s="9">
        <v>2646.4297980000001</v>
      </c>
      <c r="H16" s="9">
        <v>210.99230800000001</v>
      </c>
      <c r="I16" s="9">
        <v>0</v>
      </c>
      <c r="J16" s="9" t="s">
        <v>25</v>
      </c>
      <c r="K16" s="9">
        <v>0</v>
      </c>
      <c r="L16" s="9">
        <v>0</v>
      </c>
      <c r="M16" s="9">
        <v>2.4816750000000001</v>
      </c>
      <c r="O16" s="5" t="s">
        <v>17</v>
      </c>
      <c r="P16" s="5" t="s">
        <v>20</v>
      </c>
      <c r="Q16" s="6">
        <f>_xlfn.STDEV.P(E7:E10)</f>
        <v>15.400892831261439</v>
      </c>
      <c r="R16" s="6">
        <f t="shared" ref="R16:U16" si="16">_xlfn.STDEV.P(F7:F10)</f>
        <v>18.207141456033124</v>
      </c>
      <c r="S16" s="6">
        <f>_xlfn.STDEV.P(G7:G10)</f>
        <v>42.000993443894899</v>
      </c>
      <c r="T16" s="6">
        <f t="shared" si="16"/>
        <v>2.2398846981162364</v>
      </c>
      <c r="U16" s="6">
        <f t="shared" si="16"/>
        <v>45.48282642932385</v>
      </c>
      <c r="V16" s="6"/>
      <c r="W16" s="6">
        <f>_xlfn.STDEV.P(J7:J10)</f>
        <v>0.53046380169686191</v>
      </c>
      <c r="X16" s="6">
        <f>_xlfn.STDEV.P(K7:K10)</f>
        <v>31.571347769773784</v>
      </c>
      <c r="Y16" s="6"/>
      <c r="Z16" s="6">
        <f>_xlfn.STDEV.P(L7:L10)</f>
        <v>18.472953201911167</v>
      </c>
      <c r="AA16" s="6">
        <f>_xlfn.STDEV.P(M7:M10)</f>
        <v>5.1169613575742749</v>
      </c>
      <c r="AB16" s="7"/>
    </row>
    <row r="17" spans="1:28">
      <c r="A17" s="4">
        <v>11</v>
      </c>
      <c r="B17" s="4" t="s">
        <v>19</v>
      </c>
      <c r="C17" s="4">
        <v>6</v>
      </c>
      <c r="D17" s="4" t="s">
        <v>18</v>
      </c>
      <c r="E17" s="4">
        <v>17</v>
      </c>
      <c r="F17" s="4">
        <v>13</v>
      </c>
      <c r="G17" s="4">
        <v>3241.0660330000001</v>
      </c>
      <c r="H17" s="4">
        <v>295.48461500000002</v>
      </c>
      <c r="I17" s="4">
        <v>0</v>
      </c>
      <c r="J17" s="4" t="s">
        <v>25</v>
      </c>
      <c r="K17" s="4">
        <v>0</v>
      </c>
      <c r="L17" s="4">
        <v>0</v>
      </c>
      <c r="M17" s="4">
        <v>2.669575</v>
      </c>
      <c r="O17" s="5" t="s">
        <v>17</v>
      </c>
      <c r="P17" s="5" t="s">
        <v>21</v>
      </c>
      <c r="Q17" s="6">
        <f>_xlfn.STDEV.P(E3:E6)</f>
        <v>6.1390145789043373</v>
      </c>
      <c r="R17" s="6">
        <f t="shared" ref="R17:U17" si="17">_xlfn.STDEV.P(F3:F6)</f>
        <v>5.717298313014636</v>
      </c>
      <c r="S17" s="6">
        <f>_xlfn.STDEV.P(G3:G6)</f>
        <v>150.65743865101498</v>
      </c>
      <c r="T17" s="6">
        <f t="shared" si="17"/>
        <v>6.984295234639438</v>
      </c>
      <c r="U17" s="6">
        <f t="shared" si="17"/>
        <v>4.7169905660283016</v>
      </c>
      <c r="V17" s="6"/>
      <c r="W17" s="6">
        <f>_xlfn.STDEV.P(J3:J6)</f>
        <v>32.464851130524679</v>
      </c>
      <c r="X17" s="6">
        <f>_xlfn.STDEV.P(K3:K6)</f>
        <v>5.5845769759221691</v>
      </c>
      <c r="Y17" s="6"/>
      <c r="Z17" s="6">
        <f>_xlfn.STDEV.P(L3:L6)</f>
        <v>2.8613807855648994</v>
      </c>
      <c r="AA17" s="6">
        <f>_xlfn.STDEV.P(M3:M6)</f>
        <v>2.529505711412162</v>
      </c>
      <c r="AB17" s="7"/>
    </row>
    <row r="18" spans="1:28">
      <c r="A18" s="9">
        <v>13</v>
      </c>
      <c r="B18" s="9" t="s">
        <v>19</v>
      </c>
      <c r="C18" s="9">
        <v>7</v>
      </c>
      <c r="D18" s="9" t="s">
        <v>18</v>
      </c>
      <c r="E18" s="9">
        <v>20</v>
      </c>
      <c r="F18" s="9">
        <v>17</v>
      </c>
      <c r="G18" s="9">
        <v>3641.6272450000001</v>
      </c>
      <c r="H18" s="9">
        <v>316.36470600000001</v>
      </c>
      <c r="I18" s="9">
        <v>0</v>
      </c>
      <c r="J18" s="9" t="s">
        <v>25</v>
      </c>
      <c r="K18" s="9">
        <v>0</v>
      </c>
      <c r="L18" s="9">
        <v>0</v>
      </c>
      <c r="M18" s="9">
        <v>3.3123909999999999</v>
      </c>
    </row>
    <row r="19" spans="1:28">
      <c r="A19" s="4">
        <v>15</v>
      </c>
      <c r="B19" s="4" t="s">
        <v>19</v>
      </c>
      <c r="C19" s="4">
        <v>8</v>
      </c>
      <c r="D19" s="4" t="s">
        <v>18</v>
      </c>
      <c r="E19" s="4">
        <v>18</v>
      </c>
      <c r="F19" s="4">
        <v>14</v>
      </c>
      <c r="G19" s="4">
        <v>3381.4929440000001</v>
      </c>
      <c r="H19" s="4">
        <v>327.2</v>
      </c>
      <c r="I19" s="4">
        <v>0</v>
      </c>
      <c r="J19" s="4" t="s">
        <v>25</v>
      </c>
      <c r="K19" s="4">
        <v>1</v>
      </c>
      <c r="L19" s="4">
        <v>0</v>
      </c>
      <c r="M19" s="4">
        <v>3.182563</v>
      </c>
      <c r="O19" s="1" t="s">
        <v>28</v>
      </c>
    </row>
    <row r="20" spans="1:28" ht="27">
      <c r="A20" s="9">
        <v>17</v>
      </c>
      <c r="B20" s="9" t="s">
        <v>19</v>
      </c>
      <c r="C20" s="9">
        <v>9</v>
      </c>
      <c r="D20" s="9" t="s">
        <v>18</v>
      </c>
      <c r="E20" s="9">
        <v>20</v>
      </c>
      <c r="F20" s="9">
        <v>15</v>
      </c>
      <c r="G20" s="9">
        <v>3725.9892460000001</v>
      </c>
      <c r="H20" s="9">
        <v>372.86</v>
      </c>
      <c r="I20" s="9">
        <v>0</v>
      </c>
      <c r="J20" s="9" t="s">
        <v>25</v>
      </c>
      <c r="K20" s="9">
        <v>1</v>
      </c>
      <c r="L20" s="9">
        <v>0</v>
      </c>
      <c r="M20" s="9">
        <v>3.7958120000000002</v>
      </c>
      <c r="O20" s="3" t="s">
        <v>2</v>
      </c>
      <c r="P20" s="3" t="s">
        <v>4</v>
      </c>
      <c r="Q20" s="3" t="s">
        <v>5</v>
      </c>
      <c r="R20" s="3" t="s">
        <v>6</v>
      </c>
      <c r="S20" s="3" t="s">
        <v>7</v>
      </c>
      <c r="T20" s="3" t="s">
        <v>8</v>
      </c>
      <c r="U20" s="3" t="s">
        <v>9</v>
      </c>
      <c r="V20" s="3"/>
      <c r="W20" s="3" t="s">
        <v>10</v>
      </c>
      <c r="X20" s="3" t="s">
        <v>11</v>
      </c>
      <c r="Y20" s="3"/>
      <c r="Z20" s="3" t="s">
        <v>12</v>
      </c>
      <c r="AA20" s="3" t="s">
        <v>13</v>
      </c>
      <c r="AB20" s="3" t="s">
        <v>16</v>
      </c>
    </row>
    <row r="21" spans="1:28">
      <c r="A21" s="4">
        <v>0</v>
      </c>
      <c r="B21" s="4" t="s">
        <v>19</v>
      </c>
      <c r="C21" s="4">
        <v>1</v>
      </c>
      <c r="D21" s="4" t="s">
        <v>20</v>
      </c>
      <c r="E21" s="4">
        <v>15</v>
      </c>
      <c r="F21" s="4">
        <v>12</v>
      </c>
      <c r="G21" s="4">
        <v>4077.0613969999999</v>
      </c>
      <c r="H21" s="4">
        <v>335.98750000000001</v>
      </c>
      <c r="I21" s="4">
        <v>0</v>
      </c>
      <c r="J21" s="4" t="s">
        <v>25</v>
      </c>
      <c r="K21" s="4">
        <v>0</v>
      </c>
      <c r="L21" s="4">
        <v>0</v>
      </c>
      <c r="M21" s="4">
        <v>2.9451589999999999</v>
      </c>
      <c r="O21" s="5" t="s">
        <v>19</v>
      </c>
      <c r="P21" s="5" t="s">
        <v>20</v>
      </c>
      <c r="Q21" s="6">
        <f>_xlfn.CONFIDENCE.NORM(0.05,Q12,10)</f>
        <v>0.92139155594861022</v>
      </c>
      <c r="R21" s="6">
        <f t="shared" ref="R21:U21" si="18">_xlfn.CONFIDENCE.NORM(0.05,R12,10)</f>
        <v>0.84301238533512224</v>
      </c>
      <c r="S21" s="6">
        <f>_xlfn.CONFIDENCE.NORM(0.05,S12,10)</f>
        <v>238.84850195968986</v>
      </c>
      <c r="T21" s="6">
        <f t="shared" si="18"/>
        <v>19.406329049448544</v>
      </c>
      <c r="U21" s="6">
        <f t="shared" si="18"/>
        <v>0.18593850969136841</v>
      </c>
      <c r="V21" s="6"/>
      <c r="W21" s="6" t="e">
        <f>_xlfn.CONFIDENCE.NORM(0.05,W12,10)</f>
        <v>#NUM!</v>
      </c>
      <c r="X21" s="6">
        <f t="shared" ref="X21" si="19">_xlfn.CONFIDENCE.NORM(0.05,X12,10)</f>
        <v>0.18593850969136841</v>
      </c>
      <c r="Y21" s="6"/>
      <c r="Z21" s="6" t="e">
        <f t="shared" ref="Z21:AA21" si="20">_xlfn.CONFIDENCE.NORM(0.05,Z12,10)</f>
        <v>#NUM!</v>
      </c>
      <c r="AA21" s="6">
        <f t="shared" si="20"/>
        <v>0.23460182007130345</v>
      </c>
      <c r="AB21" s="7"/>
    </row>
    <row r="22" spans="1:28">
      <c r="A22" s="9">
        <v>18</v>
      </c>
      <c r="B22" s="9" t="s">
        <v>19</v>
      </c>
      <c r="C22" s="9">
        <v>10</v>
      </c>
      <c r="D22" s="9" t="s">
        <v>20</v>
      </c>
      <c r="E22" s="9">
        <v>19</v>
      </c>
      <c r="F22" s="9">
        <v>13</v>
      </c>
      <c r="G22" s="9">
        <v>3904.2574460000001</v>
      </c>
      <c r="H22" s="9">
        <v>295.407692</v>
      </c>
      <c r="I22" s="9">
        <v>0</v>
      </c>
      <c r="J22" s="9" t="s">
        <v>25</v>
      </c>
      <c r="K22" s="9">
        <v>0</v>
      </c>
      <c r="L22" s="9">
        <v>0</v>
      </c>
      <c r="M22" s="9">
        <v>3.4220060000000001</v>
      </c>
      <c r="O22" s="5" t="s">
        <v>19</v>
      </c>
      <c r="P22" s="5" t="s">
        <v>21</v>
      </c>
      <c r="Q22" s="6">
        <f>_xlfn.CONFIDENCE.NORM(0.05,Q13,10)</f>
        <v>2.0825482007779947</v>
      </c>
      <c r="R22" s="6">
        <f t="shared" ref="R22:U22" si="21">_xlfn.CONFIDENCE.NORM(0.05,R13,10)</f>
        <v>1.524494206784645</v>
      </c>
      <c r="S22" s="6">
        <f>_xlfn.CONFIDENCE.NORM(0.05,S13,10)</f>
        <v>296.52103759006349</v>
      </c>
      <c r="T22" s="6">
        <f t="shared" si="21"/>
        <v>37.170753236244899</v>
      </c>
      <c r="U22" s="6" t="e">
        <f t="shared" si="21"/>
        <v>#NUM!</v>
      </c>
      <c r="V22" s="6"/>
      <c r="W22" s="6" t="e">
        <f>_xlfn.CONFIDENCE.NORM(0.05,W13,10)</f>
        <v>#DIV/0!</v>
      </c>
      <c r="X22" s="6">
        <f t="shared" ref="X22" si="22">_xlfn.CONFIDENCE.NORM(0.05,X13,10)</f>
        <v>0.24791801292182455</v>
      </c>
      <c r="Y22" s="6"/>
      <c r="Z22" s="6" t="e">
        <f t="shared" ref="Z22:AA22" si="23">_xlfn.CONFIDENCE.NORM(0.05,Z13,10)</f>
        <v>#NUM!</v>
      </c>
      <c r="AA22" s="6">
        <f t="shared" si="23"/>
        <v>0.29261563397055834</v>
      </c>
      <c r="AB22" s="7"/>
    </row>
    <row r="23" spans="1:28">
      <c r="A23" s="4">
        <v>2</v>
      </c>
      <c r="B23" s="4" t="s">
        <v>19</v>
      </c>
      <c r="C23" s="4">
        <v>2</v>
      </c>
      <c r="D23" s="4" t="s">
        <v>20</v>
      </c>
      <c r="E23" s="4">
        <v>18</v>
      </c>
      <c r="F23" s="4">
        <v>15</v>
      </c>
      <c r="G23" s="4">
        <v>4146.9297909999996</v>
      </c>
      <c r="H23" s="4">
        <v>329.23</v>
      </c>
      <c r="I23" s="4">
        <v>0</v>
      </c>
      <c r="J23" s="4" t="s">
        <v>25</v>
      </c>
      <c r="K23" s="4">
        <v>0</v>
      </c>
      <c r="L23" s="4">
        <v>0</v>
      </c>
      <c r="M23" s="4">
        <v>3.1041300000000001</v>
      </c>
      <c r="O23" s="10" t="s">
        <v>22</v>
      </c>
      <c r="P23" s="10" t="s">
        <v>20</v>
      </c>
      <c r="Q23" s="12">
        <f>_xlfn.CONFIDENCE.NORM(0.05,Q14,10)</f>
        <v>2.5972296181005792</v>
      </c>
      <c r="R23" s="12">
        <f t="shared" ref="R23:AA24" si="24">_xlfn.CONFIDENCE.NORM(0.05,R14,10)</f>
        <v>2.1834033975611118</v>
      </c>
      <c r="S23" s="12">
        <f>_xlfn.CONFIDENCE.NORM(0.05,S14,10)</f>
        <v>89.3588506351918</v>
      </c>
      <c r="T23" s="12">
        <f t="shared" si="24"/>
        <v>7.3215220593721062</v>
      </c>
      <c r="U23" s="12">
        <f t="shared" si="24"/>
        <v>5.3661508849382109</v>
      </c>
      <c r="V23" s="12"/>
      <c r="W23" s="12">
        <f>_xlfn.CONFIDENCE.NORM(0.05,W14,10)</f>
        <v>2.7647873973311521</v>
      </c>
      <c r="X23" s="12">
        <f t="shared" si="24"/>
        <v>3.4402811842287826</v>
      </c>
      <c r="Y23" s="12"/>
      <c r="Z23" s="12">
        <f t="shared" si="24"/>
        <v>1.9213646001441405</v>
      </c>
      <c r="AA23" s="13">
        <f t="shared" si="24"/>
        <v>0.83102288970819405</v>
      </c>
      <c r="AB23" s="13"/>
    </row>
    <row r="24" spans="1:28">
      <c r="A24" s="9">
        <v>4</v>
      </c>
      <c r="B24" s="9" t="s">
        <v>19</v>
      </c>
      <c r="C24" s="9">
        <v>3</v>
      </c>
      <c r="D24" s="9" t="s">
        <v>20</v>
      </c>
      <c r="E24" s="9">
        <v>19</v>
      </c>
      <c r="F24" s="9">
        <v>14</v>
      </c>
      <c r="G24" s="9">
        <v>3524.076184</v>
      </c>
      <c r="H24" s="9">
        <v>312.07857100000001</v>
      </c>
      <c r="I24" s="9">
        <v>0</v>
      </c>
      <c r="J24" s="9" t="s">
        <v>25</v>
      </c>
      <c r="K24" s="9">
        <v>0</v>
      </c>
      <c r="L24" s="9">
        <v>0</v>
      </c>
      <c r="M24" s="9">
        <v>3.6474690000000001</v>
      </c>
      <c r="O24" s="10" t="s">
        <v>22</v>
      </c>
      <c r="P24" s="10" t="s">
        <v>21</v>
      </c>
      <c r="Q24" s="12">
        <f>_xlfn.CONFIDENCE.NORM(0.05,Q15,10)</f>
        <v>15.9329521654573</v>
      </c>
      <c r="R24" s="12">
        <f t="shared" si="24"/>
        <v>7.9912709524342311</v>
      </c>
      <c r="S24" s="12">
        <f>_xlfn.CONFIDENCE.NORM(0.05,S15,10)</f>
        <v>151.28026570694658</v>
      </c>
      <c r="T24" s="12">
        <f t="shared" si="24"/>
        <v>16.023050271481768</v>
      </c>
      <c r="U24" s="12">
        <f t="shared" si="24"/>
        <v>3.2443176738263313</v>
      </c>
      <c r="V24" s="12"/>
      <c r="W24" s="12">
        <f>_xlfn.CONFIDENCE.NORM(0.05,W15,10)</f>
        <v>6.045893245898343</v>
      </c>
      <c r="X24" s="12">
        <f t="shared" si="24"/>
        <v>2.6185881682576606</v>
      </c>
      <c r="Y24" s="12"/>
      <c r="Z24" s="12">
        <f t="shared" si="24"/>
        <v>1.4416064726531719</v>
      </c>
      <c r="AA24" s="13">
        <f t="shared" si="24"/>
        <v>2.3701243495636408</v>
      </c>
      <c r="AB24" s="13"/>
    </row>
    <row r="25" spans="1:28">
      <c r="A25" s="4">
        <v>6</v>
      </c>
      <c r="B25" s="4" t="s">
        <v>19</v>
      </c>
      <c r="C25" s="4">
        <v>4</v>
      </c>
      <c r="D25" s="4" t="s">
        <v>20</v>
      </c>
      <c r="E25" s="4">
        <v>19</v>
      </c>
      <c r="F25" s="4">
        <v>15</v>
      </c>
      <c r="G25" s="4">
        <v>3832.5709320000001</v>
      </c>
      <c r="H25" s="4">
        <v>362.12</v>
      </c>
      <c r="I25" s="4">
        <v>0</v>
      </c>
      <c r="J25" s="4" t="s">
        <v>25</v>
      </c>
      <c r="K25" s="4">
        <v>0</v>
      </c>
      <c r="L25" s="4">
        <v>0</v>
      </c>
      <c r="M25" s="4">
        <v>3.7222219999999999</v>
      </c>
      <c r="O25" s="5" t="s">
        <v>17</v>
      </c>
      <c r="P25" s="5" t="s">
        <v>20</v>
      </c>
      <c r="Q25" s="6">
        <f>_xlfn.CONFIDENCE.NORM(0.05,Q16,4)</f>
        <v>15.092597639516759</v>
      </c>
      <c r="R25" s="6">
        <f t="shared" ref="R25:AA25" si="25">_xlfn.CONFIDENCE.NORM(0.05,R16,4)</f>
        <v>17.842670757625537</v>
      </c>
      <c r="S25" s="6">
        <f>_xlfn.CONFIDENCE.NORM(0.05,S16,4)</f>
        <v>41.160217232468455</v>
      </c>
      <c r="T25" s="6">
        <f t="shared" si="25"/>
        <v>2.1950466689150967</v>
      </c>
      <c r="U25" s="6">
        <f t="shared" si="25"/>
        <v>44.572350858280615</v>
      </c>
      <c r="V25" s="6"/>
      <c r="W25" s="6">
        <f>_xlfn.CONFIDENCE.NORM(0.05,W16,4)</f>
        <v>0.51984497321402312</v>
      </c>
      <c r="X25" s="6">
        <f t="shared" si="25"/>
        <v>30.939352286072779</v>
      </c>
      <c r="Y25" s="6"/>
      <c r="Z25" s="6">
        <f t="shared" si="25"/>
        <v>18.103161481919877</v>
      </c>
      <c r="AA25" s="6">
        <f t="shared" si="25"/>
        <v>5.014529985564379</v>
      </c>
      <c r="AB25" s="7"/>
    </row>
    <row r="26" spans="1:28">
      <c r="A26" s="9">
        <v>8</v>
      </c>
      <c r="B26" s="9" t="s">
        <v>19</v>
      </c>
      <c r="C26" s="9">
        <v>5</v>
      </c>
      <c r="D26" s="9" t="s">
        <v>20</v>
      </c>
      <c r="E26" s="9">
        <v>17</v>
      </c>
      <c r="F26" s="9">
        <v>14</v>
      </c>
      <c r="G26" s="9">
        <v>2866.313427</v>
      </c>
      <c r="H26" s="9">
        <v>240.557143</v>
      </c>
      <c r="I26" s="9">
        <v>0</v>
      </c>
      <c r="J26" s="9" t="s">
        <v>25</v>
      </c>
      <c r="K26" s="9">
        <v>0</v>
      </c>
      <c r="L26" s="9">
        <v>0</v>
      </c>
      <c r="M26" s="9">
        <v>2.4706220000000001</v>
      </c>
      <c r="O26" s="5" t="s">
        <v>17</v>
      </c>
      <c r="P26" s="5" t="s">
        <v>21</v>
      </c>
      <c r="Q26" s="6">
        <f>_xlfn.CONFIDENCE.NORM(0.05,Q17,4)</f>
        <v>6.0161237376094121</v>
      </c>
      <c r="R26" s="6">
        <f t="shared" ref="R26:AA26" si="26">_xlfn.CONFIDENCE.NORM(0.05,R17,4)</f>
        <v>5.602849391190146</v>
      </c>
      <c r="S26" s="6">
        <f>_xlfn.CONFIDENCE.NORM(0.05,S17,4)</f>
        <v>147.64157687952101</v>
      </c>
      <c r="T26" s="6">
        <f t="shared" si="26"/>
        <v>6.8444835586440105</v>
      </c>
      <c r="U26" s="6">
        <f t="shared" si="26"/>
        <v>4.6225658124153366</v>
      </c>
      <c r="V26" s="6"/>
      <c r="W26" s="6">
        <f>_xlfn.CONFIDENCE.NORM(0.05,W17,4)</f>
        <v>31.814969489641406</v>
      </c>
      <c r="X26" s="6">
        <f t="shared" si="26"/>
        <v>5.4727848708495284</v>
      </c>
      <c r="Y26" s="6"/>
      <c r="Z26" s="6">
        <f t="shared" si="26"/>
        <v>2.8041016428810646</v>
      </c>
      <c r="AA26" s="6">
        <f t="shared" si="26"/>
        <v>2.4788700465281019</v>
      </c>
      <c r="AB26" s="7"/>
    </row>
    <row r="27" spans="1:28">
      <c r="A27" s="4">
        <v>10</v>
      </c>
      <c r="B27" s="4" t="s">
        <v>19</v>
      </c>
      <c r="C27" s="4">
        <v>6</v>
      </c>
      <c r="D27" s="4" t="s">
        <v>20</v>
      </c>
      <c r="E27" s="4">
        <v>17</v>
      </c>
      <c r="F27" s="4">
        <v>14</v>
      </c>
      <c r="G27" s="4">
        <v>3162.1902580000001</v>
      </c>
      <c r="H27" s="4">
        <v>293.20357100000001</v>
      </c>
      <c r="I27" s="4">
        <v>0</v>
      </c>
      <c r="J27" s="4" t="s">
        <v>25</v>
      </c>
      <c r="K27" s="4">
        <v>0</v>
      </c>
      <c r="L27" s="4">
        <v>0</v>
      </c>
      <c r="M27" s="4">
        <v>2.8062830000000001</v>
      </c>
    </row>
    <row r="28" spans="1:28">
      <c r="A28" s="9">
        <v>12</v>
      </c>
      <c r="B28" s="9" t="s">
        <v>19</v>
      </c>
      <c r="C28" s="9">
        <v>7</v>
      </c>
      <c r="D28" s="9" t="s">
        <v>20</v>
      </c>
      <c r="E28" s="9">
        <v>20</v>
      </c>
      <c r="F28" s="9">
        <v>17</v>
      </c>
      <c r="G28" s="9">
        <v>3570.4074070000001</v>
      </c>
      <c r="H28" s="9">
        <v>293.314706</v>
      </c>
      <c r="I28" s="9">
        <v>0</v>
      </c>
      <c r="J28" s="9" t="s">
        <v>25</v>
      </c>
      <c r="K28" s="9">
        <v>0</v>
      </c>
      <c r="L28" s="9">
        <v>0</v>
      </c>
      <c r="M28" s="9">
        <v>3.0837699999999999</v>
      </c>
    </row>
    <row r="29" spans="1:28">
      <c r="A29" s="4">
        <v>14</v>
      </c>
      <c r="B29" s="4" t="s">
        <v>19</v>
      </c>
      <c r="C29" s="4">
        <v>8</v>
      </c>
      <c r="D29" s="4" t="s">
        <v>20</v>
      </c>
      <c r="E29" s="4">
        <v>19</v>
      </c>
      <c r="F29" s="4">
        <v>16</v>
      </c>
      <c r="G29" s="4">
        <v>3328.9858340000001</v>
      </c>
      <c r="H29" s="4">
        <v>292.06875000000002</v>
      </c>
      <c r="I29" s="4">
        <v>0</v>
      </c>
      <c r="J29" s="4" t="s">
        <v>25</v>
      </c>
      <c r="K29" s="4">
        <v>0</v>
      </c>
      <c r="L29" s="4">
        <v>0</v>
      </c>
      <c r="M29" s="4">
        <v>2.9016869999999999</v>
      </c>
    </row>
    <row r="30" spans="1:28">
      <c r="A30" s="9">
        <v>16</v>
      </c>
      <c r="B30" s="9" t="s">
        <v>19</v>
      </c>
      <c r="C30" s="9">
        <v>9</v>
      </c>
      <c r="D30" s="9" t="s">
        <v>20</v>
      </c>
      <c r="E30" s="9">
        <v>20</v>
      </c>
      <c r="F30" s="9">
        <v>15</v>
      </c>
      <c r="G30" s="9">
        <v>3558.5907630000002</v>
      </c>
      <c r="H30" s="9">
        <v>323.14666699999998</v>
      </c>
      <c r="I30" s="9">
        <v>1</v>
      </c>
      <c r="J30" s="9">
        <v>10</v>
      </c>
      <c r="K30" s="9">
        <v>1</v>
      </c>
      <c r="L30" s="9">
        <v>0</v>
      </c>
      <c r="M30" s="9">
        <v>3.4572430000000001</v>
      </c>
    </row>
    <row r="31" spans="1:28">
      <c r="A31" s="4">
        <v>21</v>
      </c>
      <c r="B31" s="4" t="s">
        <v>22</v>
      </c>
      <c r="C31" s="4">
        <v>1</v>
      </c>
      <c r="D31" s="4" t="s">
        <v>18</v>
      </c>
      <c r="E31" s="4">
        <v>94</v>
      </c>
      <c r="F31" s="4">
        <v>85</v>
      </c>
      <c r="G31" s="4">
        <v>3932.3981439999998</v>
      </c>
      <c r="H31" s="4">
        <v>382.96411799999998</v>
      </c>
      <c r="I31" s="4">
        <v>17</v>
      </c>
      <c r="J31" s="4">
        <v>12.764706</v>
      </c>
      <c r="K31" s="4">
        <v>11</v>
      </c>
      <c r="L31" s="4">
        <v>6</v>
      </c>
      <c r="M31" s="4">
        <v>23.347850000000001</v>
      </c>
    </row>
    <row r="32" spans="1:28">
      <c r="A32" s="9">
        <v>39</v>
      </c>
      <c r="B32" s="9" t="s">
        <v>22</v>
      </c>
      <c r="C32" s="9">
        <v>10</v>
      </c>
      <c r="D32" s="9" t="s">
        <v>18</v>
      </c>
      <c r="E32" s="9">
        <v>88</v>
      </c>
      <c r="F32" s="9">
        <v>81</v>
      </c>
      <c r="G32" s="9">
        <v>3601.3055629999999</v>
      </c>
      <c r="H32" s="9">
        <v>342.99012299999998</v>
      </c>
      <c r="I32" s="9">
        <v>6</v>
      </c>
      <c r="J32" s="9">
        <v>28.5</v>
      </c>
      <c r="K32" s="9">
        <v>4</v>
      </c>
      <c r="L32" s="9">
        <v>2</v>
      </c>
      <c r="M32" s="9">
        <v>18.935790000000001</v>
      </c>
    </row>
    <row r="33" spans="1:13">
      <c r="A33" s="4">
        <v>23</v>
      </c>
      <c r="B33" s="4" t="s">
        <v>22</v>
      </c>
      <c r="C33" s="4">
        <v>2</v>
      </c>
      <c r="D33" s="4" t="s">
        <v>18</v>
      </c>
      <c r="E33" s="4">
        <v>91</v>
      </c>
      <c r="F33" s="4">
        <v>84</v>
      </c>
      <c r="G33" s="4">
        <v>3751.5041970000002</v>
      </c>
      <c r="H33" s="4">
        <v>330.639881</v>
      </c>
      <c r="I33" s="4">
        <v>5</v>
      </c>
      <c r="J33" s="4">
        <v>3.8</v>
      </c>
      <c r="K33" s="4">
        <v>4</v>
      </c>
      <c r="L33" s="4">
        <v>0</v>
      </c>
      <c r="M33" s="4">
        <v>18.840871</v>
      </c>
    </row>
    <row r="34" spans="1:13">
      <c r="A34" s="9">
        <v>25</v>
      </c>
      <c r="B34" s="9" t="s">
        <v>22</v>
      </c>
      <c r="C34" s="9">
        <v>3</v>
      </c>
      <c r="D34" s="9" t="s">
        <v>18</v>
      </c>
      <c r="E34" s="9">
        <v>132</v>
      </c>
      <c r="F34" s="9">
        <v>99</v>
      </c>
      <c r="G34" s="9">
        <v>3842.499425</v>
      </c>
      <c r="H34" s="9">
        <v>373.52727299999998</v>
      </c>
      <c r="I34" s="9">
        <v>0</v>
      </c>
      <c r="J34" s="9" t="s">
        <v>25</v>
      </c>
      <c r="K34" s="9">
        <v>2</v>
      </c>
      <c r="L34" s="9">
        <v>0</v>
      </c>
      <c r="M34" s="9">
        <v>25.665171000000001</v>
      </c>
    </row>
    <row r="35" spans="1:13">
      <c r="A35" s="4">
        <v>27</v>
      </c>
      <c r="B35" s="4" t="s">
        <v>22</v>
      </c>
      <c r="C35" s="4">
        <v>4</v>
      </c>
      <c r="D35" s="4" t="s">
        <v>18</v>
      </c>
      <c r="E35" s="4">
        <v>70</v>
      </c>
      <c r="F35" s="4">
        <v>67</v>
      </c>
      <c r="G35" s="4">
        <v>4156.2976669999998</v>
      </c>
      <c r="H35" s="4">
        <v>390.37537300000002</v>
      </c>
      <c r="I35" s="4">
        <v>8</v>
      </c>
      <c r="J35" s="4">
        <v>4.5</v>
      </c>
      <c r="K35" s="4">
        <v>10</v>
      </c>
      <c r="L35" s="4">
        <v>2</v>
      </c>
      <c r="M35" s="4">
        <v>16.628155</v>
      </c>
    </row>
    <row r="36" spans="1:13">
      <c r="A36" s="9">
        <v>29</v>
      </c>
      <c r="B36" s="9" t="s">
        <v>22</v>
      </c>
      <c r="C36" s="9">
        <v>5</v>
      </c>
      <c r="D36" s="9" t="s">
        <v>18</v>
      </c>
      <c r="E36" s="9">
        <v>141</v>
      </c>
      <c r="F36" s="9">
        <v>101</v>
      </c>
      <c r="G36" s="9">
        <v>3880.6223949999999</v>
      </c>
      <c r="H36" s="9">
        <v>370.68613900000003</v>
      </c>
      <c r="I36" s="9">
        <v>10</v>
      </c>
      <c r="J36" s="9">
        <v>4.2</v>
      </c>
      <c r="K36" s="9">
        <v>9</v>
      </c>
      <c r="L36" s="9">
        <v>1</v>
      </c>
      <c r="M36" s="9">
        <v>27.459520000000001</v>
      </c>
    </row>
    <row r="37" spans="1:13">
      <c r="A37" s="4">
        <v>31</v>
      </c>
      <c r="B37" s="4" t="s">
        <v>22</v>
      </c>
      <c r="C37" s="4">
        <v>6</v>
      </c>
      <c r="D37" s="4" t="s">
        <v>18</v>
      </c>
      <c r="E37" s="4">
        <v>70</v>
      </c>
      <c r="F37" s="4">
        <v>68</v>
      </c>
      <c r="G37" s="4">
        <v>4297.6983970000001</v>
      </c>
      <c r="H37" s="4">
        <v>419.61911800000001</v>
      </c>
      <c r="I37" s="4">
        <v>5</v>
      </c>
      <c r="J37" s="4">
        <v>7</v>
      </c>
      <c r="K37" s="4">
        <v>7</v>
      </c>
      <c r="L37" s="4">
        <v>1</v>
      </c>
      <c r="M37" s="4">
        <v>17.268007000000001</v>
      </c>
    </row>
    <row r="38" spans="1:13">
      <c r="A38" s="9">
        <v>33</v>
      </c>
      <c r="B38" s="9" t="s">
        <v>22</v>
      </c>
      <c r="C38" s="9">
        <v>7</v>
      </c>
      <c r="D38" s="9" t="s">
        <v>18</v>
      </c>
      <c r="E38" s="9">
        <v>101</v>
      </c>
      <c r="F38" s="9">
        <v>95</v>
      </c>
      <c r="G38" s="9">
        <v>3730.7163449999998</v>
      </c>
      <c r="H38" s="9">
        <v>345.82315799999998</v>
      </c>
      <c r="I38" s="9">
        <v>16</v>
      </c>
      <c r="J38" s="9">
        <v>29.125</v>
      </c>
      <c r="K38" s="9">
        <v>17</v>
      </c>
      <c r="L38" s="9">
        <v>6</v>
      </c>
      <c r="M38" s="9">
        <v>20.790620000000001</v>
      </c>
    </row>
    <row r="39" spans="1:13">
      <c r="A39" s="4">
        <v>35</v>
      </c>
      <c r="B39" s="4" t="s">
        <v>22</v>
      </c>
      <c r="C39" s="4">
        <v>8</v>
      </c>
      <c r="D39" s="4" t="s">
        <v>18</v>
      </c>
      <c r="E39" s="4">
        <v>142</v>
      </c>
      <c r="F39" s="4">
        <v>105</v>
      </c>
      <c r="G39" s="4">
        <v>3473.9685439999998</v>
      </c>
      <c r="H39" s="4">
        <v>347.46666699999997</v>
      </c>
      <c r="I39" s="4">
        <v>15</v>
      </c>
      <c r="J39" s="4">
        <v>4.6666670000000003</v>
      </c>
      <c r="K39" s="4">
        <v>12</v>
      </c>
      <c r="L39" s="4">
        <v>5</v>
      </c>
      <c r="M39" s="4">
        <v>26.206394</v>
      </c>
    </row>
    <row r="40" spans="1:13">
      <c r="A40" s="9">
        <v>37</v>
      </c>
      <c r="B40" s="9" t="s">
        <v>22</v>
      </c>
      <c r="C40" s="9">
        <v>9</v>
      </c>
      <c r="D40" s="9" t="s">
        <v>18</v>
      </c>
      <c r="E40" s="9">
        <v>117</v>
      </c>
      <c r="F40" s="9">
        <v>99</v>
      </c>
      <c r="G40" s="9">
        <v>3579.9139089999999</v>
      </c>
      <c r="H40" s="9">
        <v>348.01010100000002</v>
      </c>
      <c r="I40" s="9">
        <v>8</v>
      </c>
      <c r="J40" s="9">
        <v>17.375</v>
      </c>
      <c r="K40" s="9">
        <v>9</v>
      </c>
      <c r="L40" s="9">
        <v>0</v>
      </c>
      <c r="M40" s="9">
        <v>25.380793000000001</v>
      </c>
    </row>
    <row r="41" spans="1:13">
      <c r="A41" s="4">
        <v>20</v>
      </c>
      <c r="B41" s="4" t="s">
        <v>22</v>
      </c>
      <c r="C41" s="4">
        <v>1</v>
      </c>
      <c r="D41" s="4" t="s">
        <v>20</v>
      </c>
      <c r="E41" s="4">
        <v>184</v>
      </c>
      <c r="F41" s="4">
        <v>149</v>
      </c>
      <c r="G41" s="4">
        <v>3586.7302869999999</v>
      </c>
      <c r="H41" s="4">
        <v>299.73255</v>
      </c>
      <c r="I41" s="4">
        <v>29</v>
      </c>
      <c r="J41" s="4">
        <v>15.758621</v>
      </c>
      <c r="K41" s="4">
        <v>15</v>
      </c>
      <c r="L41" s="4">
        <v>3</v>
      </c>
      <c r="M41" s="4">
        <v>29.33445</v>
      </c>
    </row>
    <row r="42" spans="1:13">
      <c r="A42" s="9">
        <v>38</v>
      </c>
      <c r="B42" s="9" t="s">
        <v>22</v>
      </c>
      <c r="C42" s="9">
        <v>10</v>
      </c>
      <c r="D42" s="9" t="s">
        <v>20</v>
      </c>
      <c r="E42" s="9">
        <v>189</v>
      </c>
      <c r="F42" s="9">
        <v>152</v>
      </c>
      <c r="G42" s="9">
        <v>3553.6634610000001</v>
      </c>
      <c r="H42" s="9">
        <v>289.65723700000001</v>
      </c>
      <c r="I42" s="9">
        <v>42</v>
      </c>
      <c r="J42" s="9">
        <v>7.6666670000000003</v>
      </c>
      <c r="K42" s="9">
        <v>22</v>
      </c>
      <c r="L42" s="9">
        <v>12</v>
      </c>
      <c r="M42" s="9">
        <v>29.559463999999998</v>
      </c>
    </row>
    <row r="43" spans="1:13">
      <c r="A43" s="4">
        <v>22</v>
      </c>
      <c r="B43" s="4" t="s">
        <v>22</v>
      </c>
      <c r="C43" s="4">
        <v>2</v>
      </c>
      <c r="D43" s="4" t="s">
        <v>20</v>
      </c>
      <c r="E43" s="4">
        <v>192</v>
      </c>
      <c r="F43" s="4">
        <v>148</v>
      </c>
      <c r="G43" s="4">
        <v>3807.5931190000001</v>
      </c>
      <c r="H43" s="4">
        <v>310.52297299999998</v>
      </c>
      <c r="I43" s="4">
        <v>53</v>
      </c>
      <c r="J43" s="4">
        <v>22.094339999999999</v>
      </c>
      <c r="K43" s="4">
        <v>30</v>
      </c>
      <c r="L43" s="4">
        <v>8</v>
      </c>
      <c r="M43" s="4">
        <v>33.203797000000002</v>
      </c>
    </row>
    <row r="44" spans="1:13">
      <c r="A44" s="9">
        <v>24</v>
      </c>
      <c r="B44" s="9" t="s">
        <v>22</v>
      </c>
      <c r="C44" s="9">
        <v>3</v>
      </c>
      <c r="D44" s="9" t="s">
        <v>20</v>
      </c>
      <c r="E44" s="9">
        <v>191</v>
      </c>
      <c r="F44" s="9">
        <v>151</v>
      </c>
      <c r="G44" s="9">
        <v>3682.0958999999998</v>
      </c>
      <c r="H44" s="9">
        <v>305.05331100000001</v>
      </c>
      <c r="I44" s="9">
        <v>36</v>
      </c>
      <c r="J44" s="9">
        <v>10</v>
      </c>
      <c r="K44" s="9">
        <v>23</v>
      </c>
      <c r="L44" s="9">
        <v>5</v>
      </c>
      <c r="M44" s="9">
        <v>32.459338000000002</v>
      </c>
    </row>
    <row r="45" spans="1:13">
      <c r="A45" s="4">
        <v>26</v>
      </c>
      <c r="B45" s="4" t="s">
        <v>22</v>
      </c>
      <c r="C45" s="4">
        <v>4</v>
      </c>
      <c r="D45" s="4" t="s">
        <v>20</v>
      </c>
      <c r="E45" s="4">
        <v>184</v>
      </c>
      <c r="F45" s="4">
        <v>158</v>
      </c>
      <c r="G45" s="4">
        <v>3791.9763619999999</v>
      </c>
      <c r="H45" s="4">
        <v>302.83069599999999</v>
      </c>
      <c r="I45" s="4">
        <v>50</v>
      </c>
      <c r="J45" s="4">
        <v>12.26</v>
      </c>
      <c r="K45" s="4">
        <v>28</v>
      </c>
      <c r="L45" s="4">
        <v>11</v>
      </c>
      <c r="M45" s="4">
        <v>30.407178999999999</v>
      </c>
    </row>
    <row r="46" spans="1:13">
      <c r="A46" s="9">
        <v>28</v>
      </c>
      <c r="B46" s="9" t="s">
        <v>22</v>
      </c>
      <c r="C46" s="9">
        <v>5</v>
      </c>
      <c r="D46" s="9" t="s">
        <v>20</v>
      </c>
      <c r="E46" s="9">
        <v>181</v>
      </c>
      <c r="F46" s="9">
        <v>149</v>
      </c>
      <c r="G46" s="9">
        <v>3753.835513</v>
      </c>
      <c r="H46" s="9">
        <v>326.658725</v>
      </c>
      <c r="I46" s="9">
        <v>32</v>
      </c>
      <c r="J46" s="9">
        <v>11.96875</v>
      </c>
      <c r="K46" s="9">
        <v>19</v>
      </c>
      <c r="L46" s="9">
        <v>8</v>
      </c>
      <c r="M46" s="9">
        <v>31.729202000000001</v>
      </c>
    </row>
    <row r="47" spans="1:13">
      <c r="A47" s="4">
        <v>30</v>
      </c>
      <c r="B47" s="4" t="s">
        <v>22</v>
      </c>
      <c r="C47" s="4">
        <v>6</v>
      </c>
      <c r="D47" s="4" t="s">
        <v>20</v>
      </c>
      <c r="E47" s="4">
        <v>181</v>
      </c>
      <c r="F47" s="4">
        <v>147</v>
      </c>
      <c r="G47" s="4">
        <v>3804.0427410000002</v>
      </c>
      <c r="H47" s="4">
        <v>314.841497</v>
      </c>
      <c r="I47" s="4">
        <v>49</v>
      </c>
      <c r="J47" s="4">
        <v>15.918367</v>
      </c>
      <c r="K47" s="4">
        <v>31</v>
      </c>
      <c r="L47" s="4">
        <v>4</v>
      </c>
      <c r="M47" s="4">
        <v>31.495812000000001</v>
      </c>
    </row>
    <row r="48" spans="1:13">
      <c r="A48" s="9">
        <v>32</v>
      </c>
      <c r="B48" s="9" t="s">
        <v>22</v>
      </c>
      <c r="C48" s="9">
        <v>7</v>
      </c>
      <c r="D48" s="9" t="s">
        <v>20</v>
      </c>
      <c r="E48" s="9">
        <v>185</v>
      </c>
      <c r="F48" s="9">
        <v>147</v>
      </c>
      <c r="G48" s="9">
        <v>3429.2786179999998</v>
      </c>
      <c r="H48" s="9">
        <v>281.81904800000001</v>
      </c>
      <c r="I48" s="9">
        <v>37</v>
      </c>
      <c r="J48" s="9">
        <v>7.72973</v>
      </c>
      <c r="K48" s="9">
        <v>20</v>
      </c>
      <c r="L48" s="9">
        <v>3</v>
      </c>
      <c r="M48" s="9">
        <v>29.485762000000001</v>
      </c>
    </row>
    <row r="49" spans="1:13">
      <c r="A49" s="4">
        <v>34</v>
      </c>
      <c r="B49" s="4" t="s">
        <v>22</v>
      </c>
      <c r="C49" s="4">
        <v>8</v>
      </c>
      <c r="D49" s="4" t="s">
        <v>20</v>
      </c>
      <c r="E49" s="4">
        <v>193</v>
      </c>
      <c r="F49" s="4">
        <v>156</v>
      </c>
      <c r="G49" s="4">
        <v>3424.1843079999999</v>
      </c>
      <c r="H49" s="4">
        <v>302.94038499999999</v>
      </c>
      <c r="I49" s="4">
        <v>30</v>
      </c>
      <c r="J49" s="4">
        <v>9.266667</v>
      </c>
      <c r="K49" s="4">
        <v>21</v>
      </c>
      <c r="L49" s="4">
        <v>5</v>
      </c>
      <c r="M49" s="4">
        <v>32.645541000000001</v>
      </c>
    </row>
    <row r="50" spans="1:13">
      <c r="A50" s="9">
        <v>36</v>
      </c>
      <c r="B50" s="9" t="s">
        <v>22</v>
      </c>
      <c r="C50" s="9">
        <v>9</v>
      </c>
      <c r="D50" s="9" t="s">
        <v>20</v>
      </c>
      <c r="E50" s="9">
        <v>188</v>
      </c>
      <c r="F50" s="9">
        <v>150</v>
      </c>
      <c r="G50" s="9">
        <v>3521.813811</v>
      </c>
      <c r="H50" s="9">
        <v>302.01400000000001</v>
      </c>
      <c r="I50" s="9">
        <v>30</v>
      </c>
      <c r="J50" s="9">
        <v>7.6333330000000004</v>
      </c>
      <c r="K50" s="9">
        <v>14</v>
      </c>
      <c r="L50" s="9">
        <v>4</v>
      </c>
      <c r="M50" s="9">
        <v>30.668341999999999</v>
      </c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Joakim Rydberg</dc:creator>
  <cp:keywords/>
  <dc:description/>
  <cp:lastModifiedBy>Joakim Rydberg</cp:lastModifiedBy>
  <cp:revision/>
  <dcterms:created xsi:type="dcterms:W3CDTF">2022-11-30T13:12:12Z</dcterms:created>
  <dcterms:modified xsi:type="dcterms:W3CDTF">2022-12-15T08:39:44Z</dcterms:modified>
  <cp:category/>
  <cp:contentStatus/>
</cp:coreProperties>
</file>