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Unidades compartidas\04_PROYECTOS I+D+i\2021 USEPE\iii) Project\WP5 Simulation and Validation\01 Emergency drone use case\03. BlueSky outputs\"/>
    </mc:Choice>
  </mc:AlternateContent>
  <xr:revisionPtr revIDLastSave="0" documentId="13_ncr:1_{73D8D117-2381-4464-B3B9-D793D6066F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Low_density" sheetId="2" r:id="rId2"/>
    <sheet name="Medium_density" sheetId="4" r:id="rId3"/>
    <sheet name="High_densit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5" l="1"/>
  <c r="D20" i="5"/>
  <c r="H17" i="5"/>
  <c r="D18" i="5" s="1"/>
  <c r="F17" i="5"/>
  <c r="D17" i="5"/>
  <c r="H16" i="5"/>
  <c r="F16" i="5"/>
  <c r="D20" i="4"/>
  <c r="H17" i="4"/>
  <c r="D18" i="4" s="1"/>
  <c r="F17" i="4"/>
  <c r="D17" i="4" s="1"/>
  <c r="H16" i="4"/>
  <c r="F16" i="4"/>
  <c r="D16" i="4"/>
  <c r="D20" i="2"/>
  <c r="D18" i="2"/>
  <c r="D17" i="2"/>
  <c r="H16" i="2"/>
  <c r="H17" i="2"/>
  <c r="F17" i="2"/>
  <c r="F16" i="2"/>
  <c r="D16" i="2"/>
  <c r="AD14" i="5"/>
  <c r="AD25" i="5" s="1"/>
  <c r="M14" i="5"/>
  <c r="M25" i="5" s="1"/>
  <c r="AD23" i="4"/>
  <c r="AD22" i="4"/>
  <c r="AD21" i="4"/>
  <c r="AD20" i="4"/>
  <c r="AD19" i="4"/>
  <c r="AD18" i="4"/>
  <c r="AD17" i="4"/>
  <c r="AD16" i="4"/>
  <c r="AD15" i="4"/>
  <c r="AD25" i="4" s="1"/>
  <c r="AD14" i="4"/>
  <c r="AD24" i="4" s="1"/>
  <c r="M23" i="4"/>
  <c r="M22" i="4"/>
  <c r="M21" i="4"/>
  <c r="M20" i="4"/>
  <c r="M19" i="4"/>
  <c r="M18" i="4"/>
  <c r="M17" i="4"/>
  <c r="M16" i="4"/>
  <c r="M15" i="4"/>
  <c r="M14" i="4"/>
  <c r="M25" i="4" s="1"/>
  <c r="AD23" i="2"/>
  <c r="AD22" i="2"/>
  <c r="AD21" i="2"/>
  <c r="AD20" i="2"/>
  <c r="AD19" i="2"/>
  <c r="AD18" i="2"/>
  <c r="AD17" i="2"/>
  <c r="AD16" i="2"/>
  <c r="AD15" i="2"/>
  <c r="AD14" i="2"/>
  <c r="AD25" i="2" s="1"/>
  <c r="M15" i="2"/>
  <c r="M16" i="2"/>
  <c r="M17" i="2"/>
  <c r="M18" i="2"/>
  <c r="M19" i="2"/>
  <c r="M20" i="2"/>
  <c r="M21" i="2"/>
  <c r="M22" i="2"/>
  <c r="M23" i="2"/>
  <c r="M14" i="2"/>
  <c r="V13" i="5"/>
  <c r="V12" i="5"/>
  <c r="E13" i="5"/>
  <c r="E12" i="5"/>
  <c r="V13" i="4"/>
  <c r="V12" i="4"/>
  <c r="E13" i="4"/>
  <c r="E12" i="4"/>
  <c r="V13" i="2"/>
  <c r="V12" i="2"/>
  <c r="E13" i="2"/>
  <c r="E12" i="2"/>
  <c r="M7" i="1"/>
  <c r="M8" i="1"/>
  <c r="M9" i="1"/>
  <c r="L8" i="1"/>
  <c r="K7" i="1"/>
  <c r="K8" i="1"/>
  <c r="K9" i="1"/>
  <c r="K10" i="1"/>
  <c r="J7" i="1"/>
  <c r="J8" i="1"/>
  <c r="J9" i="1"/>
  <c r="J10" i="1"/>
  <c r="I7" i="1"/>
  <c r="G8" i="1"/>
  <c r="F8" i="1"/>
  <c r="F9" i="1"/>
  <c r="D10" i="1"/>
  <c r="K4" i="1"/>
  <c r="J5" i="1"/>
  <c r="G6" i="1"/>
  <c r="AG13" i="5"/>
  <c r="AF13" i="5"/>
  <c r="AE13" i="5"/>
  <c r="AD13" i="5"/>
  <c r="AC13" i="5"/>
  <c r="M10" i="1" s="1"/>
  <c r="AB13" i="5"/>
  <c r="AA13" i="5"/>
  <c r="Z13" i="5"/>
  <c r="Y13" i="5"/>
  <c r="M6" i="1" s="1"/>
  <c r="X13" i="5"/>
  <c r="M5" i="1" s="1"/>
  <c r="W13" i="5"/>
  <c r="M4" i="1" s="1"/>
  <c r="P13" i="5"/>
  <c r="O13" i="5"/>
  <c r="N13" i="5"/>
  <c r="M13" i="5"/>
  <c r="L13" i="5"/>
  <c r="K13" i="5"/>
  <c r="J13" i="5"/>
  <c r="I13" i="5"/>
  <c r="H13" i="5"/>
  <c r="K6" i="1" s="1"/>
  <c r="G13" i="5"/>
  <c r="K5" i="1" s="1"/>
  <c r="F13" i="5"/>
  <c r="AG12" i="5"/>
  <c r="AF12" i="5"/>
  <c r="AE12" i="5"/>
  <c r="AD12" i="5"/>
  <c r="AC12" i="5"/>
  <c r="L10" i="1" s="1"/>
  <c r="AB12" i="5"/>
  <c r="L9" i="1" s="1"/>
  <c r="AA12" i="5"/>
  <c r="Z12" i="5"/>
  <c r="L7" i="1" s="1"/>
  <c r="Y12" i="5"/>
  <c r="L6" i="1" s="1"/>
  <c r="X12" i="5"/>
  <c r="L5" i="1" s="1"/>
  <c r="W12" i="5"/>
  <c r="L4" i="1" s="1"/>
  <c r="P12" i="5"/>
  <c r="O12" i="5"/>
  <c r="N12" i="5"/>
  <c r="M12" i="5"/>
  <c r="L12" i="5"/>
  <c r="K12" i="5"/>
  <c r="J12" i="5"/>
  <c r="I12" i="5"/>
  <c r="H12" i="5"/>
  <c r="J6" i="1" s="1"/>
  <c r="G12" i="5"/>
  <c r="F12" i="5"/>
  <c r="J4" i="1" s="1"/>
  <c r="AG13" i="4"/>
  <c r="AF13" i="4"/>
  <c r="AE13" i="4"/>
  <c r="AD13" i="4"/>
  <c r="AC13" i="4"/>
  <c r="I10" i="1" s="1"/>
  <c r="AB13" i="4"/>
  <c r="I9" i="1" s="1"/>
  <c r="AA13" i="4"/>
  <c r="I8" i="1" s="1"/>
  <c r="Z13" i="4"/>
  <c r="Y13" i="4"/>
  <c r="I6" i="1" s="1"/>
  <c r="X13" i="4"/>
  <c r="I5" i="1" s="1"/>
  <c r="W13" i="4"/>
  <c r="I4" i="1" s="1"/>
  <c r="P13" i="4"/>
  <c r="O13" i="4"/>
  <c r="N13" i="4"/>
  <c r="M13" i="4"/>
  <c r="L13" i="4"/>
  <c r="G10" i="1" s="1"/>
  <c r="K13" i="4"/>
  <c r="G9" i="1" s="1"/>
  <c r="J13" i="4"/>
  <c r="I13" i="4"/>
  <c r="G7" i="1" s="1"/>
  <c r="H13" i="4"/>
  <c r="G13" i="4"/>
  <c r="G5" i="1" s="1"/>
  <c r="F13" i="4"/>
  <c r="G4" i="1" s="1"/>
  <c r="AG12" i="4"/>
  <c r="AF12" i="4"/>
  <c r="AE12" i="4"/>
  <c r="AD12" i="4"/>
  <c r="AC12" i="4"/>
  <c r="H10" i="1" s="1"/>
  <c r="AB12" i="4"/>
  <c r="H9" i="1" s="1"/>
  <c r="AA12" i="4"/>
  <c r="H8" i="1" s="1"/>
  <c r="Z12" i="4"/>
  <c r="H7" i="1" s="1"/>
  <c r="Y12" i="4"/>
  <c r="H6" i="1" s="1"/>
  <c r="X12" i="4"/>
  <c r="H5" i="1" s="1"/>
  <c r="W12" i="4"/>
  <c r="H4" i="1" s="1"/>
  <c r="P12" i="4"/>
  <c r="O12" i="4"/>
  <c r="N12" i="4"/>
  <c r="M12" i="4"/>
  <c r="L12" i="4"/>
  <c r="F10" i="1" s="1"/>
  <c r="K12" i="4"/>
  <c r="J12" i="4"/>
  <c r="I12" i="4"/>
  <c r="F7" i="1" s="1"/>
  <c r="H12" i="4"/>
  <c r="F6" i="1" s="1"/>
  <c r="G12" i="4"/>
  <c r="F5" i="1" s="1"/>
  <c r="F12" i="4"/>
  <c r="F4" i="1" s="1"/>
  <c r="P13" i="2"/>
  <c r="O13" i="2"/>
  <c r="N13" i="2"/>
  <c r="M13" i="2"/>
  <c r="L13" i="2"/>
  <c r="C10" i="1" s="1"/>
  <c r="K13" i="2"/>
  <c r="C9" i="1" s="1"/>
  <c r="J13" i="2"/>
  <c r="C8" i="1" s="1"/>
  <c r="I13" i="2"/>
  <c r="C7" i="1" s="1"/>
  <c r="H13" i="2"/>
  <c r="C6" i="1" s="1"/>
  <c r="G13" i="2"/>
  <c r="C5" i="1" s="1"/>
  <c r="F13" i="2"/>
  <c r="C4" i="1" s="1"/>
  <c r="P12" i="2"/>
  <c r="O12" i="2"/>
  <c r="N12" i="2"/>
  <c r="M12" i="2"/>
  <c r="L12" i="2"/>
  <c r="B10" i="1" s="1"/>
  <c r="K12" i="2"/>
  <c r="B9" i="1" s="1"/>
  <c r="J12" i="2"/>
  <c r="B8" i="1" s="1"/>
  <c r="I12" i="2"/>
  <c r="B7" i="1" s="1"/>
  <c r="H12" i="2"/>
  <c r="B6" i="1" s="1"/>
  <c r="G12" i="2"/>
  <c r="B5" i="1" s="1"/>
  <c r="F12" i="2"/>
  <c r="B4" i="1" s="1"/>
  <c r="X12" i="2"/>
  <c r="D5" i="1" s="1"/>
  <c r="Y12" i="2"/>
  <c r="D6" i="1" s="1"/>
  <c r="Z12" i="2"/>
  <c r="D7" i="1" s="1"/>
  <c r="AA12" i="2"/>
  <c r="D8" i="1" s="1"/>
  <c r="O8" i="1" s="1"/>
  <c r="AB12" i="2"/>
  <c r="D9" i="1" s="1"/>
  <c r="AC12" i="2"/>
  <c r="AD12" i="2"/>
  <c r="AE12" i="2"/>
  <c r="AF12" i="2"/>
  <c r="AG12" i="2"/>
  <c r="X13" i="2"/>
  <c r="E5" i="1" s="1"/>
  <c r="Y13" i="2"/>
  <c r="E6" i="1" s="1"/>
  <c r="Z13" i="2"/>
  <c r="E7" i="1" s="1"/>
  <c r="AA13" i="2"/>
  <c r="E8" i="1" s="1"/>
  <c r="AB13" i="2"/>
  <c r="E9" i="1" s="1"/>
  <c r="AC13" i="2"/>
  <c r="E10" i="1" s="1"/>
  <c r="AD13" i="2"/>
  <c r="AE13" i="2"/>
  <c r="AF13" i="2"/>
  <c r="AG13" i="2"/>
  <c r="W13" i="2"/>
  <c r="E4" i="1" s="1"/>
  <c r="W12" i="2"/>
  <c r="D4" i="1" s="1"/>
  <c r="Q10" i="1" l="1"/>
  <c r="Q6" i="1"/>
  <c r="P6" i="1"/>
  <c r="Q5" i="1"/>
  <c r="Q7" i="1"/>
  <c r="P9" i="1"/>
  <c r="P5" i="1"/>
  <c r="Q9" i="1"/>
  <c r="P8" i="1"/>
  <c r="Q4" i="1"/>
  <c r="Q8" i="1"/>
  <c r="P7" i="1"/>
  <c r="O5" i="1"/>
  <c r="P10" i="1"/>
  <c r="P4" i="1"/>
  <c r="O6" i="1"/>
  <c r="O4" i="1"/>
  <c r="O9" i="1"/>
  <c r="O10" i="1"/>
  <c r="O7" i="1"/>
  <c r="AD24" i="2"/>
  <c r="M24" i="4"/>
  <c r="M25" i="2"/>
  <c r="M24" i="2"/>
  <c r="AD24" i="5"/>
  <c r="M24" i="5"/>
</calcChain>
</file>

<file path=xl/sharedStrings.xml><?xml version="1.0" encoding="utf-8"?>
<sst xmlns="http://schemas.openxmlformats.org/spreadsheetml/2006/main" count="194" uniqueCount="33">
  <si>
    <t>Completed Flights </t>
  </si>
  <si>
    <t>Average distance flown </t>
  </si>
  <si>
    <t>Average flying time </t>
  </si>
  <si>
    <t>Conflicts started </t>
  </si>
  <si>
    <t>Average conflict time </t>
  </si>
  <si>
    <t>Loss of Separation </t>
  </si>
  <si>
    <t>Near Mid-Air Collisions </t>
  </si>
  <si>
    <t>Average</t>
  </si>
  <si>
    <t>Standard Deviation</t>
  </si>
  <si>
    <t>Low density</t>
  </si>
  <si>
    <t>Reference</t>
  </si>
  <si>
    <t>D2-C2</t>
  </si>
  <si>
    <t>Medium density</t>
  </si>
  <si>
    <t>High density</t>
  </si>
  <si>
    <t>low</t>
  </si>
  <si>
    <t>D2C2</t>
  </si>
  <si>
    <t>Density</t>
  </si>
  <si>
    <t>Dataset</t>
  </si>
  <si>
    <t>Scenario</t>
  </si>
  <si>
    <t>Started Flights</t>
  </si>
  <si>
    <t>Completed Flights</t>
  </si>
  <si>
    <t>Avg. Distance Flown</t>
  </si>
  <si>
    <t>Avg. flying time</t>
  </si>
  <si>
    <t>Conflicts</t>
  </si>
  <si>
    <t>Avg. conflict time</t>
  </si>
  <si>
    <t>LoS</t>
  </si>
  <si>
    <t>NMACs</t>
  </si>
  <si>
    <t>ref</t>
  </si>
  <si>
    <t>medium</t>
  </si>
  <si>
    <t>high</t>
  </si>
  <si>
    <t>NaN</t>
  </si>
  <si>
    <t>Region area</t>
  </si>
  <si>
    <t>Simultaneous fligths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</si>
</sst>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18"/>
      <color rgb="FF59666D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4F81BD"/>
      </bottom>
      <diagonal/>
    </border>
    <border>
      <left style="thin">
        <color rgb="FF000000"/>
      </left>
      <right/>
      <top style="medium">
        <color rgb="FF4F81BD"/>
      </top>
      <bottom style="medium">
        <color rgb="FF4F81BD"/>
      </bottom>
      <diagonal/>
    </border>
    <border>
      <left style="thin">
        <color rgb="FF000000"/>
      </left>
      <right/>
      <top style="medium">
        <color rgb="FF4F81BD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0" xfId="0" applyNumberFormat="1"/>
    <xf numFmtId="164" fontId="0" fillId="0" borderId="0" xfId="0" applyNumberFormat="1"/>
    <xf numFmtId="2" fontId="4" fillId="0" borderId="1" xfId="0" applyNumberFormat="1" applyFont="1" applyBorder="1" applyAlignment="1">
      <alignment horizontal="center"/>
    </xf>
    <xf numFmtId="0" fontId="5" fillId="7" borderId="5" xfId="0" applyFont="1" applyFill="1" applyBorder="1"/>
    <xf numFmtId="0" fontId="5" fillId="7" borderId="6" xfId="0" applyFont="1" applyFill="1" applyBorder="1"/>
    <xf numFmtId="0" fontId="1" fillId="0" borderId="0" xfId="0" applyFont="1" applyAlignment="1">
      <alignment wrapText="1"/>
    </xf>
    <xf numFmtId="0" fontId="2" fillId="0" borderId="0" xfId="0" applyFont="1"/>
    <xf numFmtId="165" fontId="0" fillId="0" borderId="0" xfId="0" applyNumberForma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60" zoomScaleNormal="60" workbookViewId="0">
      <selection activeCell="T5" sqref="T5"/>
    </sheetView>
  </sheetViews>
  <sheetFormatPr defaultRowHeight="14.4" x14ac:dyDescent="0.3"/>
  <cols>
    <col min="1" max="1" width="26" customWidth="1"/>
    <col min="2" max="2" width="23.5546875" customWidth="1"/>
    <col min="3" max="3" width="25.6640625" customWidth="1"/>
    <col min="4" max="4" width="19.6640625" customWidth="1"/>
    <col min="5" max="5" width="22.88671875" customWidth="1"/>
    <col min="6" max="6" width="20.21875" customWidth="1"/>
    <col min="7" max="7" width="19.6640625" customWidth="1"/>
    <col min="8" max="8" width="13.33203125" customWidth="1"/>
    <col min="9" max="9" width="19.109375" customWidth="1"/>
    <col min="10" max="10" width="15.33203125" customWidth="1"/>
    <col min="11" max="11" width="16.44140625" customWidth="1"/>
    <col min="12" max="12" width="13.109375" customWidth="1"/>
    <col min="13" max="13" width="24.21875" customWidth="1"/>
    <col min="15" max="15" width="12.21875" customWidth="1"/>
    <col min="16" max="16" width="11.33203125" customWidth="1"/>
  </cols>
  <sheetData>
    <row r="1" spans="1:17" x14ac:dyDescent="0.3">
      <c r="B1" s="25" t="s">
        <v>9</v>
      </c>
      <c r="C1" s="25"/>
      <c r="D1" s="25"/>
      <c r="E1" s="25"/>
      <c r="F1" s="26" t="s">
        <v>12</v>
      </c>
      <c r="G1" s="26"/>
      <c r="H1" s="26"/>
      <c r="I1" s="26"/>
      <c r="J1" s="24" t="s">
        <v>13</v>
      </c>
      <c r="K1" s="24"/>
      <c r="L1" s="24"/>
      <c r="M1" s="24"/>
    </row>
    <row r="2" spans="1:17" x14ac:dyDescent="0.3">
      <c r="B2" s="25" t="s">
        <v>10</v>
      </c>
      <c r="C2" s="25"/>
      <c r="D2" s="25" t="s">
        <v>11</v>
      </c>
      <c r="E2" s="25"/>
      <c r="F2" s="26" t="s">
        <v>10</v>
      </c>
      <c r="G2" s="26"/>
      <c r="H2" s="26" t="s">
        <v>11</v>
      </c>
      <c r="I2" s="26"/>
      <c r="J2" s="24" t="s">
        <v>10</v>
      </c>
      <c r="K2" s="24"/>
      <c r="L2" s="24" t="s">
        <v>11</v>
      </c>
      <c r="M2" s="24"/>
    </row>
    <row r="3" spans="1:17" x14ac:dyDescent="0.3">
      <c r="B3" s="2" t="s">
        <v>7</v>
      </c>
      <c r="C3" s="2" t="s">
        <v>8</v>
      </c>
      <c r="D3" s="2" t="s">
        <v>7</v>
      </c>
      <c r="E3" s="2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4" t="s">
        <v>7</v>
      </c>
      <c r="K3" s="4" t="s">
        <v>8</v>
      </c>
      <c r="L3" s="4" t="s">
        <v>7</v>
      </c>
      <c r="M3" s="4" t="s">
        <v>8</v>
      </c>
    </row>
    <row r="4" spans="1:17" ht="47.4" thickBot="1" x14ac:dyDescent="0.45">
      <c r="A4" s="13" t="s">
        <v>0</v>
      </c>
      <c r="B4" s="18">
        <f ca="1">OFFSET(Low_density!$F$12,0,ROW()-ROW($B$4))</f>
        <v>12.5</v>
      </c>
      <c r="C4" s="18">
        <f ca="1">OFFSET(Low_density!$F$13,0,ROW()-ROW($B$4))</f>
        <v>2.0138409955990952</v>
      </c>
      <c r="D4" s="18">
        <f ca="1">OFFSET(Low_density!$W$12,0,ROW()-ROW($D$4))</f>
        <v>6</v>
      </c>
      <c r="E4" s="18">
        <f ca="1">OFFSET(Low_density!$W$13,0,ROW()-ROW($D$4))</f>
        <v>2.2110831935702668</v>
      </c>
      <c r="F4" s="18">
        <f ca="1">OFFSET(Medium_density!$F$12,0,ROW()-ROW($B$4))</f>
        <v>119.7</v>
      </c>
      <c r="G4" s="18">
        <f ca="1">OFFSET(Medium_density!$F$13,0,ROW()-ROW($B$4))</f>
        <v>6.0194130389377118</v>
      </c>
      <c r="H4" s="18">
        <f ca="1">OFFSET(Medium_density!$W$12,0,ROW()-ROW($D$4))</f>
        <v>51.6</v>
      </c>
      <c r="I4" s="18">
        <f ca="1">OFFSET(Medium_density!$W$13,0,ROW()-ROW($D$4))</f>
        <v>7.8059806131794547</v>
      </c>
      <c r="J4" s="18">
        <f ca="1">OFFSET(High_density!$F$12,0,ROW()-ROW($B$4))</f>
        <v>1201</v>
      </c>
      <c r="K4" s="18" t="e">
        <f ca="1">OFFSET(High_density!$F$13,0,ROW()-ROW($B$4))</f>
        <v>#DIV/0!</v>
      </c>
      <c r="L4" s="18">
        <f ca="1">OFFSET(High_density!$W$12,0,ROW()-ROW($D$4))</f>
        <v>288</v>
      </c>
      <c r="M4" s="18" t="e">
        <f ca="1">OFFSET(High_density!$W$13,0,ROW()-ROW($D$4))</f>
        <v>#DIV/0!</v>
      </c>
      <c r="O4" s="27">
        <f ca="1">(D4-B4)/B4</f>
        <v>-0.52</v>
      </c>
      <c r="P4" s="27">
        <f ca="1">(H4-F4)/F4</f>
        <v>-0.56892230576441094</v>
      </c>
      <c r="Q4" s="27">
        <f ca="1">(L4-J4)/J4</f>
        <v>-0.76019983347210662</v>
      </c>
    </row>
    <row r="5" spans="1:17" ht="47.4" thickBot="1" x14ac:dyDescent="0.45">
      <c r="A5" s="14" t="s">
        <v>1</v>
      </c>
      <c r="B5" s="18">
        <f ca="1">OFFSET(Low_density!$F$12,0,ROW()-ROW($B$4))</f>
        <v>4445.0254170999997</v>
      </c>
      <c r="C5" s="18">
        <f ca="1">OFFSET(Low_density!$F$13,0,ROW()-ROW($B$4))</f>
        <v>250.08401736284074</v>
      </c>
      <c r="D5" s="18">
        <f ca="1">OFFSET(Low_density!$W$12,0,ROW()-ROW($D$4))</f>
        <v>5617.1859003000009</v>
      </c>
      <c r="E5" s="18">
        <f ca="1">OFFSET(Low_density!$W$13,0,ROW()-ROW($D$4))</f>
        <v>879.97918013232936</v>
      </c>
      <c r="F5" s="18">
        <f ca="1">OFFSET(Medium_density!$F$12,0,ROW()-ROW($B$4))</f>
        <v>4066.7682502999996</v>
      </c>
      <c r="G5" s="18">
        <f ca="1">OFFSET(Medium_density!$F$13,0,ROW()-ROW($B$4))</f>
        <v>174.68636213372523</v>
      </c>
      <c r="H5" s="18">
        <f ca="1">OFFSET(Medium_density!$W$12,0,ROW()-ROW($D$4))</f>
        <v>4621.0028412000001</v>
      </c>
      <c r="I5" s="18">
        <f ca="1">OFFSET(Medium_density!$W$13,0,ROW()-ROW($D$4))</f>
        <v>433.70015165053763</v>
      </c>
      <c r="J5" s="18">
        <f ca="1">OFFSET(High_density!$F$12,0,ROW()-ROW($B$4))</f>
        <v>4039.0885830000002</v>
      </c>
      <c r="K5" s="18" t="e">
        <f ca="1">OFFSET(High_density!$F$13,0,ROW()-ROW($B$4))</f>
        <v>#DIV/0!</v>
      </c>
      <c r="L5" s="18">
        <f ca="1">OFFSET(High_density!$W$12,0,ROW()-ROW($D$4))</f>
        <v>4358.5392810000003</v>
      </c>
      <c r="M5" s="18" t="e">
        <f ca="1">OFFSET(High_density!$W$13,0,ROW()-ROW($D$4))</f>
        <v>#DIV/0!</v>
      </c>
      <c r="O5" s="27">
        <f t="shared" ref="O5:Q10" ca="1" si="0">(D5-B5)/B5</f>
        <v>0.26370163794580415</v>
      </c>
      <c r="P5" s="27">
        <f t="shared" ref="P5:P10" ca="1" si="1">(H5-F5)/F5</f>
        <v>0.1362837901714993</v>
      </c>
      <c r="Q5" s="27">
        <f t="shared" ref="Q5:Q10" ca="1" si="2">(L5-J5)/J5</f>
        <v>7.908979747176792E-2</v>
      </c>
    </row>
    <row r="6" spans="1:17" ht="47.4" thickBot="1" x14ac:dyDescent="0.45">
      <c r="A6" s="14" t="s">
        <v>2</v>
      </c>
      <c r="B6" s="18">
        <f ca="1">OFFSET(Low_density!$F$12,0,ROW()-ROW($B$4))</f>
        <v>388.72726499999999</v>
      </c>
      <c r="C6" s="18">
        <f ca="1">OFFSET(Low_density!$F$13,0,ROW()-ROW($B$4))</f>
        <v>29.031719026997255</v>
      </c>
      <c r="D6" s="18">
        <f ca="1">OFFSET(Low_density!$W$12,0,ROW()-ROW($D$4))</f>
        <v>464.15207930000008</v>
      </c>
      <c r="E6" s="18">
        <f ca="1">OFFSET(Low_density!$W$13,0,ROW()-ROW($D$4))</f>
        <v>58.355938559829518</v>
      </c>
      <c r="F6" s="18">
        <f ca="1">OFFSET(Medium_density!$F$12,0,ROW()-ROW($B$4))</f>
        <v>361.37133140000003</v>
      </c>
      <c r="G6" s="18">
        <f ca="1">OFFSET(Medium_density!$F$13,0,ROW()-ROW($B$4))</f>
        <v>14.119842539307731</v>
      </c>
      <c r="H6" s="18">
        <f ca="1">OFFSET(Medium_density!$W$12,0,ROW()-ROW($D$4))</f>
        <v>418.29578909999998</v>
      </c>
      <c r="I6" s="18">
        <f ca="1">OFFSET(Medium_density!$W$13,0,ROW()-ROW($D$4))</f>
        <v>41.416913187088809</v>
      </c>
      <c r="J6" s="18">
        <f ca="1">OFFSET(High_density!$F$12,0,ROW()-ROW($B$4))</f>
        <v>354.374438</v>
      </c>
      <c r="K6" s="18" t="e">
        <f ca="1">OFFSET(High_density!$F$13,0,ROW()-ROW($B$4))</f>
        <v>#DIV/0!</v>
      </c>
      <c r="L6" s="18">
        <f ca="1">OFFSET(High_density!$W$12,0,ROW()-ROW($D$4))</f>
        <v>420.740972</v>
      </c>
      <c r="M6" s="18" t="e">
        <f ca="1">OFFSET(High_density!$W$13,0,ROW()-ROW($D$4))</f>
        <v>#DIV/0!</v>
      </c>
      <c r="O6" s="27">
        <f t="shared" ca="1" si="0"/>
        <v>0.19403016225270459</v>
      </c>
      <c r="P6" s="27">
        <f t="shared" ca="1" si="1"/>
        <v>0.15752344680876348</v>
      </c>
      <c r="Q6" s="27">
        <f t="shared" ca="1" si="2"/>
        <v>0.18727799435691805</v>
      </c>
    </row>
    <row r="7" spans="1:17" ht="24" thickBot="1" x14ac:dyDescent="0.45">
      <c r="A7" s="14" t="s">
        <v>3</v>
      </c>
      <c r="B7" s="18">
        <f ca="1">OFFSET(Low_density!$F$12,0,ROW()-ROW($B$4))</f>
        <v>3.1</v>
      </c>
      <c r="C7" s="18">
        <f ca="1">OFFSET(Low_density!$F$13,0,ROW()-ROW($B$4))</f>
        <v>0.31622776601683794</v>
      </c>
      <c r="D7" s="18">
        <f ca="1">OFFSET(Low_density!$W$12,0,ROW()-ROW($D$4))</f>
        <v>0.2</v>
      </c>
      <c r="E7" s="18">
        <f ca="1">OFFSET(Low_density!$W$13,0,ROW()-ROW($D$4))</f>
        <v>0.4216370213557839</v>
      </c>
      <c r="F7" s="18">
        <f ca="1">OFFSET(Medium_density!$F$12,0,ROW()-ROW($B$4))</f>
        <v>41.5</v>
      </c>
      <c r="G7" s="18">
        <f ca="1">OFFSET(Medium_density!$F$13,0,ROW()-ROW($B$4))</f>
        <v>7.8916270678344764</v>
      </c>
      <c r="H7" s="18">
        <f ca="1">OFFSET(Medium_density!$W$12,0,ROW()-ROW($D$4))</f>
        <v>10.4</v>
      </c>
      <c r="I7" s="18">
        <f ca="1">OFFSET(Medium_density!$W$13,0,ROW()-ROW($D$4))</f>
        <v>4.9486249493055032</v>
      </c>
      <c r="J7" s="18">
        <f ca="1">OFFSET(High_density!$F$12,0,ROW()-ROW($B$4))</f>
        <v>4433</v>
      </c>
      <c r="K7" s="18" t="e">
        <f ca="1">OFFSET(High_density!$F$13,0,ROW()-ROW($B$4))</f>
        <v>#DIV/0!</v>
      </c>
      <c r="L7" s="18">
        <f ca="1">OFFSET(High_density!$W$12,0,ROW()-ROW($D$4))</f>
        <v>466</v>
      </c>
      <c r="M7" s="18" t="e">
        <f ca="1">OFFSET(High_density!$W$13,0,ROW()-ROW($D$4))</f>
        <v>#DIV/0!</v>
      </c>
      <c r="O7" s="27">
        <f t="shared" ca="1" si="0"/>
        <v>-0.93548387096774188</v>
      </c>
      <c r="P7" s="27">
        <f t="shared" ca="1" si="1"/>
        <v>-0.74939759036144582</v>
      </c>
      <c r="Q7" s="27">
        <f t="shared" ca="1" si="2"/>
        <v>-0.8948793142341529</v>
      </c>
    </row>
    <row r="8" spans="1:17" ht="47.4" thickBot="1" x14ac:dyDescent="0.45">
      <c r="A8" s="14" t="s">
        <v>4</v>
      </c>
      <c r="B8" s="18">
        <f ca="1">OFFSET(Low_density!$F$12,0,ROW()-ROW($B$4))</f>
        <v>14.374999699999998</v>
      </c>
      <c r="C8" s="18">
        <f ca="1">OFFSET(Low_density!$F$13,0,ROW()-ROW($B$4))</f>
        <v>0.13176167458293792</v>
      </c>
      <c r="D8" s="18">
        <f ca="1">OFFSET(Low_density!$W$12,0,ROW()-ROW($D$4))</f>
        <v>4.5</v>
      </c>
      <c r="E8" s="18">
        <f ca="1">OFFSET(Low_density!$W$13,0,ROW()-ROW($D$4))</f>
        <v>0.70710678118654757</v>
      </c>
      <c r="F8" s="18">
        <f ca="1">OFFSET(Medium_density!$F$12,0,ROW()-ROW($B$4))</f>
        <v>12.0618965</v>
      </c>
      <c r="G8" s="18">
        <f ca="1">OFFSET(Medium_density!$F$13,0,ROW()-ROW($B$4))</f>
        <v>2.0782081166698601</v>
      </c>
      <c r="H8" s="18">
        <f ca="1">OFFSET(Medium_density!$W$12,0,ROW()-ROW($D$4))</f>
        <v>6.6552609999999994</v>
      </c>
      <c r="I8" s="18">
        <f ca="1">OFFSET(Medium_density!$W$13,0,ROW()-ROW($D$4))</f>
        <v>1.1165461700430235</v>
      </c>
      <c r="J8" s="18">
        <f ca="1">OFFSET(High_density!$F$12,0,ROW()-ROW($B$4))</f>
        <v>11.267313</v>
      </c>
      <c r="K8" s="18" t="e">
        <f ca="1">OFFSET(High_density!$F$13,0,ROW()-ROW($B$4))</f>
        <v>#DIV/0!</v>
      </c>
      <c r="L8" s="18">
        <f ca="1">OFFSET(High_density!$W$12,0,ROW()-ROW($D$4))</f>
        <v>6.6545059999999996</v>
      </c>
      <c r="M8" s="18" t="e">
        <f ca="1">OFFSET(High_density!$W$13,0,ROW()-ROW($D$4))</f>
        <v>#DIV/0!</v>
      </c>
      <c r="O8" s="27">
        <f t="shared" ca="1" si="0"/>
        <v>-0.68695651520604895</v>
      </c>
      <c r="P8" s="27">
        <f t="shared" ca="1" si="1"/>
        <v>-0.44824091302723418</v>
      </c>
      <c r="Q8" s="27">
        <f t="shared" ca="1" si="2"/>
        <v>-0.40939725380842801</v>
      </c>
    </row>
    <row r="9" spans="1:17" ht="47.4" thickBot="1" x14ac:dyDescent="0.45">
      <c r="A9" s="14" t="s">
        <v>5</v>
      </c>
      <c r="B9" s="18">
        <f ca="1">OFFSET(Low_density!$F$12,0,ROW()-ROW($B$4))</f>
        <v>3.1</v>
      </c>
      <c r="C9" s="18">
        <f ca="1">OFFSET(Low_density!$F$13,0,ROW()-ROW($B$4))</f>
        <v>0.31622776601683794</v>
      </c>
      <c r="D9" s="18">
        <f ca="1">OFFSET(Low_density!$W$12,0,ROW()-ROW($D$4))</f>
        <v>0.2</v>
      </c>
      <c r="E9" s="18">
        <f ca="1">OFFSET(Low_density!$W$13,0,ROW()-ROW($D$4))</f>
        <v>0.4216370213557839</v>
      </c>
      <c r="F9" s="18">
        <f ca="1">OFFSET(Medium_density!$F$12,0,ROW()-ROW($B$4))</f>
        <v>33.700000000000003</v>
      </c>
      <c r="G9" s="18">
        <f ca="1">OFFSET(Medium_density!$F$13,0,ROW()-ROW($B$4))</f>
        <v>5.4375239463074276</v>
      </c>
      <c r="H9" s="18">
        <f ca="1">OFFSET(Medium_density!$W$12,0,ROW()-ROW($D$4))</f>
        <v>11</v>
      </c>
      <c r="I9" s="18">
        <f ca="1">OFFSET(Medium_density!$W$13,0,ROW()-ROW($D$4))</f>
        <v>4.4969125210773466</v>
      </c>
      <c r="J9" s="18">
        <f ca="1">OFFSET(High_density!$F$12,0,ROW()-ROW($B$4))</f>
        <v>3565</v>
      </c>
      <c r="K9" s="18" t="e">
        <f ca="1">OFFSET(High_density!$F$13,0,ROW()-ROW($B$4))</f>
        <v>#DIV/0!</v>
      </c>
      <c r="L9" s="18">
        <f ca="1">OFFSET(High_density!$W$12,0,ROW()-ROW($D$4))</f>
        <v>476</v>
      </c>
      <c r="M9" s="18" t="e">
        <f ca="1">OFFSET(High_density!$W$13,0,ROW()-ROW($D$4))</f>
        <v>#DIV/0!</v>
      </c>
      <c r="O9" s="27">
        <f t="shared" ca="1" si="0"/>
        <v>-0.93548387096774188</v>
      </c>
      <c r="P9" s="27">
        <f t="shared" ca="1" si="1"/>
        <v>-0.67359050445103863</v>
      </c>
      <c r="Q9" s="27">
        <f t="shared" ca="1" si="2"/>
        <v>-0.86647966339410942</v>
      </c>
    </row>
    <row r="10" spans="1:17" ht="46.8" x14ac:dyDescent="0.4">
      <c r="A10" s="15" t="s">
        <v>6</v>
      </c>
      <c r="B10" s="18">
        <f ca="1">OFFSET(Low_density!$F$12,0,ROW()-ROW($B$4))</f>
        <v>2</v>
      </c>
      <c r="C10" s="18">
        <f ca="1">OFFSET(Low_density!$F$13,0,ROW()-ROW($B$4))</f>
        <v>0</v>
      </c>
      <c r="D10" s="18">
        <f ca="1">OFFSET(Low_density!$W$12,0,ROW()-ROW($D$4))</f>
        <v>0.1</v>
      </c>
      <c r="E10" s="18">
        <f ca="1">OFFSET(Low_density!$W$13,0,ROW()-ROW($D$4))</f>
        <v>0.31622776601683794</v>
      </c>
      <c r="F10" s="18">
        <f ca="1">OFFSET(Medium_density!$F$12,0,ROW()-ROW($B$4))</f>
        <v>21.6</v>
      </c>
      <c r="G10" s="18">
        <f ca="1">OFFSET(Medium_density!$F$13,0,ROW()-ROW($B$4))</f>
        <v>6.4841687550868388</v>
      </c>
      <c r="H10" s="18">
        <f ca="1">OFFSET(Medium_density!$W$12,0,ROW()-ROW($D$4))</f>
        <v>7</v>
      </c>
      <c r="I10" s="18">
        <f ca="1">OFFSET(Medium_density!$W$13,0,ROW()-ROW($D$4))</f>
        <v>4.5460605656619517</v>
      </c>
      <c r="J10" s="18">
        <f ca="1">OFFSET(High_density!$F$12,0,ROW()-ROW($B$4))</f>
        <v>2328</v>
      </c>
      <c r="K10" s="18" t="e">
        <f ca="1">OFFSET(High_density!$F$13,0,ROW()-ROW($B$4))</f>
        <v>#DIV/0!</v>
      </c>
      <c r="L10" s="18">
        <f ca="1">OFFSET(High_density!$W$12,0,ROW()-ROW($D$4))</f>
        <v>295</v>
      </c>
      <c r="M10" s="18" t="e">
        <f ca="1">OFFSET(High_density!$W$13,0,ROW()-ROW($D$4))</f>
        <v>#DIV/0!</v>
      </c>
      <c r="O10" s="27">
        <f t="shared" ca="1" si="0"/>
        <v>-0.95</v>
      </c>
      <c r="P10" s="27">
        <f t="shared" ca="1" si="1"/>
        <v>-0.67592592592592593</v>
      </c>
      <c r="Q10" s="27">
        <f t="shared" ca="1" si="2"/>
        <v>-0.87328178694158076</v>
      </c>
    </row>
    <row r="14" spans="1:17" ht="15" thickBot="1" x14ac:dyDescent="0.35"/>
    <row r="15" spans="1:17" ht="24" thickBot="1" x14ac:dyDescent="0.5">
      <c r="A15" s="19" t="s">
        <v>31</v>
      </c>
      <c r="B15" s="20">
        <v>45.36</v>
      </c>
    </row>
  </sheetData>
  <mergeCells count="9">
    <mergeCell ref="J1:M1"/>
    <mergeCell ref="J2:K2"/>
    <mergeCell ref="L2:M2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5BF-5F22-40A4-8FA5-E18F5616E5BA}">
  <dimension ref="A1:AH25"/>
  <sheetViews>
    <sheetView topLeftCell="A4" workbookViewId="0">
      <selection activeCell="D16" sqref="D16:H20"/>
    </sheetView>
  </sheetViews>
  <sheetFormatPr defaultRowHeight="14.4" x14ac:dyDescent="0.3"/>
  <cols>
    <col min="6" max="6" width="9" bestFit="1" customWidth="1"/>
    <col min="7" max="7" width="10.5546875" bestFit="1" customWidth="1"/>
    <col min="8" max="8" width="9.5546875" bestFit="1" customWidth="1"/>
    <col min="9" max="16" width="9" bestFit="1" customWidth="1"/>
  </cols>
  <sheetData>
    <row r="1" spans="1:34" ht="28.8" x14ac:dyDescent="0.3">
      <c r="A1" s="1"/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21" t="s">
        <v>32</v>
      </c>
      <c r="N1" s="9"/>
      <c r="O1" s="9"/>
      <c r="P1" s="9"/>
      <c r="Q1" s="21"/>
      <c r="R1" s="1"/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21" t="s">
        <v>32</v>
      </c>
      <c r="AE1" s="9"/>
      <c r="AF1" s="9"/>
      <c r="AG1" s="9"/>
      <c r="AH1" s="21"/>
    </row>
    <row r="2" spans="1:34" x14ac:dyDescent="0.3">
      <c r="A2" s="5">
        <v>0</v>
      </c>
      <c r="B2" s="6" t="s">
        <v>14</v>
      </c>
      <c r="C2" s="6">
        <v>0</v>
      </c>
      <c r="D2" s="6" t="s">
        <v>27</v>
      </c>
      <c r="E2" s="6">
        <v>18</v>
      </c>
      <c r="F2" s="6">
        <v>11</v>
      </c>
      <c r="G2" s="6">
        <v>4003.1812530000002</v>
      </c>
      <c r="H2" s="6">
        <v>357.72727300000003</v>
      </c>
      <c r="I2" s="6">
        <v>3</v>
      </c>
      <c r="J2" s="6">
        <v>14.333333</v>
      </c>
      <c r="K2" s="6">
        <v>3</v>
      </c>
      <c r="L2" s="6">
        <v>2</v>
      </c>
      <c r="M2" s="6">
        <v>7.0066740000000003</v>
      </c>
      <c r="N2" s="12"/>
      <c r="O2" s="12"/>
      <c r="P2" s="12"/>
      <c r="R2" s="5">
        <v>1</v>
      </c>
      <c r="S2" s="6" t="s">
        <v>14</v>
      </c>
      <c r="T2" s="6">
        <v>0</v>
      </c>
      <c r="U2" s="6" t="s">
        <v>15</v>
      </c>
      <c r="V2" s="6">
        <v>16</v>
      </c>
      <c r="W2" s="6">
        <v>7</v>
      </c>
      <c r="X2" s="6">
        <v>4755.9572770000004</v>
      </c>
      <c r="Y2" s="6">
        <v>440.07857100000001</v>
      </c>
      <c r="Z2" s="6">
        <v>0</v>
      </c>
      <c r="AA2" s="6" t="s">
        <v>30</v>
      </c>
      <c r="AB2" s="6">
        <v>0</v>
      </c>
      <c r="AC2" s="6">
        <v>0</v>
      </c>
      <c r="AD2" s="6">
        <v>6.9588429999999999</v>
      </c>
      <c r="AE2" s="10"/>
      <c r="AF2" s="10"/>
      <c r="AG2" s="10"/>
    </row>
    <row r="3" spans="1:34" x14ac:dyDescent="0.3">
      <c r="A3" s="5">
        <v>2</v>
      </c>
      <c r="B3" s="6" t="s">
        <v>14</v>
      </c>
      <c r="C3" s="6">
        <v>1</v>
      </c>
      <c r="D3" s="6" t="s">
        <v>27</v>
      </c>
      <c r="E3" s="6">
        <v>20</v>
      </c>
      <c r="F3" s="6">
        <v>11</v>
      </c>
      <c r="G3" s="6">
        <v>4448.1390060000003</v>
      </c>
      <c r="H3" s="6">
        <v>402.85454499999997</v>
      </c>
      <c r="I3" s="6">
        <v>3</v>
      </c>
      <c r="J3" s="6">
        <v>14.333333</v>
      </c>
      <c r="K3" s="6">
        <v>3</v>
      </c>
      <c r="L3" s="6">
        <v>2</v>
      </c>
      <c r="M3" s="6">
        <v>7.5033370000000001</v>
      </c>
      <c r="N3" s="10"/>
      <c r="O3" s="10"/>
      <c r="P3" s="10"/>
      <c r="R3" s="5">
        <v>3</v>
      </c>
      <c r="S3" s="6" t="s">
        <v>14</v>
      </c>
      <c r="T3" s="6">
        <v>1</v>
      </c>
      <c r="U3" s="6" t="s">
        <v>15</v>
      </c>
      <c r="V3" s="6">
        <v>12</v>
      </c>
      <c r="W3" s="6">
        <v>4</v>
      </c>
      <c r="X3" s="6">
        <v>6198.8874880000003</v>
      </c>
      <c r="Y3" s="6">
        <v>509.07499999999999</v>
      </c>
      <c r="Z3" s="6">
        <v>0</v>
      </c>
      <c r="AA3" s="6" t="s">
        <v>30</v>
      </c>
      <c r="AB3" s="6">
        <v>0</v>
      </c>
      <c r="AC3" s="6">
        <v>0</v>
      </c>
      <c r="AD3" s="6">
        <v>6.03782</v>
      </c>
      <c r="AE3" s="10"/>
      <c r="AF3" s="10"/>
      <c r="AG3" s="10"/>
    </row>
    <row r="4" spans="1:34" x14ac:dyDescent="0.3">
      <c r="A4" s="7">
        <v>4</v>
      </c>
      <c r="B4" s="8" t="s">
        <v>14</v>
      </c>
      <c r="C4" s="8">
        <v>2</v>
      </c>
      <c r="D4" s="8" t="s">
        <v>27</v>
      </c>
      <c r="E4" s="8">
        <v>22</v>
      </c>
      <c r="F4" s="8">
        <v>11</v>
      </c>
      <c r="G4" s="8">
        <v>4403.1903869999996</v>
      </c>
      <c r="H4" s="8">
        <v>375.43181800000002</v>
      </c>
      <c r="I4" s="8">
        <v>3</v>
      </c>
      <c r="J4" s="8">
        <v>14.333333</v>
      </c>
      <c r="K4" s="8">
        <v>3</v>
      </c>
      <c r="L4" s="8">
        <v>2</v>
      </c>
      <c r="M4" s="8">
        <v>8.6251390000000008</v>
      </c>
      <c r="N4" s="12"/>
      <c r="O4" s="12"/>
      <c r="P4" s="12"/>
      <c r="R4" s="7">
        <v>5</v>
      </c>
      <c r="S4" s="8" t="s">
        <v>14</v>
      </c>
      <c r="T4" s="8">
        <v>2</v>
      </c>
      <c r="U4" s="8" t="s">
        <v>15</v>
      </c>
      <c r="V4" s="8">
        <v>17</v>
      </c>
      <c r="W4" s="8">
        <v>5</v>
      </c>
      <c r="X4" s="8">
        <v>6798.4404270000005</v>
      </c>
      <c r="Y4" s="8">
        <v>540.75</v>
      </c>
      <c r="Z4" s="8">
        <v>0</v>
      </c>
      <c r="AA4" s="8" t="s">
        <v>30</v>
      </c>
      <c r="AB4" s="8">
        <v>0</v>
      </c>
      <c r="AC4" s="8">
        <v>0</v>
      </c>
      <c r="AD4" s="8">
        <v>7.9694099999999999</v>
      </c>
      <c r="AE4" s="12"/>
      <c r="AF4" s="12"/>
      <c r="AG4" s="12"/>
    </row>
    <row r="5" spans="1:34" x14ac:dyDescent="0.3">
      <c r="A5" s="5">
        <v>6</v>
      </c>
      <c r="B5" s="6" t="s">
        <v>14</v>
      </c>
      <c r="C5" s="6">
        <v>3</v>
      </c>
      <c r="D5" s="6" t="s">
        <v>27</v>
      </c>
      <c r="E5" s="6">
        <v>22</v>
      </c>
      <c r="F5" s="6">
        <v>15</v>
      </c>
      <c r="G5" s="6">
        <v>4271.0484470000001</v>
      </c>
      <c r="H5" s="6">
        <v>384.003333</v>
      </c>
      <c r="I5" s="6">
        <v>3</v>
      </c>
      <c r="J5" s="6">
        <v>14.333333</v>
      </c>
      <c r="K5" s="6">
        <v>3</v>
      </c>
      <c r="L5" s="6">
        <v>2</v>
      </c>
      <c r="M5" s="6">
        <v>7.970523</v>
      </c>
      <c r="N5" s="10"/>
      <c r="O5" s="10"/>
      <c r="P5" s="10"/>
      <c r="R5" s="5">
        <v>7</v>
      </c>
      <c r="S5" s="6" t="s">
        <v>14</v>
      </c>
      <c r="T5" s="6">
        <v>3</v>
      </c>
      <c r="U5" s="6" t="s">
        <v>15</v>
      </c>
      <c r="V5" s="6">
        <v>20</v>
      </c>
      <c r="W5" s="6">
        <v>9</v>
      </c>
      <c r="X5" s="6">
        <v>4344.4111650000004</v>
      </c>
      <c r="Y5" s="6">
        <v>422.18888900000002</v>
      </c>
      <c r="Z5" s="6">
        <v>1</v>
      </c>
      <c r="AA5" s="6">
        <v>4</v>
      </c>
      <c r="AB5" s="6">
        <v>1</v>
      </c>
      <c r="AC5" s="6">
        <v>0</v>
      </c>
      <c r="AD5" s="6">
        <v>8.2341490000000004</v>
      </c>
      <c r="AE5" s="10"/>
      <c r="AF5" s="10"/>
      <c r="AG5" s="10"/>
    </row>
    <row r="6" spans="1:34" x14ac:dyDescent="0.3">
      <c r="A6" s="7">
        <v>8</v>
      </c>
      <c r="B6" s="8" t="s">
        <v>14</v>
      </c>
      <c r="C6" s="8">
        <v>4</v>
      </c>
      <c r="D6" s="8" t="s">
        <v>27</v>
      </c>
      <c r="E6" s="8">
        <v>22</v>
      </c>
      <c r="F6" s="8">
        <v>14</v>
      </c>
      <c r="G6" s="8">
        <v>4326.5452740000001</v>
      </c>
      <c r="H6" s="8">
        <v>351.33928600000002</v>
      </c>
      <c r="I6" s="8">
        <v>3</v>
      </c>
      <c r="J6" s="8">
        <v>14.333333</v>
      </c>
      <c r="K6" s="8">
        <v>3</v>
      </c>
      <c r="L6" s="8">
        <v>2</v>
      </c>
      <c r="M6" s="8">
        <v>8.2992209999999993</v>
      </c>
      <c r="N6" s="12"/>
      <c r="O6" s="12"/>
      <c r="P6" s="12"/>
      <c r="R6" s="7">
        <v>9</v>
      </c>
      <c r="S6" s="8" t="s">
        <v>14</v>
      </c>
      <c r="T6" s="8">
        <v>4</v>
      </c>
      <c r="U6" s="8" t="s">
        <v>15</v>
      </c>
      <c r="V6" s="8">
        <v>15</v>
      </c>
      <c r="W6" s="8">
        <v>6</v>
      </c>
      <c r="X6" s="8">
        <v>5378.3332309999996</v>
      </c>
      <c r="Y6" s="8">
        <v>387.933333</v>
      </c>
      <c r="Z6" s="8">
        <v>1</v>
      </c>
      <c r="AA6" s="8">
        <v>5</v>
      </c>
      <c r="AB6" s="8">
        <v>1</v>
      </c>
      <c r="AC6" s="8">
        <v>1</v>
      </c>
      <c r="AD6" s="8">
        <v>7.2502779999999998</v>
      </c>
      <c r="AE6" s="12"/>
      <c r="AF6" s="12"/>
      <c r="AG6" s="12"/>
    </row>
    <row r="7" spans="1:34" x14ac:dyDescent="0.3">
      <c r="A7" s="5">
        <v>10</v>
      </c>
      <c r="B7" s="6" t="s">
        <v>14</v>
      </c>
      <c r="C7" s="6">
        <v>5</v>
      </c>
      <c r="D7" s="6" t="s">
        <v>27</v>
      </c>
      <c r="E7" s="6">
        <v>21</v>
      </c>
      <c r="F7" s="6">
        <v>15</v>
      </c>
      <c r="G7" s="6">
        <v>4548.0768580000004</v>
      </c>
      <c r="H7" s="6">
        <v>378.01</v>
      </c>
      <c r="I7" s="6">
        <v>3</v>
      </c>
      <c r="J7" s="6">
        <v>14.333333</v>
      </c>
      <c r="K7" s="6">
        <v>3</v>
      </c>
      <c r="L7" s="6">
        <v>2</v>
      </c>
      <c r="M7" s="6">
        <v>7.784205</v>
      </c>
      <c r="N7" s="10"/>
      <c r="O7" s="10"/>
      <c r="P7" s="10"/>
      <c r="R7" s="5">
        <v>11</v>
      </c>
      <c r="S7" s="6" t="s">
        <v>14</v>
      </c>
      <c r="T7" s="6">
        <v>5</v>
      </c>
      <c r="U7" s="6" t="s">
        <v>15</v>
      </c>
      <c r="V7" s="6">
        <v>16</v>
      </c>
      <c r="W7" s="6">
        <v>10</v>
      </c>
      <c r="X7" s="6">
        <v>4926.9186449999997</v>
      </c>
      <c r="Y7" s="6">
        <v>393.27</v>
      </c>
      <c r="Z7" s="6">
        <v>0</v>
      </c>
      <c r="AA7" s="6" t="s">
        <v>30</v>
      </c>
      <c r="AB7" s="6">
        <v>0</v>
      </c>
      <c r="AC7" s="6">
        <v>0</v>
      </c>
      <c r="AD7" s="6">
        <v>6.8192440000000003</v>
      </c>
      <c r="AE7" s="10"/>
      <c r="AF7" s="10"/>
      <c r="AG7" s="10"/>
    </row>
    <row r="8" spans="1:34" x14ac:dyDescent="0.3">
      <c r="A8" s="7">
        <v>12</v>
      </c>
      <c r="B8" s="8" t="s">
        <v>14</v>
      </c>
      <c r="C8" s="8">
        <v>6</v>
      </c>
      <c r="D8" s="8" t="s">
        <v>27</v>
      </c>
      <c r="E8" s="8">
        <v>22</v>
      </c>
      <c r="F8" s="8">
        <v>14</v>
      </c>
      <c r="G8" s="8">
        <v>4775.2654549999997</v>
      </c>
      <c r="H8" s="8">
        <v>398.15714300000002</v>
      </c>
      <c r="I8" s="8">
        <v>3</v>
      </c>
      <c r="J8" s="8">
        <v>14.333333</v>
      </c>
      <c r="K8" s="8">
        <v>3</v>
      </c>
      <c r="L8" s="8">
        <v>2</v>
      </c>
      <c r="M8" s="8">
        <v>8.1045610000000003</v>
      </c>
      <c r="N8" s="12"/>
      <c r="O8" s="12"/>
      <c r="P8" s="12"/>
      <c r="R8" s="7">
        <v>13</v>
      </c>
      <c r="S8" s="8" t="s">
        <v>14</v>
      </c>
      <c r="T8" s="8">
        <v>6</v>
      </c>
      <c r="U8" s="8" t="s">
        <v>15</v>
      </c>
      <c r="V8" s="8">
        <v>17</v>
      </c>
      <c r="W8" s="8">
        <v>6</v>
      </c>
      <c r="X8" s="8">
        <v>5073.1471869999996</v>
      </c>
      <c r="Y8" s="8">
        <v>445.98333300000002</v>
      </c>
      <c r="Z8" s="8">
        <v>0</v>
      </c>
      <c r="AA8" s="8" t="s">
        <v>30</v>
      </c>
      <c r="AB8" s="8">
        <v>0</v>
      </c>
      <c r="AC8" s="8">
        <v>0</v>
      </c>
      <c r="AD8" s="8">
        <v>7.5812010000000001</v>
      </c>
      <c r="AE8" s="12"/>
      <c r="AF8" s="12"/>
      <c r="AG8" s="12"/>
    </row>
    <row r="9" spans="1:34" x14ac:dyDescent="0.3">
      <c r="A9" s="5">
        <v>14</v>
      </c>
      <c r="B9" s="6" t="s">
        <v>14</v>
      </c>
      <c r="C9" s="6">
        <v>7</v>
      </c>
      <c r="D9" s="6" t="s">
        <v>27</v>
      </c>
      <c r="E9" s="6">
        <v>20</v>
      </c>
      <c r="F9" s="6">
        <v>13</v>
      </c>
      <c r="G9" s="6">
        <v>4439.175722</v>
      </c>
      <c r="H9" s="6">
        <v>371.24230799999998</v>
      </c>
      <c r="I9" s="6">
        <v>3</v>
      </c>
      <c r="J9" s="6">
        <v>14.333333</v>
      </c>
      <c r="K9" s="6">
        <v>3</v>
      </c>
      <c r="L9" s="6">
        <v>2</v>
      </c>
      <c r="M9" s="6">
        <v>7.3993330000000004</v>
      </c>
      <c r="N9" s="10"/>
      <c r="O9" s="10"/>
      <c r="P9" s="10"/>
      <c r="R9" s="5">
        <v>15</v>
      </c>
      <c r="S9" s="6" t="s">
        <v>14</v>
      </c>
      <c r="T9" s="6">
        <v>7</v>
      </c>
      <c r="U9" s="6" t="s">
        <v>15</v>
      </c>
      <c r="V9" s="6">
        <v>15</v>
      </c>
      <c r="W9" s="6">
        <v>6</v>
      </c>
      <c r="X9" s="6">
        <v>5460.1334969999998</v>
      </c>
      <c r="Y9" s="6">
        <v>444.27499999999998</v>
      </c>
      <c r="Z9" s="6">
        <v>0</v>
      </c>
      <c r="AA9" s="6" t="s">
        <v>30</v>
      </c>
      <c r="AB9" s="6">
        <v>0</v>
      </c>
      <c r="AC9" s="6">
        <v>0</v>
      </c>
      <c r="AD9" s="6">
        <v>7.6423800000000002</v>
      </c>
      <c r="AE9" s="10"/>
      <c r="AF9" s="10"/>
      <c r="AG9" s="10"/>
    </row>
    <row r="10" spans="1:34" x14ac:dyDescent="0.3">
      <c r="A10" s="7">
        <v>16</v>
      </c>
      <c r="B10" s="8" t="s">
        <v>14</v>
      </c>
      <c r="C10" s="8">
        <v>8</v>
      </c>
      <c r="D10" s="8" t="s">
        <v>27</v>
      </c>
      <c r="E10" s="8">
        <v>21</v>
      </c>
      <c r="F10" s="8">
        <v>12</v>
      </c>
      <c r="G10" s="8">
        <v>4351.2065359999997</v>
      </c>
      <c r="H10" s="8">
        <v>424.94583299999999</v>
      </c>
      <c r="I10" s="8">
        <v>3</v>
      </c>
      <c r="J10" s="8">
        <v>14.333333</v>
      </c>
      <c r="K10" s="8">
        <v>3</v>
      </c>
      <c r="L10" s="8">
        <v>2</v>
      </c>
      <c r="M10" s="8">
        <v>7.8743049999999997</v>
      </c>
      <c r="N10" s="12"/>
      <c r="O10" s="12"/>
      <c r="P10" s="12"/>
      <c r="R10" s="7">
        <v>17</v>
      </c>
      <c r="S10" s="8" t="s">
        <v>14</v>
      </c>
      <c r="T10" s="8">
        <v>8</v>
      </c>
      <c r="U10" s="8" t="s">
        <v>15</v>
      </c>
      <c r="V10" s="8">
        <v>11</v>
      </c>
      <c r="W10" s="8">
        <v>3</v>
      </c>
      <c r="X10" s="8">
        <v>6525.1313550000004</v>
      </c>
      <c r="Y10" s="8">
        <v>544.11666700000001</v>
      </c>
      <c r="Z10" s="8">
        <v>0</v>
      </c>
      <c r="AA10" s="8" t="s">
        <v>30</v>
      </c>
      <c r="AB10" s="8">
        <v>0</v>
      </c>
      <c r="AC10" s="8">
        <v>0</v>
      </c>
      <c r="AD10" s="8">
        <v>5.9149050000000001</v>
      </c>
      <c r="AE10" s="12"/>
      <c r="AF10" s="12"/>
      <c r="AG10" s="12"/>
    </row>
    <row r="11" spans="1:34" x14ac:dyDescent="0.3">
      <c r="A11" s="5">
        <v>18</v>
      </c>
      <c r="B11" s="6" t="s">
        <v>14</v>
      </c>
      <c r="C11" s="6">
        <v>9</v>
      </c>
      <c r="D11" s="6" t="s">
        <v>27</v>
      </c>
      <c r="E11" s="6">
        <v>19</v>
      </c>
      <c r="F11" s="6">
        <v>9</v>
      </c>
      <c r="G11" s="6">
        <v>4884.4252329999999</v>
      </c>
      <c r="H11" s="6">
        <v>443.56111099999998</v>
      </c>
      <c r="I11" s="6">
        <v>4</v>
      </c>
      <c r="J11" s="6">
        <v>14.75</v>
      </c>
      <c r="K11" s="6">
        <v>4</v>
      </c>
      <c r="L11" s="6">
        <v>2</v>
      </c>
      <c r="M11" s="6">
        <v>7.8031100000000002</v>
      </c>
      <c r="N11" s="10"/>
      <c r="O11" s="10"/>
      <c r="P11" s="10"/>
      <c r="R11" s="5">
        <v>19</v>
      </c>
      <c r="S11" s="6" t="s">
        <v>14</v>
      </c>
      <c r="T11" s="6">
        <v>9</v>
      </c>
      <c r="U11" s="6" t="s">
        <v>15</v>
      </c>
      <c r="V11" s="6">
        <v>15</v>
      </c>
      <c r="W11" s="6">
        <v>4</v>
      </c>
      <c r="X11" s="6">
        <v>6710.4987309999997</v>
      </c>
      <c r="Y11" s="6">
        <v>513.85</v>
      </c>
      <c r="Z11" s="6">
        <v>0</v>
      </c>
      <c r="AA11" s="6" t="s">
        <v>30</v>
      </c>
      <c r="AB11" s="6">
        <v>0</v>
      </c>
      <c r="AC11" s="6">
        <v>0</v>
      </c>
      <c r="AD11" s="6">
        <v>7.0606229999999996</v>
      </c>
      <c r="AE11" s="10"/>
      <c r="AF11" s="10"/>
      <c r="AG11" s="10"/>
    </row>
    <row r="12" spans="1:34" x14ac:dyDescent="0.3">
      <c r="E12" s="17">
        <f>AVERAGE(E2:E11)</f>
        <v>20.7</v>
      </c>
      <c r="F12" s="17">
        <f>AVERAGE(F2:F11)</f>
        <v>12.5</v>
      </c>
      <c r="G12" s="17">
        <f t="shared" ref="G12" si="0">AVERAGE(G2:G11)</f>
        <v>4445.0254170999997</v>
      </c>
      <c r="H12" s="17">
        <f t="shared" ref="H12" si="1">AVERAGE(H2:H11)</f>
        <v>388.72726499999999</v>
      </c>
      <c r="I12" s="17">
        <f t="shared" ref="I12" si="2">AVERAGE(I2:I11)</f>
        <v>3.1</v>
      </c>
      <c r="J12" s="17">
        <f t="shared" ref="J12" si="3">AVERAGE(J2:J11)</f>
        <v>14.374999699999998</v>
      </c>
      <c r="K12" s="17">
        <f t="shared" ref="K12" si="4">AVERAGE(K2:K11)</f>
        <v>3.1</v>
      </c>
      <c r="L12" s="17">
        <f t="shared" ref="L12" si="5">AVERAGE(L2:L11)</f>
        <v>2</v>
      </c>
      <c r="M12" s="17">
        <f t="shared" ref="M12" si="6">AVERAGE(M2:M11)</f>
        <v>7.8370407999999996</v>
      </c>
      <c r="N12" s="17" t="e">
        <f t="shared" ref="N12" si="7">AVERAGE(N2:N11)</f>
        <v>#DIV/0!</v>
      </c>
      <c r="O12" s="17" t="e">
        <f t="shared" ref="O12" si="8">AVERAGE(O2:O11)</f>
        <v>#DIV/0!</v>
      </c>
      <c r="P12" s="17" t="e">
        <f t="shared" ref="P12" si="9">AVERAGE(P2:P11)</f>
        <v>#DIV/0!</v>
      </c>
      <c r="V12" s="16">
        <f>AVERAGE(V2:V11)</f>
        <v>15.4</v>
      </c>
      <c r="W12" s="16">
        <f>AVERAGE(W2:W11)</f>
        <v>6</v>
      </c>
      <c r="X12" s="16">
        <f t="shared" ref="X12:AG12" si="10">AVERAGE(X2:X11)</f>
        <v>5617.1859003000009</v>
      </c>
      <c r="Y12" s="16">
        <f t="shared" si="10"/>
        <v>464.15207930000008</v>
      </c>
      <c r="Z12" s="16">
        <f t="shared" si="10"/>
        <v>0.2</v>
      </c>
      <c r="AA12" s="16">
        <f t="shared" si="10"/>
        <v>4.5</v>
      </c>
      <c r="AB12" s="16">
        <f t="shared" si="10"/>
        <v>0.2</v>
      </c>
      <c r="AC12" s="16">
        <f t="shared" si="10"/>
        <v>0.1</v>
      </c>
      <c r="AD12" s="16">
        <f t="shared" si="10"/>
        <v>7.1468852999999992</v>
      </c>
      <c r="AE12" s="16" t="e">
        <f t="shared" si="10"/>
        <v>#DIV/0!</v>
      </c>
      <c r="AF12" s="16" t="e">
        <f t="shared" si="10"/>
        <v>#DIV/0!</v>
      </c>
      <c r="AG12" s="16" t="e">
        <f t="shared" si="10"/>
        <v>#DIV/0!</v>
      </c>
    </row>
    <row r="13" spans="1:34" x14ac:dyDescent="0.3">
      <c r="E13" s="17">
        <f>_xlfn.STDEV.S(E2:E11)</f>
        <v>1.4181364924121764</v>
      </c>
      <c r="F13" s="17">
        <f>_xlfn.STDEV.S(F2:F11)</f>
        <v>2.0138409955990952</v>
      </c>
      <c r="G13" s="17">
        <f t="shared" ref="G13:P13" si="11">_xlfn.STDEV.S(G2:G11)</f>
        <v>250.08401736284074</v>
      </c>
      <c r="H13" s="17">
        <f t="shared" si="11"/>
        <v>29.031719026997255</v>
      </c>
      <c r="I13" s="17">
        <f t="shared" si="11"/>
        <v>0.31622776601683794</v>
      </c>
      <c r="J13" s="17">
        <f t="shared" si="11"/>
        <v>0.13176167458293792</v>
      </c>
      <c r="K13" s="17">
        <f t="shared" si="11"/>
        <v>0.31622776601683794</v>
      </c>
      <c r="L13" s="17">
        <f t="shared" si="11"/>
        <v>0</v>
      </c>
      <c r="M13" s="17">
        <f t="shared" si="11"/>
        <v>0.46210638188980779</v>
      </c>
      <c r="N13" s="17" t="e">
        <f t="shared" si="11"/>
        <v>#DIV/0!</v>
      </c>
      <c r="O13" s="17" t="e">
        <f t="shared" si="11"/>
        <v>#DIV/0!</v>
      </c>
      <c r="P13" s="17" t="e">
        <f t="shared" si="11"/>
        <v>#DIV/0!</v>
      </c>
      <c r="V13" s="16">
        <f>_xlfn.STDEV.S(V2:V11)</f>
        <v>2.5473297566057087</v>
      </c>
      <c r="W13" s="16">
        <f>_xlfn.STDEV.S(W2:W11)</f>
        <v>2.2110831935702668</v>
      </c>
      <c r="X13" s="16">
        <f t="shared" ref="X13:AG13" si="12">_xlfn.STDEV.S(X2:X11)</f>
        <v>879.97918013232936</v>
      </c>
      <c r="Y13" s="16">
        <f t="shared" si="12"/>
        <v>58.355938559829518</v>
      </c>
      <c r="Z13" s="16">
        <f t="shared" si="12"/>
        <v>0.4216370213557839</v>
      </c>
      <c r="AA13" s="16">
        <f t="shared" si="12"/>
        <v>0.70710678118654757</v>
      </c>
      <c r="AB13" s="16">
        <f t="shared" si="12"/>
        <v>0.4216370213557839</v>
      </c>
      <c r="AC13" s="16">
        <f t="shared" si="12"/>
        <v>0.31622776601683794</v>
      </c>
      <c r="AD13" s="16">
        <f t="shared" si="12"/>
        <v>0.76022479296617729</v>
      </c>
      <c r="AE13" s="16" t="e">
        <f t="shared" si="12"/>
        <v>#DIV/0!</v>
      </c>
      <c r="AF13" s="16" t="e">
        <f t="shared" si="12"/>
        <v>#DIV/0!</v>
      </c>
      <c r="AG13" s="16" t="e">
        <f t="shared" si="12"/>
        <v>#DIV/0!</v>
      </c>
    </row>
    <row r="14" spans="1:34" x14ac:dyDescent="0.3">
      <c r="M14">
        <f>M2/Summary!$B$15</f>
        <v>0.15446812169312171</v>
      </c>
      <c r="AD14">
        <f>AD2/Summary!$B$15</f>
        <v>0.15341364638447971</v>
      </c>
    </row>
    <row r="15" spans="1:34" x14ac:dyDescent="0.3">
      <c r="M15">
        <f>M3/Summary!$B$15</f>
        <v>0.16541748236331572</v>
      </c>
      <c r="AD15">
        <f>AD3/Summary!$B$15</f>
        <v>0.1331089065255732</v>
      </c>
    </row>
    <row r="16" spans="1:34" x14ac:dyDescent="0.3">
      <c r="D16" s="27">
        <f>(V12-E12)/E12</f>
        <v>-0.25603864734299514</v>
      </c>
      <c r="F16">
        <f>I12/$M$12</f>
        <v>0.39555746602722808</v>
      </c>
      <c r="H16">
        <f>K12/$M$12</f>
        <v>0.39555746602722808</v>
      </c>
      <c r="M16">
        <f>M4/Summary!$B$15</f>
        <v>0.19014856701940036</v>
      </c>
      <c r="AD16">
        <f>AD4/Summary!$B$15</f>
        <v>0.17569246031746033</v>
      </c>
    </row>
    <row r="17" spans="4:30" x14ac:dyDescent="0.3">
      <c r="D17" s="27">
        <f>(F17-F16)/F16</f>
        <v>-0.92925372182986188</v>
      </c>
      <c r="F17">
        <f>Z12/$AD$12</f>
        <v>2.7984218523837236E-2</v>
      </c>
      <c r="H17">
        <f>AB12/$AD$12</f>
        <v>2.7984218523837236E-2</v>
      </c>
      <c r="M17">
        <f>M5/Summary!$B$15</f>
        <v>0.17571699735449736</v>
      </c>
      <c r="AD17">
        <f>AD5/Summary!$B$15</f>
        <v>0.18152885802469138</v>
      </c>
    </row>
    <row r="18" spans="4:30" x14ac:dyDescent="0.3">
      <c r="D18" s="27">
        <f>(H17-H16)/H16</f>
        <v>-0.92925372182986188</v>
      </c>
      <c r="M18">
        <f>M6/Summary!$B$15</f>
        <v>0.1829634259259259</v>
      </c>
      <c r="AD18">
        <f>AD6/Summary!$B$15</f>
        <v>0.15983858024691358</v>
      </c>
    </row>
    <row r="19" spans="4:30" x14ac:dyDescent="0.3">
      <c r="M19">
        <f>M7/Summary!$B$15</f>
        <v>0.17160945767195768</v>
      </c>
      <c r="AD19">
        <f>AD7/Summary!$B$15</f>
        <v>0.15033606701940036</v>
      </c>
    </row>
    <row r="20" spans="4:30" x14ac:dyDescent="0.3">
      <c r="D20" s="27">
        <f>(AD24-M24)/M24</f>
        <v>-8.8063277659598344E-2</v>
      </c>
      <c r="M20">
        <f>M8/Summary!$B$15</f>
        <v>0.17867197971781307</v>
      </c>
      <c r="AD20">
        <f>AD8/Summary!$B$15</f>
        <v>0.16713406084656085</v>
      </c>
    </row>
    <row r="21" spans="4:30" x14ac:dyDescent="0.3">
      <c r="M21">
        <f>M9/Summary!$B$15</f>
        <v>0.16312462522045856</v>
      </c>
      <c r="AD21">
        <f>AD9/Summary!$B$15</f>
        <v>0.16848280423280423</v>
      </c>
    </row>
    <row r="22" spans="4:30" x14ac:dyDescent="0.3">
      <c r="M22">
        <f>M10/Summary!$B$15</f>
        <v>0.17359578924162258</v>
      </c>
      <c r="AD22">
        <f>AD10/Summary!$B$15</f>
        <v>0.1303991402116402</v>
      </c>
    </row>
    <row r="23" spans="4:30" x14ac:dyDescent="0.3">
      <c r="M23">
        <f>M11/Summary!$B$15</f>
        <v>0.17202623456790125</v>
      </c>
      <c r="AD23">
        <f>AD11/Summary!$B$15</f>
        <v>0.15565747354497353</v>
      </c>
    </row>
    <row r="24" spans="4:30" x14ac:dyDescent="0.3">
      <c r="M24" s="23">
        <f t="shared" ref="M24" si="13">AVERAGE(M14:M23)</f>
        <v>0.17277426807760143</v>
      </c>
      <c r="AD24" s="23">
        <f t="shared" ref="AD24" si="14">AVERAGE(AD14:AD23)</f>
        <v>0.15755919973544974</v>
      </c>
    </row>
    <row r="25" spans="4:30" x14ac:dyDescent="0.3">
      <c r="M25" s="23">
        <f t="shared" ref="M25" si="15">_xlfn.STDEV.S(M14:M23)</f>
        <v>1.0187530464942847E-2</v>
      </c>
      <c r="AD25" s="23">
        <f t="shared" ref="AD25" si="16">_xlfn.STDEV.S(AD14:AD23)</f>
        <v>1.6759805841405889E-2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5C86-C276-4C09-81A1-E9774A2ED803}">
  <dimension ref="A1:AH25"/>
  <sheetViews>
    <sheetView topLeftCell="A10" workbookViewId="0">
      <selection activeCell="D16" sqref="D16:H20"/>
    </sheetView>
  </sheetViews>
  <sheetFormatPr defaultRowHeight="14.4" x14ac:dyDescent="0.3"/>
  <cols>
    <col min="6" max="6" width="9" bestFit="1" customWidth="1"/>
    <col min="7" max="7" width="10.5546875" bestFit="1" customWidth="1"/>
    <col min="8" max="8" width="9.5546875" bestFit="1" customWidth="1"/>
    <col min="9" max="16" width="9" bestFit="1" customWidth="1"/>
  </cols>
  <sheetData>
    <row r="1" spans="1:34" ht="28.8" x14ac:dyDescent="0.3">
      <c r="A1" s="1"/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21" t="s">
        <v>32</v>
      </c>
      <c r="N1" s="9"/>
      <c r="O1" s="9"/>
      <c r="P1" s="9"/>
      <c r="Q1" s="21"/>
      <c r="R1" s="1"/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21" t="s">
        <v>32</v>
      </c>
      <c r="AE1" s="9"/>
      <c r="AF1" s="9"/>
      <c r="AG1" s="9"/>
      <c r="AH1" s="21"/>
    </row>
    <row r="2" spans="1:34" x14ac:dyDescent="0.3">
      <c r="A2" s="5">
        <v>20</v>
      </c>
      <c r="B2" s="6" t="s">
        <v>28</v>
      </c>
      <c r="C2" s="6">
        <v>0</v>
      </c>
      <c r="D2" s="6" t="s">
        <v>27</v>
      </c>
      <c r="E2" s="6">
        <v>159</v>
      </c>
      <c r="F2" s="6">
        <v>125</v>
      </c>
      <c r="G2" s="6">
        <v>3975.679826</v>
      </c>
      <c r="H2" s="6">
        <v>354.86200000000002</v>
      </c>
      <c r="I2" s="6">
        <v>50</v>
      </c>
      <c r="J2" s="6">
        <v>12.3</v>
      </c>
      <c r="K2" s="6">
        <v>37</v>
      </c>
      <c r="L2" s="6">
        <v>24</v>
      </c>
      <c r="M2" s="6">
        <v>33.135705999999999</v>
      </c>
      <c r="N2" s="8"/>
      <c r="O2" s="8"/>
      <c r="P2" s="8"/>
      <c r="R2" s="5">
        <v>21</v>
      </c>
      <c r="S2" s="6" t="s">
        <v>28</v>
      </c>
      <c r="T2" s="6">
        <v>0</v>
      </c>
      <c r="U2" s="6" t="s">
        <v>15</v>
      </c>
      <c r="V2" s="6">
        <v>91</v>
      </c>
      <c r="W2" s="6">
        <v>52</v>
      </c>
      <c r="X2" s="6">
        <v>5034.6205650000002</v>
      </c>
      <c r="Y2" s="6">
        <v>452.63557700000001</v>
      </c>
      <c r="Z2" s="6">
        <v>15</v>
      </c>
      <c r="AA2" s="6">
        <v>5.733333</v>
      </c>
      <c r="AB2" s="6">
        <v>14</v>
      </c>
      <c r="AC2" s="6">
        <v>10</v>
      </c>
      <c r="AD2" s="6">
        <v>23.692436000000001</v>
      </c>
      <c r="AE2" s="6"/>
      <c r="AF2" s="6"/>
      <c r="AG2" s="6"/>
    </row>
    <row r="3" spans="1:34" x14ac:dyDescent="0.3">
      <c r="A3" s="5">
        <v>22</v>
      </c>
      <c r="B3" s="6" t="s">
        <v>28</v>
      </c>
      <c r="C3" s="6">
        <v>1</v>
      </c>
      <c r="D3" s="6" t="s">
        <v>27</v>
      </c>
      <c r="E3" s="6">
        <v>152</v>
      </c>
      <c r="F3" s="6">
        <v>118</v>
      </c>
      <c r="G3" s="6">
        <v>4282.6789859999999</v>
      </c>
      <c r="H3" s="6">
        <v>366.48178000000001</v>
      </c>
      <c r="I3" s="6">
        <v>32</v>
      </c>
      <c r="J3" s="6">
        <v>11.40625</v>
      </c>
      <c r="K3" s="6">
        <v>32</v>
      </c>
      <c r="L3" s="6">
        <v>15</v>
      </c>
      <c r="M3" s="6">
        <v>33.326473999999997</v>
      </c>
      <c r="N3" s="6"/>
      <c r="O3" s="6"/>
      <c r="P3" s="6"/>
      <c r="R3" s="5">
        <v>23</v>
      </c>
      <c r="S3" s="6" t="s">
        <v>28</v>
      </c>
      <c r="T3" s="6">
        <v>1</v>
      </c>
      <c r="U3" s="6" t="s">
        <v>15</v>
      </c>
      <c r="V3" s="6">
        <v>84</v>
      </c>
      <c r="W3" s="6">
        <v>44</v>
      </c>
      <c r="X3" s="6">
        <v>4496.968296</v>
      </c>
      <c r="Y3" s="6">
        <v>398.11931800000002</v>
      </c>
      <c r="Z3" s="6">
        <v>11</v>
      </c>
      <c r="AA3" s="6">
        <v>6.8181820000000002</v>
      </c>
      <c r="AB3" s="6">
        <v>10</v>
      </c>
      <c r="AC3" s="6">
        <v>7</v>
      </c>
      <c r="AD3" s="6">
        <v>21.804227000000001</v>
      </c>
      <c r="AE3" s="6"/>
      <c r="AF3" s="6"/>
      <c r="AG3" s="6"/>
    </row>
    <row r="4" spans="1:34" x14ac:dyDescent="0.3">
      <c r="A4" s="7">
        <v>24</v>
      </c>
      <c r="B4" s="8" t="s">
        <v>28</v>
      </c>
      <c r="C4" s="8">
        <v>2</v>
      </c>
      <c r="D4" s="8" t="s">
        <v>27</v>
      </c>
      <c r="E4" s="8">
        <v>157</v>
      </c>
      <c r="F4" s="8">
        <v>124</v>
      </c>
      <c r="G4" s="8">
        <v>3816.962716</v>
      </c>
      <c r="H4" s="8">
        <v>331.56290300000001</v>
      </c>
      <c r="I4" s="8">
        <v>34</v>
      </c>
      <c r="J4" s="8">
        <v>10.470587999999999</v>
      </c>
      <c r="K4" s="8">
        <v>26</v>
      </c>
      <c r="L4" s="8">
        <v>13</v>
      </c>
      <c r="M4" s="8">
        <v>31.731923999999999</v>
      </c>
      <c r="N4" s="8"/>
      <c r="O4" s="8"/>
      <c r="P4" s="8"/>
      <c r="R4" s="7">
        <v>25</v>
      </c>
      <c r="S4" s="8" t="s">
        <v>28</v>
      </c>
      <c r="T4" s="8">
        <v>2</v>
      </c>
      <c r="U4" s="8" t="s">
        <v>15</v>
      </c>
      <c r="V4" s="8">
        <v>103</v>
      </c>
      <c r="W4" s="8">
        <v>59</v>
      </c>
      <c r="X4" s="8">
        <v>4145.8866420000004</v>
      </c>
      <c r="Y4" s="8">
        <v>368.23644100000001</v>
      </c>
      <c r="Z4" s="8">
        <v>10</v>
      </c>
      <c r="AA4" s="8">
        <v>5.6</v>
      </c>
      <c r="AB4" s="8">
        <v>11</v>
      </c>
      <c r="AC4" s="8">
        <v>5</v>
      </c>
      <c r="AD4" s="8">
        <v>22.748052999999999</v>
      </c>
      <c r="AE4" s="8"/>
      <c r="AF4" s="8"/>
      <c r="AG4" s="8"/>
    </row>
    <row r="5" spans="1:34" x14ac:dyDescent="0.3">
      <c r="A5" s="5">
        <v>26</v>
      </c>
      <c r="B5" s="6" t="s">
        <v>28</v>
      </c>
      <c r="C5" s="6">
        <v>3</v>
      </c>
      <c r="D5" s="6" t="s">
        <v>27</v>
      </c>
      <c r="E5" s="6">
        <v>149</v>
      </c>
      <c r="F5" s="6">
        <v>117</v>
      </c>
      <c r="G5" s="6">
        <v>4199.8721649999998</v>
      </c>
      <c r="H5" s="6">
        <v>367.30213700000002</v>
      </c>
      <c r="I5" s="6">
        <v>53</v>
      </c>
      <c r="J5" s="6">
        <v>13.150943</v>
      </c>
      <c r="K5" s="6">
        <v>43</v>
      </c>
      <c r="L5" s="6">
        <v>30</v>
      </c>
      <c r="M5" s="6">
        <v>31.988320000000002</v>
      </c>
      <c r="N5" s="6"/>
      <c r="O5" s="6"/>
      <c r="P5" s="6"/>
      <c r="R5" s="5">
        <v>27</v>
      </c>
      <c r="S5" s="6" t="s">
        <v>28</v>
      </c>
      <c r="T5" s="6">
        <v>3</v>
      </c>
      <c r="U5" s="6" t="s">
        <v>15</v>
      </c>
      <c r="V5" s="6">
        <v>94</v>
      </c>
      <c r="W5" s="6">
        <v>57</v>
      </c>
      <c r="X5" s="6">
        <v>4569.6342189999996</v>
      </c>
      <c r="Y5" s="6">
        <v>413.60526299999998</v>
      </c>
      <c r="Z5" s="6">
        <v>8</v>
      </c>
      <c r="AA5" s="6">
        <v>8</v>
      </c>
      <c r="AB5" s="6">
        <v>11</v>
      </c>
      <c r="AC5" s="6">
        <v>3</v>
      </c>
      <c r="AD5" s="6">
        <v>24.598998999999999</v>
      </c>
      <c r="AE5" s="6"/>
      <c r="AF5" s="6"/>
      <c r="AG5" s="6"/>
    </row>
    <row r="6" spans="1:34" x14ac:dyDescent="0.3">
      <c r="A6" s="7">
        <v>28</v>
      </c>
      <c r="B6" s="8" t="s">
        <v>28</v>
      </c>
      <c r="C6" s="8">
        <v>4</v>
      </c>
      <c r="D6" s="8" t="s">
        <v>27</v>
      </c>
      <c r="E6" s="8">
        <v>161</v>
      </c>
      <c r="F6" s="8">
        <v>126</v>
      </c>
      <c r="G6" s="8">
        <v>4125.1160879999998</v>
      </c>
      <c r="H6" s="8">
        <v>365.50754000000001</v>
      </c>
      <c r="I6" s="8">
        <v>37</v>
      </c>
      <c r="J6" s="8">
        <v>10.189189000000001</v>
      </c>
      <c r="K6" s="8">
        <v>31</v>
      </c>
      <c r="L6" s="8">
        <v>24</v>
      </c>
      <c r="M6" s="8">
        <v>34.776974000000003</v>
      </c>
      <c r="N6" s="8"/>
      <c r="O6" s="8"/>
      <c r="P6" s="8"/>
      <c r="R6" s="7">
        <v>29</v>
      </c>
      <c r="S6" s="8" t="s">
        <v>28</v>
      </c>
      <c r="T6" s="8">
        <v>4</v>
      </c>
      <c r="U6" s="8" t="s">
        <v>15</v>
      </c>
      <c r="V6" s="8">
        <v>98</v>
      </c>
      <c r="W6" s="8">
        <v>57</v>
      </c>
      <c r="X6" s="8">
        <v>5034.486355</v>
      </c>
      <c r="Y6" s="8">
        <v>479.72192999999999</v>
      </c>
      <c r="Z6" s="8">
        <v>6</v>
      </c>
      <c r="AA6" s="8">
        <v>8.1666670000000003</v>
      </c>
      <c r="AB6" s="8">
        <v>8</v>
      </c>
      <c r="AC6" s="8">
        <v>5</v>
      </c>
      <c r="AD6" s="8">
        <v>25.476085000000001</v>
      </c>
      <c r="AE6" s="8"/>
      <c r="AF6" s="8"/>
      <c r="AG6" s="8"/>
    </row>
    <row r="7" spans="1:34" x14ac:dyDescent="0.3">
      <c r="A7" s="5">
        <v>30</v>
      </c>
      <c r="B7" s="6" t="s">
        <v>28</v>
      </c>
      <c r="C7" s="6">
        <v>5</v>
      </c>
      <c r="D7" s="6" t="s">
        <v>27</v>
      </c>
      <c r="E7" s="6">
        <v>150</v>
      </c>
      <c r="F7" s="6">
        <v>120</v>
      </c>
      <c r="G7" s="6">
        <v>4299.0722669999996</v>
      </c>
      <c r="H7" s="6">
        <v>386.79</v>
      </c>
      <c r="I7" s="6">
        <v>50</v>
      </c>
      <c r="J7" s="6">
        <v>17.2</v>
      </c>
      <c r="K7" s="6">
        <v>39</v>
      </c>
      <c r="L7" s="6">
        <v>27</v>
      </c>
      <c r="M7" s="6">
        <v>34.299778000000003</v>
      </c>
      <c r="N7" s="6"/>
      <c r="O7" s="6"/>
      <c r="P7" s="6"/>
      <c r="R7" s="5">
        <v>31</v>
      </c>
      <c r="S7" s="6" t="s">
        <v>28</v>
      </c>
      <c r="T7" s="6">
        <v>5</v>
      </c>
      <c r="U7" s="6" t="s">
        <v>15</v>
      </c>
      <c r="V7" s="6">
        <v>89</v>
      </c>
      <c r="W7" s="6">
        <v>52</v>
      </c>
      <c r="X7" s="6">
        <v>5277.3001389999999</v>
      </c>
      <c r="Y7" s="6">
        <v>461.27692300000001</v>
      </c>
      <c r="Z7" s="6">
        <v>16</v>
      </c>
      <c r="AA7" s="6">
        <v>5.875</v>
      </c>
      <c r="AB7" s="6">
        <v>16</v>
      </c>
      <c r="AC7" s="6">
        <v>13</v>
      </c>
      <c r="AD7" s="6">
        <v>24.164071</v>
      </c>
      <c r="AE7" s="6"/>
      <c r="AF7" s="6"/>
      <c r="AG7" s="6"/>
    </row>
    <row r="8" spans="1:34" x14ac:dyDescent="0.3">
      <c r="A8" s="7">
        <v>32</v>
      </c>
      <c r="B8" s="8" t="s">
        <v>28</v>
      </c>
      <c r="C8" s="8">
        <v>6</v>
      </c>
      <c r="D8" s="8" t="s">
        <v>27</v>
      </c>
      <c r="E8" s="8">
        <v>159</v>
      </c>
      <c r="F8" s="8">
        <v>126</v>
      </c>
      <c r="G8" s="8">
        <v>4126.8983049999997</v>
      </c>
      <c r="H8" s="8">
        <v>367.11269800000002</v>
      </c>
      <c r="I8" s="8">
        <v>46</v>
      </c>
      <c r="J8" s="8">
        <v>10.543478</v>
      </c>
      <c r="K8" s="8">
        <v>35</v>
      </c>
      <c r="L8" s="8">
        <v>22</v>
      </c>
      <c r="M8" s="8">
        <v>33.827030000000001</v>
      </c>
      <c r="N8" s="8"/>
      <c r="O8" s="8"/>
      <c r="P8" s="8"/>
      <c r="R8" s="7">
        <v>33</v>
      </c>
      <c r="S8" s="8" t="s">
        <v>28</v>
      </c>
      <c r="T8" s="8">
        <v>6</v>
      </c>
      <c r="U8" s="8" t="s">
        <v>15</v>
      </c>
      <c r="V8" s="8">
        <v>91</v>
      </c>
      <c r="W8" s="8">
        <v>45</v>
      </c>
      <c r="X8" s="8">
        <v>4688.9219000000003</v>
      </c>
      <c r="Y8" s="8">
        <v>401.13111099999998</v>
      </c>
      <c r="Z8" s="8">
        <v>12</v>
      </c>
      <c r="AA8" s="8">
        <v>7.4166670000000003</v>
      </c>
      <c r="AB8" s="8">
        <v>14</v>
      </c>
      <c r="AC8" s="8">
        <v>13</v>
      </c>
      <c r="AD8" s="8">
        <v>23.298665</v>
      </c>
      <c r="AE8" s="8"/>
      <c r="AF8" s="8"/>
      <c r="AG8" s="8"/>
    </row>
    <row r="9" spans="1:34" x14ac:dyDescent="0.3">
      <c r="A9" s="5">
        <v>34</v>
      </c>
      <c r="B9" s="6" t="s">
        <v>28</v>
      </c>
      <c r="C9" s="6">
        <v>7</v>
      </c>
      <c r="D9" s="6" t="s">
        <v>27</v>
      </c>
      <c r="E9" s="6">
        <v>144</v>
      </c>
      <c r="F9" s="6">
        <v>110</v>
      </c>
      <c r="G9" s="6">
        <v>3916.8760670000001</v>
      </c>
      <c r="H9" s="6">
        <v>353.77272699999997</v>
      </c>
      <c r="I9" s="6">
        <v>32</v>
      </c>
      <c r="J9" s="6">
        <v>12.875</v>
      </c>
      <c r="K9" s="6">
        <v>27</v>
      </c>
      <c r="L9" s="6">
        <v>17</v>
      </c>
      <c r="M9" s="6">
        <v>30.343159</v>
      </c>
      <c r="N9" s="6"/>
      <c r="O9" s="6"/>
      <c r="P9" s="6"/>
      <c r="R9" s="5">
        <v>35</v>
      </c>
      <c r="S9" s="6" t="s">
        <v>28</v>
      </c>
      <c r="T9" s="6">
        <v>7</v>
      </c>
      <c r="U9" s="6" t="s">
        <v>15</v>
      </c>
      <c r="V9" s="6">
        <v>89</v>
      </c>
      <c r="W9" s="6">
        <v>53</v>
      </c>
      <c r="X9" s="6">
        <v>4259.9479510000001</v>
      </c>
      <c r="Y9" s="6">
        <v>390.058491</v>
      </c>
      <c r="Z9" s="6">
        <v>10</v>
      </c>
      <c r="AA9" s="6">
        <v>5.0999999999999996</v>
      </c>
      <c r="AB9" s="6">
        <v>9</v>
      </c>
      <c r="AC9" s="6">
        <v>3</v>
      </c>
      <c r="AD9" s="6">
        <v>20.840378000000001</v>
      </c>
      <c r="AE9" s="6"/>
      <c r="AF9" s="6"/>
      <c r="AG9" s="6"/>
    </row>
    <row r="10" spans="1:34" x14ac:dyDescent="0.3">
      <c r="A10" s="7">
        <v>36</v>
      </c>
      <c r="B10" s="8" t="s">
        <v>28</v>
      </c>
      <c r="C10" s="8">
        <v>8</v>
      </c>
      <c r="D10" s="8" t="s">
        <v>27</v>
      </c>
      <c r="E10" s="8">
        <v>146</v>
      </c>
      <c r="F10" s="8">
        <v>110</v>
      </c>
      <c r="G10" s="8">
        <v>3831.289135</v>
      </c>
      <c r="H10" s="8">
        <v>364.91863599999999</v>
      </c>
      <c r="I10" s="8">
        <v>42</v>
      </c>
      <c r="J10" s="8">
        <v>11.714286</v>
      </c>
      <c r="K10" s="8">
        <v>37</v>
      </c>
      <c r="L10" s="8">
        <v>30</v>
      </c>
      <c r="M10" s="8">
        <v>30.051168000000001</v>
      </c>
      <c r="N10" s="8"/>
      <c r="O10" s="8"/>
      <c r="P10" s="8"/>
      <c r="R10" s="7">
        <v>37</v>
      </c>
      <c r="S10" s="8" t="s">
        <v>28</v>
      </c>
      <c r="T10" s="8">
        <v>8</v>
      </c>
      <c r="U10" s="8" t="s">
        <v>15</v>
      </c>
      <c r="V10" s="8">
        <v>77</v>
      </c>
      <c r="W10" s="8">
        <v>36</v>
      </c>
      <c r="X10" s="8">
        <v>3906.331083</v>
      </c>
      <c r="Y10" s="8">
        <v>361.959722</v>
      </c>
      <c r="Z10" s="8">
        <v>0</v>
      </c>
      <c r="AA10" s="8" t="s">
        <v>30</v>
      </c>
      <c r="AB10" s="8">
        <v>1</v>
      </c>
      <c r="AC10" s="8">
        <v>0</v>
      </c>
      <c r="AD10" s="8">
        <v>17.690767999999998</v>
      </c>
      <c r="AE10" s="8"/>
      <c r="AF10" s="8"/>
      <c r="AG10" s="8"/>
    </row>
    <row r="11" spans="1:34" x14ac:dyDescent="0.3">
      <c r="A11" s="5">
        <v>38</v>
      </c>
      <c r="B11" s="6" t="s">
        <v>28</v>
      </c>
      <c r="C11" s="6">
        <v>9</v>
      </c>
      <c r="D11" s="6" t="s">
        <v>27</v>
      </c>
      <c r="E11" s="6">
        <v>158</v>
      </c>
      <c r="F11" s="6">
        <v>121</v>
      </c>
      <c r="G11" s="6">
        <v>4093.2369480000002</v>
      </c>
      <c r="H11" s="6">
        <v>355.40289300000001</v>
      </c>
      <c r="I11" s="6">
        <v>39</v>
      </c>
      <c r="J11" s="6">
        <v>10.769231</v>
      </c>
      <c r="K11" s="6">
        <v>30</v>
      </c>
      <c r="L11" s="6">
        <v>14</v>
      </c>
      <c r="M11" s="6">
        <v>32.001111999999999</v>
      </c>
      <c r="N11" s="6"/>
      <c r="O11" s="6"/>
      <c r="P11" s="6"/>
      <c r="R11" s="5">
        <v>39</v>
      </c>
      <c r="S11" s="6" t="s">
        <v>28</v>
      </c>
      <c r="T11" s="6">
        <v>9</v>
      </c>
      <c r="U11" s="6" t="s">
        <v>15</v>
      </c>
      <c r="V11" s="6">
        <v>116</v>
      </c>
      <c r="W11" s="6">
        <v>61</v>
      </c>
      <c r="X11" s="6">
        <v>4795.9312620000001</v>
      </c>
      <c r="Y11" s="6">
        <v>456.21311500000002</v>
      </c>
      <c r="Z11" s="6">
        <v>16</v>
      </c>
      <c r="AA11" s="6">
        <v>7.1875</v>
      </c>
      <c r="AB11" s="6">
        <v>16</v>
      </c>
      <c r="AC11" s="6">
        <v>11</v>
      </c>
      <c r="AD11" s="6">
        <v>27.046719</v>
      </c>
      <c r="AE11" s="6"/>
      <c r="AF11" s="6"/>
      <c r="AG11" s="6"/>
    </row>
    <row r="12" spans="1:34" x14ac:dyDescent="0.3">
      <c r="E12" s="17">
        <f>AVERAGE(E2:E11)</f>
        <v>153.5</v>
      </c>
      <c r="F12" s="17">
        <f>AVERAGE(F2:F11)</f>
        <v>119.7</v>
      </c>
      <c r="G12" s="17">
        <f t="shared" ref="G12:P12" si="0">AVERAGE(G2:G11)</f>
        <v>4066.7682502999996</v>
      </c>
      <c r="H12" s="17">
        <f t="shared" si="0"/>
        <v>361.37133140000003</v>
      </c>
      <c r="I12" s="17">
        <f t="shared" si="0"/>
        <v>41.5</v>
      </c>
      <c r="J12" s="17">
        <f t="shared" si="0"/>
        <v>12.0618965</v>
      </c>
      <c r="K12" s="17">
        <f t="shared" si="0"/>
        <v>33.700000000000003</v>
      </c>
      <c r="L12" s="17">
        <f t="shared" si="0"/>
        <v>21.6</v>
      </c>
      <c r="M12" s="17">
        <f t="shared" si="0"/>
        <v>32.548164499999999</v>
      </c>
      <c r="N12" s="17" t="e">
        <f t="shared" si="0"/>
        <v>#DIV/0!</v>
      </c>
      <c r="O12" s="17" t="e">
        <f t="shared" si="0"/>
        <v>#DIV/0!</v>
      </c>
      <c r="P12" s="17" t="e">
        <f t="shared" si="0"/>
        <v>#DIV/0!</v>
      </c>
      <c r="V12" s="16">
        <f>AVERAGE(V2:V11)</f>
        <v>93.2</v>
      </c>
      <c r="W12" s="16">
        <f>AVERAGE(W2:W11)</f>
        <v>51.6</v>
      </c>
      <c r="X12" s="16">
        <f t="shared" ref="X12:AG12" si="1">AVERAGE(X2:X11)</f>
        <v>4621.0028412000001</v>
      </c>
      <c r="Y12" s="16">
        <f t="shared" si="1"/>
        <v>418.29578909999998</v>
      </c>
      <c r="Z12" s="16">
        <f t="shared" si="1"/>
        <v>10.4</v>
      </c>
      <c r="AA12" s="16">
        <f t="shared" si="1"/>
        <v>6.6552609999999994</v>
      </c>
      <c r="AB12" s="16">
        <f t="shared" si="1"/>
        <v>11</v>
      </c>
      <c r="AC12" s="16">
        <f t="shared" si="1"/>
        <v>7</v>
      </c>
      <c r="AD12" s="16">
        <f t="shared" si="1"/>
        <v>23.136040099999995</v>
      </c>
      <c r="AE12" s="16" t="e">
        <f t="shared" si="1"/>
        <v>#DIV/0!</v>
      </c>
      <c r="AF12" s="16" t="e">
        <f t="shared" si="1"/>
        <v>#DIV/0!</v>
      </c>
      <c r="AG12" s="16" t="e">
        <f t="shared" si="1"/>
        <v>#DIV/0!</v>
      </c>
    </row>
    <row r="13" spans="1:34" x14ac:dyDescent="0.3">
      <c r="E13" s="17">
        <f>_xlfn.STDEV.S(E2:E11)</f>
        <v>6.059886320899281</v>
      </c>
      <c r="F13" s="17">
        <f>_xlfn.STDEV.S(F2:F11)</f>
        <v>6.0194130389377118</v>
      </c>
      <c r="G13" s="17">
        <f t="shared" ref="G13:P13" si="2">_xlfn.STDEV.S(G2:G11)</f>
        <v>174.68636213372523</v>
      </c>
      <c r="H13" s="17">
        <f t="shared" si="2"/>
        <v>14.119842539307731</v>
      </c>
      <c r="I13" s="17">
        <f t="shared" si="2"/>
        <v>7.8916270678344764</v>
      </c>
      <c r="J13" s="17">
        <f t="shared" si="2"/>
        <v>2.0782081166698601</v>
      </c>
      <c r="K13" s="17">
        <f t="shared" si="2"/>
        <v>5.4375239463074276</v>
      </c>
      <c r="L13" s="17">
        <f t="shared" si="2"/>
        <v>6.4841687550868388</v>
      </c>
      <c r="M13" s="17">
        <f t="shared" si="2"/>
        <v>1.5985476370615128</v>
      </c>
      <c r="N13" s="17" t="e">
        <f t="shared" si="2"/>
        <v>#DIV/0!</v>
      </c>
      <c r="O13" s="17" t="e">
        <f t="shared" si="2"/>
        <v>#DIV/0!</v>
      </c>
      <c r="P13" s="17" t="e">
        <f t="shared" si="2"/>
        <v>#DIV/0!</v>
      </c>
      <c r="V13" s="16">
        <f>_xlfn.STDEV.S(V2:V11)</f>
        <v>10.706176825656433</v>
      </c>
      <c r="W13" s="16">
        <f>_xlfn.STDEV.S(W2:W11)</f>
        <v>7.8059806131794547</v>
      </c>
      <c r="X13" s="16">
        <f t="shared" ref="X13:AG13" si="3">_xlfn.STDEV.S(X2:X11)</f>
        <v>433.70015165053763</v>
      </c>
      <c r="Y13" s="16">
        <f t="shared" si="3"/>
        <v>41.416913187088809</v>
      </c>
      <c r="Z13" s="16">
        <f t="shared" si="3"/>
        <v>4.9486249493055032</v>
      </c>
      <c r="AA13" s="16">
        <f t="shared" si="3"/>
        <v>1.1165461700430235</v>
      </c>
      <c r="AB13" s="16">
        <f t="shared" si="3"/>
        <v>4.4969125210773466</v>
      </c>
      <c r="AC13" s="16">
        <f t="shared" si="3"/>
        <v>4.5460605656619517</v>
      </c>
      <c r="AD13" s="16">
        <f t="shared" si="3"/>
        <v>2.6065654704678298</v>
      </c>
      <c r="AE13" s="16" t="e">
        <f t="shared" si="3"/>
        <v>#DIV/0!</v>
      </c>
      <c r="AF13" s="16" t="e">
        <f t="shared" si="3"/>
        <v>#DIV/0!</v>
      </c>
      <c r="AG13" s="16" t="e">
        <f t="shared" si="3"/>
        <v>#DIV/0!</v>
      </c>
    </row>
    <row r="14" spans="1:34" x14ac:dyDescent="0.3">
      <c r="M14">
        <f>M2/Summary!$B$15</f>
        <v>0.73050498236331574</v>
      </c>
      <c r="AD14">
        <f>AD2/Summary!$B$15</f>
        <v>0.52232001763668434</v>
      </c>
    </row>
    <row r="15" spans="1:34" x14ac:dyDescent="0.3">
      <c r="M15">
        <f>M3/Summary!$B$15</f>
        <v>0.73471062610229276</v>
      </c>
      <c r="AD15">
        <f>AD3/Summary!$B$15</f>
        <v>0.48069283509700178</v>
      </c>
    </row>
    <row r="16" spans="1:34" x14ac:dyDescent="0.3">
      <c r="D16" s="27">
        <f>(V12-E12)/E12</f>
        <v>-0.39283387622149835</v>
      </c>
      <c r="F16">
        <f>I12/$M$12</f>
        <v>1.2750334968965762</v>
      </c>
      <c r="H16">
        <f>K12/$M$12</f>
        <v>1.0353886468774607</v>
      </c>
      <c r="M16">
        <f>M4/Summary!$B$15</f>
        <v>0.69955740740740735</v>
      </c>
      <c r="AD16">
        <f>AD4/Summary!$B$15</f>
        <v>0.50150028659611989</v>
      </c>
    </row>
    <row r="17" spans="4:30" x14ac:dyDescent="0.3">
      <c r="D17" s="27">
        <f>(F17-F16)/F16</f>
        <v>-0.64744837847112613</v>
      </c>
      <c r="F17">
        <f>Z12/$AD$12</f>
        <v>0.44951512683451833</v>
      </c>
      <c r="H17">
        <f>AB12/$AD$12</f>
        <v>0.47544869184420208</v>
      </c>
      <c r="M17">
        <f>M5/Summary!$B$15</f>
        <v>0.70520987654320988</v>
      </c>
      <c r="AD17">
        <f>AD5/Summary!$B$15</f>
        <v>0.54230597442680772</v>
      </c>
    </row>
    <row r="18" spans="4:30" x14ac:dyDescent="0.3">
      <c r="D18" s="27">
        <f>(H17-H16)/H16</f>
        <v>-0.54080171414080436</v>
      </c>
      <c r="M18">
        <f>M6/Summary!$B$15</f>
        <v>0.76668813932980606</v>
      </c>
      <c r="AD18">
        <f>AD6/Summary!$B$15</f>
        <v>0.56164208553791894</v>
      </c>
    </row>
    <row r="19" spans="4:30" x14ac:dyDescent="0.3">
      <c r="M19">
        <f>M7/Summary!$B$15</f>
        <v>0.75616794532627873</v>
      </c>
      <c r="AD19">
        <f>AD7/Summary!$B$15</f>
        <v>0.53271761463844802</v>
      </c>
    </row>
    <row r="20" spans="4:30" x14ac:dyDescent="0.3">
      <c r="D20" s="27">
        <f>(AD24-M24)/M24</f>
        <v>-0.28917527438452018</v>
      </c>
      <c r="M20">
        <f>M8/Summary!$B$15</f>
        <v>0.74574581128747797</v>
      </c>
      <c r="AD20">
        <f>AD8/Summary!$B$15</f>
        <v>0.5136389991181658</v>
      </c>
    </row>
    <row r="21" spans="4:30" x14ac:dyDescent="0.3">
      <c r="M21">
        <f>M9/Summary!$B$15</f>
        <v>0.66894089506172838</v>
      </c>
      <c r="AD21">
        <f>AD9/Summary!$B$15</f>
        <v>0.45944395943562616</v>
      </c>
    </row>
    <row r="22" spans="4:30" x14ac:dyDescent="0.3">
      <c r="M22">
        <f>M10/Summary!$B$15</f>
        <v>0.66250370370370371</v>
      </c>
      <c r="AD22">
        <f>AD10/Summary!$B$15</f>
        <v>0.39000811287477949</v>
      </c>
    </row>
    <row r="23" spans="4:30" x14ac:dyDescent="0.3">
      <c r="M23">
        <f>M11/Summary!$B$15</f>
        <v>0.70549188712522048</v>
      </c>
      <c r="AD23">
        <f>AD11/Summary!$B$15</f>
        <v>0.59626805555555551</v>
      </c>
    </row>
    <row r="24" spans="4:30" x14ac:dyDescent="0.3">
      <c r="M24" s="23">
        <f t="shared" ref="M24" si="4">AVERAGE(M14:M23)</f>
        <v>0.71755212742504426</v>
      </c>
      <c r="AD24" s="23">
        <f t="shared" ref="AD24" si="5">AVERAGE(AD14:AD23)</f>
        <v>0.51005379409171092</v>
      </c>
    </row>
    <row r="25" spans="4:30" x14ac:dyDescent="0.3">
      <c r="M25" s="23">
        <f t="shared" ref="M25" si="6">_xlfn.STDEV.S(M14:M23)</f>
        <v>3.5241350023401972E-2</v>
      </c>
      <c r="AD25" s="23">
        <f t="shared" ref="AD25" si="7">_xlfn.STDEV.S(AD14:AD23)</f>
        <v>5.7463965398319106E-2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75C-25B8-4FCE-A18F-88E78A0D439F}">
  <dimension ref="A1:AH25"/>
  <sheetViews>
    <sheetView topLeftCell="A4" workbookViewId="0">
      <selection activeCell="G21" sqref="G21"/>
    </sheetView>
  </sheetViews>
  <sheetFormatPr defaultRowHeight="14.4" x14ac:dyDescent="0.3"/>
  <cols>
    <col min="6" max="6" width="9" bestFit="1" customWidth="1"/>
    <col min="7" max="7" width="10.5546875" bestFit="1" customWidth="1"/>
    <col min="8" max="8" width="9.5546875" bestFit="1" customWidth="1"/>
    <col min="9" max="16" width="9" bestFit="1" customWidth="1"/>
  </cols>
  <sheetData>
    <row r="1" spans="1:34" ht="28.8" x14ac:dyDescent="0.3">
      <c r="A1" s="1"/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21" t="s">
        <v>32</v>
      </c>
      <c r="N1" s="9"/>
      <c r="O1" s="9"/>
      <c r="P1" s="9"/>
      <c r="Q1" s="21"/>
      <c r="R1" s="1"/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21" t="s">
        <v>32</v>
      </c>
      <c r="AE1" s="9"/>
      <c r="AF1" s="9"/>
      <c r="AG1" s="9"/>
      <c r="AH1" s="21"/>
    </row>
    <row r="2" spans="1:34" x14ac:dyDescent="0.3">
      <c r="A2" s="5">
        <v>40</v>
      </c>
      <c r="B2" s="6" t="s">
        <v>29</v>
      </c>
      <c r="C2" s="6">
        <v>0</v>
      </c>
      <c r="D2" s="6" t="s">
        <v>27</v>
      </c>
      <c r="E2" s="6">
        <v>1529</v>
      </c>
      <c r="F2" s="6">
        <v>1201</v>
      </c>
      <c r="G2" s="6">
        <v>4039.0885830000002</v>
      </c>
      <c r="H2" s="6">
        <v>354.374438</v>
      </c>
      <c r="I2" s="6">
        <v>4433</v>
      </c>
      <c r="J2" s="6">
        <v>11.267313</v>
      </c>
      <c r="K2" s="6">
        <v>3565</v>
      </c>
      <c r="L2" s="6">
        <v>2328</v>
      </c>
      <c r="M2" s="22">
        <v>287.02890500000001</v>
      </c>
      <c r="N2" s="6"/>
      <c r="O2" s="6"/>
      <c r="P2" s="6"/>
      <c r="R2" s="7">
        <v>41</v>
      </c>
      <c r="S2" s="8" t="s">
        <v>29</v>
      </c>
      <c r="T2" s="8">
        <v>0</v>
      </c>
      <c r="U2" s="8" t="s">
        <v>15</v>
      </c>
      <c r="V2" s="8">
        <v>631</v>
      </c>
      <c r="W2" s="8">
        <v>288</v>
      </c>
      <c r="X2" s="8">
        <v>4358.5392810000003</v>
      </c>
      <c r="Y2" s="8">
        <v>420.740972</v>
      </c>
      <c r="Z2" s="8">
        <v>466</v>
      </c>
      <c r="AA2" s="8">
        <v>6.6545059999999996</v>
      </c>
      <c r="AB2" s="8">
        <v>476</v>
      </c>
      <c r="AC2" s="8">
        <v>295</v>
      </c>
      <c r="AD2" s="22">
        <v>116.473596</v>
      </c>
      <c r="AE2" s="6"/>
      <c r="AF2" s="6"/>
      <c r="AG2" s="6"/>
    </row>
    <row r="3" spans="1:34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R3" s="9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4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4" x14ac:dyDescent="0.3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R5" s="9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4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4" x14ac:dyDescent="0.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4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4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4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4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R11" s="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4" x14ac:dyDescent="0.3">
      <c r="E12" s="17">
        <f>AVERAGE(E2:E11)</f>
        <v>1529</v>
      </c>
      <c r="F12" s="17">
        <f>AVERAGE(F2:F11)</f>
        <v>1201</v>
      </c>
      <c r="G12" s="17">
        <f t="shared" ref="G12:P12" si="0">AVERAGE(G2:G11)</f>
        <v>4039.0885830000002</v>
      </c>
      <c r="H12" s="17">
        <f t="shared" si="0"/>
        <v>354.374438</v>
      </c>
      <c r="I12" s="17">
        <f t="shared" si="0"/>
        <v>4433</v>
      </c>
      <c r="J12" s="17">
        <f t="shared" si="0"/>
        <v>11.267313</v>
      </c>
      <c r="K12" s="17">
        <f t="shared" si="0"/>
        <v>3565</v>
      </c>
      <c r="L12" s="17">
        <f t="shared" si="0"/>
        <v>2328</v>
      </c>
      <c r="M12" s="17">
        <f t="shared" si="0"/>
        <v>287.02890500000001</v>
      </c>
      <c r="N12" s="17" t="e">
        <f t="shared" si="0"/>
        <v>#DIV/0!</v>
      </c>
      <c r="O12" s="17" t="e">
        <f t="shared" si="0"/>
        <v>#DIV/0!</v>
      </c>
      <c r="P12" s="17" t="e">
        <f t="shared" si="0"/>
        <v>#DIV/0!</v>
      </c>
      <c r="V12" s="16">
        <f>AVERAGE(V2:V11)</f>
        <v>631</v>
      </c>
      <c r="W12" s="16">
        <f>AVERAGE(W2:W11)</f>
        <v>288</v>
      </c>
      <c r="X12" s="16">
        <f t="shared" ref="X12:AG12" si="1">AVERAGE(X2:X11)</f>
        <v>4358.5392810000003</v>
      </c>
      <c r="Y12" s="16">
        <f t="shared" si="1"/>
        <v>420.740972</v>
      </c>
      <c r="Z12" s="16">
        <f t="shared" si="1"/>
        <v>466</v>
      </c>
      <c r="AA12" s="16">
        <f t="shared" si="1"/>
        <v>6.6545059999999996</v>
      </c>
      <c r="AB12" s="16">
        <f t="shared" si="1"/>
        <v>476</v>
      </c>
      <c r="AC12" s="16">
        <f t="shared" si="1"/>
        <v>295</v>
      </c>
      <c r="AD12" s="16">
        <f t="shared" si="1"/>
        <v>116.473596</v>
      </c>
      <c r="AE12" s="16" t="e">
        <f t="shared" si="1"/>
        <v>#DIV/0!</v>
      </c>
      <c r="AF12" s="16" t="e">
        <f t="shared" si="1"/>
        <v>#DIV/0!</v>
      </c>
      <c r="AG12" s="16" t="e">
        <f t="shared" si="1"/>
        <v>#DIV/0!</v>
      </c>
    </row>
    <row r="13" spans="1:34" x14ac:dyDescent="0.3">
      <c r="E13" s="17" t="e">
        <f>_xlfn.STDEV.S(E2:E11)</f>
        <v>#DIV/0!</v>
      </c>
      <c r="F13" s="17" t="e">
        <f>_xlfn.STDEV.S(F2:F11)</f>
        <v>#DIV/0!</v>
      </c>
      <c r="G13" s="17" t="e">
        <f t="shared" ref="G13:P13" si="2">_xlfn.STDEV.S(G2:G11)</f>
        <v>#DIV/0!</v>
      </c>
      <c r="H13" s="17" t="e">
        <f t="shared" si="2"/>
        <v>#DIV/0!</v>
      </c>
      <c r="I13" s="17" t="e">
        <f t="shared" si="2"/>
        <v>#DIV/0!</v>
      </c>
      <c r="J13" s="17" t="e">
        <f t="shared" si="2"/>
        <v>#DIV/0!</v>
      </c>
      <c r="K13" s="17" t="e">
        <f t="shared" si="2"/>
        <v>#DIV/0!</v>
      </c>
      <c r="L13" s="17" t="e">
        <f t="shared" si="2"/>
        <v>#DIV/0!</v>
      </c>
      <c r="M13" s="17" t="e">
        <f t="shared" si="2"/>
        <v>#DIV/0!</v>
      </c>
      <c r="N13" s="17" t="e">
        <f t="shared" si="2"/>
        <v>#DIV/0!</v>
      </c>
      <c r="O13" s="17" t="e">
        <f t="shared" si="2"/>
        <v>#DIV/0!</v>
      </c>
      <c r="P13" s="17" t="e">
        <f t="shared" si="2"/>
        <v>#DIV/0!</v>
      </c>
      <c r="V13" s="16" t="e">
        <f>_xlfn.STDEV.S(V2:V11)</f>
        <v>#DIV/0!</v>
      </c>
      <c r="W13" s="16" t="e">
        <f>_xlfn.STDEV.S(W2:W11)</f>
        <v>#DIV/0!</v>
      </c>
      <c r="X13" s="16" t="e">
        <f t="shared" ref="X13:AG13" si="3">_xlfn.STDEV.S(X2:X11)</f>
        <v>#DIV/0!</v>
      </c>
      <c r="Y13" s="16" t="e">
        <f t="shared" si="3"/>
        <v>#DIV/0!</v>
      </c>
      <c r="Z13" s="16" t="e">
        <f t="shared" si="3"/>
        <v>#DIV/0!</v>
      </c>
      <c r="AA13" s="16" t="e">
        <f t="shared" si="3"/>
        <v>#DIV/0!</v>
      </c>
      <c r="AB13" s="16" t="e">
        <f t="shared" si="3"/>
        <v>#DIV/0!</v>
      </c>
      <c r="AC13" s="16" t="e">
        <f t="shared" si="3"/>
        <v>#DIV/0!</v>
      </c>
      <c r="AD13" s="16" t="e">
        <f t="shared" si="3"/>
        <v>#DIV/0!</v>
      </c>
      <c r="AE13" s="16" t="e">
        <f t="shared" si="3"/>
        <v>#DIV/0!</v>
      </c>
      <c r="AF13" s="16" t="e">
        <f t="shared" si="3"/>
        <v>#DIV/0!</v>
      </c>
      <c r="AG13" s="16" t="e">
        <f t="shared" si="3"/>
        <v>#DIV/0!</v>
      </c>
    </row>
    <row r="14" spans="1:34" x14ac:dyDescent="0.3">
      <c r="M14">
        <f>M2/Summary!$B$15</f>
        <v>6.3277977292768961</v>
      </c>
      <c r="AD14">
        <f>AD2/Summary!$B$15</f>
        <v>2.567760052910053</v>
      </c>
    </row>
    <row r="16" spans="1:34" x14ac:dyDescent="0.3">
      <c r="D16" s="27">
        <f>(V12-E12)/E12</f>
        <v>-0.58731196860693269</v>
      </c>
      <c r="F16">
        <f>I12/$M$12</f>
        <v>15.444437555862187</v>
      </c>
      <c r="H16">
        <f>K12/$M$12</f>
        <v>12.420351880588472</v>
      </c>
    </row>
    <row r="17" spans="4:30" x14ac:dyDescent="0.3">
      <c r="D17" s="27">
        <f>(F17-F16)/F16</f>
        <v>-0.74094836628706673</v>
      </c>
      <c r="F17">
        <f>Z12/$AD$12</f>
        <v>4.000906780623481</v>
      </c>
      <c r="H17">
        <f>AB12/$AD$12</f>
        <v>4.086763149306389</v>
      </c>
    </row>
    <row r="18" spans="4:30" x14ac:dyDescent="0.3">
      <c r="D18" s="27">
        <f>(H17-H16)/H16</f>
        <v>-0.67096236977846724</v>
      </c>
    </row>
    <row r="20" spans="4:30" x14ac:dyDescent="0.3">
      <c r="D20" s="27">
        <f>(AD24-M24)/M24</f>
        <v>-0.59420952395020976</v>
      </c>
    </row>
    <row r="24" spans="4:30" x14ac:dyDescent="0.3">
      <c r="M24" s="16">
        <f t="shared" ref="M24" si="4">AVERAGE(M14:M23)</f>
        <v>6.3277977292768961</v>
      </c>
      <c r="AD24" s="16">
        <f t="shared" ref="AD24" si="5">AVERAGE(AD14:AD23)</f>
        <v>2.567760052910053</v>
      </c>
    </row>
    <row r="25" spans="4:30" x14ac:dyDescent="0.3">
      <c r="M25" s="17" t="e">
        <f t="shared" ref="M25" si="6">_xlfn.STDEV.S(M14:M23)</f>
        <v>#DIV/0!</v>
      </c>
      <c r="AD25" s="17" t="e">
        <f t="shared" ref="AD25" si="7">_xlfn.STDEV.S(AD14:AD23)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Low_density</vt:lpstr>
      <vt:lpstr>Medium_density</vt:lpstr>
      <vt:lpstr>High_density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jbueno</dc:creator>
  <cp:lastModifiedBy>jbueno</cp:lastModifiedBy>
  <dcterms:created xsi:type="dcterms:W3CDTF">2015-06-05T18:17:20Z</dcterms:created>
  <dcterms:modified xsi:type="dcterms:W3CDTF">2022-11-16T20:08:13Z</dcterms:modified>
</cp:coreProperties>
</file>