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SOUSA\Desktop\Estrutura\Treinamento\EXCEL\"/>
    </mc:Choice>
  </mc:AlternateContent>
  <xr:revisionPtr revIDLastSave="0" documentId="13_ncr:1_{7FDFF888-4079-47A9-8CFC-5C5BB2471A3B}" xr6:coauthVersionLast="45" xr6:coauthVersionMax="45" xr10:uidLastSave="{00000000-0000-0000-0000-000000000000}"/>
  <bookViews>
    <workbookView xWindow="14490" yWindow="3210" windowWidth="13605" windowHeight="9345" activeTab="2" xr2:uid="{D617C54C-1882-40A8-8F0E-B77D96FA8DDB}"/>
  </bookViews>
  <sheets>
    <sheet name="13" sheetId="8" r:id="rId1"/>
    <sheet name="11" sheetId="7" r:id="rId2"/>
    <sheet name="16" sheetId="11" r:id="rId3"/>
    <sheet name="20" sheetId="14" r:id="rId4"/>
    <sheet name="19" sheetId="13" r:id="rId5"/>
    <sheet name="18" sheetId="12" r:id="rId6"/>
    <sheet name="10" sheetId="6" r:id="rId7"/>
    <sheet name="15" sheetId="10" r:id="rId8"/>
    <sheet name="14" sheetId="9" r:id="rId9"/>
    <sheet name="6" sheetId="5" r:id="rId10"/>
    <sheet name="4" sheetId="3" r:id="rId11"/>
    <sheet name="5" sheetId="4" r:id="rId12"/>
    <sheet name="2" sheetId="2" r:id="rId13"/>
    <sheet name="1" sheetId="1" r:id="rId14"/>
  </sheets>
  <externalReferences>
    <externalReference r:id="rId15"/>
    <externalReference r:id="rId16"/>
  </externalReferences>
  <definedNames>
    <definedName name="_xlnm._FilterDatabase" localSheetId="13" hidden="1">'1'!$F$3:$I$20</definedName>
    <definedName name="_xlnm._FilterDatabase" localSheetId="8" hidden="1">'14'!$B$4:$I$104</definedName>
    <definedName name="_xlnm._FilterDatabase" localSheetId="2" hidden="1">'16'!$B$4:$F$20</definedName>
    <definedName name="_xlnm._FilterDatabase" localSheetId="12" hidden="1">'2'!$G$3:$K$20</definedName>
    <definedName name="MediaMedico">[1]Cenario!$C$34</definedName>
    <definedName name="Medicos">[1]AreaTrabalho!$M$9:$U$15</definedName>
    <definedName name="MesDesconto">'18'!$C$3:$N$4</definedName>
    <definedName name="Referencia">[2]Budget!$L$9:$M$11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3" l="1"/>
  <c r="F10" i="6"/>
  <c r="F11" i="6"/>
  <c r="F12" i="6"/>
  <c r="F13" i="6"/>
  <c r="F14" i="6"/>
  <c r="F15" i="6"/>
  <c r="F9" i="6"/>
  <c r="E8" i="5"/>
  <c r="C8" i="4"/>
  <c r="I9" i="11" l="1"/>
  <c r="I8" i="11"/>
  <c r="I6" i="11"/>
  <c r="I7" i="11" s="1"/>
  <c r="J5" i="11"/>
  <c r="I5" i="11"/>
  <c r="F10" i="14"/>
  <c r="E10" i="14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9" i="14"/>
  <c r="F9" i="14" s="1"/>
  <c r="K3" i="14"/>
  <c r="E10" i="13"/>
  <c r="F10" i="13" s="1"/>
  <c r="E11" i="13"/>
  <c r="E12" i="13"/>
  <c r="E13" i="13"/>
  <c r="F13" i="13" s="1"/>
  <c r="E14" i="13"/>
  <c r="E15" i="13"/>
  <c r="F15" i="13" s="1"/>
  <c r="E16" i="13"/>
  <c r="F16" i="13" s="1"/>
  <c r="E17" i="13"/>
  <c r="F17" i="13" s="1"/>
  <c r="F9" i="13"/>
  <c r="F11" i="13"/>
  <c r="F12" i="13"/>
  <c r="F14" i="13"/>
  <c r="N5" i="13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9" i="12"/>
  <c r="F9" i="12" s="1"/>
  <c r="F5" i="10"/>
  <c r="E6" i="10"/>
  <c r="E7" i="10"/>
  <c r="E8" i="10"/>
  <c r="E9" i="10"/>
  <c r="E10" i="10"/>
  <c r="E11" i="10"/>
  <c r="E12" i="10"/>
  <c r="E5" i="10"/>
  <c r="E10" i="6"/>
  <c r="E11" i="6"/>
  <c r="E12" i="6"/>
  <c r="E13" i="6"/>
  <c r="E14" i="6"/>
  <c r="E15" i="6"/>
  <c r="E9" i="6"/>
  <c r="C8" i="9"/>
  <c r="C7" i="9"/>
  <c r="C6" i="9"/>
  <c r="C9" i="9" s="1"/>
  <c r="E9" i="5"/>
  <c r="E10" i="5"/>
  <c r="E11" i="5"/>
  <c r="E12" i="5"/>
  <c r="E13" i="5"/>
  <c r="E14" i="5"/>
  <c r="E15" i="5"/>
  <c r="E16" i="5"/>
  <c r="E17" i="5"/>
  <c r="F9" i="5"/>
  <c r="G9" i="5" s="1"/>
  <c r="F13" i="5"/>
  <c r="F11" i="5"/>
  <c r="G11" i="5" s="1"/>
  <c r="F10" i="5"/>
  <c r="G10" i="5" s="1"/>
  <c r="C9" i="3"/>
  <c r="E4" i="2"/>
  <c r="D4" i="2"/>
  <c r="D4" i="1"/>
  <c r="O5" i="13"/>
  <c r="E9" i="9"/>
  <c r="E6" i="9"/>
  <c r="E7" i="9"/>
  <c r="L3" i="14"/>
  <c r="E8" i="9"/>
  <c r="D10" i="9" l="1"/>
  <c r="D9" i="9"/>
  <c r="F8" i="5"/>
  <c r="G8" i="5" s="1"/>
  <c r="G13" i="5"/>
  <c r="F17" i="5"/>
  <c r="G17" i="5" s="1"/>
  <c r="F15" i="5"/>
  <c r="G15" i="5" s="1"/>
  <c r="F14" i="5"/>
  <c r="G14" i="5" s="1"/>
  <c r="J20" i="2"/>
  <c r="J19" i="2"/>
  <c r="J18" i="2"/>
  <c r="J17" i="2"/>
  <c r="J16" i="2"/>
  <c r="J15" i="2"/>
  <c r="J14" i="2"/>
  <c r="J13" i="2"/>
  <c r="J12" i="2"/>
  <c r="J11" i="2"/>
  <c r="J10" i="2"/>
  <c r="J9" i="2"/>
  <c r="C4" i="2" s="1"/>
  <c r="J8" i="2"/>
  <c r="J7" i="2"/>
  <c r="J6" i="2"/>
  <c r="J5" i="2"/>
  <c r="J4" i="2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1" s="1"/>
  <c r="I6" i="1"/>
  <c r="I5" i="1"/>
  <c r="I4" i="1"/>
  <c r="K9" i="11"/>
  <c r="F12" i="5" l="1"/>
  <c r="G12" i="5" s="1"/>
  <c r="F16" i="5"/>
  <c r="G16" i="5" s="1"/>
</calcChain>
</file>

<file path=xl/sharedStrings.xml><?xml version="1.0" encoding="utf-8"?>
<sst xmlns="http://schemas.openxmlformats.org/spreadsheetml/2006/main" count="443" uniqueCount="219">
  <si>
    <t>LOCALIZAR DATA DE ENTREGA DO PEDIDO</t>
  </si>
  <si>
    <t>TABELA DE PEDIDOS</t>
  </si>
  <si>
    <t>PEDIDO</t>
  </si>
  <si>
    <t>DATA ENTREGA</t>
  </si>
  <si>
    <t>VALOR</t>
  </si>
  <si>
    <t>DATA</t>
  </si>
  <si>
    <t>LOCALIZAR NOME DO CLIENTE</t>
  </si>
  <si>
    <t>CLIENTE</t>
  </si>
  <si>
    <t>FLORES E CHOCOLATES PRESENTES</t>
  </si>
  <si>
    <t>PAPELARIA MIL FOLHAS ME</t>
  </si>
  <si>
    <t>;</t>
  </si>
  <si>
    <t>MIX SUCOS E LANCHES</t>
  </si>
  <si>
    <t>:</t>
  </si>
  <si>
    <t>CABELEIREIRAS FUNNY</t>
  </si>
  <si>
    <t>GESTOS E COISAS ESCOLA TEATRAL</t>
  </si>
  <si>
    <t>COMER BEM LANCHES NATURAIS</t>
  </si>
  <si>
    <t>SAÚDE E BELEZA COSMÉTICOS</t>
  </si>
  <si>
    <t>FUNILARIA SHOP CAR ME</t>
  </si>
  <si>
    <t>PETSHOP CUTCAT</t>
  </si>
  <si>
    <t>FLORICULTURA MAIS VERDE</t>
  </si>
  <si>
    <t>VIAMAR TURISMO</t>
  </si>
  <si>
    <t>CASA DA NOIVA FELIZ</t>
  </si>
  <si>
    <t>CORTE E COSTURA ATELIER</t>
  </si>
  <si>
    <t>EMPÓRIO DO PÃO SÃO PEDRO</t>
  </si>
  <si>
    <t>SPACAR FUNILARIA E PINTURA</t>
  </si>
  <si>
    <t>CHEIROS E GOSTOS RESTAURANTE</t>
  </si>
  <si>
    <t>VIDRACARIA MEYER LTDA</t>
  </si>
  <si>
    <t>LOCALIZAR VOLUME DE VENDAS NO MÊS</t>
  </si>
  <si>
    <t>PROCH()</t>
  </si>
  <si>
    <t>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</si>
  <si>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</si>
  <si>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</si>
  <si>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</si>
  <si>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</si>
  <si>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</si>
  <si>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</si>
  <si>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</si>
  <si>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</si>
  <si>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</si>
  <si>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</si>
  <si>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</si>
  <si>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</si>
  <si>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VENDAS</t>
  </si>
  <si>
    <t>:: PESQUISA</t>
  </si>
  <si>
    <t>PERÍODO:</t>
  </si>
  <si>
    <t>VENDAS:</t>
  </si>
  <si>
    <t>LOCALIZAR A CAPITAL DO ESTADO SELECIONADO</t>
  </si>
  <si>
    <t>ESTADO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</si>
  <si>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</si>
  <si>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</si>
  <si>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</si>
  <si>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</si>
  <si>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</si>
  <si>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</si>
  <si>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</si>
  <si>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</si>
  <si>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</si>
  <si>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</si>
  <si>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</si>
  <si>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</si>
  <si>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CAPITAL</t>
  </si>
  <si>
    <t>Rio Branco</t>
  </si>
  <si>
    <t>Maceió</t>
  </si>
  <si>
    <t>Macapá</t>
  </si>
  <si>
    <t>Manaus</t>
  </si>
  <si>
    <t>Salvador</t>
  </si>
  <si>
    <t>Fortaleza</t>
  </si>
  <si>
    <t>Brasília</t>
  </si>
  <si>
    <t>Vitória</t>
  </si>
  <si>
    <t>Goiânia</t>
  </si>
  <si>
    <t>São Luís</t>
  </si>
  <si>
    <t>Cuiabá</t>
  </si>
  <si>
    <t>Campo Grande</t>
  </si>
  <si>
    <t xml:space="preserve"> </t>
  </si>
  <si>
    <t>ESTADO:</t>
  </si>
  <si>
    <t>CAPITAL:</t>
  </si>
  <si>
    <t>A</t>
  </si>
  <si>
    <t>D</t>
  </si>
  <si>
    <t>C</t>
  </si>
  <si>
    <t>B</t>
  </si>
  <si>
    <t>E</t>
  </si>
  <si>
    <t>À PAGAR</t>
  </si>
  <si>
    <t>R$ DESCONTO</t>
  </si>
  <si>
    <t>% DESCONTO</t>
  </si>
  <si>
    <t>DESCONTO</t>
  </si>
  <si>
    <t>COMPRAS</t>
  </si>
  <si>
    <t>TABELA DE DESCONTO</t>
  </si>
  <si>
    <t>PROCH</t>
  </si>
  <si>
    <t>LOCALIZAR % DE DESCONTO POR CÓDIGO DA PROMOÇÃO</t>
  </si>
  <si>
    <t>SE(), PROCH()</t>
  </si>
  <si>
    <t>ENCONTRAR % DE COMISSÃO COM BASE EM RESULTADO</t>
  </si>
  <si>
    <t>META</t>
  </si>
  <si>
    <t>JORGE LUIZ</t>
  </si>
  <si>
    <t>PAULO BORGES</t>
  </si>
  <si>
    <t>ELISA MONTEIRO</t>
  </si>
  <si>
    <t>PATRÍCIA GOMES</t>
  </si>
  <si>
    <t>GILMAR GUEDES</t>
  </si>
  <si>
    <t>BEATRIZ NOVAES</t>
  </si>
  <si>
    <t>CIRIO MONTE</t>
  </si>
  <si>
    <t>SE ATINGIR</t>
  </si>
  <si>
    <t>SE NÃO ATINGIR</t>
  </si>
  <si>
    <t>VENDEDOR</t>
  </si>
  <si>
    <t>REALIZADO</t>
  </si>
  <si>
    <t>ATINGIU META</t>
  </si>
  <si>
    <t>COMISSÃO</t>
  </si>
  <si>
    <t>BUSCAR VOLUME DE VENDAS POR VENDEDOR E PERÍODO</t>
  </si>
  <si>
    <t>PESQUISAR</t>
  </si>
  <si>
    <t>VOLUME DE VENDAS</t>
  </si>
  <si>
    <t>MÊS</t>
  </si>
  <si>
    <t>VOL VENDAS</t>
  </si>
  <si>
    <t>USAR: DESLOC</t>
  </si>
  <si>
    <t>E CORRESP</t>
  </si>
  <si>
    <t>linha</t>
  </si>
  <si>
    <t>coluna</t>
  </si>
  <si>
    <t>LOCALIZAR A QUANTIDADE DE VENDAS POR ORDEM DE PRODUÇÃO E MÊS</t>
  </si>
  <si>
    <t>Área de Pesquisa</t>
  </si>
  <si>
    <t>RESULTADO</t>
  </si>
  <si>
    <t>O.P.</t>
  </si>
  <si>
    <t>ORDEM DE PRODUÇÃO</t>
  </si>
  <si>
    <t>QTDE PRODUZIDA</t>
  </si>
  <si>
    <t>PROCV() &amp; MÊS()</t>
  </si>
  <si>
    <t>CALCULAR VALOR COM DESCONTO BASEADO NO MÊS DE EMISSÃO DO PEDIDO</t>
  </si>
  <si>
    <t xml:space="preserve"> (Número do mês)</t>
  </si>
  <si>
    <t>EMISSÃO</t>
  </si>
  <si>
    <t>APROVADO</t>
  </si>
  <si>
    <t>PEDIDO (chave_de_busca)</t>
  </si>
  <si>
    <t>SIM</t>
  </si>
  <si>
    <t>NÃO</t>
  </si>
  <si>
    <t>VALOR COM DESCONTO</t>
  </si>
  <si>
    <t>CALCULAR O VALOR DO BÔNUS POR QUILÔMETROS RODADOS</t>
  </si>
  <si>
    <t>KMS MULTIPLICADO POR KMS RODADOS</t>
  </si>
  <si>
    <t>Tabela de Bonus</t>
  </si>
  <si>
    <t>MOTORISTA</t>
  </si>
  <si>
    <t>KMS</t>
  </si>
  <si>
    <t>BÔNUS</t>
  </si>
  <si>
    <t>Kms</t>
  </si>
  <si>
    <t>Prêmio</t>
  </si>
  <si>
    <t>MANOEL</t>
  </si>
  <si>
    <t>PEDRO</t>
  </si>
  <si>
    <t>PAULO</t>
  </si>
  <si>
    <t>LEVI</t>
  </si>
  <si>
    <t>CRISTOVÃO</t>
  </si>
  <si>
    <t>EDUARDO</t>
  </si>
  <si>
    <t>ROBERTO</t>
  </si>
  <si>
    <t>LEONARDO</t>
  </si>
  <si>
    <t>LOCALIZAR O VALOR DE VENDA DA MAIOR DATA EM UMA LISTA DE REGISTROS DE VENDAS</t>
  </si>
  <si>
    <t>ITENS</t>
  </si>
  <si>
    <t>PESQUISA</t>
  </si>
  <si>
    <t>H435145</t>
  </si>
  <si>
    <t>V102</t>
  </si>
  <si>
    <t>MAIOR DATA</t>
  </si>
  <si>
    <t>H250958</t>
  </si>
  <si>
    <t>V107</t>
  </si>
  <si>
    <t>D369268</t>
  </si>
  <si>
    <t>H372022</t>
  </si>
  <si>
    <t>V106</t>
  </si>
  <si>
    <t>R229482</t>
  </si>
  <si>
    <t>V109</t>
  </si>
  <si>
    <t>R248660</t>
  </si>
  <si>
    <t>F313043</t>
  </si>
  <si>
    <t>V110</t>
  </si>
  <si>
    <t>H191452</t>
  </si>
  <si>
    <t>R437592</t>
  </si>
  <si>
    <t>R391282</t>
  </si>
  <si>
    <t>V105</t>
  </si>
  <si>
    <t>X407270</t>
  </si>
  <si>
    <t>D455341</t>
  </si>
  <si>
    <t>D401749</t>
  </si>
  <si>
    <t>F207979</t>
  </si>
  <si>
    <t>V108</t>
  </si>
  <si>
    <t>R310976</t>
  </si>
  <si>
    <t>R493985</t>
  </si>
  <si>
    <t>TABELA DE ÍNDICES DE DESCONTO</t>
  </si>
  <si>
    <t>ÍNDICE</t>
  </si>
  <si>
    <t>LISTA DE PEDIDOS</t>
  </si>
  <si>
    <t>PED NÚMERO</t>
  </si>
  <si>
    <t>D4619</t>
  </si>
  <si>
    <t>F4182</t>
  </si>
  <si>
    <t>D3626</t>
  </si>
  <si>
    <t>X1422</t>
  </si>
  <si>
    <t>F3734</t>
  </si>
  <si>
    <t>X2114</t>
  </si>
  <si>
    <t>G2537</t>
  </si>
  <si>
    <t>R1601</t>
  </si>
  <si>
    <t>X4869</t>
  </si>
  <si>
    <t>NUMERAL</t>
  </si>
  <si>
    <t>ext.texto()</t>
  </si>
  <si>
    <t>2018-4-D4619</t>
  </si>
  <si>
    <t>2018-2-F4182</t>
  </si>
  <si>
    <t>2018-1-D3626</t>
  </si>
  <si>
    <t>2018-6-X1422</t>
  </si>
  <si>
    <r>
      <t>2018</t>
    </r>
    <r>
      <rPr>
        <b/>
        <sz val="10"/>
        <color rgb="FFC00000"/>
        <rFont val="Calibri"/>
        <family val="2"/>
      </rPr>
      <t>-5</t>
    </r>
    <r>
      <rPr>
        <b/>
        <sz val="10"/>
        <color theme="1"/>
        <rFont val="Calibri"/>
        <family val="2"/>
      </rPr>
      <t>-F3734</t>
    </r>
  </si>
  <si>
    <t>2018-4-X2114</t>
  </si>
  <si>
    <t>2018-5-G2537</t>
  </si>
  <si>
    <t>2018-1-R1601</t>
  </si>
  <si>
    <t>2018-3-X4869</t>
  </si>
  <si>
    <t>ESQUERDA()</t>
  </si>
  <si>
    <t>6461D-2018</t>
  </si>
  <si>
    <t>2418F-2018</t>
  </si>
  <si>
    <t>6362D-2018</t>
  </si>
  <si>
    <t>2142X-2018</t>
  </si>
  <si>
    <t>4373F-2018</t>
  </si>
  <si>
    <t>4211X-2018</t>
  </si>
  <si>
    <t>2253G-2018</t>
  </si>
  <si>
    <t>1160R-2018</t>
  </si>
  <si>
    <t>3486X-2018</t>
  </si>
  <si>
    <t>chave</t>
  </si>
  <si>
    <t>DADOS = validação de dados</t>
  </si>
  <si>
    <t>OBS.:</t>
  </si>
  <si>
    <t>EX: Fluxo de caixa (isolar o "de")</t>
  </si>
  <si>
    <t>saber a qtd. De caracter e sua posição</t>
  </si>
  <si>
    <t>começa em 7, tem 2 caracter</t>
  </si>
  <si>
    <t>Fluxo de caixa</t>
  </si>
  <si>
    <t>Deu N/D, pois a célula E9 é texto e as da linha 3 são valores.</t>
  </si>
  <si>
    <t>para converter para numéro na fórmula, usamos a função ABS.</t>
  </si>
  <si>
    <t xml:space="preserve">OBS.:  quando quiser separar um objeto do texto = </t>
  </si>
  <si>
    <t xml:space="preserve">Para encontrar valores à esquerda: </t>
  </si>
  <si>
    <t>OBS.: o comando máximo já foi descontinuado, trocado pela função "maior"</t>
  </si>
  <si>
    <t xml:space="preserve">ABS transforma numero em texo, em numero numero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</si>
</sst>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@* \:"/>
    <numFmt numFmtId="167" formatCode="@\ *.\:"/>
    <numFmt numFmtId="168" formatCode="dd\-mm\-yy"/>
    <numFmt numFmtId="169" formatCode="&quot;R$&quot;\ #,##0.00"/>
  </numFmts>
  <fonts count="2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b/>
      <i/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b/>
      <sz val="10"/>
      <color rgb="FF002060"/>
      <name val="Calibri"/>
      <family val="2"/>
    </font>
    <font>
      <b/>
      <i/>
      <sz val="12"/>
      <color theme="1"/>
      <name val="Calibri"/>
      <family val="2"/>
    </font>
    <font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 tint="0.249977111117893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9"/>
      <color theme="8" tint="-0.49998474074526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sz val="10"/>
      <color rgb="FFFFFF00"/>
      <name val="Calibri"/>
      <family val="2"/>
    </font>
    <font>
      <sz val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/>
      <top style="thin">
        <color theme="0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left" vertical="center"/>
    </xf>
    <xf numFmtId="44" fontId="3" fillId="5" borderId="1" xfId="2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44" fontId="11" fillId="0" borderId="0" xfId="0" applyNumberFormat="1" applyFont="1" applyAlignment="1">
      <alignment horizontal="left" vertical="center"/>
    </xf>
    <xf numFmtId="44" fontId="12" fillId="0" borderId="0" xfId="0" applyNumberFormat="1" applyFont="1" applyAlignment="1">
      <alignment horizontal="left" vertical="center"/>
    </xf>
    <xf numFmtId="165" fontId="6" fillId="0" borderId="0" xfId="3" applyNumberFormat="1" applyFont="1" applyAlignment="1">
      <alignment horizontal="left" vertical="center"/>
    </xf>
    <xf numFmtId="44" fontId="0" fillId="0" borderId="0" xfId="2" applyFont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3" fontId="3" fillId="0" borderId="0" xfId="1" quotePrefix="1" applyFont="1" applyAlignment="1">
      <alignment horizontal="left" vertical="center"/>
    </xf>
    <xf numFmtId="0" fontId="4" fillId="13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NumberFormat="1" applyFont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18" fillId="15" borderId="10" xfId="0" applyFont="1" applyFill="1" applyBorder="1" applyAlignment="1">
      <alignment horizontal="center" vertical="center"/>
    </xf>
    <xf numFmtId="167" fontId="21" fillId="4" borderId="1" xfId="0" applyNumberFormat="1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9" fillId="0" borderId="0" xfId="2" applyNumberFormat="1" applyFont="1" applyBorder="1" applyAlignment="1">
      <alignment horizontal="center" vertical="center"/>
    </xf>
    <xf numFmtId="168" fontId="20" fillId="4" borderId="1" xfId="0" applyNumberFormat="1" applyFont="1" applyFill="1" applyBorder="1" applyAlignment="1">
      <alignment horizontal="center" vertical="center"/>
    </xf>
    <xf numFmtId="0" fontId="22" fillId="0" borderId="11" xfId="0" applyNumberFormat="1" applyFont="1" applyBorder="1" applyAlignment="1">
      <alignment horizontal="center" vertical="center"/>
    </xf>
    <xf numFmtId="0" fontId="19" fillId="0" borderId="11" xfId="0" applyNumberFormat="1" applyFont="1" applyBorder="1" applyAlignment="1">
      <alignment horizontal="center" vertical="center"/>
    </xf>
    <xf numFmtId="0" fontId="19" fillId="0" borderId="11" xfId="2" applyNumberFormat="1" applyFont="1" applyBorder="1" applyAlignment="1">
      <alignment horizontal="center" vertical="center"/>
    </xf>
    <xf numFmtId="0" fontId="23" fillId="4" borderId="1" xfId="2" quotePrefix="1" applyNumberFormat="1" applyFont="1" applyFill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24" fillId="3" borderId="0" xfId="0" applyFont="1" applyFill="1" applyAlignment="1">
      <alignment horizontal="left" vertical="center"/>
    </xf>
    <xf numFmtId="0" fontId="25" fillId="4" borderId="13" xfId="0" applyFont="1" applyFill="1" applyBorder="1" applyAlignment="1">
      <alignment horizontal="center" vertical="center"/>
    </xf>
    <xf numFmtId="9" fontId="19" fillId="4" borderId="13" xfId="3" applyFont="1" applyFill="1" applyBorder="1" applyAlignment="1">
      <alignment horizontal="center" vertical="center"/>
    </xf>
    <xf numFmtId="167" fontId="21" fillId="0" borderId="0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168" fontId="19" fillId="0" borderId="0" xfId="0" applyNumberFormat="1" applyFont="1" applyBorder="1" applyAlignment="1">
      <alignment horizontal="center" vertical="center"/>
    </xf>
    <xf numFmtId="44" fontId="19" fillId="0" borderId="0" xfId="2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167" fontId="19" fillId="0" borderId="0" xfId="0" applyNumberFormat="1" applyFont="1" applyBorder="1" applyAlignment="1">
      <alignment horizontal="left" vertical="center"/>
    </xf>
    <xf numFmtId="168" fontId="21" fillId="0" borderId="0" xfId="0" applyNumberFormat="1" applyFont="1" applyBorder="1" applyAlignment="1">
      <alignment horizontal="left" vertical="center"/>
    </xf>
    <xf numFmtId="44" fontId="15" fillId="0" borderId="0" xfId="2" applyFont="1" applyBorder="1" applyAlignment="1">
      <alignment horizontal="left" vertical="center"/>
    </xf>
    <xf numFmtId="9" fontId="17" fillId="4" borderId="13" xfId="3" applyFont="1" applyFill="1" applyBorder="1" applyAlignment="1">
      <alignment horizontal="center" vertical="center"/>
    </xf>
    <xf numFmtId="43" fontId="21" fillId="0" borderId="0" xfId="1" applyFont="1" applyBorder="1" applyAlignment="1">
      <alignment horizontal="left" vertical="center"/>
    </xf>
    <xf numFmtId="44" fontId="19" fillId="0" borderId="0" xfId="0" applyNumberFormat="1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168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44" fontId="26" fillId="0" borderId="0" xfId="2" applyFont="1" applyAlignment="1">
      <alignment horizontal="left" vertical="center"/>
    </xf>
    <xf numFmtId="44" fontId="19" fillId="4" borderId="13" xfId="2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9" fontId="3" fillId="4" borderId="1" xfId="3" applyFont="1" applyFill="1" applyBorder="1" applyAlignment="1">
      <alignment horizontal="center" vertical="center"/>
    </xf>
    <xf numFmtId="43" fontId="3" fillId="0" borderId="0" xfId="1" applyFont="1" applyAlignment="1">
      <alignment vertical="center"/>
    </xf>
    <xf numFmtId="0" fontId="3" fillId="0" borderId="0" xfId="0" applyFont="1"/>
    <xf numFmtId="43" fontId="3" fillId="0" borderId="0" xfId="0" applyNumberFormat="1" applyFont="1"/>
    <xf numFmtId="44" fontId="11" fillId="0" borderId="0" xfId="2" applyFont="1" applyAlignment="1">
      <alignment horizontal="left" vertical="center"/>
    </xf>
    <xf numFmtId="43" fontId="1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9" fontId="4" fillId="4" borderId="1" xfId="0" applyNumberFormat="1" applyFont="1" applyFill="1" applyBorder="1" applyAlignment="1">
      <alignment horizontal="left" vertical="center"/>
    </xf>
    <xf numFmtId="0" fontId="27" fillId="16" borderId="17" xfId="0" applyFont="1" applyFill="1" applyBorder="1" applyAlignment="1">
      <alignment horizontal="left" vertical="center"/>
    </xf>
    <xf numFmtId="0" fontId="27" fillId="16" borderId="18" xfId="0" applyFont="1" applyFill="1" applyBorder="1" applyAlignment="1">
      <alignment horizontal="left" vertical="center"/>
    </xf>
    <xf numFmtId="0" fontId="3" fillId="6" borderId="19" xfId="0" applyFont="1" applyFill="1" applyBorder="1" applyAlignment="1">
      <alignment horizontal="right" vertical="center"/>
    </xf>
    <xf numFmtId="0" fontId="3" fillId="6" borderId="21" xfId="0" applyFont="1" applyFill="1" applyBorder="1" applyAlignment="1">
      <alignment horizontal="right" vertical="center"/>
    </xf>
    <xf numFmtId="0" fontId="4" fillId="5" borderId="22" xfId="0" applyFont="1" applyFill="1" applyBorder="1" applyAlignment="1">
      <alignment horizontal="center" vertical="center"/>
    </xf>
    <xf numFmtId="0" fontId="4" fillId="17" borderId="20" xfId="0" applyFont="1" applyFill="1" applyBorder="1"/>
    <xf numFmtId="0" fontId="7" fillId="0" borderId="23" xfId="0" applyFont="1" applyBorder="1" applyAlignment="1">
      <alignment horizontal="left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0" fillId="0" borderId="20" xfId="0" applyBorder="1"/>
    <xf numFmtId="0" fontId="3" fillId="0" borderId="26" xfId="0" applyFont="1" applyBorder="1" applyAlignment="1">
      <alignment horizontal="left" vertical="center"/>
    </xf>
    <xf numFmtId="0" fontId="0" fillId="0" borderId="28" xfId="0" applyBorder="1"/>
    <xf numFmtId="0" fontId="21" fillId="17" borderId="16" xfId="0" applyFont="1" applyFill="1" applyBorder="1" applyAlignment="1">
      <alignment horizontal="left" vertical="center"/>
    </xf>
    <xf numFmtId="0" fontId="19" fillId="0" borderId="16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44" fontId="11" fillId="0" borderId="16" xfId="2" applyFont="1" applyBorder="1" applyAlignment="1">
      <alignment horizontal="left" vertical="center"/>
    </xf>
    <xf numFmtId="167" fontId="21" fillId="3" borderId="7" xfId="0" applyNumberFormat="1" applyFont="1" applyFill="1" applyBorder="1" applyAlignment="1">
      <alignment horizontal="left" vertical="center"/>
    </xf>
    <xf numFmtId="164" fontId="11" fillId="18" borderId="16" xfId="0" applyNumberFormat="1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0" xfId="0" applyBorder="1"/>
    <xf numFmtId="0" fontId="0" fillId="0" borderId="31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/>
    </xf>
    <xf numFmtId="43" fontId="0" fillId="0" borderId="0" xfId="1" applyFont="1" applyBorder="1" applyAlignment="1">
      <alignment horizontal="left" vertical="center"/>
    </xf>
    <xf numFmtId="43" fontId="11" fillId="0" borderId="0" xfId="1" applyFont="1" applyBorder="1" applyAlignment="1">
      <alignment horizontal="left" vertical="center"/>
    </xf>
    <xf numFmtId="43" fontId="3" fillId="0" borderId="0" xfId="0" applyNumberFormat="1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18" borderId="32" xfId="0" applyFill="1" applyBorder="1"/>
    <xf numFmtId="0" fontId="0" fillId="18" borderId="33" xfId="0" applyFill="1" applyBorder="1" applyAlignment="1">
      <alignment horizontal="left" vertical="center"/>
    </xf>
    <xf numFmtId="0" fontId="28" fillId="18" borderId="16" xfId="0" applyFont="1" applyFill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0" fillId="18" borderId="32" xfId="0" applyFill="1" applyBorder="1" applyAlignment="1">
      <alignment horizontal="left" vertical="center"/>
    </xf>
    <xf numFmtId="43" fontId="12" fillId="0" borderId="0" xfId="1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4" fillId="4" borderId="35" xfId="0" applyFont="1" applyFill="1" applyBorder="1" applyAlignment="1">
      <alignment horizontal="center" vertical="center"/>
    </xf>
    <xf numFmtId="0" fontId="4" fillId="14" borderId="35" xfId="0" applyFont="1" applyFill="1" applyBorder="1" applyAlignment="1">
      <alignment horizontal="center" vertical="center"/>
    </xf>
    <xf numFmtId="0" fontId="4" fillId="10" borderId="37" xfId="0" applyNumberFormat="1" applyFont="1" applyFill="1" applyBorder="1" applyAlignment="1">
      <alignment horizontal="left" vertical="center"/>
    </xf>
    <xf numFmtId="0" fontId="4" fillId="10" borderId="38" xfId="0" applyNumberFormat="1" applyFont="1" applyFill="1" applyBorder="1" applyAlignment="1">
      <alignment horizontal="left" vertical="center"/>
    </xf>
    <xf numFmtId="0" fontId="4" fillId="3" borderId="39" xfId="0" applyNumberFormat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4" fillId="4" borderId="40" xfId="0" applyNumberFormat="1" applyFont="1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4" fillId="18" borderId="41" xfId="0" applyFont="1" applyFill="1" applyBorder="1" applyAlignment="1">
      <alignment horizontal="center" vertical="center"/>
    </xf>
    <xf numFmtId="43" fontId="4" fillId="18" borderId="42" xfId="1" applyFont="1" applyFill="1" applyBorder="1" applyAlignment="1">
      <alignment horizontal="left" vertical="center"/>
    </xf>
    <xf numFmtId="14" fontId="4" fillId="4" borderId="34" xfId="0" applyNumberFormat="1" applyFont="1" applyFill="1" applyBorder="1" applyAlignment="1">
      <alignment horizontal="center" vertical="center"/>
    </xf>
    <xf numFmtId="44" fontId="4" fillId="5" borderId="36" xfId="2" applyFont="1" applyFill="1" applyBorder="1" applyAlignment="1">
      <alignment horizontal="center" vertical="center"/>
    </xf>
    <xf numFmtId="44" fontId="0" fillId="0" borderId="29" xfId="2" applyFont="1" applyBorder="1" applyAlignment="1">
      <alignment horizontal="left" vertical="center"/>
    </xf>
    <xf numFmtId="44" fontId="0" fillId="0" borderId="0" xfId="2" applyFont="1" applyBorder="1" applyAlignment="1">
      <alignment horizontal="left" vertical="center"/>
    </xf>
    <xf numFmtId="44" fontId="3" fillId="10" borderId="1" xfId="2" applyFont="1" applyFill="1" applyBorder="1" applyAlignment="1">
      <alignment horizontal="center" vertical="center"/>
    </xf>
    <xf numFmtId="44" fontId="0" fillId="0" borderId="27" xfId="2" applyFont="1" applyBorder="1" applyAlignment="1">
      <alignment horizontal="left" vertical="center"/>
    </xf>
    <xf numFmtId="0" fontId="15" fillId="14" borderId="7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orcentagem 2" xfId="3" xr:uid="{40ABCEF4-4E79-4C31-988E-6202F71DB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gildo/Hosp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inning/Downloads/ExcelAvan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s"/>
      <sheetName val="BaseDados"/>
      <sheetName val="Cenario"/>
      <sheetName val="Dinamicas"/>
      <sheetName val="AreaTrabalho"/>
    </sheetNames>
    <sheetDataSet>
      <sheetData sheetId="0"/>
      <sheetData sheetId="1"/>
      <sheetData sheetId="2">
        <row r="34">
          <cell r="C34">
            <v>7.8</v>
          </cell>
        </row>
      </sheetData>
      <sheetData sheetId="3"/>
      <sheetData sheetId="4">
        <row r="9">
          <cell r="M9" t="str">
            <v>Médico</v>
          </cell>
          <cell r="N9" t="str">
            <v>Pontualidade</v>
          </cell>
          <cell r="O9" t="str">
            <v>Formação</v>
          </cell>
          <cell r="P9" t="str">
            <v>Equipe</v>
          </cell>
          <cell r="Q9" t="str">
            <v>Comunicação</v>
          </cell>
          <cell r="R9" t="str">
            <v>Relacionamento</v>
          </cell>
          <cell r="S9" t="str">
            <v>Média</v>
          </cell>
          <cell r="T9" t="str">
            <v>P.FORTE</v>
          </cell>
          <cell r="U9" t="str">
            <v>P.FRACO</v>
          </cell>
        </row>
        <row r="10">
          <cell r="M10" t="str">
            <v>DR. RUBENS MIERA</v>
          </cell>
          <cell r="N10">
            <v>10</v>
          </cell>
          <cell r="O10">
            <v>9</v>
          </cell>
          <cell r="P10">
            <v>4</v>
          </cell>
          <cell r="Q10">
            <v>5</v>
          </cell>
          <cell r="R10">
            <v>1</v>
          </cell>
          <cell r="S10">
            <v>5.8</v>
          </cell>
          <cell r="T10" t="str">
            <v>Pontualidade</v>
          </cell>
          <cell r="U10" t="str">
            <v>Relacionamento</v>
          </cell>
        </row>
        <row r="11">
          <cell r="M11" t="str">
            <v>DR. GILBERTO GENTIL</v>
          </cell>
          <cell r="N11">
            <v>4</v>
          </cell>
          <cell r="O11">
            <v>9</v>
          </cell>
          <cell r="P11">
            <v>10</v>
          </cell>
          <cell r="Q11">
            <v>1</v>
          </cell>
          <cell r="R11">
            <v>3</v>
          </cell>
          <cell r="S11">
            <v>5.4</v>
          </cell>
          <cell r="T11" t="str">
            <v>Equipe</v>
          </cell>
          <cell r="U11" t="str">
            <v>Comunicação</v>
          </cell>
        </row>
        <row r="12">
          <cell r="M12" t="str">
            <v>DRA. ELIANA LISBOA</v>
          </cell>
          <cell r="N12">
            <v>4</v>
          </cell>
          <cell r="O12">
            <v>10</v>
          </cell>
          <cell r="P12">
            <v>5</v>
          </cell>
          <cell r="Q12">
            <v>9</v>
          </cell>
          <cell r="R12">
            <v>6</v>
          </cell>
          <cell r="S12">
            <v>6.8</v>
          </cell>
          <cell r="T12" t="str">
            <v>Formação</v>
          </cell>
          <cell r="U12" t="str">
            <v>Pontualidade</v>
          </cell>
        </row>
        <row r="13">
          <cell r="M13" t="str">
            <v>DRA. EUNICE GOMES</v>
          </cell>
          <cell r="N13">
            <v>0</v>
          </cell>
          <cell r="O13">
            <v>0</v>
          </cell>
          <cell r="P13">
            <v>0</v>
          </cell>
          <cell r="Q13">
            <v>4</v>
          </cell>
          <cell r="R13">
            <v>7</v>
          </cell>
          <cell r="S13">
            <v>2.2000000000000002</v>
          </cell>
          <cell r="T13" t="str">
            <v>Relacionamento</v>
          </cell>
          <cell r="U13" t="str">
            <v>Pontualidade</v>
          </cell>
        </row>
        <row r="14">
          <cell r="M14" t="str">
            <v>DR. RAFAEL JULIANO</v>
          </cell>
          <cell r="N14">
            <v>1</v>
          </cell>
          <cell r="O14">
            <v>4</v>
          </cell>
          <cell r="P14">
            <v>10</v>
          </cell>
          <cell r="Q14">
            <v>1</v>
          </cell>
          <cell r="R14">
            <v>6</v>
          </cell>
          <cell r="S14">
            <v>4.4000000000000004</v>
          </cell>
          <cell r="T14" t="str">
            <v>Equipe</v>
          </cell>
          <cell r="U14" t="str">
            <v>Pontualidade</v>
          </cell>
        </row>
        <row r="15">
          <cell r="M15" t="str">
            <v>DRA. NEIDE BONANI</v>
          </cell>
          <cell r="N15">
            <v>6</v>
          </cell>
          <cell r="O15">
            <v>7</v>
          </cell>
          <cell r="P15">
            <v>10</v>
          </cell>
          <cell r="Q15">
            <v>8</v>
          </cell>
          <cell r="R15">
            <v>8</v>
          </cell>
          <cell r="S15">
            <v>7.8</v>
          </cell>
          <cell r="T15" t="str">
            <v>Equipe</v>
          </cell>
          <cell r="U15" t="str">
            <v>Pontualidade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eComercial"/>
      <sheetName val="Comercial"/>
      <sheetName val="Coml_Parte_1"/>
      <sheetName val="Coml_Parte_2"/>
      <sheetName val="Coml_Parte_3"/>
      <sheetName val="Coml_Parte_4"/>
      <sheetName val="Coml_Parte_5"/>
      <sheetName val="Coml_Parte_6"/>
      <sheetName val="Coml_Parte_7"/>
      <sheetName val="Coml_Parte_8"/>
      <sheetName val="Coml_Parte_9"/>
      <sheetName val="Coml_Parte_10"/>
      <sheetName val="EA-SE()"/>
      <sheetName val="EA-DATADIF"/>
      <sheetName val="Planilha2"/>
      <sheetName val="Planilha3"/>
      <sheetName val="MovFevereiro"/>
      <sheetName val="Planilha5"/>
      <sheetName val="Hospital"/>
      <sheetName val="1"/>
      <sheetName val="2"/>
      <sheetName val="3"/>
      <sheetName val="4"/>
      <sheetName val="5"/>
      <sheetName val="7"/>
      <sheetName val="8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2"/>
      <sheetName val="23"/>
      <sheetName val="24"/>
      <sheetName val="25"/>
      <sheetName val="26"/>
      <sheetName val="27"/>
      <sheetName val="28"/>
      <sheetName val="30"/>
      <sheetName val="29"/>
      <sheetName val="31"/>
      <sheetName val="32"/>
      <sheetName val="33"/>
      <sheetName val="34"/>
      <sheetName val="35"/>
      <sheetName val="36"/>
      <sheetName val="SOMASES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CORRESP"/>
      <sheetName val="47"/>
      <sheetName val="50"/>
      <sheetName val="53"/>
      <sheetName val="54"/>
      <sheetName val="55"/>
      <sheetName val="Texto"/>
      <sheetName val="56"/>
      <sheetName val="58"/>
      <sheetName val="59"/>
      <sheetName val="Producao"/>
      <sheetName val="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>
        <row r="9">
          <cell r="L9">
            <v>0</v>
          </cell>
          <cell r="M9">
            <v>1</v>
          </cell>
        </row>
        <row r="10">
          <cell r="L10">
            <v>0.5</v>
          </cell>
          <cell r="M10">
            <v>2</v>
          </cell>
        </row>
        <row r="11">
          <cell r="L11">
            <v>0.8</v>
          </cell>
          <cell r="M1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E5B0-52E0-48CA-BB83-7F550E26BBA7}">
  <sheetPr codeName="Planilha1">
    <tabColor rgb="FFFF0000"/>
  </sheetPr>
  <dimension ref="B2:Q210"/>
  <sheetViews>
    <sheetView topLeftCell="A2" zoomScaleNormal="100" workbookViewId="0">
      <selection activeCell="E21" sqref="E21"/>
    </sheetView>
  </sheetViews>
  <sheetFormatPr defaultRowHeight="18" customHeight="1" x14ac:dyDescent="0.2"/>
  <cols>
    <col min="1" max="1" width="3.5703125" style="46" customWidth="1"/>
    <col min="2" max="2" width="26.5703125" style="46" customWidth="1"/>
    <col min="3" max="3" width="26" style="46" customWidth="1"/>
    <col min="4" max="4" width="9.140625" style="46"/>
    <col min="5" max="5" width="12.5703125" style="46" bestFit="1" customWidth="1"/>
    <col min="6" max="17" width="8.7109375" style="46" customWidth="1"/>
    <col min="18" max="16384" width="9.140625" style="46"/>
  </cols>
  <sheetData>
    <row r="2" spans="2:17" ht="18" customHeight="1" x14ac:dyDescent="0.2">
      <c r="B2" s="45" t="s">
        <v>114</v>
      </c>
      <c r="J2" s="47"/>
    </row>
    <row r="3" spans="2:17" ht="18" customHeight="1" x14ac:dyDescent="0.2">
      <c r="F3" s="160" t="s">
        <v>107</v>
      </c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2:17" s="49" customFormat="1" ht="18" customHeight="1" x14ac:dyDescent="0.2">
      <c r="B4" s="48" t="s">
        <v>115</v>
      </c>
      <c r="C4" s="48" t="s">
        <v>116</v>
      </c>
      <c r="E4" s="50" t="s">
        <v>117</v>
      </c>
      <c r="F4" s="51" t="s">
        <v>30</v>
      </c>
      <c r="G4" s="51" t="s">
        <v>31</v>
      </c>
      <c r="H4" s="51" t="s">
        <v>32</v>
      </c>
      <c r="I4" s="51" t="s">
        <v>33</v>
      </c>
      <c r="J4" s="51" t="s">
        <v>34</v>
      </c>
      <c r="K4" s="51" t="s">
        <v>35</v>
      </c>
      <c r="L4" s="51" t="s">
        <v>36</v>
      </c>
      <c r="M4" s="51" t="s">
        <v>37</v>
      </c>
      <c r="N4" s="51" t="s">
        <v>38</v>
      </c>
      <c r="O4" s="51" t="s">
        <v>39</v>
      </c>
      <c r="P4" s="51" t="s">
        <v>40</v>
      </c>
      <c r="Q4" s="51" t="s">
        <v>41</v>
      </c>
    </row>
    <row r="5" spans="2:17" s="49" customFormat="1" ht="18" customHeight="1" x14ac:dyDescent="0.2">
      <c r="B5" s="52" t="s">
        <v>118</v>
      </c>
      <c r="C5" s="53"/>
      <c r="E5" s="54">
        <v>1001</v>
      </c>
      <c r="F5" s="55">
        <v>387</v>
      </c>
      <c r="G5" s="56">
        <v>465</v>
      </c>
      <c r="H5" s="55">
        <v>414</v>
      </c>
      <c r="I5" s="55">
        <v>482</v>
      </c>
      <c r="J5" s="56">
        <v>318</v>
      </c>
      <c r="K5" s="55">
        <v>182</v>
      </c>
      <c r="L5" s="55">
        <v>384</v>
      </c>
      <c r="M5" s="56">
        <v>266</v>
      </c>
      <c r="N5" s="55">
        <v>172</v>
      </c>
      <c r="O5" s="55">
        <v>344</v>
      </c>
      <c r="P5" s="56">
        <v>350</v>
      </c>
      <c r="Q5" s="55">
        <v>202</v>
      </c>
    </row>
    <row r="6" spans="2:17" s="49" customFormat="1" ht="18" customHeight="1" x14ac:dyDescent="0.2">
      <c r="B6" s="52" t="s">
        <v>29</v>
      </c>
      <c r="C6" s="57"/>
      <c r="E6" s="58">
        <v>1002</v>
      </c>
      <c r="F6" s="59">
        <v>145</v>
      </c>
      <c r="G6" s="60">
        <v>373</v>
      </c>
      <c r="H6" s="59">
        <v>328</v>
      </c>
      <c r="I6" s="59">
        <v>305</v>
      </c>
      <c r="J6" s="60">
        <v>287</v>
      </c>
      <c r="K6" s="59">
        <v>370</v>
      </c>
      <c r="L6" s="59">
        <v>142</v>
      </c>
      <c r="M6" s="60">
        <v>352</v>
      </c>
      <c r="N6" s="59">
        <v>257</v>
      </c>
      <c r="O6" s="59">
        <v>228</v>
      </c>
      <c r="P6" s="60">
        <v>315</v>
      </c>
      <c r="Q6" s="59">
        <v>431</v>
      </c>
    </row>
    <row r="7" spans="2:17" s="49" customFormat="1" ht="18" customHeight="1" x14ac:dyDescent="0.2">
      <c r="B7" s="52" t="s">
        <v>119</v>
      </c>
      <c r="C7" s="61"/>
      <c r="E7" s="58">
        <v>1003</v>
      </c>
      <c r="F7" s="59">
        <v>283</v>
      </c>
      <c r="G7" s="60">
        <v>465</v>
      </c>
      <c r="H7" s="59">
        <v>162</v>
      </c>
      <c r="I7" s="59">
        <v>288</v>
      </c>
      <c r="J7" s="60">
        <v>212</v>
      </c>
      <c r="K7" s="59">
        <v>391</v>
      </c>
      <c r="L7" s="59">
        <v>294</v>
      </c>
      <c r="M7" s="60">
        <v>497</v>
      </c>
      <c r="N7" s="59">
        <v>174</v>
      </c>
      <c r="O7" s="59">
        <v>243</v>
      </c>
      <c r="P7" s="60">
        <v>176</v>
      </c>
      <c r="Q7" s="59">
        <v>166</v>
      </c>
    </row>
    <row r="8" spans="2:17" s="49" customFormat="1" ht="18" customHeight="1" x14ac:dyDescent="0.2">
      <c r="B8"/>
      <c r="C8"/>
      <c r="E8" s="58">
        <v>1004</v>
      </c>
      <c r="F8" s="59">
        <v>283</v>
      </c>
      <c r="G8" s="60">
        <v>474</v>
      </c>
      <c r="H8" s="59">
        <v>416</v>
      </c>
      <c r="I8" s="59">
        <v>275</v>
      </c>
      <c r="J8" s="60">
        <v>114</v>
      </c>
      <c r="K8" s="59">
        <v>171</v>
      </c>
      <c r="L8" s="59">
        <v>268</v>
      </c>
      <c r="M8" s="60">
        <v>382</v>
      </c>
      <c r="N8" s="59">
        <v>236</v>
      </c>
      <c r="O8" s="59">
        <v>153</v>
      </c>
      <c r="P8" s="60">
        <v>241</v>
      </c>
      <c r="Q8" s="59">
        <v>105</v>
      </c>
    </row>
    <row r="9" spans="2:17" s="49" customFormat="1" ht="18" customHeight="1" x14ac:dyDescent="0.2">
      <c r="B9"/>
      <c r="C9"/>
      <c r="E9" s="58">
        <v>1005</v>
      </c>
      <c r="F9" s="59">
        <v>262</v>
      </c>
      <c r="G9" s="60">
        <v>216</v>
      </c>
      <c r="H9" s="59">
        <v>393</v>
      </c>
      <c r="I9" s="59">
        <v>206</v>
      </c>
      <c r="J9" s="60">
        <v>251</v>
      </c>
      <c r="K9" s="59">
        <v>290</v>
      </c>
      <c r="L9" s="59">
        <v>395</v>
      </c>
      <c r="M9" s="60">
        <v>130</v>
      </c>
      <c r="N9" s="59">
        <v>474</v>
      </c>
      <c r="O9" s="59">
        <v>426</v>
      </c>
      <c r="P9" s="60">
        <v>105</v>
      </c>
      <c r="Q9" s="59">
        <v>269</v>
      </c>
    </row>
    <row r="10" spans="2:17" s="49" customFormat="1" ht="18" customHeight="1" x14ac:dyDescent="0.2">
      <c r="E10" s="58">
        <v>1006</v>
      </c>
      <c r="F10" s="59">
        <v>146</v>
      </c>
      <c r="G10" s="60">
        <v>381</v>
      </c>
      <c r="H10" s="59">
        <v>203</v>
      </c>
      <c r="I10" s="59">
        <v>140</v>
      </c>
      <c r="J10" s="60">
        <v>325</v>
      </c>
      <c r="K10" s="59">
        <v>142</v>
      </c>
      <c r="L10" s="59">
        <v>238</v>
      </c>
      <c r="M10" s="60">
        <v>320</v>
      </c>
      <c r="N10" s="59">
        <v>315</v>
      </c>
      <c r="O10" s="59">
        <v>313</v>
      </c>
      <c r="P10" s="60">
        <v>234</v>
      </c>
      <c r="Q10" s="59">
        <v>354</v>
      </c>
    </row>
    <row r="11" spans="2:17" s="49" customFormat="1" ht="18" customHeight="1" x14ac:dyDescent="0.2">
      <c r="E11" s="58">
        <v>1007</v>
      </c>
      <c r="F11" s="59">
        <v>110</v>
      </c>
      <c r="G11" s="60">
        <v>233</v>
      </c>
      <c r="H11" s="59">
        <v>344</v>
      </c>
      <c r="I11" s="59">
        <v>335</v>
      </c>
      <c r="J11" s="60">
        <v>330</v>
      </c>
      <c r="K11" s="59">
        <v>131</v>
      </c>
      <c r="L11" s="59">
        <v>291</v>
      </c>
      <c r="M11" s="60">
        <v>334</v>
      </c>
      <c r="N11" s="59">
        <v>158</v>
      </c>
      <c r="O11" s="59">
        <v>236</v>
      </c>
      <c r="P11" s="60">
        <v>448</v>
      </c>
      <c r="Q11" s="59">
        <v>197</v>
      </c>
    </row>
    <row r="12" spans="2:17" s="49" customFormat="1" ht="18" customHeight="1" x14ac:dyDescent="0.2">
      <c r="E12" s="58">
        <v>1008</v>
      </c>
      <c r="F12" s="59">
        <v>273</v>
      </c>
      <c r="G12" s="60">
        <v>254</v>
      </c>
      <c r="H12" s="59">
        <v>499</v>
      </c>
      <c r="I12" s="59">
        <v>479</v>
      </c>
      <c r="J12" s="60">
        <v>283</v>
      </c>
      <c r="K12" s="59">
        <v>199</v>
      </c>
      <c r="L12" s="59">
        <v>427</v>
      </c>
      <c r="M12" s="60">
        <v>388</v>
      </c>
      <c r="N12" s="59">
        <v>311</v>
      </c>
      <c r="O12" s="59">
        <v>388</v>
      </c>
      <c r="P12" s="60">
        <v>274</v>
      </c>
      <c r="Q12" s="59">
        <v>410</v>
      </c>
    </row>
    <row r="13" spans="2:17" s="49" customFormat="1" ht="18" customHeight="1" x14ac:dyDescent="0.2">
      <c r="E13" s="58">
        <v>1009</v>
      </c>
      <c r="F13" s="59">
        <v>470</v>
      </c>
      <c r="G13" s="60">
        <v>400</v>
      </c>
      <c r="H13" s="59">
        <v>337</v>
      </c>
      <c r="I13" s="59">
        <v>103</v>
      </c>
      <c r="J13" s="60">
        <v>378</v>
      </c>
      <c r="K13" s="59">
        <v>495</v>
      </c>
      <c r="L13" s="59">
        <v>203</v>
      </c>
      <c r="M13" s="60">
        <v>318</v>
      </c>
      <c r="N13" s="59">
        <v>389</v>
      </c>
      <c r="O13" s="59">
        <v>175</v>
      </c>
      <c r="P13" s="60">
        <v>498</v>
      </c>
      <c r="Q13" s="59">
        <v>292</v>
      </c>
    </row>
    <row r="14" spans="2:17" s="49" customFormat="1" ht="18" customHeight="1" x14ac:dyDescent="0.2">
      <c r="E14" s="58">
        <v>1010</v>
      </c>
      <c r="F14" s="59">
        <v>459</v>
      </c>
      <c r="G14" s="60">
        <v>447</v>
      </c>
      <c r="H14" s="59">
        <v>122</v>
      </c>
      <c r="I14" s="59">
        <v>362</v>
      </c>
      <c r="J14" s="60">
        <v>462</v>
      </c>
      <c r="K14" s="59">
        <v>154</v>
      </c>
      <c r="L14" s="59">
        <v>450</v>
      </c>
      <c r="M14" s="60">
        <v>385</v>
      </c>
      <c r="N14" s="59">
        <v>384</v>
      </c>
      <c r="O14" s="59">
        <v>382</v>
      </c>
      <c r="P14" s="60">
        <v>106</v>
      </c>
      <c r="Q14" s="59">
        <v>400</v>
      </c>
    </row>
    <row r="15" spans="2:17" s="49" customFormat="1" ht="18" customHeight="1" x14ac:dyDescent="0.2">
      <c r="E15" s="58">
        <v>1011</v>
      </c>
      <c r="F15" s="59">
        <v>127</v>
      </c>
      <c r="G15" s="60">
        <v>349</v>
      </c>
      <c r="H15" s="59">
        <v>209</v>
      </c>
      <c r="I15" s="59">
        <v>134</v>
      </c>
      <c r="J15" s="60">
        <v>107</v>
      </c>
      <c r="K15" s="59">
        <v>226</v>
      </c>
      <c r="L15" s="59">
        <v>485</v>
      </c>
      <c r="M15" s="60">
        <v>447</v>
      </c>
      <c r="N15" s="59">
        <v>236</v>
      </c>
      <c r="O15" s="59">
        <v>353</v>
      </c>
      <c r="P15" s="60">
        <v>416</v>
      </c>
      <c r="Q15" s="59">
        <v>203</v>
      </c>
    </row>
    <row r="16" spans="2:17" s="49" customFormat="1" ht="18" customHeight="1" x14ac:dyDescent="0.2">
      <c r="E16" s="58">
        <v>1012</v>
      </c>
      <c r="F16" s="59">
        <v>461</v>
      </c>
      <c r="G16" s="60">
        <v>247</v>
      </c>
      <c r="H16" s="59">
        <v>181</v>
      </c>
      <c r="I16" s="59">
        <v>149</v>
      </c>
      <c r="J16" s="60">
        <v>399</v>
      </c>
      <c r="K16" s="59">
        <v>384</v>
      </c>
      <c r="L16" s="59">
        <v>181</v>
      </c>
      <c r="M16" s="60">
        <v>382</v>
      </c>
      <c r="N16" s="59">
        <v>479</v>
      </c>
      <c r="O16" s="59">
        <v>219</v>
      </c>
      <c r="P16" s="60">
        <v>262</v>
      </c>
      <c r="Q16" s="59">
        <v>460</v>
      </c>
    </row>
    <row r="17" spans="5:17" s="49" customFormat="1" ht="18" customHeight="1" x14ac:dyDescent="0.2">
      <c r="E17" s="58">
        <v>1013</v>
      </c>
      <c r="F17" s="59">
        <v>433</v>
      </c>
      <c r="G17" s="60">
        <v>314</v>
      </c>
      <c r="H17" s="59">
        <v>214</v>
      </c>
      <c r="I17" s="59">
        <v>282</v>
      </c>
      <c r="J17" s="60">
        <v>269</v>
      </c>
      <c r="K17" s="59">
        <v>153</v>
      </c>
      <c r="L17" s="59">
        <v>290</v>
      </c>
      <c r="M17" s="60">
        <v>399</v>
      </c>
      <c r="N17" s="59">
        <v>137</v>
      </c>
      <c r="O17" s="59">
        <v>358</v>
      </c>
      <c r="P17" s="60">
        <v>102</v>
      </c>
      <c r="Q17" s="59">
        <v>360</v>
      </c>
    </row>
    <row r="18" spans="5:17" s="49" customFormat="1" ht="18" customHeight="1" x14ac:dyDescent="0.2">
      <c r="E18" s="58">
        <v>1014</v>
      </c>
      <c r="F18" s="59">
        <v>105</v>
      </c>
      <c r="G18" s="60">
        <v>227</v>
      </c>
      <c r="H18" s="59">
        <v>389</v>
      </c>
      <c r="I18" s="59">
        <v>432</v>
      </c>
      <c r="J18" s="60">
        <v>323</v>
      </c>
      <c r="K18" s="59">
        <v>376</v>
      </c>
      <c r="L18" s="59">
        <v>253</v>
      </c>
      <c r="M18" s="60">
        <v>404</v>
      </c>
      <c r="N18" s="59">
        <v>458</v>
      </c>
      <c r="O18" s="59">
        <v>342</v>
      </c>
      <c r="P18" s="60">
        <v>176</v>
      </c>
      <c r="Q18" s="59">
        <v>436</v>
      </c>
    </row>
    <row r="19" spans="5:17" s="49" customFormat="1" ht="18" customHeight="1" x14ac:dyDescent="0.2">
      <c r="E19" s="58">
        <v>1015</v>
      </c>
      <c r="F19" s="59">
        <v>454</v>
      </c>
      <c r="G19" s="60">
        <v>334</v>
      </c>
      <c r="H19" s="59">
        <v>198</v>
      </c>
      <c r="I19" s="59">
        <v>318</v>
      </c>
      <c r="J19" s="60">
        <v>306</v>
      </c>
      <c r="K19" s="59">
        <v>395</v>
      </c>
      <c r="L19" s="59">
        <v>440</v>
      </c>
      <c r="M19" s="60">
        <v>274</v>
      </c>
      <c r="N19" s="59">
        <v>146</v>
      </c>
      <c r="O19" s="59">
        <v>217</v>
      </c>
      <c r="P19" s="60">
        <v>300</v>
      </c>
      <c r="Q19" s="59">
        <v>236</v>
      </c>
    </row>
    <row r="20" spans="5:17" s="49" customFormat="1" ht="18" customHeight="1" x14ac:dyDescent="0.2">
      <c r="E20" s="58">
        <v>1016</v>
      </c>
      <c r="F20" s="59">
        <v>281</v>
      </c>
      <c r="G20" s="60">
        <v>319</v>
      </c>
      <c r="H20" s="59">
        <v>465</v>
      </c>
      <c r="I20" s="59">
        <v>140</v>
      </c>
      <c r="J20" s="60">
        <v>448</v>
      </c>
      <c r="K20" s="59">
        <v>328</v>
      </c>
      <c r="L20" s="59">
        <v>119</v>
      </c>
      <c r="M20" s="60">
        <v>224</v>
      </c>
      <c r="N20" s="59">
        <v>147</v>
      </c>
      <c r="O20" s="59">
        <v>442</v>
      </c>
      <c r="P20" s="60">
        <v>333</v>
      </c>
      <c r="Q20" s="59">
        <v>153</v>
      </c>
    </row>
    <row r="21" spans="5:17" s="49" customFormat="1" ht="18" customHeight="1" x14ac:dyDescent="0.2">
      <c r="E21" s="58">
        <v>1017</v>
      </c>
      <c r="F21" s="59">
        <v>231</v>
      </c>
      <c r="G21" s="60">
        <v>395</v>
      </c>
      <c r="H21" s="59">
        <v>260</v>
      </c>
      <c r="I21" s="59">
        <v>262</v>
      </c>
      <c r="J21" s="60">
        <v>324</v>
      </c>
      <c r="K21" s="59">
        <v>127</v>
      </c>
      <c r="L21" s="59">
        <v>126</v>
      </c>
      <c r="M21" s="60">
        <v>389</v>
      </c>
      <c r="N21" s="59">
        <v>240</v>
      </c>
      <c r="O21" s="59">
        <v>290</v>
      </c>
      <c r="P21" s="60">
        <v>318</v>
      </c>
      <c r="Q21" s="59">
        <v>179</v>
      </c>
    </row>
    <row r="22" spans="5:17" s="49" customFormat="1" ht="18" customHeight="1" x14ac:dyDescent="0.2">
      <c r="E22" s="58">
        <v>1018</v>
      </c>
      <c r="F22" s="59">
        <v>442</v>
      </c>
      <c r="G22" s="60">
        <v>207</v>
      </c>
      <c r="H22" s="59">
        <v>283</v>
      </c>
      <c r="I22" s="59">
        <v>236</v>
      </c>
      <c r="J22" s="60">
        <v>356</v>
      </c>
      <c r="K22" s="59">
        <v>182</v>
      </c>
      <c r="L22" s="59">
        <v>279</v>
      </c>
      <c r="M22" s="60">
        <v>358</v>
      </c>
      <c r="N22" s="59">
        <v>459</v>
      </c>
      <c r="O22" s="59">
        <v>161</v>
      </c>
      <c r="P22" s="60">
        <v>260</v>
      </c>
      <c r="Q22" s="59">
        <v>441</v>
      </c>
    </row>
    <row r="23" spans="5:17" s="49" customFormat="1" ht="18" customHeight="1" x14ac:dyDescent="0.2">
      <c r="E23" s="58">
        <v>1019</v>
      </c>
      <c r="F23" s="59">
        <v>500</v>
      </c>
      <c r="G23" s="60">
        <v>428</v>
      </c>
      <c r="H23" s="59">
        <v>478</v>
      </c>
      <c r="I23" s="59">
        <v>262</v>
      </c>
      <c r="J23" s="60">
        <v>122</v>
      </c>
      <c r="K23" s="59">
        <v>408</v>
      </c>
      <c r="L23" s="59">
        <v>280</v>
      </c>
      <c r="M23" s="60">
        <v>383</v>
      </c>
      <c r="N23" s="59">
        <v>343</v>
      </c>
      <c r="O23" s="59">
        <v>449</v>
      </c>
      <c r="P23" s="60">
        <v>135</v>
      </c>
      <c r="Q23" s="59">
        <v>483</v>
      </c>
    </row>
    <row r="24" spans="5:17" s="49" customFormat="1" ht="18" customHeight="1" x14ac:dyDescent="0.2">
      <c r="E24" s="58">
        <v>1020</v>
      </c>
      <c r="F24" s="59">
        <v>154</v>
      </c>
      <c r="G24" s="60">
        <v>212</v>
      </c>
      <c r="H24" s="59">
        <v>188</v>
      </c>
      <c r="I24" s="59">
        <v>448</v>
      </c>
      <c r="J24" s="60">
        <v>414</v>
      </c>
      <c r="K24" s="59">
        <v>253</v>
      </c>
      <c r="L24" s="59">
        <v>500</v>
      </c>
      <c r="M24" s="60">
        <v>208</v>
      </c>
      <c r="N24" s="59">
        <v>498</v>
      </c>
      <c r="O24" s="59">
        <v>204</v>
      </c>
      <c r="P24" s="60">
        <v>108</v>
      </c>
      <c r="Q24" s="59">
        <v>454</v>
      </c>
    </row>
    <row r="25" spans="5:17" s="49" customFormat="1" ht="18" customHeight="1" x14ac:dyDescent="0.2">
      <c r="E25" s="58">
        <v>1021</v>
      </c>
      <c r="F25" s="59">
        <v>369</v>
      </c>
      <c r="G25" s="60">
        <v>225</v>
      </c>
      <c r="H25" s="59">
        <v>387</v>
      </c>
      <c r="I25" s="59">
        <v>329</v>
      </c>
      <c r="J25" s="60">
        <v>211</v>
      </c>
      <c r="K25" s="59">
        <v>344</v>
      </c>
      <c r="L25" s="59">
        <v>485</v>
      </c>
      <c r="M25" s="60">
        <v>383</v>
      </c>
      <c r="N25" s="59">
        <v>392</v>
      </c>
      <c r="O25" s="59">
        <v>316</v>
      </c>
      <c r="P25" s="60">
        <v>117</v>
      </c>
      <c r="Q25" s="59">
        <v>438</v>
      </c>
    </row>
    <row r="26" spans="5:17" s="49" customFormat="1" ht="18" customHeight="1" x14ac:dyDescent="0.2">
      <c r="E26" s="58">
        <v>1022</v>
      </c>
      <c r="F26" s="59">
        <v>387</v>
      </c>
      <c r="G26" s="60">
        <v>164</v>
      </c>
      <c r="H26" s="59">
        <v>260</v>
      </c>
      <c r="I26" s="59">
        <v>430</v>
      </c>
      <c r="J26" s="60">
        <v>379</v>
      </c>
      <c r="K26" s="59">
        <v>164</v>
      </c>
      <c r="L26" s="59">
        <v>344</v>
      </c>
      <c r="M26" s="60">
        <v>157</v>
      </c>
      <c r="N26" s="59">
        <v>167</v>
      </c>
      <c r="O26" s="59">
        <v>341</v>
      </c>
      <c r="P26" s="60">
        <v>144</v>
      </c>
      <c r="Q26" s="59">
        <v>355</v>
      </c>
    </row>
    <row r="27" spans="5:17" s="49" customFormat="1" ht="18" customHeight="1" x14ac:dyDescent="0.2">
      <c r="E27" s="58">
        <v>1023</v>
      </c>
      <c r="F27" s="59">
        <v>156</v>
      </c>
      <c r="G27" s="60">
        <v>480</v>
      </c>
      <c r="H27" s="59">
        <v>424</v>
      </c>
      <c r="I27" s="59">
        <v>255</v>
      </c>
      <c r="J27" s="60">
        <v>168</v>
      </c>
      <c r="K27" s="59">
        <v>425</v>
      </c>
      <c r="L27" s="59">
        <v>286</v>
      </c>
      <c r="M27" s="60">
        <v>469</v>
      </c>
      <c r="N27" s="59">
        <v>332</v>
      </c>
      <c r="O27" s="59">
        <v>384</v>
      </c>
      <c r="P27" s="60">
        <v>202</v>
      </c>
      <c r="Q27" s="59">
        <v>293</v>
      </c>
    </row>
    <row r="28" spans="5:17" s="49" customFormat="1" ht="18" customHeight="1" x14ac:dyDescent="0.2">
      <c r="E28" s="58">
        <v>1024</v>
      </c>
      <c r="F28" s="59">
        <v>284</v>
      </c>
      <c r="G28" s="60">
        <v>170</v>
      </c>
      <c r="H28" s="59">
        <v>144</v>
      </c>
      <c r="I28" s="59">
        <v>223</v>
      </c>
      <c r="J28" s="60">
        <v>414</v>
      </c>
      <c r="K28" s="59">
        <v>307</v>
      </c>
      <c r="L28" s="59">
        <v>375</v>
      </c>
      <c r="M28" s="60">
        <v>332</v>
      </c>
      <c r="N28" s="59">
        <v>442</v>
      </c>
      <c r="O28" s="59">
        <v>296</v>
      </c>
      <c r="P28" s="60">
        <v>237</v>
      </c>
      <c r="Q28" s="59">
        <v>171</v>
      </c>
    </row>
    <row r="29" spans="5:17" s="49" customFormat="1" ht="18" customHeight="1" x14ac:dyDescent="0.2">
      <c r="E29" s="58">
        <v>1025</v>
      </c>
      <c r="F29" s="59">
        <v>464</v>
      </c>
      <c r="G29" s="60">
        <v>303</v>
      </c>
      <c r="H29" s="59">
        <v>293</v>
      </c>
      <c r="I29" s="59">
        <v>298</v>
      </c>
      <c r="J29" s="60">
        <v>488</v>
      </c>
      <c r="K29" s="59">
        <v>211</v>
      </c>
      <c r="L29" s="59">
        <v>200</v>
      </c>
      <c r="M29" s="60">
        <v>259</v>
      </c>
      <c r="N29" s="59">
        <v>397</v>
      </c>
      <c r="O29" s="59">
        <v>398</v>
      </c>
      <c r="P29" s="60">
        <v>291</v>
      </c>
      <c r="Q29" s="59">
        <v>232</v>
      </c>
    </row>
    <row r="30" spans="5:17" s="49" customFormat="1" ht="18" customHeight="1" x14ac:dyDescent="0.2">
      <c r="E30" s="58">
        <v>1026</v>
      </c>
      <c r="F30" s="59">
        <v>340</v>
      </c>
      <c r="G30" s="60">
        <v>187</v>
      </c>
      <c r="H30" s="59">
        <v>203</v>
      </c>
      <c r="I30" s="59">
        <v>478</v>
      </c>
      <c r="J30" s="60">
        <v>248</v>
      </c>
      <c r="K30" s="59">
        <v>119</v>
      </c>
      <c r="L30" s="59">
        <v>455</v>
      </c>
      <c r="M30" s="60">
        <v>352</v>
      </c>
      <c r="N30" s="59">
        <v>186</v>
      </c>
      <c r="O30" s="59">
        <v>129</v>
      </c>
      <c r="P30" s="60">
        <v>250</v>
      </c>
      <c r="Q30" s="59">
        <v>220</v>
      </c>
    </row>
    <row r="31" spans="5:17" s="49" customFormat="1" ht="18" customHeight="1" x14ac:dyDescent="0.2">
      <c r="E31" s="58">
        <v>1027</v>
      </c>
      <c r="F31" s="59">
        <v>149</v>
      </c>
      <c r="G31" s="60">
        <v>427</v>
      </c>
      <c r="H31" s="59">
        <v>380</v>
      </c>
      <c r="I31" s="59">
        <v>471</v>
      </c>
      <c r="J31" s="60">
        <v>253</v>
      </c>
      <c r="K31" s="59">
        <v>380</v>
      </c>
      <c r="L31" s="59">
        <v>352</v>
      </c>
      <c r="M31" s="60">
        <v>317</v>
      </c>
      <c r="N31" s="59">
        <v>373</v>
      </c>
      <c r="O31" s="59">
        <v>202</v>
      </c>
      <c r="P31" s="60">
        <v>454</v>
      </c>
      <c r="Q31" s="59">
        <v>302</v>
      </c>
    </row>
    <row r="32" spans="5:17" s="49" customFormat="1" ht="18" customHeight="1" x14ac:dyDescent="0.2">
      <c r="E32" s="58">
        <v>1028</v>
      </c>
      <c r="F32" s="59">
        <v>355</v>
      </c>
      <c r="G32" s="60">
        <v>100</v>
      </c>
      <c r="H32" s="59">
        <v>195</v>
      </c>
      <c r="I32" s="59">
        <v>365</v>
      </c>
      <c r="J32" s="60">
        <v>320</v>
      </c>
      <c r="K32" s="59">
        <v>482</v>
      </c>
      <c r="L32" s="59">
        <v>387</v>
      </c>
      <c r="M32" s="60">
        <v>357</v>
      </c>
      <c r="N32" s="59">
        <v>384</v>
      </c>
      <c r="O32" s="59">
        <v>377</v>
      </c>
      <c r="P32" s="60">
        <v>447</v>
      </c>
      <c r="Q32" s="59">
        <v>409</v>
      </c>
    </row>
    <row r="33" spans="5:17" s="49" customFormat="1" ht="18" customHeight="1" x14ac:dyDescent="0.2">
      <c r="E33" s="58">
        <v>1029</v>
      </c>
      <c r="F33" s="59">
        <v>358</v>
      </c>
      <c r="G33" s="60">
        <v>116</v>
      </c>
      <c r="H33" s="59">
        <v>420</v>
      </c>
      <c r="I33" s="59">
        <v>177</v>
      </c>
      <c r="J33" s="60">
        <v>425</v>
      </c>
      <c r="K33" s="59">
        <v>162</v>
      </c>
      <c r="L33" s="59">
        <v>223</v>
      </c>
      <c r="M33" s="60">
        <v>486</v>
      </c>
      <c r="N33" s="59">
        <v>354</v>
      </c>
      <c r="O33" s="59">
        <v>309</v>
      </c>
      <c r="P33" s="60">
        <v>116</v>
      </c>
      <c r="Q33" s="59">
        <v>329</v>
      </c>
    </row>
    <row r="34" spans="5:17" s="49" customFormat="1" ht="18" customHeight="1" x14ac:dyDescent="0.2">
      <c r="E34" s="58">
        <v>1030</v>
      </c>
      <c r="F34" s="59">
        <v>266</v>
      </c>
      <c r="G34" s="60">
        <v>143</v>
      </c>
      <c r="H34" s="59">
        <v>436</v>
      </c>
      <c r="I34" s="59">
        <v>457</v>
      </c>
      <c r="J34" s="60">
        <v>483</v>
      </c>
      <c r="K34" s="59">
        <v>134</v>
      </c>
      <c r="L34" s="59">
        <v>226</v>
      </c>
      <c r="M34" s="60">
        <v>336</v>
      </c>
      <c r="N34" s="59">
        <v>269</v>
      </c>
      <c r="O34" s="59">
        <v>285</v>
      </c>
      <c r="P34" s="60">
        <v>451</v>
      </c>
      <c r="Q34" s="59">
        <v>168</v>
      </c>
    </row>
    <row r="35" spans="5:17" s="49" customFormat="1" ht="18" customHeight="1" x14ac:dyDescent="0.2">
      <c r="E35" s="58">
        <v>1031</v>
      </c>
      <c r="F35" s="59">
        <v>453</v>
      </c>
      <c r="G35" s="60">
        <v>290</v>
      </c>
      <c r="H35" s="59">
        <v>168</v>
      </c>
      <c r="I35" s="59">
        <v>439</v>
      </c>
      <c r="J35" s="60">
        <v>264</v>
      </c>
      <c r="K35" s="59">
        <v>259</v>
      </c>
      <c r="L35" s="59">
        <v>358</v>
      </c>
      <c r="M35" s="60">
        <v>189</v>
      </c>
      <c r="N35" s="59">
        <v>139</v>
      </c>
      <c r="O35" s="59">
        <v>294</v>
      </c>
      <c r="P35" s="60">
        <v>442</v>
      </c>
      <c r="Q35" s="59">
        <v>331</v>
      </c>
    </row>
    <row r="36" spans="5:17" s="49" customFormat="1" ht="18" customHeight="1" x14ac:dyDescent="0.2">
      <c r="E36" s="58">
        <v>1032</v>
      </c>
      <c r="F36" s="59">
        <v>251</v>
      </c>
      <c r="G36" s="60">
        <v>175</v>
      </c>
      <c r="H36" s="59">
        <v>140</v>
      </c>
      <c r="I36" s="59">
        <v>220</v>
      </c>
      <c r="J36" s="60">
        <v>182</v>
      </c>
      <c r="K36" s="59">
        <v>319</v>
      </c>
      <c r="L36" s="59">
        <v>410</v>
      </c>
      <c r="M36" s="60">
        <v>222</v>
      </c>
      <c r="N36" s="59">
        <v>293</v>
      </c>
      <c r="O36" s="59">
        <v>146</v>
      </c>
      <c r="P36" s="60">
        <v>227</v>
      </c>
      <c r="Q36" s="59">
        <v>492</v>
      </c>
    </row>
    <row r="37" spans="5:17" s="49" customFormat="1" ht="18" customHeight="1" x14ac:dyDescent="0.2">
      <c r="E37" s="58">
        <v>1033</v>
      </c>
      <c r="F37" s="59">
        <v>282</v>
      </c>
      <c r="G37" s="60">
        <v>416</v>
      </c>
      <c r="H37" s="59">
        <v>410</v>
      </c>
      <c r="I37" s="59">
        <v>281</v>
      </c>
      <c r="J37" s="60">
        <v>402</v>
      </c>
      <c r="K37" s="59">
        <v>346</v>
      </c>
      <c r="L37" s="59">
        <v>282</v>
      </c>
      <c r="M37" s="60">
        <v>469</v>
      </c>
      <c r="N37" s="59">
        <v>102</v>
      </c>
      <c r="O37" s="59">
        <v>460</v>
      </c>
      <c r="P37" s="60">
        <v>335</v>
      </c>
      <c r="Q37" s="59">
        <v>218</v>
      </c>
    </row>
    <row r="38" spans="5:17" s="49" customFormat="1" ht="18" customHeight="1" x14ac:dyDescent="0.2">
      <c r="E38" s="58">
        <v>1034</v>
      </c>
      <c r="F38" s="59">
        <v>147</v>
      </c>
      <c r="G38" s="60">
        <v>106</v>
      </c>
      <c r="H38" s="59">
        <v>265</v>
      </c>
      <c r="I38" s="59">
        <v>204</v>
      </c>
      <c r="J38" s="60">
        <v>455</v>
      </c>
      <c r="K38" s="59">
        <v>266</v>
      </c>
      <c r="L38" s="59">
        <v>270</v>
      </c>
      <c r="M38" s="60">
        <v>368</v>
      </c>
      <c r="N38" s="59">
        <v>213</v>
      </c>
      <c r="O38" s="59">
        <v>433</v>
      </c>
      <c r="P38" s="60">
        <v>431</v>
      </c>
      <c r="Q38" s="59">
        <v>362</v>
      </c>
    </row>
    <row r="39" spans="5:17" s="49" customFormat="1" ht="18" customHeight="1" x14ac:dyDescent="0.2">
      <c r="E39" s="58">
        <v>1035</v>
      </c>
      <c r="F39" s="59">
        <v>198</v>
      </c>
      <c r="G39" s="60">
        <v>404</v>
      </c>
      <c r="H39" s="59">
        <v>355</v>
      </c>
      <c r="I39" s="59">
        <v>381</v>
      </c>
      <c r="J39" s="60">
        <v>143</v>
      </c>
      <c r="K39" s="59">
        <v>499</v>
      </c>
      <c r="L39" s="59">
        <v>434</v>
      </c>
      <c r="M39" s="60">
        <v>336</v>
      </c>
      <c r="N39" s="59">
        <v>491</v>
      </c>
      <c r="O39" s="59">
        <v>460</v>
      </c>
      <c r="P39" s="60">
        <v>233</v>
      </c>
      <c r="Q39" s="59">
        <v>268</v>
      </c>
    </row>
    <row r="40" spans="5:17" s="49" customFormat="1" ht="18" customHeight="1" x14ac:dyDescent="0.2">
      <c r="E40" s="58">
        <v>1036</v>
      </c>
      <c r="F40" s="59">
        <v>470</v>
      </c>
      <c r="G40" s="60">
        <v>295</v>
      </c>
      <c r="H40" s="59">
        <v>174</v>
      </c>
      <c r="I40" s="59">
        <v>339</v>
      </c>
      <c r="J40" s="60">
        <v>229</v>
      </c>
      <c r="K40" s="59">
        <v>418</v>
      </c>
      <c r="L40" s="59">
        <v>246</v>
      </c>
      <c r="M40" s="60">
        <v>153</v>
      </c>
      <c r="N40" s="59">
        <v>402</v>
      </c>
      <c r="O40" s="59">
        <v>414</v>
      </c>
      <c r="P40" s="60">
        <v>416</v>
      </c>
      <c r="Q40" s="59">
        <v>108</v>
      </c>
    </row>
    <row r="41" spans="5:17" s="49" customFormat="1" ht="18" customHeight="1" x14ac:dyDescent="0.2">
      <c r="E41" s="58">
        <v>1037</v>
      </c>
      <c r="F41" s="59">
        <v>431</v>
      </c>
      <c r="G41" s="60">
        <v>308</v>
      </c>
      <c r="H41" s="59">
        <v>433</v>
      </c>
      <c r="I41" s="59">
        <v>389</v>
      </c>
      <c r="J41" s="60">
        <v>292</v>
      </c>
      <c r="K41" s="59">
        <v>305</v>
      </c>
      <c r="L41" s="59">
        <v>258</v>
      </c>
      <c r="M41" s="60">
        <v>466</v>
      </c>
      <c r="N41" s="59">
        <v>167</v>
      </c>
      <c r="O41" s="59">
        <v>124</v>
      </c>
      <c r="P41" s="60">
        <v>162</v>
      </c>
      <c r="Q41" s="59">
        <v>400</v>
      </c>
    </row>
    <row r="42" spans="5:17" s="49" customFormat="1" ht="18" customHeight="1" x14ac:dyDescent="0.2">
      <c r="E42" s="58">
        <v>1038</v>
      </c>
      <c r="F42" s="59">
        <v>225</v>
      </c>
      <c r="G42" s="60">
        <v>180</v>
      </c>
      <c r="H42" s="59">
        <v>319</v>
      </c>
      <c r="I42" s="59">
        <v>102</v>
      </c>
      <c r="J42" s="60">
        <v>177</v>
      </c>
      <c r="K42" s="59">
        <v>438</v>
      </c>
      <c r="L42" s="59">
        <v>443</v>
      </c>
      <c r="M42" s="60">
        <v>462</v>
      </c>
      <c r="N42" s="59">
        <v>329</v>
      </c>
      <c r="O42" s="59">
        <v>141</v>
      </c>
      <c r="P42" s="60">
        <v>403</v>
      </c>
      <c r="Q42" s="59">
        <v>242</v>
      </c>
    </row>
    <row r="43" spans="5:17" s="49" customFormat="1" ht="18" customHeight="1" x14ac:dyDescent="0.2">
      <c r="E43" s="58">
        <v>1039</v>
      </c>
      <c r="F43" s="59">
        <v>341</v>
      </c>
      <c r="G43" s="60">
        <v>242</v>
      </c>
      <c r="H43" s="59">
        <v>331</v>
      </c>
      <c r="I43" s="59">
        <v>495</v>
      </c>
      <c r="J43" s="60">
        <v>108</v>
      </c>
      <c r="K43" s="59">
        <v>435</v>
      </c>
      <c r="L43" s="59">
        <v>493</v>
      </c>
      <c r="M43" s="60">
        <v>206</v>
      </c>
      <c r="N43" s="59">
        <v>134</v>
      </c>
      <c r="O43" s="59">
        <v>166</v>
      </c>
      <c r="P43" s="60">
        <v>370</v>
      </c>
      <c r="Q43" s="59">
        <v>158</v>
      </c>
    </row>
    <row r="44" spans="5:17" s="49" customFormat="1" ht="18" customHeight="1" x14ac:dyDescent="0.2">
      <c r="E44" s="58">
        <v>1040</v>
      </c>
      <c r="F44" s="59">
        <v>122</v>
      </c>
      <c r="G44" s="60">
        <v>334</v>
      </c>
      <c r="H44" s="59">
        <v>443</v>
      </c>
      <c r="I44" s="59">
        <v>395</v>
      </c>
      <c r="J44" s="60">
        <v>479</v>
      </c>
      <c r="K44" s="59">
        <v>128</v>
      </c>
      <c r="L44" s="59">
        <v>120</v>
      </c>
      <c r="M44" s="60">
        <v>440</v>
      </c>
      <c r="N44" s="59">
        <v>376</v>
      </c>
      <c r="O44" s="59">
        <v>256</v>
      </c>
      <c r="P44" s="60">
        <v>370</v>
      </c>
      <c r="Q44" s="59">
        <v>411</v>
      </c>
    </row>
    <row r="45" spans="5:17" s="49" customFormat="1" ht="18" customHeight="1" x14ac:dyDescent="0.2">
      <c r="E45" s="58">
        <v>1041</v>
      </c>
      <c r="F45" s="59">
        <v>458</v>
      </c>
      <c r="G45" s="60">
        <v>354</v>
      </c>
      <c r="H45" s="59">
        <v>408</v>
      </c>
      <c r="I45" s="59">
        <v>215</v>
      </c>
      <c r="J45" s="60">
        <v>132</v>
      </c>
      <c r="K45" s="59">
        <v>409</v>
      </c>
      <c r="L45" s="59">
        <v>259</v>
      </c>
      <c r="M45" s="60">
        <v>404</v>
      </c>
      <c r="N45" s="59">
        <v>179</v>
      </c>
      <c r="O45" s="59">
        <v>416</v>
      </c>
      <c r="P45" s="60">
        <v>266</v>
      </c>
      <c r="Q45" s="59">
        <v>324</v>
      </c>
    </row>
    <row r="46" spans="5:17" s="49" customFormat="1" ht="18" customHeight="1" x14ac:dyDescent="0.2">
      <c r="E46" s="58">
        <v>1042</v>
      </c>
      <c r="F46" s="59">
        <v>368</v>
      </c>
      <c r="G46" s="60">
        <v>335</v>
      </c>
      <c r="H46" s="59">
        <v>414</v>
      </c>
      <c r="I46" s="59">
        <v>321</v>
      </c>
      <c r="J46" s="60">
        <v>388</v>
      </c>
      <c r="K46" s="59">
        <v>386</v>
      </c>
      <c r="L46" s="59">
        <v>333</v>
      </c>
      <c r="M46" s="60">
        <v>447</v>
      </c>
      <c r="N46" s="59">
        <v>421</v>
      </c>
      <c r="O46" s="59">
        <v>292</v>
      </c>
      <c r="P46" s="60">
        <v>482</v>
      </c>
      <c r="Q46" s="59">
        <v>472</v>
      </c>
    </row>
    <row r="47" spans="5:17" s="49" customFormat="1" ht="18" customHeight="1" x14ac:dyDescent="0.2">
      <c r="E47" s="58">
        <v>1043</v>
      </c>
      <c r="F47" s="59">
        <v>411</v>
      </c>
      <c r="G47" s="60">
        <v>454</v>
      </c>
      <c r="H47" s="59">
        <v>205</v>
      </c>
      <c r="I47" s="59">
        <v>291</v>
      </c>
      <c r="J47" s="60">
        <v>350</v>
      </c>
      <c r="K47" s="59">
        <v>458</v>
      </c>
      <c r="L47" s="59">
        <v>191</v>
      </c>
      <c r="M47" s="60">
        <v>325</v>
      </c>
      <c r="N47" s="59">
        <v>407</v>
      </c>
      <c r="O47" s="59">
        <v>232</v>
      </c>
      <c r="P47" s="60">
        <v>262</v>
      </c>
      <c r="Q47" s="59">
        <v>352</v>
      </c>
    </row>
    <row r="48" spans="5:17" s="49" customFormat="1" ht="18" customHeight="1" x14ac:dyDescent="0.2">
      <c r="E48" s="58">
        <v>1044</v>
      </c>
      <c r="F48" s="59">
        <v>122</v>
      </c>
      <c r="G48" s="60">
        <v>382</v>
      </c>
      <c r="H48" s="59">
        <v>188</v>
      </c>
      <c r="I48" s="59">
        <v>453</v>
      </c>
      <c r="J48" s="60">
        <v>211</v>
      </c>
      <c r="K48" s="59">
        <v>433</v>
      </c>
      <c r="L48" s="59">
        <v>280</v>
      </c>
      <c r="M48" s="60">
        <v>303</v>
      </c>
      <c r="N48" s="59">
        <v>317</v>
      </c>
      <c r="O48" s="59">
        <v>331</v>
      </c>
      <c r="P48" s="60">
        <v>221</v>
      </c>
      <c r="Q48" s="59">
        <v>438</v>
      </c>
    </row>
    <row r="49" spans="5:17" s="49" customFormat="1" ht="18" customHeight="1" x14ac:dyDescent="0.2">
      <c r="E49" s="58">
        <v>1045</v>
      </c>
      <c r="F49" s="59">
        <v>193</v>
      </c>
      <c r="G49" s="60">
        <v>482</v>
      </c>
      <c r="H49" s="59">
        <v>355</v>
      </c>
      <c r="I49" s="59">
        <v>105</v>
      </c>
      <c r="J49" s="60">
        <v>334</v>
      </c>
      <c r="K49" s="59">
        <v>234</v>
      </c>
      <c r="L49" s="59">
        <v>147</v>
      </c>
      <c r="M49" s="60">
        <v>130</v>
      </c>
      <c r="N49" s="59">
        <v>205</v>
      </c>
      <c r="O49" s="59">
        <v>217</v>
      </c>
      <c r="P49" s="60">
        <v>126</v>
      </c>
      <c r="Q49" s="59">
        <v>413</v>
      </c>
    </row>
    <row r="50" spans="5:17" s="49" customFormat="1" ht="18" customHeight="1" x14ac:dyDescent="0.2">
      <c r="E50" s="58">
        <v>1046</v>
      </c>
      <c r="F50" s="59">
        <v>262</v>
      </c>
      <c r="G50" s="60">
        <v>468</v>
      </c>
      <c r="H50" s="59">
        <v>243</v>
      </c>
      <c r="I50" s="59">
        <v>185</v>
      </c>
      <c r="J50" s="60">
        <v>375</v>
      </c>
      <c r="K50" s="59">
        <v>179</v>
      </c>
      <c r="L50" s="59">
        <v>338</v>
      </c>
      <c r="M50" s="60">
        <v>237</v>
      </c>
      <c r="N50" s="59">
        <v>489</v>
      </c>
      <c r="O50" s="59">
        <v>207</v>
      </c>
      <c r="P50" s="60">
        <v>485</v>
      </c>
      <c r="Q50" s="59">
        <v>450</v>
      </c>
    </row>
    <row r="51" spans="5:17" s="49" customFormat="1" ht="18" customHeight="1" x14ac:dyDescent="0.2">
      <c r="E51" s="58">
        <v>1047</v>
      </c>
      <c r="F51" s="59">
        <v>454</v>
      </c>
      <c r="G51" s="60">
        <v>393</v>
      </c>
      <c r="H51" s="59">
        <v>149</v>
      </c>
      <c r="I51" s="59">
        <v>290</v>
      </c>
      <c r="J51" s="60">
        <v>388</v>
      </c>
      <c r="K51" s="59">
        <v>259</v>
      </c>
      <c r="L51" s="59">
        <v>417</v>
      </c>
      <c r="M51" s="60">
        <v>208</v>
      </c>
      <c r="N51" s="59">
        <v>287</v>
      </c>
      <c r="O51" s="59">
        <v>209</v>
      </c>
      <c r="P51" s="60">
        <v>414</v>
      </c>
      <c r="Q51" s="59">
        <v>273</v>
      </c>
    </row>
    <row r="52" spans="5:17" s="49" customFormat="1" ht="18" customHeight="1" x14ac:dyDescent="0.2">
      <c r="E52" s="58">
        <v>1048</v>
      </c>
      <c r="F52" s="59">
        <v>460</v>
      </c>
      <c r="G52" s="60">
        <v>417</v>
      </c>
      <c r="H52" s="59">
        <v>178</v>
      </c>
      <c r="I52" s="59">
        <v>115</v>
      </c>
      <c r="J52" s="60">
        <v>154</v>
      </c>
      <c r="K52" s="59">
        <v>368</v>
      </c>
      <c r="L52" s="59">
        <v>372</v>
      </c>
      <c r="M52" s="60">
        <v>112</v>
      </c>
      <c r="N52" s="59">
        <v>191</v>
      </c>
      <c r="O52" s="59">
        <v>212</v>
      </c>
      <c r="P52" s="60">
        <v>433</v>
      </c>
      <c r="Q52" s="59">
        <v>420</v>
      </c>
    </row>
    <row r="53" spans="5:17" s="49" customFormat="1" ht="18" customHeight="1" x14ac:dyDescent="0.2">
      <c r="E53" s="58">
        <v>1049</v>
      </c>
      <c r="F53" s="59">
        <v>320</v>
      </c>
      <c r="G53" s="60">
        <v>415</v>
      </c>
      <c r="H53" s="59">
        <v>201</v>
      </c>
      <c r="I53" s="59">
        <v>142</v>
      </c>
      <c r="J53" s="60">
        <v>249</v>
      </c>
      <c r="K53" s="59">
        <v>199</v>
      </c>
      <c r="L53" s="59">
        <v>175</v>
      </c>
      <c r="M53" s="60">
        <v>301</v>
      </c>
      <c r="N53" s="59">
        <v>288</v>
      </c>
      <c r="O53" s="59">
        <v>457</v>
      </c>
      <c r="P53" s="60">
        <v>469</v>
      </c>
      <c r="Q53" s="59">
        <v>183</v>
      </c>
    </row>
    <row r="54" spans="5:17" s="49" customFormat="1" ht="18" customHeight="1" x14ac:dyDescent="0.2">
      <c r="E54" s="58">
        <v>1050</v>
      </c>
      <c r="F54" s="59">
        <v>163</v>
      </c>
      <c r="G54" s="60">
        <v>495</v>
      </c>
      <c r="H54" s="59">
        <v>471</v>
      </c>
      <c r="I54" s="59">
        <v>117</v>
      </c>
      <c r="J54" s="60">
        <v>257</v>
      </c>
      <c r="K54" s="59">
        <v>491</v>
      </c>
      <c r="L54" s="59">
        <v>455</v>
      </c>
      <c r="M54" s="60">
        <v>464</v>
      </c>
      <c r="N54" s="59">
        <v>209</v>
      </c>
      <c r="O54" s="59">
        <v>220</v>
      </c>
      <c r="P54" s="60">
        <v>253</v>
      </c>
      <c r="Q54" s="59">
        <v>259</v>
      </c>
    </row>
    <row r="55" spans="5:17" s="49" customFormat="1" ht="18" customHeight="1" x14ac:dyDescent="0.2">
      <c r="E55" s="58">
        <v>1051</v>
      </c>
      <c r="F55" s="59">
        <v>417</v>
      </c>
      <c r="G55" s="60">
        <v>412</v>
      </c>
      <c r="H55" s="59">
        <v>447</v>
      </c>
      <c r="I55" s="59">
        <v>442</v>
      </c>
      <c r="J55" s="60">
        <v>116</v>
      </c>
      <c r="K55" s="59">
        <v>161</v>
      </c>
      <c r="L55" s="59">
        <v>211</v>
      </c>
      <c r="M55" s="60">
        <v>491</v>
      </c>
      <c r="N55" s="59">
        <v>422</v>
      </c>
      <c r="O55" s="59">
        <v>171</v>
      </c>
      <c r="P55" s="60">
        <v>454</v>
      </c>
      <c r="Q55" s="59">
        <v>494</v>
      </c>
    </row>
    <row r="56" spans="5:17" s="49" customFormat="1" ht="18" customHeight="1" x14ac:dyDescent="0.2">
      <c r="E56" s="58">
        <v>1052</v>
      </c>
      <c r="F56" s="59">
        <v>341</v>
      </c>
      <c r="G56" s="60">
        <v>317</v>
      </c>
      <c r="H56" s="59">
        <v>139</v>
      </c>
      <c r="I56" s="59">
        <v>326</v>
      </c>
      <c r="J56" s="60">
        <v>495</v>
      </c>
      <c r="K56" s="59">
        <v>479</v>
      </c>
      <c r="L56" s="59">
        <v>337</v>
      </c>
      <c r="M56" s="60">
        <v>372</v>
      </c>
      <c r="N56" s="59">
        <v>347</v>
      </c>
      <c r="O56" s="59">
        <v>444</v>
      </c>
      <c r="P56" s="60">
        <v>355</v>
      </c>
      <c r="Q56" s="59">
        <v>178</v>
      </c>
    </row>
    <row r="57" spans="5:17" s="49" customFormat="1" ht="18" customHeight="1" x14ac:dyDescent="0.2">
      <c r="E57" s="58">
        <v>1053</v>
      </c>
      <c r="F57" s="59">
        <v>236</v>
      </c>
      <c r="G57" s="60">
        <v>256</v>
      </c>
      <c r="H57" s="59">
        <v>209</v>
      </c>
      <c r="I57" s="59">
        <v>396</v>
      </c>
      <c r="J57" s="60">
        <v>430</v>
      </c>
      <c r="K57" s="59">
        <v>144</v>
      </c>
      <c r="L57" s="59">
        <v>318</v>
      </c>
      <c r="M57" s="60">
        <v>299</v>
      </c>
      <c r="N57" s="59">
        <v>352</v>
      </c>
      <c r="O57" s="59">
        <v>105</v>
      </c>
      <c r="P57" s="60">
        <v>104</v>
      </c>
      <c r="Q57" s="59">
        <v>348</v>
      </c>
    </row>
    <row r="58" spans="5:17" s="49" customFormat="1" ht="18" customHeight="1" x14ac:dyDescent="0.2">
      <c r="E58" s="58">
        <v>1054</v>
      </c>
      <c r="F58" s="59">
        <v>364</v>
      </c>
      <c r="G58" s="60">
        <v>203</v>
      </c>
      <c r="H58" s="59">
        <v>414</v>
      </c>
      <c r="I58" s="59">
        <v>279</v>
      </c>
      <c r="J58" s="60">
        <v>241</v>
      </c>
      <c r="K58" s="59">
        <v>458</v>
      </c>
      <c r="L58" s="59">
        <v>136</v>
      </c>
      <c r="M58" s="60">
        <v>205</v>
      </c>
      <c r="N58" s="59">
        <v>159</v>
      </c>
      <c r="O58" s="59">
        <v>204</v>
      </c>
      <c r="P58" s="60">
        <v>150</v>
      </c>
      <c r="Q58" s="59">
        <v>400</v>
      </c>
    </row>
    <row r="59" spans="5:17" s="49" customFormat="1" ht="18" customHeight="1" x14ac:dyDescent="0.2">
      <c r="E59" s="58">
        <v>1055</v>
      </c>
      <c r="F59" s="59">
        <v>391</v>
      </c>
      <c r="G59" s="60">
        <v>105</v>
      </c>
      <c r="H59" s="59">
        <v>176</v>
      </c>
      <c r="I59" s="59">
        <v>328</v>
      </c>
      <c r="J59" s="60">
        <v>438</v>
      </c>
      <c r="K59" s="59">
        <v>102</v>
      </c>
      <c r="L59" s="59">
        <v>103</v>
      </c>
      <c r="M59" s="60">
        <v>127</v>
      </c>
      <c r="N59" s="59">
        <v>181</v>
      </c>
      <c r="O59" s="59">
        <v>382</v>
      </c>
      <c r="P59" s="60">
        <v>233</v>
      </c>
      <c r="Q59" s="59">
        <v>355</v>
      </c>
    </row>
    <row r="60" spans="5:17" s="49" customFormat="1" ht="18" customHeight="1" x14ac:dyDescent="0.2">
      <c r="E60" s="58">
        <v>1056</v>
      </c>
      <c r="F60" s="59">
        <v>220</v>
      </c>
      <c r="G60" s="60">
        <v>193</v>
      </c>
      <c r="H60" s="59">
        <v>369</v>
      </c>
      <c r="I60" s="59">
        <v>273</v>
      </c>
      <c r="J60" s="60">
        <v>240</v>
      </c>
      <c r="K60" s="59">
        <v>163</v>
      </c>
      <c r="L60" s="59">
        <v>345</v>
      </c>
      <c r="M60" s="60">
        <v>272</v>
      </c>
      <c r="N60" s="59">
        <v>321</v>
      </c>
      <c r="O60" s="59">
        <v>400</v>
      </c>
      <c r="P60" s="60">
        <v>191</v>
      </c>
      <c r="Q60" s="59">
        <v>136</v>
      </c>
    </row>
    <row r="61" spans="5:17" s="49" customFormat="1" ht="18" customHeight="1" x14ac:dyDescent="0.2">
      <c r="E61" s="58">
        <v>1057</v>
      </c>
      <c r="F61" s="59">
        <v>235</v>
      </c>
      <c r="G61" s="60">
        <v>450</v>
      </c>
      <c r="H61" s="59">
        <v>175</v>
      </c>
      <c r="I61" s="59">
        <v>103</v>
      </c>
      <c r="J61" s="60">
        <v>135</v>
      </c>
      <c r="K61" s="59">
        <v>133</v>
      </c>
      <c r="L61" s="59">
        <v>194</v>
      </c>
      <c r="M61" s="60">
        <v>223</v>
      </c>
      <c r="N61" s="59">
        <v>308</v>
      </c>
      <c r="O61" s="59">
        <v>203</v>
      </c>
      <c r="P61" s="60">
        <v>119</v>
      </c>
      <c r="Q61" s="59">
        <v>484</v>
      </c>
    </row>
    <row r="62" spans="5:17" s="49" customFormat="1" ht="18" customHeight="1" x14ac:dyDescent="0.2">
      <c r="E62" s="58">
        <v>1058</v>
      </c>
      <c r="F62" s="59">
        <v>330</v>
      </c>
      <c r="G62" s="60">
        <v>375</v>
      </c>
      <c r="H62" s="59">
        <v>111</v>
      </c>
      <c r="I62" s="59">
        <v>310</v>
      </c>
      <c r="J62" s="60">
        <v>470</v>
      </c>
      <c r="K62" s="59">
        <v>279</v>
      </c>
      <c r="L62" s="59">
        <v>433</v>
      </c>
      <c r="M62" s="60">
        <v>131</v>
      </c>
      <c r="N62" s="59">
        <v>299</v>
      </c>
      <c r="O62" s="59">
        <v>126</v>
      </c>
      <c r="P62" s="60">
        <v>335</v>
      </c>
      <c r="Q62" s="59">
        <v>176</v>
      </c>
    </row>
    <row r="63" spans="5:17" s="49" customFormat="1" ht="18" customHeight="1" x14ac:dyDescent="0.2">
      <c r="E63" s="58">
        <v>1059</v>
      </c>
      <c r="F63" s="59">
        <v>140</v>
      </c>
      <c r="G63" s="60">
        <v>162</v>
      </c>
      <c r="H63" s="59">
        <v>357</v>
      </c>
      <c r="I63" s="59">
        <v>405</v>
      </c>
      <c r="J63" s="60">
        <v>148</v>
      </c>
      <c r="K63" s="59">
        <v>370</v>
      </c>
      <c r="L63" s="59">
        <v>270</v>
      </c>
      <c r="M63" s="60">
        <v>435</v>
      </c>
      <c r="N63" s="59">
        <v>134</v>
      </c>
      <c r="O63" s="59">
        <v>263</v>
      </c>
      <c r="P63" s="60">
        <v>127</v>
      </c>
      <c r="Q63" s="59">
        <v>198</v>
      </c>
    </row>
    <row r="64" spans="5:17" s="49" customFormat="1" ht="18" customHeight="1" x14ac:dyDescent="0.2">
      <c r="E64" s="58">
        <v>1060</v>
      </c>
      <c r="F64" s="59">
        <v>438</v>
      </c>
      <c r="G64" s="60">
        <v>278</v>
      </c>
      <c r="H64" s="59">
        <v>230</v>
      </c>
      <c r="I64" s="59">
        <v>400</v>
      </c>
      <c r="J64" s="60">
        <v>336</v>
      </c>
      <c r="K64" s="59">
        <v>125</v>
      </c>
      <c r="L64" s="59">
        <v>285</v>
      </c>
      <c r="M64" s="60">
        <v>103</v>
      </c>
      <c r="N64" s="59">
        <v>495</v>
      </c>
      <c r="O64" s="59">
        <v>397</v>
      </c>
      <c r="P64" s="60">
        <v>490</v>
      </c>
      <c r="Q64" s="59">
        <v>276</v>
      </c>
    </row>
    <row r="65" spans="5:17" s="49" customFormat="1" ht="18" customHeight="1" x14ac:dyDescent="0.2">
      <c r="E65" s="58">
        <v>1061</v>
      </c>
      <c r="F65" s="59">
        <v>335</v>
      </c>
      <c r="G65" s="60">
        <v>171</v>
      </c>
      <c r="H65" s="59">
        <v>387</v>
      </c>
      <c r="I65" s="59">
        <v>182</v>
      </c>
      <c r="J65" s="60">
        <v>309</v>
      </c>
      <c r="K65" s="59">
        <v>340</v>
      </c>
      <c r="L65" s="59">
        <v>385</v>
      </c>
      <c r="M65" s="60">
        <v>150</v>
      </c>
      <c r="N65" s="59">
        <v>352</v>
      </c>
      <c r="O65" s="59">
        <v>416</v>
      </c>
      <c r="P65" s="60">
        <v>319</v>
      </c>
      <c r="Q65" s="59">
        <v>229</v>
      </c>
    </row>
    <row r="66" spans="5:17" s="49" customFormat="1" ht="18" customHeight="1" x14ac:dyDescent="0.2">
      <c r="E66" s="58">
        <v>1062</v>
      </c>
      <c r="F66" s="59">
        <v>138</v>
      </c>
      <c r="G66" s="60">
        <v>429</v>
      </c>
      <c r="H66" s="59">
        <v>491</v>
      </c>
      <c r="I66" s="59">
        <v>304</v>
      </c>
      <c r="J66" s="60">
        <v>399</v>
      </c>
      <c r="K66" s="59">
        <v>426</v>
      </c>
      <c r="L66" s="59">
        <v>329</v>
      </c>
      <c r="M66" s="60">
        <v>251</v>
      </c>
      <c r="N66" s="59">
        <v>179</v>
      </c>
      <c r="O66" s="59">
        <v>111</v>
      </c>
      <c r="P66" s="60">
        <v>426</v>
      </c>
      <c r="Q66" s="59">
        <v>424</v>
      </c>
    </row>
    <row r="67" spans="5:17" s="49" customFormat="1" ht="18" customHeight="1" x14ac:dyDescent="0.2">
      <c r="E67" s="58">
        <v>1063</v>
      </c>
      <c r="F67" s="59">
        <v>172</v>
      </c>
      <c r="G67" s="60">
        <v>308</v>
      </c>
      <c r="H67" s="59">
        <v>403</v>
      </c>
      <c r="I67" s="59">
        <v>224</v>
      </c>
      <c r="J67" s="60">
        <v>497</v>
      </c>
      <c r="K67" s="59">
        <v>438</v>
      </c>
      <c r="L67" s="59">
        <v>203</v>
      </c>
      <c r="M67" s="60">
        <v>324</v>
      </c>
      <c r="N67" s="59">
        <v>436</v>
      </c>
      <c r="O67" s="59">
        <v>223</v>
      </c>
      <c r="P67" s="60">
        <v>253</v>
      </c>
      <c r="Q67" s="59">
        <v>122</v>
      </c>
    </row>
    <row r="68" spans="5:17" s="49" customFormat="1" ht="18" customHeight="1" x14ac:dyDescent="0.2">
      <c r="E68" s="58">
        <v>1064</v>
      </c>
      <c r="F68" s="59">
        <v>160</v>
      </c>
      <c r="G68" s="60">
        <v>311</v>
      </c>
      <c r="H68" s="59">
        <v>261</v>
      </c>
      <c r="I68" s="59">
        <v>128</v>
      </c>
      <c r="J68" s="60">
        <v>415</v>
      </c>
      <c r="K68" s="59">
        <v>171</v>
      </c>
      <c r="L68" s="59">
        <v>135</v>
      </c>
      <c r="M68" s="60">
        <v>374</v>
      </c>
      <c r="N68" s="59">
        <v>299</v>
      </c>
      <c r="O68" s="59">
        <v>291</v>
      </c>
      <c r="P68" s="60">
        <v>312</v>
      </c>
      <c r="Q68" s="59">
        <v>276</v>
      </c>
    </row>
    <row r="69" spans="5:17" s="49" customFormat="1" ht="18" customHeight="1" x14ac:dyDescent="0.2">
      <c r="E69" s="58">
        <v>1065</v>
      </c>
      <c r="F69" s="59">
        <v>251</v>
      </c>
      <c r="G69" s="60">
        <v>321</v>
      </c>
      <c r="H69" s="59">
        <v>434</v>
      </c>
      <c r="I69" s="59">
        <v>268</v>
      </c>
      <c r="J69" s="60">
        <v>384</v>
      </c>
      <c r="K69" s="59">
        <v>463</v>
      </c>
      <c r="L69" s="59">
        <v>111</v>
      </c>
      <c r="M69" s="60">
        <v>435</v>
      </c>
      <c r="N69" s="59">
        <v>471</v>
      </c>
      <c r="O69" s="59">
        <v>227</v>
      </c>
      <c r="P69" s="60">
        <v>356</v>
      </c>
      <c r="Q69" s="59">
        <v>224</v>
      </c>
    </row>
    <row r="70" spans="5:17" s="49" customFormat="1" ht="18" customHeight="1" x14ac:dyDescent="0.2">
      <c r="E70" s="58">
        <v>1066</v>
      </c>
      <c r="F70" s="59">
        <v>105</v>
      </c>
      <c r="G70" s="60">
        <v>477</v>
      </c>
      <c r="H70" s="59">
        <v>108</v>
      </c>
      <c r="I70" s="59">
        <v>160</v>
      </c>
      <c r="J70" s="60">
        <v>298</v>
      </c>
      <c r="K70" s="59">
        <v>347</v>
      </c>
      <c r="L70" s="59">
        <v>223</v>
      </c>
      <c r="M70" s="60">
        <v>441</v>
      </c>
      <c r="N70" s="59">
        <v>392</v>
      </c>
      <c r="O70" s="59">
        <v>490</v>
      </c>
      <c r="P70" s="60">
        <v>327</v>
      </c>
      <c r="Q70" s="59">
        <v>202</v>
      </c>
    </row>
    <row r="71" spans="5:17" s="49" customFormat="1" ht="18" customHeight="1" x14ac:dyDescent="0.2">
      <c r="E71" s="58">
        <v>1067</v>
      </c>
      <c r="F71" s="59">
        <v>461</v>
      </c>
      <c r="G71" s="60">
        <v>286</v>
      </c>
      <c r="H71" s="59">
        <v>416</v>
      </c>
      <c r="I71" s="59">
        <v>182</v>
      </c>
      <c r="J71" s="60">
        <v>182</v>
      </c>
      <c r="K71" s="59">
        <v>412</v>
      </c>
      <c r="L71" s="59">
        <v>273</v>
      </c>
      <c r="M71" s="60">
        <v>445</v>
      </c>
      <c r="N71" s="59">
        <v>168</v>
      </c>
      <c r="O71" s="59">
        <v>249</v>
      </c>
      <c r="P71" s="60">
        <v>182</v>
      </c>
      <c r="Q71" s="59">
        <v>415</v>
      </c>
    </row>
    <row r="72" spans="5:17" s="49" customFormat="1" ht="18" customHeight="1" x14ac:dyDescent="0.2">
      <c r="E72" s="58">
        <v>1068</v>
      </c>
      <c r="F72" s="59">
        <v>268</v>
      </c>
      <c r="G72" s="60">
        <v>274</v>
      </c>
      <c r="H72" s="59">
        <v>315</v>
      </c>
      <c r="I72" s="59">
        <v>308</v>
      </c>
      <c r="J72" s="60">
        <v>416</v>
      </c>
      <c r="K72" s="59">
        <v>189</v>
      </c>
      <c r="L72" s="59">
        <v>150</v>
      </c>
      <c r="M72" s="60">
        <v>168</v>
      </c>
      <c r="N72" s="59">
        <v>397</v>
      </c>
      <c r="O72" s="59">
        <v>355</v>
      </c>
      <c r="P72" s="60">
        <v>203</v>
      </c>
      <c r="Q72" s="59">
        <v>277</v>
      </c>
    </row>
    <row r="73" spans="5:17" s="49" customFormat="1" ht="18" customHeight="1" x14ac:dyDescent="0.2">
      <c r="E73" s="58">
        <v>1069</v>
      </c>
      <c r="F73" s="59">
        <v>337</v>
      </c>
      <c r="G73" s="60">
        <v>391</v>
      </c>
      <c r="H73" s="59">
        <v>439</v>
      </c>
      <c r="I73" s="59">
        <v>467</v>
      </c>
      <c r="J73" s="60">
        <v>335</v>
      </c>
      <c r="K73" s="59">
        <v>440</v>
      </c>
      <c r="L73" s="59">
        <v>324</v>
      </c>
      <c r="M73" s="60">
        <v>236</v>
      </c>
      <c r="N73" s="59">
        <v>323</v>
      </c>
      <c r="O73" s="59">
        <v>114</v>
      </c>
      <c r="P73" s="60">
        <v>122</v>
      </c>
      <c r="Q73" s="59">
        <v>299</v>
      </c>
    </row>
    <row r="74" spans="5:17" s="49" customFormat="1" ht="18" customHeight="1" x14ac:dyDescent="0.2">
      <c r="E74" s="58">
        <v>1070</v>
      </c>
      <c r="F74" s="59">
        <v>146</v>
      </c>
      <c r="G74" s="60">
        <v>410</v>
      </c>
      <c r="H74" s="59">
        <v>117</v>
      </c>
      <c r="I74" s="59">
        <v>170</v>
      </c>
      <c r="J74" s="60">
        <v>250</v>
      </c>
      <c r="K74" s="59">
        <v>233</v>
      </c>
      <c r="L74" s="59">
        <v>364</v>
      </c>
      <c r="M74" s="60">
        <v>187</v>
      </c>
      <c r="N74" s="59">
        <v>431</v>
      </c>
      <c r="O74" s="59">
        <v>466</v>
      </c>
      <c r="P74" s="60">
        <v>352</v>
      </c>
      <c r="Q74" s="59">
        <v>372</v>
      </c>
    </row>
    <row r="75" spans="5:17" s="49" customFormat="1" ht="18" customHeight="1" x14ac:dyDescent="0.2">
      <c r="E75" s="58">
        <v>1071</v>
      </c>
      <c r="F75" s="59">
        <v>286</v>
      </c>
      <c r="G75" s="60">
        <v>471</v>
      </c>
      <c r="H75" s="59">
        <v>122</v>
      </c>
      <c r="I75" s="59">
        <v>469</v>
      </c>
      <c r="J75" s="60">
        <v>296</v>
      </c>
      <c r="K75" s="59">
        <v>328</v>
      </c>
      <c r="L75" s="59">
        <v>379</v>
      </c>
      <c r="M75" s="60">
        <v>221</v>
      </c>
      <c r="N75" s="59">
        <v>203</v>
      </c>
      <c r="O75" s="59">
        <v>316</v>
      </c>
      <c r="P75" s="60">
        <v>439</v>
      </c>
      <c r="Q75" s="59">
        <v>396</v>
      </c>
    </row>
    <row r="76" spans="5:17" s="49" customFormat="1" ht="18" customHeight="1" x14ac:dyDescent="0.2">
      <c r="E76" s="58">
        <v>1072</v>
      </c>
      <c r="F76" s="59">
        <v>235</v>
      </c>
      <c r="G76" s="60">
        <v>440</v>
      </c>
      <c r="H76" s="59">
        <v>431</v>
      </c>
      <c r="I76" s="59">
        <v>169</v>
      </c>
      <c r="J76" s="60">
        <v>114</v>
      </c>
      <c r="K76" s="59">
        <v>383</v>
      </c>
      <c r="L76" s="59">
        <v>133</v>
      </c>
      <c r="M76" s="60">
        <v>356</v>
      </c>
      <c r="N76" s="59">
        <v>379</v>
      </c>
      <c r="O76" s="59">
        <v>266</v>
      </c>
      <c r="P76" s="60">
        <v>448</v>
      </c>
      <c r="Q76" s="59">
        <v>436</v>
      </c>
    </row>
    <row r="77" spans="5:17" s="49" customFormat="1" ht="18" customHeight="1" x14ac:dyDescent="0.2">
      <c r="E77" s="58">
        <v>1073</v>
      </c>
      <c r="F77" s="59">
        <v>464</v>
      </c>
      <c r="G77" s="60">
        <v>264</v>
      </c>
      <c r="H77" s="59">
        <v>250</v>
      </c>
      <c r="I77" s="59">
        <v>383</v>
      </c>
      <c r="J77" s="60">
        <v>157</v>
      </c>
      <c r="K77" s="59">
        <v>378</v>
      </c>
      <c r="L77" s="59">
        <v>268</v>
      </c>
      <c r="M77" s="60">
        <v>126</v>
      </c>
      <c r="N77" s="59">
        <v>238</v>
      </c>
      <c r="O77" s="59">
        <v>345</v>
      </c>
      <c r="P77" s="60">
        <v>156</v>
      </c>
      <c r="Q77" s="59">
        <v>392</v>
      </c>
    </row>
    <row r="78" spans="5:17" s="49" customFormat="1" ht="18" customHeight="1" x14ac:dyDescent="0.2">
      <c r="E78" s="58">
        <v>1074</v>
      </c>
      <c r="F78" s="59">
        <v>256</v>
      </c>
      <c r="G78" s="60">
        <v>255</v>
      </c>
      <c r="H78" s="59">
        <v>250</v>
      </c>
      <c r="I78" s="59">
        <v>308</v>
      </c>
      <c r="J78" s="60">
        <v>429</v>
      </c>
      <c r="K78" s="59">
        <v>150</v>
      </c>
      <c r="L78" s="59">
        <v>147</v>
      </c>
      <c r="M78" s="60">
        <v>410</v>
      </c>
      <c r="N78" s="59">
        <v>292</v>
      </c>
      <c r="O78" s="59">
        <v>156</v>
      </c>
      <c r="P78" s="60">
        <v>363</v>
      </c>
      <c r="Q78" s="59">
        <v>441</v>
      </c>
    </row>
    <row r="79" spans="5:17" s="49" customFormat="1" ht="18" customHeight="1" x14ac:dyDescent="0.2">
      <c r="E79" s="58">
        <v>1075</v>
      </c>
      <c r="F79" s="59">
        <v>327</v>
      </c>
      <c r="G79" s="60">
        <v>315</v>
      </c>
      <c r="H79" s="59">
        <v>391</v>
      </c>
      <c r="I79" s="59">
        <v>269</v>
      </c>
      <c r="J79" s="60">
        <v>453</v>
      </c>
      <c r="K79" s="59">
        <v>141</v>
      </c>
      <c r="L79" s="59">
        <v>305</v>
      </c>
      <c r="M79" s="60">
        <v>308</v>
      </c>
      <c r="N79" s="59">
        <v>178</v>
      </c>
      <c r="O79" s="59">
        <v>498</v>
      </c>
      <c r="P79" s="60">
        <v>366</v>
      </c>
      <c r="Q79" s="59">
        <v>317</v>
      </c>
    </row>
    <row r="80" spans="5:17" s="49" customFormat="1" ht="18" customHeight="1" x14ac:dyDescent="0.2">
      <c r="E80" s="58">
        <v>1076</v>
      </c>
      <c r="F80" s="59">
        <v>326</v>
      </c>
      <c r="G80" s="60">
        <v>305</v>
      </c>
      <c r="H80" s="59">
        <v>312</v>
      </c>
      <c r="I80" s="59">
        <v>110</v>
      </c>
      <c r="J80" s="60">
        <v>280</v>
      </c>
      <c r="K80" s="59">
        <v>443</v>
      </c>
      <c r="L80" s="59">
        <v>315</v>
      </c>
      <c r="M80" s="60">
        <v>137</v>
      </c>
      <c r="N80" s="59">
        <v>311</v>
      </c>
      <c r="O80" s="59">
        <v>230</v>
      </c>
      <c r="P80" s="60">
        <v>108</v>
      </c>
      <c r="Q80" s="59">
        <v>189</v>
      </c>
    </row>
    <row r="81" spans="5:17" s="49" customFormat="1" ht="18" customHeight="1" x14ac:dyDescent="0.2">
      <c r="E81" s="58">
        <v>1077</v>
      </c>
      <c r="F81" s="59">
        <v>403</v>
      </c>
      <c r="G81" s="60">
        <v>489</v>
      </c>
      <c r="H81" s="59">
        <v>132</v>
      </c>
      <c r="I81" s="59">
        <v>420</v>
      </c>
      <c r="J81" s="60">
        <v>141</v>
      </c>
      <c r="K81" s="59">
        <v>453</v>
      </c>
      <c r="L81" s="59">
        <v>153</v>
      </c>
      <c r="M81" s="60">
        <v>231</v>
      </c>
      <c r="N81" s="59">
        <v>324</v>
      </c>
      <c r="O81" s="59">
        <v>353</v>
      </c>
      <c r="P81" s="60">
        <v>197</v>
      </c>
      <c r="Q81" s="59">
        <v>275</v>
      </c>
    </row>
    <row r="82" spans="5:17" s="49" customFormat="1" ht="18" customHeight="1" x14ac:dyDescent="0.2">
      <c r="E82" s="58">
        <v>1078</v>
      </c>
      <c r="F82" s="59">
        <v>173</v>
      </c>
      <c r="G82" s="60">
        <v>118</v>
      </c>
      <c r="H82" s="59">
        <v>420</v>
      </c>
      <c r="I82" s="59">
        <v>423</v>
      </c>
      <c r="J82" s="60">
        <v>444</v>
      </c>
      <c r="K82" s="59">
        <v>362</v>
      </c>
      <c r="L82" s="59">
        <v>375</v>
      </c>
      <c r="M82" s="60">
        <v>491</v>
      </c>
      <c r="N82" s="59">
        <v>251</v>
      </c>
      <c r="O82" s="59">
        <v>332</v>
      </c>
      <c r="P82" s="60">
        <v>175</v>
      </c>
      <c r="Q82" s="59">
        <v>165</v>
      </c>
    </row>
    <row r="83" spans="5:17" s="49" customFormat="1" ht="18" customHeight="1" x14ac:dyDescent="0.2">
      <c r="E83" s="58">
        <v>1079</v>
      </c>
      <c r="F83" s="59">
        <v>419</v>
      </c>
      <c r="G83" s="60">
        <v>418</v>
      </c>
      <c r="H83" s="59">
        <v>248</v>
      </c>
      <c r="I83" s="59">
        <v>485</v>
      </c>
      <c r="J83" s="60">
        <v>178</v>
      </c>
      <c r="K83" s="59">
        <v>321</v>
      </c>
      <c r="L83" s="59">
        <v>205</v>
      </c>
      <c r="M83" s="60">
        <v>223</v>
      </c>
      <c r="N83" s="59">
        <v>369</v>
      </c>
      <c r="O83" s="59">
        <v>351</v>
      </c>
      <c r="P83" s="60">
        <v>439</v>
      </c>
      <c r="Q83" s="59">
        <v>331</v>
      </c>
    </row>
    <row r="84" spans="5:17" s="49" customFormat="1" ht="18" customHeight="1" x14ac:dyDescent="0.2">
      <c r="E84" s="58">
        <v>1080</v>
      </c>
      <c r="F84" s="59">
        <v>369</v>
      </c>
      <c r="G84" s="60">
        <v>305</v>
      </c>
      <c r="H84" s="59">
        <v>402</v>
      </c>
      <c r="I84" s="59">
        <v>245</v>
      </c>
      <c r="J84" s="60">
        <v>132</v>
      </c>
      <c r="K84" s="59">
        <v>443</v>
      </c>
      <c r="L84" s="59">
        <v>321</v>
      </c>
      <c r="M84" s="60">
        <v>291</v>
      </c>
      <c r="N84" s="59">
        <v>270</v>
      </c>
      <c r="O84" s="59">
        <v>383</v>
      </c>
      <c r="P84" s="60">
        <v>218</v>
      </c>
      <c r="Q84" s="59">
        <v>244</v>
      </c>
    </row>
    <row r="85" spans="5:17" s="49" customFormat="1" ht="18" customHeight="1" x14ac:dyDescent="0.2">
      <c r="E85" s="58">
        <v>1081</v>
      </c>
      <c r="F85" s="59">
        <v>233</v>
      </c>
      <c r="G85" s="60">
        <v>122</v>
      </c>
      <c r="H85" s="59">
        <v>474</v>
      </c>
      <c r="I85" s="59">
        <v>287</v>
      </c>
      <c r="J85" s="60">
        <v>342</v>
      </c>
      <c r="K85" s="59">
        <v>125</v>
      </c>
      <c r="L85" s="59">
        <v>343</v>
      </c>
      <c r="M85" s="60">
        <v>337</v>
      </c>
      <c r="N85" s="59">
        <v>455</v>
      </c>
      <c r="O85" s="59">
        <v>176</v>
      </c>
      <c r="P85" s="60">
        <v>187</v>
      </c>
      <c r="Q85" s="59">
        <v>236</v>
      </c>
    </row>
    <row r="86" spans="5:17" s="49" customFormat="1" ht="18" customHeight="1" x14ac:dyDescent="0.2">
      <c r="E86" s="58">
        <v>1082</v>
      </c>
      <c r="F86" s="59">
        <v>431</v>
      </c>
      <c r="G86" s="60">
        <v>332</v>
      </c>
      <c r="H86" s="59">
        <v>397</v>
      </c>
      <c r="I86" s="59">
        <v>213</v>
      </c>
      <c r="J86" s="60">
        <v>227</v>
      </c>
      <c r="K86" s="59">
        <v>405</v>
      </c>
      <c r="L86" s="59">
        <v>115</v>
      </c>
      <c r="M86" s="60">
        <v>464</v>
      </c>
      <c r="N86" s="59">
        <v>188</v>
      </c>
      <c r="O86" s="59">
        <v>448</v>
      </c>
      <c r="P86" s="60">
        <v>139</v>
      </c>
      <c r="Q86" s="59">
        <v>100</v>
      </c>
    </row>
    <row r="87" spans="5:17" s="49" customFormat="1" ht="18" customHeight="1" x14ac:dyDescent="0.2">
      <c r="E87" s="58">
        <v>1083</v>
      </c>
      <c r="F87" s="59">
        <v>373</v>
      </c>
      <c r="G87" s="60">
        <v>351</v>
      </c>
      <c r="H87" s="59">
        <v>379</v>
      </c>
      <c r="I87" s="59">
        <v>364</v>
      </c>
      <c r="J87" s="60">
        <v>407</v>
      </c>
      <c r="K87" s="59">
        <v>402</v>
      </c>
      <c r="L87" s="59">
        <v>433</v>
      </c>
      <c r="M87" s="60">
        <v>319</v>
      </c>
      <c r="N87" s="59">
        <v>258</v>
      </c>
      <c r="O87" s="59">
        <v>206</v>
      </c>
      <c r="P87" s="60">
        <v>300</v>
      </c>
      <c r="Q87" s="59">
        <v>371</v>
      </c>
    </row>
    <row r="88" spans="5:17" s="49" customFormat="1" ht="18" customHeight="1" x14ac:dyDescent="0.2">
      <c r="E88" s="58">
        <v>1084</v>
      </c>
      <c r="F88" s="59">
        <v>313</v>
      </c>
      <c r="G88" s="60">
        <v>150</v>
      </c>
      <c r="H88" s="59">
        <v>138</v>
      </c>
      <c r="I88" s="59">
        <v>166</v>
      </c>
      <c r="J88" s="60">
        <v>470</v>
      </c>
      <c r="K88" s="59">
        <v>450</v>
      </c>
      <c r="L88" s="59">
        <v>492</v>
      </c>
      <c r="M88" s="60">
        <v>105</v>
      </c>
      <c r="N88" s="59">
        <v>419</v>
      </c>
      <c r="O88" s="59">
        <v>289</v>
      </c>
      <c r="P88" s="60">
        <v>237</v>
      </c>
      <c r="Q88" s="59">
        <v>372</v>
      </c>
    </row>
    <row r="89" spans="5:17" s="49" customFormat="1" ht="18" customHeight="1" x14ac:dyDescent="0.2">
      <c r="E89" s="58">
        <v>1085</v>
      </c>
      <c r="F89" s="59">
        <v>174</v>
      </c>
      <c r="G89" s="60">
        <v>396</v>
      </c>
      <c r="H89" s="59">
        <v>146</v>
      </c>
      <c r="I89" s="59">
        <v>253</v>
      </c>
      <c r="J89" s="60">
        <v>404</v>
      </c>
      <c r="K89" s="59">
        <v>385</v>
      </c>
      <c r="L89" s="59">
        <v>313</v>
      </c>
      <c r="M89" s="60">
        <v>224</v>
      </c>
      <c r="N89" s="59">
        <v>362</v>
      </c>
      <c r="O89" s="59">
        <v>140</v>
      </c>
      <c r="P89" s="60">
        <v>232</v>
      </c>
      <c r="Q89" s="59">
        <v>170</v>
      </c>
    </row>
    <row r="90" spans="5:17" s="49" customFormat="1" ht="18" customHeight="1" x14ac:dyDescent="0.2">
      <c r="E90" s="58">
        <v>1086</v>
      </c>
      <c r="F90" s="59">
        <v>212</v>
      </c>
      <c r="G90" s="60">
        <v>417</v>
      </c>
      <c r="H90" s="59">
        <v>211</v>
      </c>
      <c r="I90" s="59">
        <v>344</v>
      </c>
      <c r="J90" s="60">
        <v>318</v>
      </c>
      <c r="K90" s="59">
        <v>463</v>
      </c>
      <c r="L90" s="59">
        <v>288</v>
      </c>
      <c r="M90" s="60">
        <v>129</v>
      </c>
      <c r="N90" s="59">
        <v>300</v>
      </c>
      <c r="O90" s="59">
        <v>479</v>
      </c>
      <c r="P90" s="60">
        <v>424</v>
      </c>
      <c r="Q90" s="59">
        <v>491</v>
      </c>
    </row>
    <row r="91" spans="5:17" s="49" customFormat="1" ht="18" customHeight="1" x14ac:dyDescent="0.2">
      <c r="E91" s="58">
        <v>1087</v>
      </c>
      <c r="F91" s="59">
        <v>459</v>
      </c>
      <c r="G91" s="60">
        <v>419</v>
      </c>
      <c r="H91" s="59">
        <v>365</v>
      </c>
      <c r="I91" s="59">
        <v>177</v>
      </c>
      <c r="J91" s="60">
        <v>155</v>
      </c>
      <c r="K91" s="59">
        <v>331</v>
      </c>
      <c r="L91" s="59">
        <v>168</v>
      </c>
      <c r="M91" s="60">
        <v>312</v>
      </c>
      <c r="N91" s="59">
        <v>325</v>
      </c>
      <c r="O91" s="59">
        <v>253</v>
      </c>
      <c r="P91" s="60">
        <v>388</v>
      </c>
      <c r="Q91" s="59">
        <v>300</v>
      </c>
    </row>
    <row r="92" spans="5:17" s="49" customFormat="1" ht="18" customHeight="1" x14ac:dyDescent="0.2">
      <c r="E92" s="58">
        <v>1088</v>
      </c>
      <c r="F92" s="59">
        <v>407</v>
      </c>
      <c r="G92" s="60">
        <v>387</v>
      </c>
      <c r="H92" s="59">
        <v>477</v>
      </c>
      <c r="I92" s="59">
        <v>268</v>
      </c>
      <c r="J92" s="60">
        <v>389</v>
      </c>
      <c r="K92" s="59">
        <v>342</v>
      </c>
      <c r="L92" s="59">
        <v>315</v>
      </c>
      <c r="M92" s="60">
        <v>272</v>
      </c>
      <c r="N92" s="59">
        <v>486</v>
      </c>
      <c r="O92" s="59">
        <v>385</v>
      </c>
      <c r="P92" s="60">
        <v>472</v>
      </c>
      <c r="Q92" s="59">
        <v>190</v>
      </c>
    </row>
    <row r="93" spans="5:17" s="49" customFormat="1" ht="18" customHeight="1" x14ac:dyDescent="0.2">
      <c r="E93" s="58">
        <v>1089</v>
      </c>
      <c r="F93" s="59">
        <v>224</v>
      </c>
      <c r="G93" s="60">
        <v>372</v>
      </c>
      <c r="H93" s="59">
        <v>401</v>
      </c>
      <c r="I93" s="59">
        <v>387</v>
      </c>
      <c r="J93" s="60">
        <v>320</v>
      </c>
      <c r="K93" s="59">
        <v>238</v>
      </c>
      <c r="L93" s="59">
        <v>395</v>
      </c>
      <c r="M93" s="60">
        <v>406</v>
      </c>
      <c r="N93" s="59">
        <v>161</v>
      </c>
      <c r="O93" s="59">
        <v>424</v>
      </c>
      <c r="P93" s="60">
        <v>303</v>
      </c>
      <c r="Q93" s="59">
        <v>358</v>
      </c>
    </row>
    <row r="94" spans="5:17" s="49" customFormat="1" ht="18" customHeight="1" x14ac:dyDescent="0.2">
      <c r="E94" s="58">
        <v>1090</v>
      </c>
      <c r="F94" s="59">
        <v>162</v>
      </c>
      <c r="G94" s="60">
        <v>130</v>
      </c>
      <c r="H94" s="59">
        <v>411</v>
      </c>
      <c r="I94" s="59">
        <v>290</v>
      </c>
      <c r="J94" s="60">
        <v>338</v>
      </c>
      <c r="K94" s="59">
        <v>315</v>
      </c>
      <c r="L94" s="59">
        <v>423</v>
      </c>
      <c r="M94" s="60">
        <v>193</v>
      </c>
      <c r="N94" s="59">
        <v>402</v>
      </c>
      <c r="O94" s="59">
        <v>153</v>
      </c>
      <c r="P94" s="60">
        <v>450</v>
      </c>
      <c r="Q94" s="59">
        <v>289</v>
      </c>
    </row>
    <row r="95" spans="5:17" s="49" customFormat="1" ht="18" customHeight="1" x14ac:dyDescent="0.2">
      <c r="E95" s="58">
        <v>1091</v>
      </c>
      <c r="F95" s="59">
        <v>150</v>
      </c>
      <c r="G95" s="60">
        <v>312</v>
      </c>
      <c r="H95" s="59">
        <v>474</v>
      </c>
      <c r="I95" s="59">
        <v>419</v>
      </c>
      <c r="J95" s="60">
        <v>369</v>
      </c>
      <c r="K95" s="59">
        <v>195</v>
      </c>
      <c r="L95" s="59">
        <v>443</v>
      </c>
      <c r="M95" s="60">
        <v>172</v>
      </c>
      <c r="N95" s="59">
        <v>340</v>
      </c>
      <c r="O95" s="59">
        <v>189</v>
      </c>
      <c r="P95" s="60">
        <v>366</v>
      </c>
      <c r="Q95" s="59">
        <v>123</v>
      </c>
    </row>
    <row r="96" spans="5:17" s="49" customFormat="1" ht="18" customHeight="1" x14ac:dyDescent="0.2">
      <c r="E96" s="58">
        <v>1092</v>
      </c>
      <c r="F96" s="59">
        <v>239</v>
      </c>
      <c r="G96" s="60">
        <v>322</v>
      </c>
      <c r="H96" s="59">
        <v>146</v>
      </c>
      <c r="I96" s="59">
        <v>299</v>
      </c>
      <c r="J96" s="60">
        <v>197</v>
      </c>
      <c r="K96" s="59">
        <v>337</v>
      </c>
      <c r="L96" s="59">
        <v>272</v>
      </c>
      <c r="M96" s="60">
        <v>172</v>
      </c>
      <c r="N96" s="59">
        <v>235</v>
      </c>
      <c r="O96" s="59">
        <v>337</v>
      </c>
      <c r="P96" s="60">
        <v>267</v>
      </c>
      <c r="Q96" s="59">
        <v>348</v>
      </c>
    </row>
    <row r="97" spans="5:17" s="49" customFormat="1" ht="18" customHeight="1" x14ac:dyDescent="0.2">
      <c r="E97" s="58">
        <v>1093</v>
      </c>
      <c r="F97" s="59">
        <v>133</v>
      </c>
      <c r="G97" s="60">
        <v>441</v>
      </c>
      <c r="H97" s="59">
        <v>292</v>
      </c>
      <c r="I97" s="59">
        <v>141</v>
      </c>
      <c r="J97" s="60">
        <v>181</v>
      </c>
      <c r="K97" s="59">
        <v>232</v>
      </c>
      <c r="L97" s="59">
        <v>328</v>
      </c>
      <c r="M97" s="60">
        <v>162</v>
      </c>
      <c r="N97" s="59">
        <v>309</v>
      </c>
      <c r="O97" s="59">
        <v>139</v>
      </c>
      <c r="P97" s="60">
        <v>155</v>
      </c>
      <c r="Q97" s="59">
        <v>218</v>
      </c>
    </row>
    <row r="98" spans="5:17" s="49" customFormat="1" ht="18" customHeight="1" x14ac:dyDescent="0.2">
      <c r="E98" s="58">
        <v>1094</v>
      </c>
      <c r="F98" s="59">
        <v>131</v>
      </c>
      <c r="G98" s="60">
        <v>338</v>
      </c>
      <c r="H98" s="59">
        <v>357</v>
      </c>
      <c r="I98" s="59">
        <v>479</v>
      </c>
      <c r="J98" s="60">
        <v>284</v>
      </c>
      <c r="K98" s="59">
        <v>209</v>
      </c>
      <c r="L98" s="59">
        <v>230</v>
      </c>
      <c r="M98" s="60">
        <v>379</v>
      </c>
      <c r="N98" s="59">
        <v>433</v>
      </c>
      <c r="O98" s="59">
        <v>250</v>
      </c>
      <c r="P98" s="60">
        <v>244</v>
      </c>
      <c r="Q98" s="59">
        <v>208</v>
      </c>
    </row>
    <row r="99" spans="5:17" s="49" customFormat="1" ht="18" customHeight="1" x14ac:dyDescent="0.2">
      <c r="E99" s="58">
        <v>1095</v>
      </c>
      <c r="F99" s="59">
        <v>177</v>
      </c>
      <c r="G99" s="60">
        <v>360</v>
      </c>
      <c r="H99" s="59">
        <v>252</v>
      </c>
      <c r="I99" s="59">
        <v>301</v>
      </c>
      <c r="J99" s="60">
        <v>219</v>
      </c>
      <c r="K99" s="59">
        <v>327</v>
      </c>
      <c r="L99" s="59">
        <v>162</v>
      </c>
      <c r="M99" s="60">
        <v>451</v>
      </c>
      <c r="N99" s="59">
        <v>287</v>
      </c>
      <c r="O99" s="59">
        <v>212</v>
      </c>
      <c r="P99" s="60">
        <v>439</v>
      </c>
      <c r="Q99" s="59">
        <v>384</v>
      </c>
    </row>
    <row r="100" spans="5:17" s="49" customFormat="1" ht="18" customHeight="1" x14ac:dyDescent="0.2">
      <c r="E100" s="58">
        <v>1096</v>
      </c>
      <c r="F100" s="59">
        <v>314</v>
      </c>
      <c r="G100" s="60">
        <v>105</v>
      </c>
      <c r="H100" s="59">
        <v>219</v>
      </c>
      <c r="I100" s="59">
        <v>436</v>
      </c>
      <c r="J100" s="60">
        <v>355</v>
      </c>
      <c r="K100" s="59">
        <v>341</v>
      </c>
      <c r="L100" s="59">
        <v>245</v>
      </c>
      <c r="M100" s="60">
        <v>371</v>
      </c>
      <c r="N100" s="59">
        <v>334</v>
      </c>
      <c r="O100" s="59">
        <v>315</v>
      </c>
      <c r="P100" s="60">
        <v>250</v>
      </c>
      <c r="Q100" s="59">
        <v>226</v>
      </c>
    </row>
    <row r="101" spans="5:17" s="49" customFormat="1" ht="18" customHeight="1" x14ac:dyDescent="0.2">
      <c r="E101" s="58">
        <v>1097</v>
      </c>
      <c r="F101" s="59">
        <v>320</v>
      </c>
      <c r="G101" s="60">
        <v>493</v>
      </c>
      <c r="H101" s="59">
        <v>268</v>
      </c>
      <c r="I101" s="59">
        <v>439</v>
      </c>
      <c r="J101" s="60">
        <v>456</v>
      </c>
      <c r="K101" s="59">
        <v>325</v>
      </c>
      <c r="L101" s="59">
        <v>411</v>
      </c>
      <c r="M101" s="60">
        <v>387</v>
      </c>
      <c r="N101" s="59">
        <v>413</v>
      </c>
      <c r="O101" s="59">
        <v>146</v>
      </c>
      <c r="P101" s="60">
        <v>401</v>
      </c>
      <c r="Q101" s="59">
        <v>177</v>
      </c>
    </row>
    <row r="102" spans="5:17" s="49" customFormat="1" ht="18" customHeight="1" x14ac:dyDescent="0.2">
      <c r="E102" s="58">
        <v>1098</v>
      </c>
      <c r="F102" s="59">
        <v>497</v>
      </c>
      <c r="G102" s="60">
        <v>423</v>
      </c>
      <c r="H102" s="59">
        <v>499</v>
      </c>
      <c r="I102" s="59">
        <v>193</v>
      </c>
      <c r="J102" s="60">
        <v>235</v>
      </c>
      <c r="K102" s="59">
        <v>266</v>
      </c>
      <c r="L102" s="59">
        <v>365</v>
      </c>
      <c r="M102" s="60">
        <v>370</v>
      </c>
      <c r="N102" s="59">
        <v>443</v>
      </c>
      <c r="O102" s="59">
        <v>403</v>
      </c>
      <c r="P102" s="60">
        <v>279</v>
      </c>
      <c r="Q102" s="59">
        <v>497</v>
      </c>
    </row>
    <row r="103" spans="5:17" s="49" customFormat="1" ht="18" customHeight="1" x14ac:dyDescent="0.2">
      <c r="E103" s="58">
        <v>1099</v>
      </c>
      <c r="F103" s="59">
        <v>363</v>
      </c>
      <c r="G103" s="60">
        <v>254</v>
      </c>
      <c r="H103" s="59">
        <v>302</v>
      </c>
      <c r="I103" s="59">
        <v>490</v>
      </c>
      <c r="J103" s="60">
        <v>321</v>
      </c>
      <c r="K103" s="59">
        <v>151</v>
      </c>
      <c r="L103" s="59">
        <v>369</v>
      </c>
      <c r="M103" s="60">
        <v>217</v>
      </c>
      <c r="N103" s="59">
        <v>154</v>
      </c>
      <c r="O103" s="59">
        <v>235</v>
      </c>
      <c r="P103" s="60">
        <v>124</v>
      </c>
      <c r="Q103" s="59">
        <v>102</v>
      </c>
    </row>
    <row r="104" spans="5:17" s="49" customFormat="1" ht="18" customHeight="1" x14ac:dyDescent="0.2">
      <c r="E104" s="58">
        <v>1100</v>
      </c>
      <c r="F104" s="59">
        <v>498</v>
      </c>
      <c r="G104" s="60">
        <v>234</v>
      </c>
      <c r="H104" s="59">
        <v>481</v>
      </c>
      <c r="I104" s="59">
        <v>356</v>
      </c>
      <c r="J104" s="60">
        <v>333</v>
      </c>
      <c r="K104" s="59">
        <v>351</v>
      </c>
      <c r="L104" s="59">
        <v>296</v>
      </c>
      <c r="M104" s="60">
        <v>306</v>
      </c>
      <c r="N104" s="59">
        <v>187</v>
      </c>
      <c r="O104" s="59">
        <v>321</v>
      </c>
      <c r="P104" s="60">
        <v>260</v>
      </c>
      <c r="Q104" s="59">
        <v>441</v>
      </c>
    </row>
    <row r="105" spans="5:17" s="49" customFormat="1" ht="18" customHeight="1" x14ac:dyDescent="0.2"/>
    <row r="106" spans="5:17" s="49" customFormat="1" ht="18" customHeight="1" x14ac:dyDescent="0.2"/>
    <row r="107" spans="5:17" s="49" customFormat="1" ht="18" customHeight="1" x14ac:dyDescent="0.2"/>
    <row r="108" spans="5:17" s="49" customFormat="1" ht="18" customHeight="1" x14ac:dyDescent="0.2"/>
    <row r="109" spans="5:17" s="49" customFormat="1" ht="18" customHeight="1" x14ac:dyDescent="0.2"/>
    <row r="110" spans="5:17" s="49" customFormat="1" ht="18" customHeight="1" x14ac:dyDescent="0.2"/>
    <row r="111" spans="5:17" s="49" customFormat="1" ht="18" customHeight="1" x14ac:dyDescent="0.2"/>
    <row r="112" spans="5:17" s="49" customFormat="1" ht="18" customHeight="1" x14ac:dyDescent="0.2"/>
    <row r="113" s="49" customFormat="1" ht="18" customHeight="1" x14ac:dyDescent="0.2"/>
    <row r="114" s="49" customFormat="1" ht="18" customHeight="1" x14ac:dyDescent="0.2"/>
    <row r="115" s="49" customFormat="1" ht="18" customHeight="1" x14ac:dyDescent="0.2"/>
    <row r="116" s="49" customFormat="1" ht="18" customHeight="1" x14ac:dyDescent="0.2"/>
    <row r="117" s="49" customFormat="1" ht="18" customHeight="1" x14ac:dyDescent="0.2"/>
    <row r="118" s="49" customFormat="1" ht="18" customHeight="1" x14ac:dyDescent="0.2"/>
    <row r="119" s="49" customFormat="1" ht="18" customHeight="1" x14ac:dyDescent="0.2"/>
    <row r="120" s="49" customFormat="1" ht="18" customHeight="1" x14ac:dyDescent="0.2"/>
    <row r="121" s="49" customFormat="1" ht="18" customHeight="1" x14ac:dyDescent="0.2"/>
    <row r="122" s="49" customFormat="1" ht="18" customHeight="1" x14ac:dyDescent="0.2"/>
    <row r="123" s="49" customFormat="1" ht="18" customHeight="1" x14ac:dyDescent="0.2"/>
    <row r="124" s="49" customFormat="1" ht="18" customHeight="1" x14ac:dyDescent="0.2"/>
    <row r="125" s="49" customFormat="1" ht="18" customHeight="1" x14ac:dyDescent="0.2"/>
    <row r="126" s="49" customFormat="1" ht="18" customHeight="1" x14ac:dyDescent="0.2"/>
    <row r="127" s="49" customFormat="1" ht="18" customHeight="1" x14ac:dyDescent="0.2"/>
    <row r="128" s="49" customFormat="1" ht="18" customHeight="1" x14ac:dyDescent="0.2"/>
    <row r="129" s="49" customFormat="1" ht="18" customHeight="1" x14ac:dyDescent="0.2"/>
    <row r="130" s="49" customFormat="1" ht="18" customHeight="1" x14ac:dyDescent="0.2"/>
    <row r="131" s="49" customFormat="1" ht="18" customHeight="1" x14ac:dyDescent="0.2"/>
    <row r="132" s="49" customFormat="1" ht="18" customHeight="1" x14ac:dyDescent="0.2"/>
    <row r="133" s="49" customFormat="1" ht="18" customHeight="1" x14ac:dyDescent="0.2"/>
    <row r="134" s="49" customFormat="1" ht="18" customHeight="1" x14ac:dyDescent="0.2"/>
    <row r="135" s="49" customFormat="1" ht="18" customHeight="1" x14ac:dyDescent="0.2"/>
    <row r="136" s="49" customFormat="1" ht="18" customHeight="1" x14ac:dyDescent="0.2"/>
    <row r="137" s="49" customFormat="1" ht="18" customHeight="1" x14ac:dyDescent="0.2"/>
    <row r="138" s="49" customFormat="1" ht="18" customHeight="1" x14ac:dyDescent="0.2"/>
    <row r="139" s="49" customFormat="1" ht="18" customHeight="1" x14ac:dyDescent="0.2"/>
    <row r="140" s="49" customFormat="1" ht="18" customHeight="1" x14ac:dyDescent="0.2"/>
    <row r="141" s="49" customFormat="1" ht="18" customHeight="1" x14ac:dyDescent="0.2"/>
    <row r="142" s="49" customFormat="1" ht="18" customHeight="1" x14ac:dyDescent="0.2"/>
    <row r="143" s="49" customFormat="1" ht="18" customHeight="1" x14ac:dyDescent="0.2"/>
    <row r="144" s="49" customFormat="1" ht="18" customHeight="1" x14ac:dyDescent="0.2"/>
    <row r="145" s="49" customFormat="1" ht="18" customHeight="1" x14ac:dyDescent="0.2"/>
    <row r="146" s="49" customFormat="1" ht="18" customHeight="1" x14ac:dyDescent="0.2"/>
    <row r="147" s="49" customFormat="1" ht="18" customHeight="1" x14ac:dyDescent="0.2"/>
    <row r="148" s="49" customFormat="1" ht="18" customHeight="1" x14ac:dyDescent="0.2"/>
    <row r="149" s="49" customFormat="1" ht="18" customHeight="1" x14ac:dyDescent="0.2"/>
    <row r="150" s="49" customFormat="1" ht="18" customHeight="1" x14ac:dyDescent="0.2"/>
    <row r="151" s="49" customFormat="1" ht="18" customHeight="1" x14ac:dyDescent="0.2"/>
    <row r="152" s="49" customFormat="1" ht="18" customHeight="1" x14ac:dyDescent="0.2"/>
    <row r="153" s="49" customFormat="1" ht="18" customHeight="1" x14ac:dyDescent="0.2"/>
    <row r="154" s="49" customFormat="1" ht="18" customHeight="1" x14ac:dyDescent="0.2"/>
    <row r="155" s="49" customFormat="1" ht="18" customHeight="1" x14ac:dyDescent="0.2"/>
    <row r="156" s="49" customFormat="1" ht="18" customHeight="1" x14ac:dyDescent="0.2"/>
    <row r="157" s="49" customFormat="1" ht="18" customHeight="1" x14ac:dyDescent="0.2"/>
    <row r="158" s="49" customFormat="1" ht="18" customHeight="1" x14ac:dyDescent="0.2"/>
    <row r="159" s="49" customFormat="1" ht="18" customHeight="1" x14ac:dyDescent="0.2"/>
    <row r="160" s="49" customFormat="1" ht="18" customHeight="1" x14ac:dyDescent="0.2"/>
    <row r="161" s="49" customFormat="1" ht="18" customHeight="1" x14ac:dyDescent="0.2"/>
    <row r="162" s="49" customFormat="1" ht="18" customHeight="1" x14ac:dyDescent="0.2"/>
    <row r="163" s="49" customFormat="1" ht="18" customHeight="1" x14ac:dyDescent="0.2"/>
    <row r="164" s="49" customFormat="1" ht="18" customHeight="1" x14ac:dyDescent="0.2"/>
    <row r="165" s="49" customFormat="1" ht="18" customHeight="1" x14ac:dyDescent="0.2"/>
    <row r="166" s="49" customFormat="1" ht="18" customHeight="1" x14ac:dyDescent="0.2"/>
    <row r="167" s="49" customFormat="1" ht="18" customHeight="1" x14ac:dyDescent="0.2"/>
    <row r="168" s="49" customFormat="1" ht="18" customHeight="1" x14ac:dyDescent="0.2"/>
    <row r="169" s="49" customFormat="1" ht="18" customHeight="1" x14ac:dyDescent="0.2"/>
    <row r="170" s="49" customFormat="1" ht="18" customHeight="1" x14ac:dyDescent="0.2"/>
    <row r="171" s="49" customFormat="1" ht="18" customHeight="1" x14ac:dyDescent="0.2"/>
    <row r="172" s="49" customFormat="1" ht="18" customHeight="1" x14ac:dyDescent="0.2"/>
    <row r="173" s="49" customFormat="1" ht="18" customHeight="1" x14ac:dyDescent="0.2"/>
    <row r="174" s="49" customFormat="1" ht="18" customHeight="1" x14ac:dyDescent="0.2"/>
    <row r="175" s="49" customFormat="1" ht="18" customHeight="1" x14ac:dyDescent="0.2"/>
    <row r="176" s="49" customFormat="1" ht="18" customHeight="1" x14ac:dyDescent="0.2"/>
    <row r="177" s="49" customFormat="1" ht="18" customHeight="1" x14ac:dyDescent="0.2"/>
    <row r="178" s="49" customFormat="1" ht="18" customHeight="1" x14ac:dyDescent="0.2"/>
    <row r="179" s="49" customFormat="1" ht="18" customHeight="1" x14ac:dyDescent="0.2"/>
    <row r="180" s="49" customFormat="1" ht="18" customHeight="1" x14ac:dyDescent="0.2"/>
    <row r="181" s="49" customFormat="1" ht="18" customHeight="1" x14ac:dyDescent="0.2"/>
    <row r="182" s="49" customFormat="1" ht="18" customHeight="1" x14ac:dyDescent="0.2"/>
    <row r="183" s="49" customFormat="1" ht="18" customHeight="1" x14ac:dyDescent="0.2"/>
    <row r="184" s="49" customFormat="1" ht="18" customHeight="1" x14ac:dyDescent="0.2"/>
    <row r="185" s="49" customFormat="1" ht="18" customHeight="1" x14ac:dyDescent="0.2"/>
    <row r="186" s="49" customFormat="1" ht="18" customHeight="1" x14ac:dyDescent="0.2"/>
    <row r="187" s="49" customFormat="1" ht="18" customHeight="1" x14ac:dyDescent="0.2"/>
    <row r="188" s="49" customFormat="1" ht="18" customHeight="1" x14ac:dyDescent="0.2"/>
    <row r="189" s="49" customFormat="1" ht="18" customHeight="1" x14ac:dyDescent="0.2"/>
    <row r="190" s="49" customFormat="1" ht="18" customHeight="1" x14ac:dyDescent="0.2"/>
    <row r="191" s="49" customFormat="1" ht="18" customHeight="1" x14ac:dyDescent="0.2"/>
    <row r="192" s="49" customFormat="1" ht="18" customHeight="1" x14ac:dyDescent="0.2"/>
    <row r="193" s="49" customFormat="1" ht="18" customHeight="1" x14ac:dyDescent="0.2"/>
    <row r="194" s="49" customFormat="1" ht="18" customHeight="1" x14ac:dyDescent="0.2"/>
    <row r="195" s="49" customFormat="1" ht="18" customHeight="1" x14ac:dyDescent="0.2"/>
    <row r="196" s="49" customFormat="1" ht="18" customHeight="1" x14ac:dyDescent="0.2"/>
    <row r="197" s="49" customFormat="1" ht="18" customHeight="1" x14ac:dyDescent="0.2"/>
    <row r="198" s="49" customFormat="1" ht="18" customHeight="1" x14ac:dyDescent="0.2"/>
    <row r="199" s="49" customFormat="1" ht="18" customHeight="1" x14ac:dyDescent="0.2"/>
    <row r="200" s="49" customFormat="1" ht="18" customHeight="1" x14ac:dyDescent="0.2"/>
    <row r="201" s="49" customFormat="1" ht="18" customHeight="1" x14ac:dyDescent="0.2"/>
    <row r="202" s="49" customFormat="1" ht="18" customHeight="1" x14ac:dyDescent="0.2"/>
    <row r="203" s="49" customFormat="1" ht="18" customHeight="1" x14ac:dyDescent="0.2"/>
    <row r="204" s="49" customFormat="1" ht="18" customHeight="1" x14ac:dyDescent="0.2"/>
    <row r="205" s="49" customFormat="1" ht="18" customHeight="1" x14ac:dyDescent="0.2"/>
    <row r="206" s="49" customFormat="1" ht="18" customHeight="1" x14ac:dyDescent="0.2"/>
    <row r="207" s="49" customFormat="1" ht="18" customHeight="1" x14ac:dyDescent="0.2"/>
    <row r="208" s="49" customFormat="1" ht="18" customHeight="1" x14ac:dyDescent="0.2"/>
    <row r="209" s="49" customFormat="1" ht="18" customHeight="1" x14ac:dyDescent="0.2"/>
    <row r="210" s="62" customFormat="1" ht="18" customHeight="1" x14ac:dyDescent="0.2"/>
  </sheetData>
  <mergeCells count="1">
    <mergeCell ref="F3:Q3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0985-D3CA-470C-A638-B40676C1049F}">
  <sheetPr codeName="Planilha10">
    <tabColor theme="9" tint="-0.249977111117893"/>
  </sheetPr>
  <dimension ref="B1:I17"/>
  <sheetViews>
    <sheetView zoomScaleNormal="100" workbookViewId="0">
      <selection activeCell="G8" sqref="G8"/>
    </sheetView>
  </sheetViews>
  <sheetFormatPr defaultColWidth="9.7109375" defaultRowHeight="18" customHeight="1" x14ac:dyDescent="0.2"/>
  <cols>
    <col min="1" max="1" width="1.7109375" style="2" customWidth="1"/>
    <col min="2" max="7" width="12.7109375" style="2" customWidth="1"/>
    <col min="8" max="16384" width="9.7109375" style="2"/>
  </cols>
  <sheetData>
    <row r="1" spans="2:9" ht="18" customHeight="1" x14ac:dyDescent="0.2">
      <c r="B1" s="3" t="s">
        <v>88</v>
      </c>
    </row>
    <row r="2" spans="2:9" ht="18" customHeight="1" x14ac:dyDescent="0.2">
      <c r="G2" s="3" t="s">
        <v>87</v>
      </c>
    </row>
    <row r="3" spans="2:9" ht="18" customHeight="1" x14ac:dyDescent="0.2">
      <c r="B3" s="163" t="s">
        <v>86</v>
      </c>
      <c r="C3" s="164"/>
      <c r="D3" s="164"/>
      <c r="E3" s="164"/>
      <c r="F3" s="165"/>
    </row>
    <row r="4" spans="2:9" ht="18" customHeight="1" x14ac:dyDescent="0.2">
      <c r="B4" s="28" t="s">
        <v>76</v>
      </c>
      <c r="C4" s="28" t="s">
        <v>79</v>
      </c>
      <c r="D4" s="28" t="s">
        <v>78</v>
      </c>
      <c r="E4" s="28" t="s">
        <v>77</v>
      </c>
      <c r="F4" s="28" t="s">
        <v>80</v>
      </c>
    </row>
    <row r="5" spans="2:9" ht="18" customHeight="1" x14ac:dyDescent="0.2">
      <c r="B5" s="27">
        <v>0.01</v>
      </c>
      <c r="C5" s="27">
        <v>0.02</v>
      </c>
      <c r="D5" s="27">
        <v>0.03</v>
      </c>
      <c r="E5" s="27">
        <v>0.04</v>
      </c>
      <c r="F5" s="27">
        <v>0.05</v>
      </c>
    </row>
    <row r="7" spans="2:9" ht="18" customHeight="1" x14ac:dyDescent="0.2">
      <c r="B7" s="26" t="s">
        <v>85</v>
      </c>
      <c r="C7" s="26" t="s">
        <v>4</v>
      </c>
      <c r="D7" s="26" t="s">
        <v>84</v>
      </c>
      <c r="E7" s="26" t="s">
        <v>83</v>
      </c>
      <c r="F7" s="26" t="s">
        <v>82</v>
      </c>
      <c r="G7" s="26" t="s">
        <v>81</v>
      </c>
    </row>
    <row r="8" spans="2:9" ht="18" customHeight="1" x14ac:dyDescent="0.2">
      <c r="B8" s="4">
        <v>1</v>
      </c>
      <c r="C8" s="25">
        <v>973</v>
      </c>
      <c r="D8" s="8" t="s">
        <v>79</v>
      </c>
      <c r="E8" s="24">
        <f>HLOOKUP(D8,B$4:F$5,2,0)</f>
        <v>0.02</v>
      </c>
      <c r="F8" s="23">
        <f>C8*E8</f>
        <v>19.46</v>
      </c>
      <c r="G8" s="22">
        <f>C8-F8</f>
        <v>953.54</v>
      </c>
    </row>
    <row r="9" spans="2:9" ht="18" customHeight="1" x14ac:dyDescent="0.2">
      <c r="B9" s="4">
        <v>2</v>
      </c>
      <c r="C9" s="25">
        <v>754</v>
      </c>
      <c r="D9" s="8" t="s">
        <v>77</v>
      </c>
      <c r="E9" s="24">
        <f t="shared" ref="E9:E17" si="0">HLOOKUP(D9,B$4:F$5,2,0)</f>
        <v>0.04</v>
      </c>
      <c r="F9" s="23">
        <f t="shared" ref="F9:F17" si="1">C9*E9</f>
        <v>30.16</v>
      </c>
      <c r="G9" s="22">
        <f t="shared" ref="G9:G17" si="2">C9-F9</f>
        <v>723.84</v>
      </c>
    </row>
    <row r="10" spans="2:9" ht="18" customHeight="1" x14ac:dyDescent="0.2">
      <c r="B10" s="4">
        <v>3</v>
      </c>
      <c r="C10" s="25">
        <v>824</v>
      </c>
      <c r="D10" s="8" t="s">
        <v>80</v>
      </c>
      <c r="E10" s="24">
        <f t="shared" si="0"/>
        <v>0.05</v>
      </c>
      <c r="F10" s="23">
        <f t="shared" si="1"/>
        <v>41.2</v>
      </c>
      <c r="G10" s="22">
        <f t="shared" si="2"/>
        <v>782.8</v>
      </c>
      <c r="I10" s="3"/>
    </row>
    <row r="11" spans="2:9" ht="18" customHeight="1" x14ac:dyDescent="0.2">
      <c r="B11" s="4">
        <v>4</v>
      </c>
      <c r="C11" s="25">
        <v>159</v>
      </c>
      <c r="D11" s="8" t="s">
        <v>76</v>
      </c>
      <c r="E11" s="24">
        <f t="shared" si="0"/>
        <v>0.01</v>
      </c>
      <c r="F11" s="23">
        <f t="shared" si="1"/>
        <v>1.59</v>
      </c>
      <c r="G11" s="22">
        <f t="shared" si="2"/>
        <v>157.41</v>
      </c>
    </row>
    <row r="12" spans="2:9" ht="18" customHeight="1" x14ac:dyDescent="0.2">
      <c r="B12" s="4">
        <v>5</v>
      </c>
      <c r="C12" s="25">
        <v>625</v>
      </c>
      <c r="D12" s="8" t="s">
        <v>78</v>
      </c>
      <c r="E12" s="24">
        <f t="shared" si="0"/>
        <v>0.03</v>
      </c>
      <c r="F12" s="23">
        <f t="shared" si="1"/>
        <v>18.75</v>
      </c>
      <c r="G12" s="22">
        <f t="shared" si="2"/>
        <v>606.25</v>
      </c>
    </row>
    <row r="13" spans="2:9" ht="18" customHeight="1" x14ac:dyDescent="0.2">
      <c r="B13" s="4">
        <v>6</v>
      </c>
      <c r="C13" s="25">
        <v>527</v>
      </c>
      <c r="D13" s="8" t="s">
        <v>77</v>
      </c>
      <c r="E13" s="24">
        <f t="shared" si="0"/>
        <v>0.04</v>
      </c>
      <c r="F13" s="23">
        <f t="shared" si="1"/>
        <v>21.080000000000002</v>
      </c>
      <c r="G13" s="22">
        <f t="shared" si="2"/>
        <v>505.92</v>
      </c>
    </row>
    <row r="14" spans="2:9" ht="18" customHeight="1" x14ac:dyDescent="0.2">
      <c r="B14" s="4">
        <v>7</v>
      </c>
      <c r="C14" s="25">
        <v>958</v>
      </c>
      <c r="D14" s="8" t="s">
        <v>79</v>
      </c>
      <c r="E14" s="24">
        <f t="shared" si="0"/>
        <v>0.02</v>
      </c>
      <c r="F14" s="23">
        <f t="shared" si="1"/>
        <v>19.16</v>
      </c>
      <c r="G14" s="22">
        <f t="shared" si="2"/>
        <v>938.84</v>
      </c>
    </row>
    <row r="15" spans="2:9" ht="18" customHeight="1" x14ac:dyDescent="0.2">
      <c r="B15" s="4">
        <v>8</v>
      </c>
      <c r="C15" s="25">
        <v>508</v>
      </c>
      <c r="D15" s="8" t="s">
        <v>78</v>
      </c>
      <c r="E15" s="24">
        <f t="shared" si="0"/>
        <v>0.03</v>
      </c>
      <c r="F15" s="23">
        <f t="shared" si="1"/>
        <v>15.24</v>
      </c>
      <c r="G15" s="22">
        <f t="shared" si="2"/>
        <v>492.76</v>
      </c>
    </row>
    <row r="16" spans="2:9" ht="18" customHeight="1" x14ac:dyDescent="0.2">
      <c r="B16" s="4">
        <v>9</v>
      </c>
      <c r="C16" s="25">
        <v>387</v>
      </c>
      <c r="D16" s="8" t="s">
        <v>77</v>
      </c>
      <c r="E16" s="24">
        <f t="shared" si="0"/>
        <v>0.04</v>
      </c>
      <c r="F16" s="23">
        <f t="shared" si="1"/>
        <v>15.48</v>
      </c>
      <c r="G16" s="22">
        <f t="shared" si="2"/>
        <v>371.52</v>
      </c>
    </row>
    <row r="17" spans="2:7" ht="18" customHeight="1" x14ac:dyDescent="0.2">
      <c r="B17" s="4">
        <v>10</v>
      </c>
      <c r="C17" s="25">
        <v>196</v>
      </c>
      <c r="D17" s="8" t="s">
        <v>76</v>
      </c>
      <c r="E17" s="24">
        <f t="shared" si="0"/>
        <v>0.01</v>
      </c>
      <c r="F17" s="23">
        <f t="shared" si="1"/>
        <v>1.96</v>
      </c>
      <c r="G17" s="22">
        <f t="shared" si="2"/>
        <v>194.04</v>
      </c>
    </row>
  </sheetData>
  <mergeCells count="1">
    <mergeCell ref="B3:F3"/>
  </mergeCells>
  <dataValidations count="1">
    <dataValidation type="list" allowBlank="1" showInputMessage="1" showErrorMessage="1" sqref="D8:D17" xr:uid="{1AF02A74-0A86-412A-8D28-86E8028847E3}">
      <formula1>$B$4:$F$4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9EB0-92A5-4860-8883-18F955CF6CD4}">
  <sheetPr codeName="Planilha12">
    <tabColor theme="9" tint="-0.249977111117893"/>
  </sheetPr>
  <dimension ref="A1:M10"/>
  <sheetViews>
    <sheetView zoomScale="130" zoomScaleNormal="130" workbookViewId="0">
      <selection activeCell="E24" sqref="E24"/>
    </sheetView>
  </sheetViews>
  <sheetFormatPr defaultColWidth="9.7109375" defaultRowHeight="18" customHeight="1" x14ac:dyDescent="0.2"/>
  <cols>
    <col min="1" max="4" width="9.7109375" style="17"/>
    <col min="5" max="5" width="24" style="17" bestFit="1" customWidth="1"/>
    <col min="6" max="16384" width="9.7109375" style="17"/>
  </cols>
  <sheetData>
    <row r="1" spans="1:13" ht="18" customHeight="1" x14ac:dyDescent="0.2">
      <c r="A1" s="3" t="s">
        <v>27</v>
      </c>
      <c r="F1" s="166" t="s">
        <v>28</v>
      </c>
      <c r="G1" s="166"/>
      <c r="H1" s="166"/>
      <c r="I1" s="166"/>
    </row>
    <row r="2" spans="1:13" ht="18" customHeight="1" thickBot="1" x14ac:dyDescent="0.25"/>
    <row r="3" spans="1:13" ht="18" customHeight="1" x14ac:dyDescent="0.2">
      <c r="A3" s="100" t="s">
        <v>29</v>
      </c>
      <c r="B3" s="101" t="s">
        <v>30</v>
      </c>
      <c r="C3" s="101" t="s">
        <v>31</v>
      </c>
      <c r="D3" s="101" t="s">
        <v>32</v>
      </c>
      <c r="E3" s="101" t="s">
        <v>33</v>
      </c>
      <c r="F3" s="101" t="s">
        <v>34</v>
      </c>
      <c r="G3" s="101" t="s">
        <v>35</v>
      </c>
      <c r="H3" s="101" t="s">
        <v>36</v>
      </c>
      <c r="I3" s="101" t="s">
        <v>37</v>
      </c>
      <c r="J3" s="101" t="s">
        <v>38</v>
      </c>
      <c r="K3" s="101" t="s">
        <v>39</v>
      </c>
      <c r="L3" s="101" t="s">
        <v>40</v>
      </c>
      <c r="M3" s="102" t="s">
        <v>41</v>
      </c>
    </row>
    <row r="4" spans="1:13" ht="18" customHeight="1" thickBot="1" x14ac:dyDescent="0.25">
      <c r="A4" s="103" t="s">
        <v>42</v>
      </c>
      <c r="B4" s="104">
        <v>310</v>
      </c>
      <c r="C4" s="104">
        <v>103</v>
      </c>
      <c r="D4" s="104">
        <v>367</v>
      </c>
      <c r="E4" s="104">
        <v>328</v>
      </c>
      <c r="F4" s="104">
        <v>389</v>
      </c>
      <c r="G4" s="104">
        <v>314</v>
      </c>
      <c r="H4" s="104">
        <v>498</v>
      </c>
      <c r="I4" s="104">
        <v>199</v>
      </c>
      <c r="J4" s="104">
        <v>205</v>
      </c>
      <c r="K4" s="104">
        <v>170</v>
      </c>
      <c r="L4" s="104">
        <v>347</v>
      </c>
      <c r="M4" s="105">
        <v>351</v>
      </c>
    </row>
    <row r="6" spans="1:13" ht="18" customHeight="1" x14ac:dyDescent="0.2">
      <c r="B6" s="3" t="s">
        <v>43</v>
      </c>
    </row>
    <row r="7" spans="1:13" ht="18" customHeight="1" thickBot="1" x14ac:dyDescent="0.25"/>
    <row r="8" spans="1:13" ht="18" customHeight="1" thickBot="1" x14ac:dyDescent="0.25">
      <c r="B8" s="96" t="s">
        <v>44</v>
      </c>
      <c r="C8" s="99" t="s">
        <v>30</v>
      </c>
      <c r="D8" s="95" t="s">
        <v>206</v>
      </c>
      <c r="E8" s="94" t="s">
        <v>207</v>
      </c>
    </row>
    <row r="9" spans="1:13" ht="18" customHeight="1" thickBot="1" x14ac:dyDescent="0.25">
      <c r="B9" s="97" t="s">
        <v>45</v>
      </c>
      <c r="C9" s="98">
        <f>HLOOKUP(C8,B3:M4,2,0)</f>
        <v>310</v>
      </c>
      <c r="D9" s="3"/>
    </row>
    <row r="10" spans="1:13" ht="18" customHeight="1" x14ac:dyDescent="0.2">
      <c r="C10" s="18"/>
    </row>
  </sheetData>
  <mergeCells count="1">
    <mergeCell ref="F1:I1"/>
  </mergeCells>
  <dataValidations count="1">
    <dataValidation type="list" allowBlank="1" showInputMessage="1" showErrorMessage="1" sqref="C8" xr:uid="{BAB53DB8-95C8-4FD0-833D-E1A023774C39}">
      <formula1>$B$3:$M$3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B1C9-E957-4D57-B698-39FBBC40C9DE}">
  <sheetPr codeName="Planilha11">
    <tabColor theme="9" tint="-0.249977111117893"/>
  </sheetPr>
  <dimension ref="B1:N8"/>
  <sheetViews>
    <sheetView zoomScale="190" zoomScaleNormal="190" workbookViewId="0">
      <selection activeCell="C8" sqref="C8"/>
    </sheetView>
  </sheetViews>
  <sheetFormatPr defaultColWidth="9.7109375" defaultRowHeight="18" customHeight="1" x14ac:dyDescent="0.2"/>
  <cols>
    <col min="1" max="1" width="5.42578125" style="2" customWidth="1"/>
    <col min="2" max="2" width="9.7109375" style="2"/>
    <col min="3" max="3" width="9.5703125" style="2" bestFit="1" customWidth="1"/>
    <col min="4" max="4" width="8.7109375" style="2" bestFit="1" customWidth="1"/>
    <col min="5" max="5" width="8" style="2" bestFit="1" customWidth="1"/>
    <col min="6" max="6" width="10.85546875" style="2" bestFit="1" customWidth="1"/>
    <col min="7" max="7" width="8" style="2" bestFit="1" customWidth="1"/>
    <col min="8" max="8" width="8.28515625" style="2" bestFit="1" customWidth="1"/>
    <col min="9" max="9" width="14.85546875" style="2" bestFit="1" customWidth="1"/>
    <col min="10" max="10" width="13.7109375" style="2" bestFit="1" customWidth="1"/>
    <col min="11" max="11" width="7.28515625" style="2" bestFit="1" customWidth="1"/>
    <col min="12" max="12" width="11" style="2" bestFit="1" customWidth="1"/>
    <col min="13" max="13" width="12.85546875" style="2" bestFit="1" customWidth="1"/>
    <col min="14" max="14" width="18.85546875" style="2" bestFit="1" customWidth="1"/>
    <col min="15" max="16384" width="9.7109375" style="2"/>
  </cols>
  <sheetData>
    <row r="1" spans="2:14" ht="18" customHeight="1" x14ac:dyDescent="0.2">
      <c r="B1" s="3" t="s">
        <v>46</v>
      </c>
    </row>
    <row r="3" spans="2:14" ht="18" customHeight="1" x14ac:dyDescent="0.2">
      <c r="B3" s="19" t="s">
        <v>47</v>
      </c>
      <c r="C3" s="20" t="s">
        <v>48</v>
      </c>
      <c r="D3" s="20" t="s">
        <v>49</v>
      </c>
      <c r="E3" s="20" t="s">
        <v>50</v>
      </c>
      <c r="F3" s="20" t="s">
        <v>51</v>
      </c>
      <c r="G3" s="20" t="s">
        <v>52</v>
      </c>
      <c r="H3" s="20" t="s">
        <v>53</v>
      </c>
      <c r="I3" s="20" t="s">
        <v>54</v>
      </c>
      <c r="J3" s="20" t="s">
        <v>55</v>
      </c>
      <c r="K3" s="20" t="s">
        <v>56</v>
      </c>
      <c r="L3" s="20" t="s">
        <v>57</v>
      </c>
      <c r="M3" s="20" t="s">
        <v>58</v>
      </c>
      <c r="N3" s="20" t="s">
        <v>59</v>
      </c>
    </row>
    <row r="4" spans="2:14" ht="18" customHeight="1" x14ac:dyDescent="0.2">
      <c r="B4" s="19" t="s">
        <v>60</v>
      </c>
      <c r="C4" s="21" t="s">
        <v>61</v>
      </c>
      <c r="D4" s="21" t="s">
        <v>62</v>
      </c>
      <c r="E4" s="21" t="s">
        <v>63</v>
      </c>
      <c r="F4" s="21" t="s">
        <v>64</v>
      </c>
      <c r="G4" s="21" t="s">
        <v>65</v>
      </c>
      <c r="H4" s="21" t="s">
        <v>66</v>
      </c>
      <c r="I4" s="21" t="s">
        <v>67</v>
      </c>
      <c r="J4" s="21" t="s">
        <v>68</v>
      </c>
      <c r="K4" s="21" t="s">
        <v>69</v>
      </c>
      <c r="L4" s="21" t="s">
        <v>70</v>
      </c>
      <c r="M4" s="21" t="s">
        <v>71</v>
      </c>
      <c r="N4" s="21" t="s">
        <v>72</v>
      </c>
    </row>
    <row r="5" spans="2:14" ht="18" customHeight="1" x14ac:dyDescent="0.2">
      <c r="B5" t="s">
        <v>73</v>
      </c>
      <c r="C5" t="s">
        <v>73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N5" t="s">
        <v>73</v>
      </c>
    </row>
    <row r="6" spans="2:14" ht="18" customHeight="1" thickBot="1" x14ac:dyDescent="0.25"/>
    <row r="7" spans="2:14" ht="18" customHeight="1" x14ac:dyDescent="0.2">
      <c r="B7" s="106" t="s">
        <v>74</v>
      </c>
      <c r="C7" s="107" t="s">
        <v>48</v>
      </c>
      <c r="D7"/>
    </row>
    <row r="8" spans="2:14" ht="18" customHeight="1" thickBot="1" x14ac:dyDescent="0.25">
      <c r="B8" s="108" t="s">
        <v>75</v>
      </c>
      <c r="C8" s="109" t="str">
        <f>HLOOKUP(C7,C3:N4,2,0)</f>
        <v>Rio Branco</v>
      </c>
      <c r="D8"/>
    </row>
  </sheetData>
  <dataValidations count="1">
    <dataValidation type="list" allowBlank="1" showInputMessage="1" showErrorMessage="1" sqref="C7" xr:uid="{7DB1B357-8600-42D4-A284-A7871A832AD4}">
      <formula1>C3:N3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DABB-51A7-4DD8-913E-BC6E8DDA4990}">
  <sheetPr codeName="Planilha13">
    <tabColor theme="9" tint="-0.249977111117893"/>
  </sheetPr>
  <dimension ref="B1:K20"/>
  <sheetViews>
    <sheetView zoomScale="85" zoomScaleNormal="85" workbookViewId="0">
      <selection activeCell="C4" sqref="C4"/>
    </sheetView>
  </sheetViews>
  <sheetFormatPr defaultColWidth="9.7109375" defaultRowHeight="18" customHeight="1" x14ac:dyDescent="0.2"/>
  <cols>
    <col min="1" max="1" width="4.140625" style="2" customWidth="1"/>
    <col min="2" max="2" width="9.7109375" style="2"/>
    <col min="3" max="3" width="12.85546875" style="2" bestFit="1" customWidth="1"/>
    <col min="4" max="4" width="11.5703125" style="2" customWidth="1"/>
    <col min="5" max="5" width="27" style="2" bestFit="1" customWidth="1"/>
    <col min="6" max="8" width="9.7109375" style="2"/>
    <col min="9" max="9" width="10.42578125" style="2" bestFit="1" customWidth="1"/>
    <col min="10" max="10" width="12.85546875" style="2" bestFit="1" customWidth="1"/>
    <col min="11" max="11" width="27.5703125" style="2" bestFit="1" customWidth="1"/>
    <col min="12" max="16384" width="9.7109375" style="2"/>
  </cols>
  <sheetData>
    <row r="1" spans="2:11" ht="18" customHeight="1" x14ac:dyDescent="0.2">
      <c r="B1" s="3" t="s">
        <v>6</v>
      </c>
    </row>
    <row r="2" spans="2:11" ht="18" customHeight="1" x14ac:dyDescent="0.2">
      <c r="G2" s="3" t="s">
        <v>1</v>
      </c>
    </row>
    <row r="3" spans="2:11" ht="18" customHeight="1" x14ac:dyDescent="0.2">
      <c r="B3" s="3" t="s">
        <v>2</v>
      </c>
      <c r="C3" s="3" t="s">
        <v>3</v>
      </c>
      <c r="D3" s="4" t="s">
        <v>4</v>
      </c>
      <c r="E3" s="4" t="s">
        <v>7</v>
      </c>
      <c r="G3" s="5" t="s">
        <v>2</v>
      </c>
      <c r="H3" s="5" t="s">
        <v>4</v>
      </c>
      <c r="I3" s="5" t="s">
        <v>5</v>
      </c>
      <c r="J3" s="5" t="s">
        <v>3</v>
      </c>
      <c r="K3" s="5" t="s">
        <v>7</v>
      </c>
    </row>
    <row r="4" spans="2:11" ht="18" customHeight="1" x14ac:dyDescent="0.2">
      <c r="B4" s="13">
        <v>100607</v>
      </c>
      <c r="C4" s="14">
        <f>VLOOKUP(B4,G4:K20,4,0)</f>
        <v>43192</v>
      </c>
      <c r="D4" s="15">
        <f>VLOOKUP(B4,G4:K20,2,0)</f>
        <v>4990</v>
      </c>
      <c r="E4" s="16" t="str">
        <f>VLOOKUP(B4,G4:K20,5,0)</f>
        <v>COMER BEM LANCHES NATURAIS</v>
      </c>
      <c r="G4" s="8">
        <v>100102</v>
      </c>
      <c r="H4" s="9">
        <v>4933</v>
      </c>
      <c r="I4" s="10">
        <v>43161</v>
      </c>
      <c r="J4" s="11">
        <f>I4+15</f>
        <v>43176</v>
      </c>
      <c r="K4" s="2" t="s">
        <v>8</v>
      </c>
    </row>
    <row r="5" spans="2:11" ht="18" customHeight="1" x14ac:dyDescent="0.2">
      <c r="G5" s="8">
        <v>100203</v>
      </c>
      <c r="H5" s="9">
        <v>4646</v>
      </c>
      <c r="I5" s="10">
        <v>43162</v>
      </c>
      <c r="J5" s="11">
        <f t="shared" ref="J5:J20" si="0">I5+15</f>
        <v>43177</v>
      </c>
      <c r="K5" s="2" t="s">
        <v>9</v>
      </c>
    </row>
    <row r="6" spans="2:11" ht="18" customHeight="1" x14ac:dyDescent="0.2">
      <c r="D6" s="2" t="s">
        <v>10</v>
      </c>
      <c r="G6" s="8">
        <v>100304</v>
      </c>
      <c r="H6" s="9">
        <v>3700</v>
      </c>
      <c r="I6" s="10">
        <v>43162</v>
      </c>
      <c r="J6" s="11">
        <f t="shared" si="0"/>
        <v>43177</v>
      </c>
      <c r="K6" s="2" t="s">
        <v>11</v>
      </c>
    </row>
    <row r="7" spans="2:11" ht="18" customHeight="1" x14ac:dyDescent="0.2">
      <c r="D7" s="2" t="s">
        <v>12</v>
      </c>
      <c r="G7" s="8">
        <v>100405</v>
      </c>
      <c r="H7" s="9">
        <v>4286</v>
      </c>
      <c r="I7" s="10">
        <v>43164</v>
      </c>
      <c r="J7" s="11">
        <f t="shared" si="0"/>
        <v>43179</v>
      </c>
      <c r="K7" s="2" t="s">
        <v>13</v>
      </c>
    </row>
    <row r="8" spans="2:11" ht="18" customHeight="1" x14ac:dyDescent="0.2">
      <c r="G8" s="8">
        <v>100506</v>
      </c>
      <c r="H8" s="9">
        <v>4349</v>
      </c>
      <c r="I8" s="10">
        <v>43173</v>
      </c>
      <c r="J8" s="11">
        <f t="shared" si="0"/>
        <v>43188</v>
      </c>
      <c r="K8" s="2" t="s">
        <v>14</v>
      </c>
    </row>
    <row r="9" spans="2:11" ht="18" customHeight="1" x14ac:dyDescent="0.2">
      <c r="G9" s="8">
        <v>100607</v>
      </c>
      <c r="H9" s="9">
        <v>4990</v>
      </c>
      <c r="I9" s="10">
        <v>43177</v>
      </c>
      <c r="J9" s="11">
        <f t="shared" si="0"/>
        <v>43192</v>
      </c>
      <c r="K9" s="2" t="s">
        <v>15</v>
      </c>
    </row>
    <row r="10" spans="2:11" ht="18" customHeight="1" x14ac:dyDescent="0.2">
      <c r="G10" s="8">
        <v>100708</v>
      </c>
      <c r="H10" s="9">
        <v>4177</v>
      </c>
      <c r="I10" s="10">
        <v>43177</v>
      </c>
      <c r="J10" s="11">
        <f t="shared" si="0"/>
        <v>43192</v>
      </c>
      <c r="K10" s="2" t="s">
        <v>16</v>
      </c>
    </row>
    <row r="11" spans="2:11" ht="18" customHeight="1" x14ac:dyDescent="0.2">
      <c r="G11" s="8">
        <v>100809</v>
      </c>
      <c r="H11" s="9">
        <v>4345</v>
      </c>
      <c r="I11" s="10">
        <v>43184</v>
      </c>
      <c r="J11" s="11">
        <f t="shared" si="0"/>
        <v>43199</v>
      </c>
      <c r="K11" s="2" t="s">
        <v>17</v>
      </c>
    </row>
    <row r="12" spans="2:11" ht="18" customHeight="1" x14ac:dyDescent="0.2">
      <c r="G12" s="8">
        <v>100910</v>
      </c>
      <c r="H12" s="9">
        <v>4584</v>
      </c>
      <c r="I12" s="10">
        <v>43184</v>
      </c>
      <c r="J12" s="11">
        <f t="shared" si="0"/>
        <v>43199</v>
      </c>
      <c r="K12" s="2" t="s">
        <v>18</v>
      </c>
    </row>
    <row r="13" spans="2:11" ht="18" customHeight="1" x14ac:dyDescent="0.2">
      <c r="G13" s="8">
        <v>101011</v>
      </c>
      <c r="H13" s="9">
        <v>3074</v>
      </c>
      <c r="I13" s="10">
        <v>43185</v>
      </c>
      <c r="J13" s="11">
        <f t="shared" si="0"/>
        <v>43200</v>
      </c>
      <c r="K13" s="2" t="s">
        <v>19</v>
      </c>
    </row>
    <row r="14" spans="2:11" ht="18" customHeight="1" x14ac:dyDescent="0.2">
      <c r="G14" s="8">
        <v>101112</v>
      </c>
      <c r="H14" s="9">
        <v>1702</v>
      </c>
      <c r="I14" s="10">
        <v>43190</v>
      </c>
      <c r="J14" s="11">
        <f t="shared" si="0"/>
        <v>43205</v>
      </c>
      <c r="K14" s="2" t="s">
        <v>20</v>
      </c>
    </row>
    <row r="15" spans="2:11" ht="18" customHeight="1" x14ac:dyDescent="0.2">
      <c r="G15" s="8">
        <v>101213</v>
      </c>
      <c r="H15" s="9">
        <v>1153</v>
      </c>
      <c r="I15" s="10">
        <v>43191</v>
      </c>
      <c r="J15" s="11">
        <f t="shared" si="0"/>
        <v>43206</v>
      </c>
      <c r="K15" s="2" t="s">
        <v>21</v>
      </c>
    </row>
    <row r="16" spans="2:11" ht="18" customHeight="1" x14ac:dyDescent="0.2">
      <c r="G16" s="8">
        <v>101314</v>
      </c>
      <c r="H16" s="9">
        <v>4325</v>
      </c>
      <c r="I16" s="10">
        <v>43191</v>
      </c>
      <c r="J16" s="11">
        <f t="shared" si="0"/>
        <v>43206</v>
      </c>
      <c r="K16" s="2" t="s">
        <v>22</v>
      </c>
    </row>
    <row r="17" spans="7:11" ht="18" customHeight="1" x14ac:dyDescent="0.2">
      <c r="G17" s="8">
        <v>101415</v>
      </c>
      <c r="H17" s="9">
        <v>4803</v>
      </c>
      <c r="I17" s="10">
        <v>43191</v>
      </c>
      <c r="J17" s="11">
        <f t="shared" si="0"/>
        <v>43206</v>
      </c>
      <c r="K17" s="2" t="s">
        <v>23</v>
      </c>
    </row>
    <row r="18" spans="7:11" ht="18" customHeight="1" x14ac:dyDescent="0.2">
      <c r="G18" s="8">
        <v>101516</v>
      </c>
      <c r="H18" s="9">
        <v>4618</v>
      </c>
      <c r="I18" s="10">
        <v>43197</v>
      </c>
      <c r="J18" s="11">
        <f t="shared" si="0"/>
        <v>43212</v>
      </c>
      <c r="K18" s="2" t="s">
        <v>24</v>
      </c>
    </row>
    <row r="19" spans="7:11" ht="18" customHeight="1" x14ac:dyDescent="0.2">
      <c r="G19" s="8">
        <v>101617</v>
      </c>
      <c r="H19" s="9">
        <v>3494</v>
      </c>
      <c r="I19" s="10">
        <v>43198</v>
      </c>
      <c r="J19" s="11">
        <f t="shared" si="0"/>
        <v>43213</v>
      </c>
      <c r="K19" s="2" t="s">
        <v>25</v>
      </c>
    </row>
    <row r="20" spans="7:11" ht="18" customHeight="1" x14ac:dyDescent="0.2">
      <c r="G20" s="8">
        <v>101718</v>
      </c>
      <c r="H20" s="9">
        <v>1280</v>
      </c>
      <c r="I20" s="10">
        <v>43199</v>
      </c>
      <c r="J20" s="11">
        <f t="shared" si="0"/>
        <v>43214</v>
      </c>
      <c r="K20" s="2" t="s">
        <v>26</v>
      </c>
    </row>
  </sheetData>
  <autoFilter ref="G3:K20" xr:uid="{CB31D1CD-2B52-4187-ADB3-EEB9DC7156E6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0C2A-976A-4CDE-A639-A8B691F07F4B}">
  <sheetPr codeName="Planilha14">
    <tabColor theme="9" tint="-0.249977111117893"/>
  </sheetPr>
  <dimension ref="B1:K20"/>
  <sheetViews>
    <sheetView zoomScale="115" zoomScaleNormal="115" zoomScaleSheetLayoutView="100" workbookViewId="0">
      <selection activeCell="B4" sqref="B4"/>
    </sheetView>
  </sheetViews>
  <sheetFormatPr defaultColWidth="9.7109375" defaultRowHeight="18" customHeight="1" x14ac:dyDescent="0.2"/>
  <cols>
    <col min="1" max="1" width="4.140625" style="2" customWidth="1"/>
    <col min="2" max="2" width="9.7109375" style="2"/>
    <col min="3" max="3" width="24.140625" style="2" customWidth="1"/>
    <col min="4" max="4" width="11.42578125" style="2" bestFit="1" customWidth="1"/>
    <col min="5" max="7" width="9.7109375" style="2"/>
    <col min="8" max="8" width="10.42578125" style="2" bestFit="1" customWidth="1"/>
    <col min="9" max="9" width="12.85546875" style="2" bestFit="1" customWidth="1"/>
    <col min="10" max="16384" width="9.7109375" style="2"/>
  </cols>
  <sheetData>
    <row r="1" spans="2:11" ht="18" customHeight="1" x14ac:dyDescent="0.2">
      <c r="B1" s="1" t="s">
        <v>0</v>
      </c>
      <c r="K1" s="3"/>
    </row>
    <row r="2" spans="2:11" ht="18" customHeight="1" x14ac:dyDescent="0.2">
      <c r="F2" s="3" t="s">
        <v>1</v>
      </c>
    </row>
    <row r="3" spans="2:11" ht="18" customHeight="1" x14ac:dyDescent="0.2">
      <c r="B3" s="3" t="s">
        <v>2</v>
      </c>
      <c r="C3" s="3" t="s">
        <v>3</v>
      </c>
      <c r="D3" s="4" t="s">
        <v>4</v>
      </c>
      <c r="F3" s="5" t="s">
        <v>2</v>
      </c>
      <c r="G3" s="5" t="s">
        <v>4</v>
      </c>
      <c r="H3" s="5" t="s">
        <v>5</v>
      </c>
      <c r="I3" s="5" t="s">
        <v>3</v>
      </c>
    </row>
    <row r="4" spans="2:11" ht="18" customHeight="1" x14ac:dyDescent="0.2">
      <c r="B4" s="6">
        <v>100405</v>
      </c>
      <c r="C4" s="7">
        <f>VLOOKUP(B4,F4:I20,4,0)</f>
        <v>43179</v>
      </c>
      <c r="D4" s="93">
        <f>VLOOKUP(B4,F4:G20,2,0)</f>
        <v>4286</v>
      </c>
      <c r="F4" s="8">
        <v>100102</v>
      </c>
      <c r="G4" s="9">
        <v>4933</v>
      </c>
      <c r="H4" s="10">
        <v>43161</v>
      </c>
      <c r="I4" s="11">
        <f>H4+15</f>
        <v>43176</v>
      </c>
    </row>
    <row r="5" spans="2:11" ht="18" customHeight="1" x14ac:dyDescent="0.2">
      <c r="C5" s="3"/>
      <c r="F5" s="8">
        <v>100203</v>
      </c>
      <c r="G5" s="9">
        <v>4646</v>
      </c>
      <c r="H5" s="10">
        <v>43162</v>
      </c>
      <c r="I5" s="11">
        <f t="shared" ref="I5:I20" si="0">H5+15</f>
        <v>43177</v>
      </c>
    </row>
    <row r="6" spans="2:11" ht="18" customHeight="1" x14ac:dyDescent="0.2">
      <c r="C6" s="12"/>
      <c r="F6" s="8">
        <v>100304</v>
      </c>
      <c r="G6" s="9">
        <v>3700</v>
      </c>
      <c r="H6" s="10">
        <v>43162</v>
      </c>
      <c r="I6" s="11">
        <f t="shared" si="0"/>
        <v>43177</v>
      </c>
    </row>
    <row r="7" spans="2:11" ht="18" customHeight="1" x14ac:dyDescent="0.2">
      <c r="F7" s="8">
        <v>100405</v>
      </c>
      <c r="G7" s="9">
        <v>4286</v>
      </c>
      <c r="H7" s="10">
        <v>43164</v>
      </c>
      <c r="I7" s="11">
        <f t="shared" si="0"/>
        <v>43179</v>
      </c>
    </row>
    <row r="8" spans="2:11" ht="18" customHeight="1" x14ac:dyDescent="0.2">
      <c r="B8" s="3"/>
      <c r="F8" s="8">
        <v>100506</v>
      </c>
      <c r="G8" s="9">
        <v>4349</v>
      </c>
      <c r="H8" s="10">
        <v>43173</v>
      </c>
      <c r="I8" s="11">
        <f t="shared" si="0"/>
        <v>43188</v>
      </c>
    </row>
    <row r="9" spans="2:11" ht="18" customHeight="1" x14ac:dyDescent="0.2">
      <c r="B9" s="3"/>
      <c r="F9" s="8">
        <v>100607</v>
      </c>
      <c r="G9" s="9">
        <v>4990</v>
      </c>
      <c r="H9" s="10">
        <v>43177</v>
      </c>
      <c r="I9" s="11">
        <f t="shared" si="0"/>
        <v>43192</v>
      </c>
    </row>
    <row r="10" spans="2:11" ht="18" customHeight="1" x14ac:dyDescent="0.2">
      <c r="F10" s="8">
        <v>100708</v>
      </c>
      <c r="G10" s="9">
        <v>4177</v>
      </c>
      <c r="H10" s="10">
        <v>43177</v>
      </c>
      <c r="I10" s="11">
        <f t="shared" si="0"/>
        <v>43192</v>
      </c>
    </row>
    <row r="11" spans="2:11" ht="18" customHeight="1" x14ac:dyDescent="0.2">
      <c r="F11" s="8">
        <v>100809</v>
      </c>
      <c r="G11" s="9">
        <v>4345</v>
      </c>
      <c r="H11" s="10">
        <v>43184</v>
      </c>
      <c r="I11" s="11">
        <f t="shared" si="0"/>
        <v>43199</v>
      </c>
    </row>
    <row r="12" spans="2:11" ht="18" customHeight="1" x14ac:dyDescent="0.2">
      <c r="F12" s="8">
        <v>100910</v>
      </c>
      <c r="G12" s="9">
        <v>4584</v>
      </c>
      <c r="H12" s="10">
        <v>43184</v>
      </c>
      <c r="I12" s="11">
        <f t="shared" si="0"/>
        <v>43199</v>
      </c>
    </row>
    <row r="13" spans="2:11" ht="18" customHeight="1" x14ac:dyDescent="0.2">
      <c r="F13" s="8">
        <v>101011</v>
      </c>
      <c r="G13" s="9">
        <v>3074</v>
      </c>
      <c r="H13" s="10">
        <v>43185</v>
      </c>
      <c r="I13" s="11">
        <f t="shared" si="0"/>
        <v>43200</v>
      </c>
    </row>
    <row r="14" spans="2:11" ht="18" customHeight="1" x14ac:dyDescent="0.2">
      <c r="F14" s="8">
        <v>101112</v>
      </c>
      <c r="G14" s="9">
        <v>1702</v>
      </c>
      <c r="H14" s="10">
        <v>43190</v>
      </c>
      <c r="I14" s="11">
        <f t="shared" si="0"/>
        <v>43205</v>
      </c>
    </row>
    <row r="15" spans="2:11" ht="18" customHeight="1" x14ac:dyDescent="0.2">
      <c r="F15" s="8">
        <v>101213</v>
      </c>
      <c r="G15" s="9">
        <v>1153</v>
      </c>
      <c r="H15" s="10">
        <v>43191</v>
      </c>
      <c r="I15" s="11">
        <f t="shared" si="0"/>
        <v>43206</v>
      </c>
    </row>
    <row r="16" spans="2:11" ht="18" customHeight="1" x14ac:dyDescent="0.2">
      <c r="F16" s="8">
        <v>101314</v>
      </c>
      <c r="G16" s="9">
        <v>4325</v>
      </c>
      <c r="H16" s="10">
        <v>43191</v>
      </c>
      <c r="I16" s="11">
        <f t="shared" si="0"/>
        <v>43206</v>
      </c>
    </row>
    <row r="17" spans="6:9" ht="18" customHeight="1" x14ac:dyDescent="0.2">
      <c r="F17" s="8">
        <v>101415</v>
      </c>
      <c r="G17" s="9">
        <v>4803</v>
      </c>
      <c r="H17" s="10">
        <v>43191</v>
      </c>
      <c r="I17" s="11">
        <f t="shared" si="0"/>
        <v>43206</v>
      </c>
    </row>
    <row r="18" spans="6:9" ht="18" customHeight="1" x14ac:dyDescent="0.2">
      <c r="F18" s="8">
        <v>101516</v>
      </c>
      <c r="G18" s="9">
        <v>4618</v>
      </c>
      <c r="H18" s="10">
        <v>43197</v>
      </c>
      <c r="I18" s="11">
        <f t="shared" si="0"/>
        <v>43212</v>
      </c>
    </row>
    <row r="19" spans="6:9" ht="18" customHeight="1" x14ac:dyDescent="0.2">
      <c r="F19" s="8">
        <v>101617</v>
      </c>
      <c r="G19" s="9">
        <v>3494</v>
      </c>
      <c r="H19" s="10">
        <v>43198</v>
      </c>
      <c r="I19" s="11">
        <f t="shared" si="0"/>
        <v>43213</v>
      </c>
    </row>
    <row r="20" spans="6:9" ht="18" customHeight="1" x14ac:dyDescent="0.2">
      <c r="F20" s="8">
        <v>101718</v>
      </c>
      <c r="G20" s="9">
        <v>1280</v>
      </c>
      <c r="H20" s="10">
        <v>43199</v>
      </c>
      <c r="I20" s="11">
        <f t="shared" si="0"/>
        <v>43214</v>
      </c>
    </row>
  </sheetData>
  <autoFilter ref="F3:I20" xr:uid="{55116B01-7EDD-4AA7-B6E2-404E233A75B2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E4D2-A3A4-4C49-B105-2DD580ECB877}">
  <sheetPr codeName="Planilha2">
    <tabColor rgb="FFFF0000"/>
  </sheetPr>
  <dimension ref="B2:L16"/>
  <sheetViews>
    <sheetView zoomScaleNormal="100" workbookViewId="0">
      <selection activeCell="C12" sqref="C12"/>
    </sheetView>
  </sheetViews>
  <sheetFormatPr defaultColWidth="9.7109375" defaultRowHeight="18" customHeight="1" x14ac:dyDescent="0.2"/>
  <cols>
    <col min="1" max="1" width="4.140625" style="2" customWidth="1"/>
    <col min="2" max="2" width="12.5703125" style="2" customWidth="1"/>
    <col min="3" max="3" width="15.42578125" style="2" customWidth="1"/>
    <col min="4" max="4" width="3.5703125" style="2" customWidth="1"/>
    <col min="5" max="5" width="16.42578125" style="2" customWidth="1"/>
    <col min="6" max="6" width="12.7109375" style="2" bestFit="1" customWidth="1"/>
    <col min="7" max="7" width="17.140625" style="2" bestFit="1" customWidth="1"/>
    <col min="8" max="8" width="18" style="2" bestFit="1" customWidth="1"/>
    <col min="9" max="9" width="18.28515625" style="2" bestFit="1" customWidth="1"/>
    <col min="10" max="10" width="17.42578125" style="2" bestFit="1" customWidth="1"/>
    <col min="11" max="11" width="18.42578125" style="2" bestFit="1" customWidth="1"/>
    <col min="12" max="12" width="14.140625" style="2" bestFit="1" customWidth="1"/>
    <col min="13" max="16384" width="9.7109375" style="2"/>
  </cols>
  <sheetData>
    <row r="2" spans="2:12" ht="18" customHeight="1" x14ac:dyDescent="0.2">
      <c r="E2" s="3" t="s">
        <v>105</v>
      </c>
    </row>
    <row r="4" spans="2:12" ht="25.5" x14ac:dyDescent="0.2">
      <c r="B4" s="3" t="s">
        <v>106</v>
      </c>
      <c r="E4" s="36" t="s">
        <v>107</v>
      </c>
      <c r="F4" s="37" t="s">
        <v>92</v>
      </c>
      <c r="G4" s="37" t="s">
        <v>93</v>
      </c>
      <c r="H4" s="37" t="s">
        <v>94</v>
      </c>
      <c r="I4" s="37" t="s">
        <v>95</v>
      </c>
      <c r="J4" s="37" t="s">
        <v>96</v>
      </c>
      <c r="K4" s="37" t="s">
        <v>97</v>
      </c>
      <c r="L4" s="37" t="s">
        <v>98</v>
      </c>
    </row>
    <row r="5" spans="2:12" ht="18" customHeight="1" x14ac:dyDescent="0.2">
      <c r="B5" s="38" t="s">
        <v>101</v>
      </c>
      <c r="C5" s="39"/>
      <c r="E5" s="40" t="s">
        <v>30</v>
      </c>
      <c r="F5" s="41">
        <v>191</v>
      </c>
      <c r="G5" s="41">
        <v>224</v>
      </c>
      <c r="H5" s="41">
        <v>293</v>
      </c>
      <c r="I5" s="41">
        <v>373</v>
      </c>
      <c r="J5" s="41">
        <v>138</v>
      </c>
      <c r="K5" s="41">
        <v>175</v>
      </c>
      <c r="L5" s="41">
        <v>416</v>
      </c>
    </row>
    <row r="6" spans="2:12" ht="18" customHeight="1" x14ac:dyDescent="0.2">
      <c r="B6" s="38" t="s">
        <v>108</v>
      </c>
      <c r="C6" s="39"/>
      <c r="E6" s="40" t="s">
        <v>31</v>
      </c>
      <c r="F6" s="41">
        <v>234</v>
      </c>
      <c r="G6" s="41">
        <v>356</v>
      </c>
      <c r="H6" s="41">
        <v>408</v>
      </c>
      <c r="I6" s="41">
        <v>452</v>
      </c>
      <c r="J6" s="41">
        <v>205</v>
      </c>
      <c r="K6" s="41">
        <v>460</v>
      </c>
      <c r="L6" s="41">
        <v>224</v>
      </c>
    </row>
    <row r="7" spans="2:12" ht="18" customHeight="1" x14ac:dyDescent="0.2">
      <c r="B7" s="42" t="s">
        <v>109</v>
      </c>
      <c r="C7" s="39"/>
      <c r="E7" s="40" t="s">
        <v>32</v>
      </c>
      <c r="F7" s="43">
        <v>342</v>
      </c>
      <c r="G7" s="43">
        <v>456</v>
      </c>
      <c r="H7" s="43">
        <v>401</v>
      </c>
      <c r="I7" s="43">
        <v>442</v>
      </c>
      <c r="J7" s="43">
        <v>371</v>
      </c>
      <c r="K7" s="43">
        <v>262</v>
      </c>
      <c r="L7" s="43">
        <v>500</v>
      </c>
    </row>
    <row r="8" spans="2:12" ht="18" customHeight="1" x14ac:dyDescent="0.2">
      <c r="E8" s="40" t="s">
        <v>33</v>
      </c>
      <c r="F8" s="43">
        <v>113</v>
      </c>
      <c r="G8" s="43">
        <v>214</v>
      </c>
      <c r="H8" s="43">
        <v>208</v>
      </c>
      <c r="I8" s="43">
        <v>391</v>
      </c>
      <c r="J8" s="43">
        <v>206</v>
      </c>
      <c r="K8" s="43">
        <v>245</v>
      </c>
      <c r="L8" s="43">
        <v>359</v>
      </c>
    </row>
    <row r="9" spans="2:12" ht="18" customHeight="1" x14ac:dyDescent="0.2">
      <c r="B9" s="3" t="s">
        <v>110</v>
      </c>
      <c r="E9" s="40" t="s">
        <v>34</v>
      </c>
      <c r="F9" s="43">
        <v>356</v>
      </c>
      <c r="G9" s="43">
        <v>229</v>
      </c>
      <c r="H9" s="43">
        <v>374</v>
      </c>
      <c r="I9" s="43">
        <v>408</v>
      </c>
      <c r="J9" s="43">
        <v>138</v>
      </c>
      <c r="K9" s="43">
        <v>425</v>
      </c>
      <c r="L9" s="43">
        <v>133</v>
      </c>
    </row>
    <row r="10" spans="2:12" ht="18" customHeight="1" x14ac:dyDescent="0.2">
      <c r="B10" s="3" t="s">
        <v>111</v>
      </c>
      <c r="E10" s="40" t="s">
        <v>35</v>
      </c>
      <c r="F10" s="43">
        <v>427</v>
      </c>
      <c r="G10" s="43">
        <v>370</v>
      </c>
      <c r="H10" s="43">
        <v>350</v>
      </c>
      <c r="I10" s="43">
        <v>349</v>
      </c>
      <c r="J10" s="43">
        <v>131</v>
      </c>
      <c r="K10" s="43">
        <v>187</v>
      </c>
      <c r="L10" s="43">
        <v>322</v>
      </c>
    </row>
    <row r="11" spans="2:12" ht="18" customHeight="1" x14ac:dyDescent="0.2">
      <c r="E11" s="40" t="s">
        <v>36</v>
      </c>
      <c r="F11" s="43">
        <v>115</v>
      </c>
      <c r="G11" s="43">
        <v>234</v>
      </c>
      <c r="H11" s="43">
        <v>221</v>
      </c>
      <c r="I11" s="43">
        <v>134</v>
      </c>
      <c r="J11" s="43">
        <v>223</v>
      </c>
      <c r="K11" s="43">
        <v>300</v>
      </c>
      <c r="L11" s="43">
        <v>181</v>
      </c>
    </row>
    <row r="12" spans="2:12" ht="18" customHeight="1" x14ac:dyDescent="0.2">
      <c r="B12" s="44" t="s">
        <v>112</v>
      </c>
      <c r="C12" s="3"/>
      <c r="E12" s="40" t="s">
        <v>37</v>
      </c>
      <c r="F12" s="43">
        <v>381</v>
      </c>
      <c r="G12" s="43">
        <v>252</v>
      </c>
      <c r="H12" s="43">
        <v>419</v>
      </c>
      <c r="I12" s="43">
        <v>121</v>
      </c>
      <c r="J12" s="43">
        <v>132</v>
      </c>
      <c r="K12" s="43">
        <v>206</v>
      </c>
      <c r="L12" s="43">
        <v>480</v>
      </c>
    </row>
    <row r="13" spans="2:12" ht="18" customHeight="1" x14ac:dyDescent="0.2">
      <c r="B13" s="44" t="s">
        <v>113</v>
      </c>
      <c r="C13" s="3"/>
      <c r="E13" s="40" t="s">
        <v>38</v>
      </c>
      <c r="F13" s="43">
        <v>210</v>
      </c>
      <c r="G13" s="43">
        <v>179</v>
      </c>
      <c r="H13" s="43">
        <v>174</v>
      </c>
      <c r="I13" s="43">
        <v>322</v>
      </c>
      <c r="J13" s="43">
        <v>173</v>
      </c>
      <c r="K13" s="43">
        <v>177</v>
      </c>
      <c r="L13" s="43">
        <v>463</v>
      </c>
    </row>
    <row r="14" spans="2:12" ht="18" customHeight="1" x14ac:dyDescent="0.2">
      <c r="E14" s="40" t="s">
        <v>39</v>
      </c>
      <c r="F14" s="43">
        <v>251</v>
      </c>
      <c r="G14" s="43">
        <v>459</v>
      </c>
      <c r="H14" s="43">
        <v>161</v>
      </c>
      <c r="I14" s="43">
        <v>453</v>
      </c>
      <c r="J14" s="43">
        <v>470</v>
      </c>
      <c r="K14" s="43">
        <v>104</v>
      </c>
      <c r="L14" s="43">
        <v>100</v>
      </c>
    </row>
    <row r="15" spans="2:12" ht="18" customHeight="1" x14ac:dyDescent="0.2">
      <c r="E15" s="40" t="s">
        <v>40</v>
      </c>
      <c r="F15" s="43">
        <v>334</v>
      </c>
      <c r="G15" s="43">
        <v>438</v>
      </c>
      <c r="H15" s="43">
        <v>453</v>
      </c>
      <c r="I15" s="43">
        <v>266</v>
      </c>
      <c r="J15" s="43">
        <v>156</v>
      </c>
      <c r="K15" s="43">
        <v>498</v>
      </c>
      <c r="L15" s="43">
        <v>326</v>
      </c>
    </row>
    <row r="16" spans="2:12" ht="18" customHeight="1" x14ac:dyDescent="0.2">
      <c r="E16" s="40" t="s">
        <v>41</v>
      </c>
      <c r="F16" s="43">
        <v>267</v>
      </c>
      <c r="G16" s="43">
        <v>137</v>
      </c>
      <c r="H16" s="43">
        <v>257</v>
      </c>
      <c r="I16" s="43">
        <v>494</v>
      </c>
      <c r="J16" s="43">
        <v>175</v>
      </c>
      <c r="K16" s="43">
        <v>474</v>
      </c>
      <c r="L16" s="43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9E73-71C1-4003-AA02-F63713C30CD0}">
  <sheetPr codeName="Planilha3">
    <tabColor theme="9" tint="-0.249977111117893"/>
  </sheetPr>
  <dimension ref="A1:N21"/>
  <sheetViews>
    <sheetView tabSelected="1" topLeftCell="C1" zoomScale="110" zoomScaleNormal="110" workbookViewId="0">
      <selection activeCell="K9" sqref="K9"/>
    </sheetView>
  </sheetViews>
  <sheetFormatPr defaultColWidth="9.7109375" defaultRowHeight="18" customHeight="1" x14ac:dyDescent="0.2"/>
  <cols>
    <col min="1" max="1" width="3.42578125" style="2" customWidth="1"/>
    <col min="2" max="2" width="10.42578125" style="2" bestFit="1" customWidth="1"/>
    <col min="3" max="3" width="11.42578125" style="25" bestFit="1" customWidth="1"/>
    <col min="4" max="7" width="9.7109375" style="2"/>
    <col min="8" max="8" width="14.42578125" style="2" customWidth="1"/>
    <col min="9" max="10" width="13.42578125" style="2" customWidth="1"/>
    <col min="11" max="11" width="19.42578125" style="2" bestFit="1" customWidth="1"/>
    <col min="12" max="13" width="9.7109375" style="2"/>
    <col min="14" max="14" width="63.28515625" style="2" bestFit="1" customWidth="1"/>
    <col min="15" max="16384" width="9.7109375" style="2"/>
  </cols>
  <sheetData>
    <row r="1" spans="1:14" ht="18" customHeight="1" thickBot="1" x14ac:dyDescent="0.25">
      <c r="A1" s="116"/>
      <c r="B1" s="117"/>
      <c r="C1" s="156"/>
      <c r="D1" s="117"/>
      <c r="E1" s="117"/>
      <c r="F1" s="117"/>
      <c r="G1" s="117"/>
      <c r="H1" s="117"/>
      <c r="I1" s="117"/>
      <c r="J1" s="117"/>
      <c r="K1" s="117"/>
      <c r="L1" s="118"/>
    </row>
    <row r="2" spans="1:14" ht="18" customHeight="1" thickBot="1" x14ac:dyDescent="0.25">
      <c r="A2" s="119"/>
      <c r="B2" s="124" t="s">
        <v>145</v>
      </c>
      <c r="C2" s="157"/>
      <c r="D2" s="120"/>
      <c r="E2" s="120"/>
      <c r="F2" s="120"/>
      <c r="G2" s="120"/>
      <c r="H2" s="120"/>
      <c r="I2" s="120"/>
      <c r="J2" s="120"/>
      <c r="K2" s="120"/>
      <c r="L2" s="121"/>
      <c r="N2" s="151" t="s">
        <v>217</v>
      </c>
    </row>
    <row r="3" spans="1:14" ht="18" customHeight="1" x14ac:dyDescent="0.2">
      <c r="A3" s="119"/>
      <c r="B3" s="120"/>
      <c r="C3" s="157"/>
      <c r="D3" s="120"/>
      <c r="E3" s="120"/>
      <c r="F3" s="120"/>
      <c r="G3" s="120"/>
      <c r="H3" s="120"/>
      <c r="I3" s="120"/>
      <c r="J3" s="120"/>
      <c r="K3" s="120"/>
      <c r="L3" s="121"/>
    </row>
    <row r="4" spans="1:14" ht="18" customHeight="1" thickBot="1" x14ac:dyDescent="0.25">
      <c r="A4" s="119"/>
      <c r="B4" s="84" t="s">
        <v>5</v>
      </c>
      <c r="C4" s="158" t="s">
        <v>4</v>
      </c>
      <c r="D4" s="84" t="s">
        <v>146</v>
      </c>
      <c r="E4" s="84" t="s">
        <v>2</v>
      </c>
      <c r="F4" s="84" t="s">
        <v>101</v>
      </c>
      <c r="G4" s="120"/>
      <c r="H4" s="124" t="s">
        <v>147</v>
      </c>
      <c r="I4" s="120"/>
      <c r="J4" s="120"/>
      <c r="K4" s="120"/>
      <c r="L4" s="121"/>
    </row>
    <row r="5" spans="1:14" ht="18" customHeight="1" x14ac:dyDescent="0.2">
      <c r="A5" s="119"/>
      <c r="B5" s="148">
        <v>43214</v>
      </c>
      <c r="C5" s="157">
        <v>3727</v>
      </c>
      <c r="D5" s="149">
        <v>15</v>
      </c>
      <c r="E5" s="149" t="s">
        <v>162</v>
      </c>
      <c r="F5" s="149" t="s">
        <v>152</v>
      </c>
      <c r="G5" s="120"/>
      <c r="H5" s="145" t="s">
        <v>150</v>
      </c>
      <c r="I5" s="154">
        <f>MAX(B5:B20)</f>
        <v>43214</v>
      </c>
      <c r="J5" s="150">
        <f>LARGE(B5:B20,1)</f>
        <v>43214</v>
      </c>
      <c r="K5" s="120"/>
      <c r="L5" s="121"/>
    </row>
    <row r="6" spans="1:14" ht="18" customHeight="1" x14ac:dyDescent="0.2">
      <c r="A6" s="119"/>
      <c r="B6" s="148">
        <v>43213</v>
      </c>
      <c r="C6" s="157">
        <v>3906</v>
      </c>
      <c r="D6" s="149">
        <v>14</v>
      </c>
      <c r="E6" s="149" t="s">
        <v>166</v>
      </c>
      <c r="F6" s="149" t="s">
        <v>155</v>
      </c>
      <c r="G6" s="120"/>
      <c r="H6" s="146" t="s">
        <v>2</v>
      </c>
      <c r="I6" s="143" t="str">
        <f>VLOOKUP(I5,B5:F20,4,0)</f>
        <v>R437592</v>
      </c>
      <c r="J6" s="152"/>
      <c r="K6" s="120"/>
      <c r="L6" s="121"/>
    </row>
    <row r="7" spans="1:14" ht="18" customHeight="1" x14ac:dyDescent="0.2">
      <c r="A7" s="119"/>
      <c r="B7" s="148">
        <v>43208</v>
      </c>
      <c r="C7" s="157">
        <v>3539</v>
      </c>
      <c r="D7" s="149">
        <v>8</v>
      </c>
      <c r="E7" s="149" t="s">
        <v>159</v>
      </c>
      <c r="F7" s="149" t="s">
        <v>160</v>
      </c>
      <c r="G7" s="120"/>
      <c r="H7" s="146" t="s">
        <v>101</v>
      </c>
      <c r="I7" s="144" t="str">
        <f>VLOOKUP(I6,E5:F20,2,0)</f>
        <v>V107</v>
      </c>
      <c r="J7" s="152"/>
      <c r="K7" s="120"/>
      <c r="L7" s="121"/>
      <c r="M7" s="3"/>
    </row>
    <row r="8" spans="1:14" ht="18" customHeight="1" x14ac:dyDescent="0.2">
      <c r="A8" s="119"/>
      <c r="B8" s="148">
        <v>43205</v>
      </c>
      <c r="C8" s="157">
        <v>4272</v>
      </c>
      <c r="D8" s="149">
        <v>17</v>
      </c>
      <c r="E8" s="149" t="s">
        <v>168</v>
      </c>
      <c r="F8" s="149" t="s">
        <v>169</v>
      </c>
      <c r="G8" s="120"/>
      <c r="H8" s="146" t="s">
        <v>146</v>
      </c>
      <c r="I8" s="144">
        <f>VLOOKUP(I5,B5:D20,3,0)</f>
        <v>15</v>
      </c>
      <c r="J8" s="152"/>
      <c r="K8" s="120"/>
      <c r="L8" s="121"/>
    </row>
    <row r="9" spans="1:14" ht="18" customHeight="1" thickBot="1" x14ac:dyDescent="0.25">
      <c r="A9" s="119"/>
      <c r="B9" s="148">
        <v>43203</v>
      </c>
      <c r="C9" s="157">
        <v>3346</v>
      </c>
      <c r="D9" s="149">
        <v>8</v>
      </c>
      <c r="E9" s="149" t="s">
        <v>158</v>
      </c>
      <c r="F9" s="149" t="s">
        <v>157</v>
      </c>
      <c r="G9" s="120"/>
      <c r="H9" s="147" t="s">
        <v>4</v>
      </c>
      <c r="I9" s="155">
        <f>VLOOKUP(I5,B5:C20,2,0)</f>
        <v>3727</v>
      </c>
      <c r="J9" s="153"/>
      <c r="K9" s="124" t="str">
        <f ca="1">_xlfn.FORMULATEXT(I9)</f>
        <v>=VLOOKUP(I5;B5:C20;2;0)</v>
      </c>
      <c r="L9" s="121"/>
    </row>
    <row r="10" spans="1:14" ht="18" customHeight="1" x14ac:dyDescent="0.2">
      <c r="A10" s="119"/>
      <c r="B10" s="148">
        <v>43201</v>
      </c>
      <c r="C10" s="157">
        <v>2696</v>
      </c>
      <c r="D10" s="149">
        <v>1</v>
      </c>
      <c r="E10" s="149" t="s">
        <v>154</v>
      </c>
      <c r="F10" s="149" t="s">
        <v>155</v>
      </c>
      <c r="G10" s="120"/>
      <c r="H10" s="122"/>
      <c r="I10" s="120"/>
      <c r="J10" s="120"/>
      <c r="K10" s="120"/>
      <c r="L10" s="121"/>
    </row>
    <row r="11" spans="1:14" ht="18" customHeight="1" x14ac:dyDescent="0.2">
      <c r="A11" s="119"/>
      <c r="B11" s="148">
        <v>43198</v>
      </c>
      <c r="C11" s="157">
        <v>3848</v>
      </c>
      <c r="D11" s="149">
        <v>6</v>
      </c>
      <c r="E11" s="149" t="s">
        <v>165</v>
      </c>
      <c r="F11" s="149" t="s">
        <v>155</v>
      </c>
      <c r="G11" s="120"/>
      <c r="H11" s="120"/>
      <c r="I11" s="120"/>
      <c r="J11" s="120"/>
      <c r="K11" s="120"/>
      <c r="L11" s="121"/>
    </row>
    <row r="12" spans="1:14" ht="18" customHeight="1" x14ac:dyDescent="0.2">
      <c r="A12" s="119"/>
      <c r="B12" s="148">
        <v>43195</v>
      </c>
      <c r="C12" s="157">
        <v>2820</v>
      </c>
      <c r="D12" s="149">
        <v>18</v>
      </c>
      <c r="E12" s="149" t="s">
        <v>156</v>
      </c>
      <c r="F12" s="149" t="s">
        <v>157</v>
      </c>
      <c r="G12" s="120"/>
      <c r="H12" s="120"/>
      <c r="I12" s="120"/>
      <c r="J12" s="120"/>
      <c r="K12" s="120"/>
      <c r="L12" s="121"/>
    </row>
    <row r="13" spans="1:14" ht="18" customHeight="1" x14ac:dyDescent="0.2">
      <c r="A13" s="119"/>
      <c r="B13" s="148">
        <v>43194</v>
      </c>
      <c r="C13" s="157">
        <v>4306</v>
      </c>
      <c r="D13" s="149">
        <v>19</v>
      </c>
      <c r="E13" s="149" t="s">
        <v>170</v>
      </c>
      <c r="F13" s="149" t="s">
        <v>169</v>
      </c>
      <c r="G13" s="120"/>
      <c r="H13" s="120"/>
      <c r="I13" s="120"/>
      <c r="J13" s="120"/>
      <c r="K13" s="120"/>
      <c r="L13" s="121"/>
    </row>
    <row r="14" spans="1:14" ht="18" customHeight="1" x14ac:dyDescent="0.2">
      <c r="A14" s="119"/>
      <c r="B14" s="148">
        <v>43193</v>
      </c>
      <c r="C14" s="157">
        <v>4831</v>
      </c>
      <c r="D14" s="149">
        <v>20</v>
      </c>
      <c r="E14" s="149" t="s">
        <v>171</v>
      </c>
      <c r="F14" s="149" t="s">
        <v>149</v>
      </c>
      <c r="G14" s="120"/>
      <c r="H14" s="120"/>
      <c r="I14" s="120"/>
      <c r="J14" s="120"/>
      <c r="K14" s="120"/>
      <c r="L14" s="121"/>
    </row>
    <row r="15" spans="1:14" ht="18" customHeight="1" x14ac:dyDescent="0.2">
      <c r="A15" s="119"/>
      <c r="B15" s="148">
        <v>43187</v>
      </c>
      <c r="C15" s="157">
        <v>2674</v>
      </c>
      <c r="D15" s="149">
        <v>18</v>
      </c>
      <c r="E15" s="149" t="s">
        <v>151</v>
      </c>
      <c r="F15" s="149" t="s">
        <v>152</v>
      </c>
      <c r="G15" s="120"/>
      <c r="H15" s="120"/>
      <c r="I15" s="120"/>
      <c r="J15" s="120"/>
      <c r="K15" s="120"/>
      <c r="L15" s="121"/>
    </row>
    <row r="16" spans="1:14" ht="18" customHeight="1" x14ac:dyDescent="0.2">
      <c r="A16" s="119"/>
      <c r="B16" s="148">
        <v>43184</v>
      </c>
      <c r="C16" s="157">
        <v>4193</v>
      </c>
      <c r="D16" s="149">
        <v>20</v>
      </c>
      <c r="E16" s="149" t="s">
        <v>167</v>
      </c>
      <c r="F16" s="149" t="s">
        <v>155</v>
      </c>
      <c r="G16" s="120"/>
      <c r="H16" s="120"/>
      <c r="I16" s="120"/>
      <c r="J16" s="120"/>
      <c r="K16" s="120"/>
      <c r="L16" s="121"/>
    </row>
    <row r="17" spans="1:12" ht="18" customHeight="1" x14ac:dyDescent="0.2">
      <c r="A17" s="119"/>
      <c r="B17" s="148">
        <v>43182</v>
      </c>
      <c r="C17" s="157">
        <v>3817</v>
      </c>
      <c r="D17" s="149">
        <v>2</v>
      </c>
      <c r="E17" s="149" t="s">
        <v>163</v>
      </c>
      <c r="F17" s="149" t="s">
        <v>164</v>
      </c>
      <c r="G17" s="120"/>
      <c r="H17" s="120"/>
      <c r="I17" s="120"/>
      <c r="J17" s="120"/>
      <c r="K17" s="120"/>
      <c r="L17" s="121"/>
    </row>
    <row r="18" spans="1:12" ht="18" customHeight="1" x14ac:dyDescent="0.2">
      <c r="A18" s="119"/>
      <c r="B18" s="148">
        <v>43180</v>
      </c>
      <c r="C18" s="157">
        <v>3569</v>
      </c>
      <c r="D18" s="149">
        <v>19</v>
      </c>
      <c r="E18" s="149" t="s">
        <v>161</v>
      </c>
      <c r="F18" s="149" t="s">
        <v>160</v>
      </c>
      <c r="G18" s="120"/>
      <c r="H18" s="120"/>
      <c r="I18" s="120"/>
      <c r="J18" s="120"/>
      <c r="K18" s="120"/>
      <c r="L18" s="121"/>
    </row>
    <row r="19" spans="1:12" ht="18" customHeight="1" x14ac:dyDescent="0.2">
      <c r="A19" s="119"/>
      <c r="B19" s="148">
        <v>43175</v>
      </c>
      <c r="C19" s="157">
        <v>2681</v>
      </c>
      <c r="D19" s="149">
        <v>3</v>
      </c>
      <c r="E19" s="149" t="s">
        <v>153</v>
      </c>
      <c r="F19" s="149" t="s">
        <v>149</v>
      </c>
      <c r="G19" s="120"/>
      <c r="H19" s="120"/>
      <c r="I19" s="120"/>
      <c r="J19" s="120"/>
      <c r="K19" s="120"/>
      <c r="L19" s="121"/>
    </row>
    <row r="20" spans="1:12" ht="18" customHeight="1" x14ac:dyDescent="0.2">
      <c r="A20" s="119"/>
      <c r="B20" s="148">
        <v>43169</v>
      </c>
      <c r="C20" s="157">
        <v>2340</v>
      </c>
      <c r="D20" s="149">
        <v>4</v>
      </c>
      <c r="E20" s="149" t="s">
        <v>148</v>
      </c>
      <c r="F20" s="149" t="s">
        <v>149</v>
      </c>
      <c r="G20" s="120"/>
      <c r="H20" s="120"/>
      <c r="I20" s="120"/>
      <c r="J20" s="120"/>
      <c r="K20" s="120"/>
      <c r="L20" s="121"/>
    </row>
    <row r="21" spans="1:12" ht="18" customHeight="1" thickBot="1" x14ac:dyDescent="0.25">
      <c r="A21" s="132"/>
      <c r="B21" s="133"/>
      <c r="C21" s="159"/>
      <c r="D21" s="133"/>
      <c r="E21" s="133"/>
      <c r="F21" s="133"/>
      <c r="G21" s="133"/>
      <c r="H21" s="133"/>
      <c r="I21" s="133"/>
      <c r="J21" s="133"/>
      <c r="K21" s="133"/>
      <c r="L21" s="134"/>
    </row>
  </sheetData>
  <autoFilter ref="B4:F20" xr:uid="{A9673DC7-0513-4271-8454-88C8369B39D0}">
    <sortState xmlns:xlrd2="http://schemas.microsoft.com/office/spreadsheetml/2017/richdata2" ref="B5:F20">
      <sortCondition descending="1" ref="B4:B20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0F15-E5F1-4C81-A8BA-4B41B3218BB0}">
  <sheetPr codeName="Planilha4">
    <tabColor rgb="FFFF0000"/>
  </sheetPr>
  <dimension ref="A1:L18"/>
  <sheetViews>
    <sheetView zoomScale="120" zoomScaleNormal="120" workbookViewId="0">
      <selection activeCell="F9" sqref="F9"/>
    </sheetView>
  </sheetViews>
  <sheetFormatPr defaultColWidth="9.7109375" defaultRowHeight="18" customHeight="1" x14ac:dyDescent="0.2"/>
  <cols>
    <col min="1" max="1" width="4.28515625" style="2" customWidth="1"/>
    <col min="2" max="2" width="14.85546875" style="2" bestFit="1" customWidth="1"/>
    <col min="3" max="3" width="11.140625" style="2" customWidth="1"/>
    <col min="4" max="10" width="9.7109375" style="2"/>
    <col min="11" max="11" width="29.28515625" style="2" bestFit="1" customWidth="1"/>
    <col min="12" max="12" width="15.140625" style="2" bestFit="1" customWidth="1"/>
    <col min="13" max="16384" width="9.7109375" style="2"/>
  </cols>
  <sheetData>
    <row r="1" spans="1:12" ht="18" customHeight="1" x14ac:dyDescent="0.2">
      <c r="A1" s="116"/>
      <c r="B1" s="138" t="s">
        <v>196</v>
      </c>
      <c r="C1" s="117"/>
      <c r="D1" s="117"/>
      <c r="E1" s="117"/>
      <c r="F1" s="117"/>
      <c r="G1" s="117"/>
      <c r="H1" s="117"/>
      <c r="I1" s="118"/>
    </row>
    <row r="2" spans="1:12" ht="18" customHeight="1" thickBot="1" x14ac:dyDescent="0.25">
      <c r="A2" s="119"/>
      <c r="B2" s="120"/>
      <c r="C2" s="120" t="s">
        <v>172</v>
      </c>
      <c r="D2" s="120"/>
      <c r="E2" s="120"/>
      <c r="F2" s="120"/>
      <c r="G2" s="120"/>
      <c r="H2" s="120"/>
      <c r="I2" s="121"/>
      <c r="K2" s="2" t="s">
        <v>216</v>
      </c>
    </row>
    <row r="3" spans="1:12" ht="18" customHeight="1" thickBot="1" x14ac:dyDescent="0.25">
      <c r="A3" s="119"/>
      <c r="B3" s="85" t="s">
        <v>185</v>
      </c>
      <c r="C3" s="32">
        <v>1</v>
      </c>
      <c r="D3" s="32">
        <v>2</v>
      </c>
      <c r="E3" s="32">
        <v>3</v>
      </c>
      <c r="F3" s="32">
        <v>4</v>
      </c>
      <c r="G3" s="32">
        <v>5</v>
      </c>
      <c r="H3" s="32">
        <v>6</v>
      </c>
      <c r="I3" s="123"/>
      <c r="K3" s="139" t="str">
        <f>LEFT(B9,1)</f>
        <v>6</v>
      </c>
      <c r="L3" s="136" t="str">
        <f ca="1">_xlfn.FORMULATEXT(K3)</f>
        <v>=LEFT(B9;1)</v>
      </c>
    </row>
    <row r="4" spans="1:12" ht="18" customHeight="1" x14ac:dyDescent="0.2">
      <c r="A4" s="119"/>
      <c r="B4" s="85" t="s">
        <v>173</v>
      </c>
      <c r="C4" s="86">
        <v>0.02</v>
      </c>
      <c r="D4" s="86">
        <v>0.1</v>
      </c>
      <c r="E4" s="86">
        <v>0.13</v>
      </c>
      <c r="F4" s="86">
        <v>0.11</v>
      </c>
      <c r="G4" s="86">
        <v>0.1</v>
      </c>
      <c r="H4" s="86">
        <v>0.14000000000000001</v>
      </c>
      <c r="I4" s="123"/>
    </row>
    <row r="5" spans="1:12" ht="18" customHeight="1" x14ac:dyDescent="0.2">
      <c r="A5" s="119"/>
      <c r="B5" s="120"/>
      <c r="C5" s="122"/>
      <c r="D5" s="122"/>
      <c r="E5" s="122"/>
      <c r="F5" s="122"/>
      <c r="G5" s="122"/>
      <c r="H5" s="122"/>
      <c r="I5" s="123"/>
    </row>
    <row r="6" spans="1:12" ht="18" customHeight="1" x14ac:dyDescent="0.2">
      <c r="A6" s="119"/>
      <c r="B6" s="124" t="s">
        <v>174</v>
      </c>
      <c r="C6" s="122"/>
      <c r="D6" s="122"/>
      <c r="E6" s="122"/>
      <c r="F6" s="122"/>
      <c r="G6" s="122"/>
      <c r="H6" s="122"/>
      <c r="I6" s="123"/>
    </row>
    <row r="7" spans="1:12" ht="18" customHeight="1" x14ac:dyDescent="0.2">
      <c r="A7" s="119"/>
      <c r="B7" s="120"/>
      <c r="C7" s="122"/>
      <c r="D7" s="122"/>
      <c r="E7" s="122"/>
      <c r="F7" s="122"/>
      <c r="G7" s="122"/>
      <c r="H7" s="122"/>
      <c r="I7" s="123"/>
    </row>
    <row r="8" spans="1:12" ht="18" customHeight="1" x14ac:dyDescent="0.2">
      <c r="A8" s="119"/>
      <c r="B8" s="16" t="s">
        <v>175</v>
      </c>
      <c r="C8" s="6" t="s">
        <v>123</v>
      </c>
      <c r="D8" s="6" t="s">
        <v>4</v>
      </c>
      <c r="E8" s="6" t="s">
        <v>84</v>
      </c>
      <c r="F8" s="6" t="s">
        <v>81</v>
      </c>
      <c r="G8" s="122"/>
      <c r="H8" s="122"/>
      <c r="I8" s="123"/>
    </row>
    <row r="9" spans="1:12" ht="18" customHeight="1" x14ac:dyDescent="0.2">
      <c r="A9" s="119"/>
      <c r="B9" s="126" t="s">
        <v>197</v>
      </c>
      <c r="C9" s="127">
        <v>43198</v>
      </c>
      <c r="D9" s="128">
        <v>4487</v>
      </c>
      <c r="E9" s="140">
        <f>HLOOKUP(ABS(LEFT(B9,1)),C$3:H$4,2,0)*D9</f>
        <v>628.18000000000006</v>
      </c>
      <c r="F9" s="130">
        <f>D9-E9</f>
        <v>3858.8199999999997</v>
      </c>
      <c r="G9" s="120"/>
      <c r="H9" s="120"/>
      <c r="I9" s="121"/>
    </row>
    <row r="10" spans="1:12" ht="18" customHeight="1" x14ac:dyDescent="0.2">
      <c r="A10" s="119"/>
      <c r="B10" s="126" t="s">
        <v>198</v>
      </c>
      <c r="C10" s="127">
        <v>43207</v>
      </c>
      <c r="D10" s="128">
        <v>3565</v>
      </c>
      <c r="E10" s="140">
        <f t="shared" ref="E10:E17" si="0">HLOOKUP(ABS(LEFT(B10,1)),C$3:H$4,2,0)*D10</f>
        <v>356.5</v>
      </c>
      <c r="F10" s="130">
        <f t="shared" ref="F10:F17" si="1">D10-E10</f>
        <v>3208.5</v>
      </c>
      <c r="G10" s="120"/>
      <c r="H10" s="120"/>
      <c r="I10" s="121"/>
    </row>
    <row r="11" spans="1:12" ht="18" customHeight="1" x14ac:dyDescent="0.2">
      <c r="A11" s="119"/>
      <c r="B11" s="126" t="s">
        <v>199</v>
      </c>
      <c r="C11" s="127">
        <v>43203</v>
      </c>
      <c r="D11" s="128">
        <v>3653</v>
      </c>
      <c r="E11" s="140">
        <f t="shared" si="0"/>
        <v>511.42000000000007</v>
      </c>
      <c r="F11" s="130">
        <f t="shared" si="1"/>
        <v>3141.58</v>
      </c>
      <c r="G11" s="120"/>
      <c r="H11" s="120"/>
      <c r="I11" s="121"/>
    </row>
    <row r="12" spans="1:12" ht="18" customHeight="1" x14ac:dyDescent="0.2">
      <c r="A12" s="119"/>
      <c r="B12" s="126" t="s">
        <v>200</v>
      </c>
      <c r="C12" s="127">
        <v>43206</v>
      </c>
      <c r="D12" s="128">
        <v>2379</v>
      </c>
      <c r="E12" s="140">
        <f t="shared" si="0"/>
        <v>237.9</v>
      </c>
      <c r="F12" s="130">
        <f t="shared" si="1"/>
        <v>2141.1</v>
      </c>
      <c r="G12" s="120"/>
      <c r="H12" s="120"/>
      <c r="I12" s="121"/>
    </row>
    <row r="13" spans="1:12" ht="18" customHeight="1" x14ac:dyDescent="0.2">
      <c r="A13" s="119"/>
      <c r="B13" s="126" t="s">
        <v>201</v>
      </c>
      <c r="C13" s="127">
        <v>43207</v>
      </c>
      <c r="D13" s="128">
        <v>2853</v>
      </c>
      <c r="E13" s="140">
        <f t="shared" si="0"/>
        <v>313.83</v>
      </c>
      <c r="F13" s="130">
        <f t="shared" si="1"/>
        <v>2539.17</v>
      </c>
      <c r="G13" s="120"/>
      <c r="H13" s="120"/>
      <c r="I13" s="121"/>
    </row>
    <row r="14" spans="1:12" ht="18" customHeight="1" x14ac:dyDescent="0.2">
      <c r="A14" s="119"/>
      <c r="B14" s="126" t="s">
        <v>202</v>
      </c>
      <c r="C14" s="127">
        <v>43202</v>
      </c>
      <c r="D14" s="128">
        <v>1606</v>
      </c>
      <c r="E14" s="140">
        <f t="shared" si="0"/>
        <v>176.66</v>
      </c>
      <c r="F14" s="130">
        <f t="shared" si="1"/>
        <v>1429.34</v>
      </c>
      <c r="G14" s="120"/>
      <c r="H14" s="120"/>
      <c r="I14" s="121"/>
    </row>
    <row r="15" spans="1:12" ht="18" customHeight="1" x14ac:dyDescent="0.2">
      <c r="A15" s="119"/>
      <c r="B15" s="126" t="s">
        <v>203</v>
      </c>
      <c r="C15" s="127">
        <v>43204</v>
      </c>
      <c r="D15" s="128">
        <v>3294</v>
      </c>
      <c r="E15" s="140">
        <f t="shared" si="0"/>
        <v>329.40000000000003</v>
      </c>
      <c r="F15" s="130">
        <f t="shared" si="1"/>
        <v>2964.6</v>
      </c>
      <c r="G15" s="120"/>
      <c r="H15" s="120"/>
      <c r="I15" s="121"/>
    </row>
    <row r="16" spans="1:12" ht="18" customHeight="1" x14ac:dyDescent="0.2">
      <c r="A16" s="119"/>
      <c r="B16" s="126" t="s">
        <v>204</v>
      </c>
      <c r="C16" s="127">
        <v>43204</v>
      </c>
      <c r="D16" s="128">
        <v>2187</v>
      </c>
      <c r="E16" s="140">
        <f t="shared" si="0"/>
        <v>43.74</v>
      </c>
      <c r="F16" s="130">
        <f t="shared" si="1"/>
        <v>2143.2600000000002</v>
      </c>
      <c r="G16" s="120"/>
      <c r="H16" s="120"/>
      <c r="I16" s="121"/>
    </row>
    <row r="17" spans="1:9" ht="18" customHeight="1" x14ac:dyDescent="0.2">
      <c r="A17" s="119"/>
      <c r="B17" s="126" t="s">
        <v>205</v>
      </c>
      <c r="C17" s="127">
        <v>43203</v>
      </c>
      <c r="D17" s="128">
        <v>2780</v>
      </c>
      <c r="E17" s="140">
        <f t="shared" si="0"/>
        <v>361.40000000000003</v>
      </c>
      <c r="F17" s="130">
        <f t="shared" si="1"/>
        <v>2418.6</v>
      </c>
      <c r="G17" s="120"/>
      <c r="H17" s="120"/>
      <c r="I17" s="121"/>
    </row>
    <row r="18" spans="1:9" ht="18" customHeight="1" thickBot="1" x14ac:dyDescent="0.25">
      <c r="A18" s="132"/>
      <c r="B18" s="133"/>
      <c r="C18" s="133"/>
      <c r="D18" s="133"/>
      <c r="E18" s="133"/>
      <c r="F18" s="133"/>
      <c r="G18" s="133"/>
      <c r="H18" s="133"/>
      <c r="I18" s="1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54A8-2501-48EF-BA97-394244D521CA}">
  <sheetPr codeName="Planilha5">
    <tabColor rgb="FFFF0000"/>
  </sheetPr>
  <dimension ref="A1:O18"/>
  <sheetViews>
    <sheetView topLeftCell="B1" zoomScale="90" zoomScaleNormal="90" workbookViewId="0">
      <selection activeCell="F9" sqref="F9"/>
    </sheetView>
  </sheetViews>
  <sheetFormatPr defaultColWidth="9.7109375" defaultRowHeight="18" customHeight="1" x14ac:dyDescent="0.2"/>
  <cols>
    <col min="1" max="1" width="9.7109375" style="2"/>
    <col min="2" max="2" width="15.85546875" style="2" bestFit="1" customWidth="1"/>
    <col min="3" max="3" width="10.42578125" style="2" bestFit="1" customWidth="1"/>
    <col min="4" max="7" width="9.7109375" style="2"/>
    <col min="8" max="8" width="15.140625" style="2" customWidth="1"/>
    <col min="9" max="12" width="9.7109375" style="2"/>
    <col min="13" max="13" width="55.42578125" style="2" bestFit="1" customWidth="1"/>
    <col min="14" max="14" width="48.7109375" style="2" bestFit="1" customWidth="1"/>
    <col min="15" max="15" width="17.85546875" style="2" customWidth="1"/>
    <col min="16" max="16384" width="9.7109375" style="2"/>
  </cols>
  <sheetData>
    <row r="1" spans="1:15" ht="18" customHeight="1" thickBot="1" x14ac:dyDescent="0.2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5" ht="18" customHeight="1" thickBot="1" x14ac:dyDescent="0.25">
      <c r="A2" s="119"/>
      <c r="B2" s="120"/>
      <c r="C2" s="120" t="s">
        <v>172</v>
      </c>
      <c r="D2" s="120"/>
      <c r="E2" s="120"/>
      <c r="F2" s="120"/>
      <c r="G2" s="120"/>
      <c r="H2" s="120"/>
      <c r="I2" s="120"/>
      <c r="J2" s="120"/>
      <c r="K2" s="121"/>
      <c r="M2" s="2" t="s">
        <v>215</v>
      </c>
      <c r="N2" s="2" t="s">
        <v>209</v>
      </c>
      <c r="O2" s="137" t="s">
        <v>212</v>
      </c>
    </row>
    <row r="3" spans="1:15" ht="18" customHeight="1" x14ac:dyDescent="0.2">
      <c r="A3" s="119"/>
      <c r="B3" s="85" t="s">
        <v>185</v>
      </c>
      <c r="C3" s="32">
        <v>1</v>
      </c>
      <c r="D3" s="32">
        <v>2</v>
      </c>
      <c r="E3" s="32">
        <v>3</v>
      </c>
      <c r="F3" s="32">
        <v>4</v>
      </c>
      <c r="G3" s="32">
        <v>5</v>
      </c>
      <c r="H3" s="32">
        <v>6</v>
      </c>
      <c r="I3" s="122"/>
      <c r="J3" s="122"/>
      <c r="K3" s="123"/>
      <c r="L3"/>
      <c r="M3"/>
      <c r="N3" s="2" t="s">
        <v>210</v>
      </c>
    </row>
    <row r="4" spans="1:15" ht="18" customHeight="1" thickBot="1" x14ac:dyDescent="0.25">
      <c r="A4" s="119"/>
      <c r="B4" s="85" t="s">
        <v>173</v>
      </c>
      <c r="C4" s="86">
        <v>0.02</v>
      </c>
      <c r="D4" s="86">
        <v>0.1</v>
      </c>
      <c r="E4" s="86">
        <v>0.13</v>
      </c>
      <c r="F4" s="86">
        <v>0.11</v>
      </c>
      <c r="G4" s="86">
        <v>0.1</v>
      </c>
      <c r="H4" s="86">
        <v>0.14000000000000001</v>
      </c>
      <c r="I4" s="122"/>
      <c r="J4" s="122"/>
      <c r="K4" s="123"/>
      <c r="L4"/>
      <c r="M4"/>
      <c r="N4" s="2" t="s">
        <v>211</v>
      </c>
    </row>
    <row r="5" spans="1:15" ht="18" customHeight="1" thickBot="1" x14ac:dyDescent="0.25">
      <c r="A5" s="119"/>
      <c r="B5" s="120"/>
      <c r="C5" s="122"/>
      <c r="D5" s="122"/>
      <c r="E5" s="122"/>
      <c r="F5" s="122"/>
      <c r="G5" s="122"/>
      <c r="H5" s="122"/>
      <c r="I5" s="122"/>
      <c r="J5" s="122"/>
      <c r="K5" s="123"/>
      <c r="L5"/>
      <c r="M5"/>
      <c r="N5" s="135" t="str">
        <f>MID(O2,7,2)</f>
        <v>de</v>
      </c>
      <c r="O5" s="136" t="str">
        <f ca="1">_xlfn.FORMULATEXT(N5)</f>
        <v>=MID(O2;7;2)</v>
      </c>
    </row>
    <row r="6" spans="1:15" ht="18" customHeight="1" x14ac:dyDescent="0.2">
      <c r="A6" s="119"/>
      <c r="B6" s="124" t="s">
        <v>174</v>
      </c>
      <c r="C6" s="125" t="s">
        <v>186</v>
      </c>
      <c r="D6" s="122"/>
      <c r="E6" s="122"/>
      <c r="F6" s="122"/>
      <c r="G6" s="122"/>
      <c r="H6" s="122"/>
      <c r="I6" s="122"/>
      <c r="J6" s="122"/>
      <c r="K6" s="123"/>
      <c r="L6"/>
      <c r="M6"/>
      <c r="N6"/>
    </row>
    <row r="7" spans="1:15" ht="18" customHeight="1" x14ac:dyDescent="0.2">
      <c r="A7" s="119"/>
      <c r="B7" s="120"/>
      <c r="C7" s="122"/>
      <c r="D7" s="122"/>
      <c r="E7" s="122"/>
      <c r="F7" s="122"/>
      <c r="G7" s="122"/>
      <c r="H7" s="141"/>
      <c r="I7" s="141"/>
      <c r="J7" s="141"/>
      <c r="K7" s="142"/>
      <c r="L7"/>
      <c r="M7"/>
      <c r="N7"/>
    </row>
    <row r="8" spans="1:15" ht="18" customHeight="1" x14ac:dyDescent="0.2">
      <c r="A8" s="119"/>
      <c r="B8" s="16" t="s">
        <v>175</v>
      </c>
      <c r="C8" s="6" t="s">
        <v>123</v>
      </c>
      <c r="D8" s="6" t="s">
        <v>4</v>
      </c>
      <c r="E8" s="6" t="s">
        <v>84</v>
      </c>
      <c r="F8" s="6" t="s">
        <v>81</v>
      </c>
      <c r="G8" s="122"/>
      <c r="H8" s="122"/>
      <c r="I8" s="122"/>
      <c r="J8" s="122"/>
      <c r="K8" s="123"/>
      <c r="L8"/>
      <c r="M8" t="s">
        <v>213</v>
      </c>
      <c r="N8"/>
    </row>
    <row r="9" spans="1:15" ht="18" customHeight="1" x14ac:dyDescent="0.2">
      <c r="A9" s="119"/>
      <c r="B9" s="126" t="s">
        <v>187</v>
      </c>
      <c r="C9" s="127">
        <v>43198</v>
      </c>
      <c r="D9" s="128">
        <v>4487</v>
      </c>
      <c r="E9" s="129">
        <f>HLOOKUP(ABS(MID(B9,6,1)),C$3:H$4,2,0)*D9</f>
        <v>493.57</v>
      </c>
      <c r="F9" s="130">
        <f>D9-E9</f>
        <v>3993.43</v>
      </c>
      <c r="G9" s="120"/>
      <c r="H9" s="120"/>
      <c r="I9" s="131"/>
      <c r="J9" s="120"/>
      <c r="K9" s="121"/>
      <c r="M9" s="2" t="s">
        <v>214</v>
      </c>
      <c r="N9" s="2" t="s">
        <v>218</v>
      </c>
    </row>
    <row r="10" spans="1:15" ht="18" customHeight="1" x14ac:dyDescent="0.2">
      <c r="A10" s="119"/>
      <c r="B10" s="126" t="s">
        <v>188</v>
      </c>
      <c r="C10" s="127">
        <v>43207</v>
      </c>
      <c r="D10" s="128">
        <v>3565</v>
      </c>
      <c r="E10" s="129">
        <f t="shared" ref="E10:E17" si="0">HLOOKUP(ABS(MID(B10,6,1)),C$3:H$4,2,0)*D10</f>
        <v>356.5</v>
      </c>
      <c r="F10" s="130">
        <f t="shared" ref="F10:F17" si="1">D10-E10</f>
        <v>3208.5</v>
      </c>
      <c r="G10" s="120"/>
      <c r="H10" s="120"/>
      <c r="I10" s="120"/>
      <c r="J10" s="120"/>
      <c r="K10" s="121"/>
    </row>
    <row r="11" spans="1:15" ht="18" customHeight="1" x14ac:dyDescent="0.2">
      <c r="A11" s="119"/>
      <c r="B11" s="126" t="s">
        <v>189</v>
      </c>
      <c r="C11" s="127">
        <v>43203</v>
      </c>
      <c r="D11" s="128">
        <v>3653</v>
      </c>
      <c r="E11" s="129">
        <f t="shared" si="0"/>
        <v>73.06</v>
      </c>
      <c r="F11" s="130">
        <f t="shared" si="1"/>
        <v>3579.94</v>
      </c>
      <c r="G11" s="120"/>
      <c r="H11" s="120"/>
      <c r="I11" s="120"/>
      <c r="J11" s="120"/>
      <c r="K11" s="121"/>
    </row>
    <row r="12" spans="1:15" ht="18" customHeight="1" x14ac:dyDescent="0.2">
      <c r="A12" s="119"/>
      <c r="B12" s="126" t="s">
        <v>190</v>
      </c>
      <c r="C12" s="127">
        <v>43206</v>
      </c>
      <c r="D12" s="128">
        <v>2379</v>
      </c>
      <c r="E12" s="129">
        <f t="shared" si="0"/>
        <v>333.06000000000006</v>
      </c>
      <c r="F12" s="130">
        <f t="shared" si="1"/>
        <v>2045.94</v>
      </c>
      <c r="G12" s="120"/>
      <c r="H12" s="120"/>
      <c r="I12" s="120"/>
      <c r="J12" s="120"/>
      <c r="K12" s="121"/>
    </row>
    <row r="13" spans="1:15" ht="18" customHeight="1" x14ac:dyDescent="0.2">
      <c r="A13" s="119"/>
      <c r="B13" s="126" t="s">
        <v>191</v>
      </c>
      <c r="C13" s="127">
        <v>43207</v>
      </c>
      <c r="D13" s="128">
        <v>2853</v>
      </c>
      <c r="E13" s="129">
        <f t="shared" si="0"/>
        <v>285.3</v>
      </c>
      <c r="F13" s="130">
        <f t="shared" si="1"/>
        <v>2567.6999999999998</v>
      </c>
      <c r="G13" s="120"/>
      <c r="H13" s="120"/>
      <c r="I13" s="120"/>
      <c r="J13" s="120"/>
      <c r="K13" s="121"/>
    </row>
    <row r="14" spans="1:15" ht="18" customHeight="1" x14ac:dyDescent="0.2">
      <c r="A14" s="119"/>
      <c r="B14" s="126" t="s">
        <v>192</v>
      </c>
      <c r="C14" s="127">
        <v>43202</v>
      </c>
      <c r="D14" s="128">
        <v>1606</v>
      </c>
      <c r="E14" s="129">
        <f t="shared" si="0"/>
        <v>176.66</v>
      </c>
      <c r="F14" s="130">
        <f t="shared" si="1"/>
        <v>1429.34</v>
      </c>
      <c r="G14" s="120"/>
      <c r="H14" s="120"/>
      <c r="I14" s="120"/>
      <c r="J14" s="120"/>
      <c r="K14" s="121"/>
    </row>
    <row r="15" spans="1:15" ht="18" customHeight="1" x14ac:dyDescent="0.2">
      <c r="A15" s="119"/>
      <c r="B15" s="126" t="s">
        <v>193</v>
      </c>
      <c r="C15" s="127">
        <v>43204</v>
      </c>
      <c r="D15" s="128">
        <v>3294</v>
      </c>
      <c r="E15" s="129">
        <f t="shared" si="0"/>
        <v>329.40000000000003</v>
      </c>
      <c r="F15" s="130">
        <f t="shared" si="1"/>
        <v>2964.6</v>
      </c>
      <c r="G15" s="120"/>
      <c r="H15" s="120"/>
      <c r="I15" s="120"/>
      <c r="J15" s="120"/>
      <c r="K15" s="121"/>
    </row>
    <row r="16" spans="1:15" ht="18" customHeight="1" x14ac:dyDescent="0.2">
      <c r="A16" s="119"/>
      <c r="B16" s="126" t="s">
        <v>194</v>
      </c>
      <c r="C16" s="127">
        <v>43204</v>
      </c>
      <c r="D16" s="128">
        <v>2187</v>
      </c>
      <c r="E16" s="129">
        <f t="shared" si="0"/>
        <v>43.74</v>
      </c>
      <c r="F16" s="130">
        <f t="shared" si="1"/>
        <v>2143.2600000000002</v>
      </c>
      <c r="G16" s="120"/>
      <c r="H16" s="120"/>
      <c r="I16" s="120"/>
      <c r="J16" s="120"/>
      <c r="K16" s="121"/>
    </row>
    <row r="17" spans="1:11" ht="18" customHeight="1" x14ac:dyDescent="0.2">
      <c r="A17" s="119"/>
      <c r="B17" s="126" t="s">
        <v>195</v>
      </c>
      <c r="C17" s="127">
        <v>43203</v>
      </c>
      <c r="D17" s="128">
        <v>2780</v>
      </c>
      <c r="E17" s="129">
        <f t="shared" si="0"/>
        <v>361.40000000000003</v>
      </c>
      <c r="F17" s="130">
        <f t="shared" si="1"/>
        <v>2418.6</v>
      </c>
      <c r="G17" s="120"/>
      <c r="H17" s="120"/>
      <c r="I17" s="120"/>
      <c r="J17" s="120"/>
      <c r="K17" s="121"/>
    </row>
    <row r="18" spans="1:11" ht="18" customHeight="1" thickBot="1" x14ac:dyDescent="0.25">
      <c r="A18" s="132"/>
      <c r="B18" s="133"/>
      <c r="C18" s="133"/>
      <c r="D18" s="133"/>
      <c r="E18" s="133"/>
      <c r="F18" s="133"/>
      <c r="G18" s="133"/>
      <c r="H18" s="133"/>
      <c r="I18" s="133"/>
      <c r="J18" s="133"/>
      <c r="K18" s="13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C96F-73AD-4410-B019-289D68441389}">
  <sheetPr codeName="Planilha6">
    <tabColor theme="9" tint="-0.249977111117893"/>
  </sheetPr>
  <dimension ref="B2:O17"/>
  <sheetViews>
    <sheetView zoomScale="130" zoomScaleNormal="130" workbookViewId="0">
      <selection activeCell="E9" sqref="E9"/>
    </sheetView>
  </sheetViews>
  <sheetFormatPr defaultColWidth="9.7109375" defaultRowHeight="18" customHeight="1" x14ac:dyDescent="0.2"/>
  <cols>
    <col min="1" max="1" width="9.7109375" style="2"/>
    <col min="2" max="2" width="11.85546875" style="2" customWidth="1"/>
    <col min="3" max="3" width="10.42578125" style="2" bestFit="1" customWidth="1"/>
    <col min="4" max="4" width="9.7109375" style="2"/>
    <col min="5" max="5" width="12" style="2" bestFit="1" customWidth="1"/>
    <col min="6" max="6" width="10.7109375" style="2" bestFit="1" customWidth="1"/>
    <col min="7" max="16384" width="9.7109375" style="2"/>
  </cols>
  <sheetData>
    <row r="2" spans="2:15" ht="18" customHeight="1" x14ac:dyDescent="0.2">
      <c r="C2" s="2" t="s">
        <v>172</v>
      </c>
    </row>
    <row r="3" spans="2:15" ht="18" customHeight="1" x14ac:dyDescent="0.2">
      <c r="B3" s="85" t="s">
        <v>108</v>
      </c>
      <c r="C3" s="32">
        <v>1</v>
      </c>
      <c r="D3" s="32">
        <v>2</v>
      </c>
      <c r="E3" s="32">
        <v>3</v>
      </c>
      <c r="F3" s="32">
        <v>4</v>
      </c>
      <c r="G3" s="32">
        <v>5</v>
      </c>
      <c r="H3" s="32">
        <v>6</v>
      </c>
      <c r="I3" s="32">
        <v>7</v>
      </c>
      <c r="J3" s="32">
        <v>8</v>
      </c>
      <c r="K3" s="32">
        <v>9</v>
      </c>
      <c r="L3" s="32">
        <v>10</v>
      </c>
      <c r="M3" s="32">
        <v>11</v>
      </c>
      <c r="N3" s="32">
        <v>12</v>
      </c>
    </row>
    <row r="4" spans="2:15" ht="18" customHeight="1" x14ac:dyDescent="0.2">
      <c r="B4" s="85" t="s">
        <v>173</v>
      </c>
      <c r="C4" s="86">
        <v>0.02</v>
      </c>
      <c r="D4" s="86">
        <v>0.1</v>
      </c>
      <c r="E4" s="86">
        <v>0.13</v>
      </c>
      <c r="F4" s="86">
        <v>0.11</v>
      </c>
      <c r="G4" s="86">
        <v>0.1</v>
      </c>
      <c r="H4" s="86">
        <v>0.14000000000000001</v>
      </c>
      <c r="I4" s="86">
        <v>0.15</v>
      </c>
      <c r="J4" s="86">
        <v>0.04</v>
      </c>
      <c r="K4" s="86">
        <v>0.02</v>
      </c>
      <c r="L4" s="86">
        <v>0.05</v>
      </c>
      <c r="M4" s="86">
        <v>7.0000000000000007E-2</v>
      </c>
      <c r="N4" s="86">
        <v>0.04</v>
      </c>
    </row>
    <row r="5" spans="2:15" ht="18" customHeight="1" x14ac:dyDescent="0.2">
      <c r="C5"/>
      <c r="D5"/>
      <c r="E5"/>
      <c r="F5"/>
      <c r="G5"/>
      <c r="H5"/>
      <c r="I5"/>
      <c r="J5"/>
      <c r="K5"/>
      <c r="L5"/>
      <c r="M5"/>
      <c r="N5"/>
      <c r="O5"/>
    </row>
    <row r="6" spans="2:15" ht="18" customHeight="1" x14ac:dyDescent="0.2">
      <c r="B6" s="3" t="s">
        <v>174</v>
      </c>
      <c r="C6"/>
      <c r="D6"/>
      <c r="E6"/>
      <c r="F6"/>
      <c r="G6"/>
      <c r="H6"/>
      <c r="I6"/>
      <c r="J6"/>
      <c r="K6"/>
      <c r="L6"/>
      <c r="M6"/>
      <c r="N6"/>
      <c r="O6"/>
    </row>
    <row r="7" spans="2:15" ht="18" customHeight="1" x14ac:dyDescent="0.2">
      <c r="C7"/>
      <c r="D7"/>
      <c r="E7"/>
      <c r="F7"/>
      <c r="G7"/>
      <c r="I7"/>
      <c r="J7"/>
      <c r="K7" s="3"/>
      <c r="L7" s="87"/>
      <c r="M7" s="88"/>
      <c r="N7"/>
      <c r="O7"/>
    </row>
    <row r="8" spans="2:15" ht="18" customHeight="1" x14ac:dyDescent="0.2">
      <c r="B8" s="16" t="s">
        <v>175</v>
      </c>
      <c r="C8" s="6" t="s">
        <v>123</v>
      </c>
      <c r="D8" s="6" t="s">
        <v>4</v>
      </c>
      <c r="E8" s="6" t="s">
        <v>84</v>
      </c>
      <c r="F8" s="6" t="s">
        <v>81</v>
      </c>
      <c r="G8"/>
      <c r="H8"/>
      <c r="I8"/>
      <c r="J8"/>
      <c r="K8" s="4"/>
      <c r="L8" s="89"/>
      <c r="M8" s="88"/>
      <c r="N8"/>
      <c r="O8"/>
    </row>
    <row r="9" spans="2:15" ht="18" customHeight="1" x14ac:dyDescent="0.2">
      <c r="B9" s="4" t="s">
        <v>176</v>
      </c>
      <c r="C9" s="10">
        <v>43198</v>
      </c>
      <c r="D9" s="9">
        <v>4487</v>
      </c>
      <c r="E9" s="90">
        <f t="shared" ref="E9:E17" si="0">HLOOKUP(MONTH(C9),MesDesconto,2,0)*D9</f>
        <v>493.57</v>
      </c>
      <c r="F9" s="91">
        <f>D9-E9</f>
        <v>3993.43</v>
      </c>
      <c r="K9" s="3"/>
      <c r="L9" s="3"/>
      <c r="M9" s="3"/>
    </row>
    <row r="10" spans="2:15" ht="18" customHeight="1" x14ac:dyDescent="0.2">
      <c r="B10" s="4" t="s">
        <v>177</v>
      </c>
      <c r="C10" s="10">
        <v>43207</v>
      </c>
      <c r="D10" s="9">
        <v>3565</v>
      </c>
      <c r="E10" s="90">
        <f t="shared" si="0"/>
        <v>392.15</v>
      </c>
      <c r="F10" s="91">
        <f t="shared" ref="F10:F17" si="1">D10-E10</f>
        <v>3172.85</v>
      </c>
      <c r="G10" s="3"/>
    </row>
    <row r="11" spans="2:15" ht="18" customHeight="1" x14ac:dyDescent="0.2">
      <c r="B11" s="4" t="s">
        <v>178</v>
      </c>
      <c r="C11" s="10">
        <v>43203</v>
      </c>
      <c r="D11" s="9">
        <v>3653</v>
      </c>
      <c r="E11" s="90">
        <f t="shared" si="0"/>
        <v>401.83</v>
      </c>
      <c r="F11" s="91">
        <f t="shared" si="1"/>
        <v>3251.17</v>
      </c>
    </row>
    <row r="12" spans="2:15" ht="18" customHeight="1" x14ac:dyDescent="0.2">
      <c r="B12" s="4" t="s">
        <v>179</v>
      </c>
      <c r="C12" s="10">
        <v>43206</v>
      </c>
      <c r="D12" s="9">
        <v>2379</v>
      </c>
      <c r="E12" s="90">
        <f t="shared" si="0"/>
        <v>261.69</v>
      </c>
      <c r="F12" s="91">
        <f t="shared" si="1"/>
        <v>2117.31</v>
      </c>
    </row>
    <row r="13" spans="2:15" ht="18" customHeight="1" x14ac:dyDescent="0.2">
      <c r="B13" s="4" t="s">
        <v>180</v>
      </c>
      <c r="C13" s="10">
        <v>43207</v>
      </c>
      <c r="D13" s="9">
        <v>2853</v>
      </c>
      <c r="E13" s="90">
        <f t="shared" si="0"/>
        <v>313.83</v>
      </c>
      <c r="F13" s="91">
        <f t="shared" si="1"/>
        <v>2539.17</v>
      </c>
    </row>
    <row r="14" spans="2:15" ht="18" customHeight="1" x14ac:dyDescent="0.2">
      <c r="B14" s="4" t="s">
        <v>181</v>
      </c>
      <c r="C14" s="10">
        <v>43202</v>
      </c>
      <c r="D14" s="9">
        <v>1606</v>
      </c>
      <c r="E14" s="90">
        <f t="shared" si="0"/>
        <v>176.66</v>
      </c>
      <c r="F14" s="91">
        <f t="shared" si="1"/>
        <v>1429.34</v>
      </c>
    </row>
    <row r="15" spans="2:15" ht="18" customHeight="1" x14ac:dyDescent="0.2">
      <c r="B15" s="4" t="s">
        <v>182</v>
      </c>
      <c r="C15" s="10">
        <v>43204</v>
      </c>
      <c r="D15" s="9">
        <v>3294</v>
      </c>
      <c r="E15" s="90">
        <f t="shared" si="0"/>
        <v>362.34</v>
      </c>
      <c r="F15" s="91">
        <f t="shared" si="1"/>
        <v>2931.66</v>
      </c>
    </row>
    <row r="16" spans="2:15" ht="18" customHeight="1" x14ac:dyDescent="0.2">
      <c r="B16" s="4" t="s">
        <v>183</v>
      </c>
      <c r="C16" s="10">
        <v>43204</v>
      </c>
      <c r="D16" s="9">
        <v>2187</v>
      </c>
      <c r="E16" s="90">
        <f t="shared" si="0"/>
        <v>240.57</v>
      </c>
      <c r="F16" s="91">
        <f t="shared" si="1"/>
        <v>1946.43</v>
      </c>
    </row>
    <row r="17" spans="2:6" ht="18" customHeight="1" x14ac:dyDescent="0.2">
      <c r="B17" s="4" t="s">
        <v>184</v>
      </c>
      <c r="C17" s="10">
        <v>43203</v>
      </c>
      <c r="D17" s="9">
        <v>2780</v>
      </c>
      <c r="E17" s="90">
        <f t="shared" si="0"/>
        <v>305.8</v>
      </c>
      <c r="F17" s="91">
        <f t="shared" si="1"/>
        <v>2474.1999999999998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FF5A-BA12-46E5-8634-883B693F4014}">
  <sheetPr codeName="Planilha7">
    <tabColor theme="9" tint="-0.249977111117893"/>
  </sheetPr>
  <dimension ref="B1:I17"/>
  <sheetViews>
    <sheetView zoomScaleNormal="100" workbookViewId="0">
      <selection activeCell="F9" sqref="F9"/>
    </sheetView>
  </sheetViews>
  <sheetFormatPr defaultColWidth="9.7109375" defaultRowHeight="18" customHeight="1" x14ac:dyDescent="0.2"/>
  <cols>
    <col min="1" max="1" width="9.7109375" style="2"/>
    <col min="2" max="2" width="14.5703125" style="2" customWidth="1"/>
    <col min="3" max="3" width="10" style="2" bestFit="1" customWidth="1"/>
    <col min="4" max="4" width="12.7109375" style="2" customWidth="1"/>
    <col min="5" max="5" width="14.140625" style="2" bestFit="1" customWidth="1"/>
    <col min="6" max="6" width="14.28515625" style="2" bestFit="1" customWidth="1"/>
    <col min="7" max="7" width="13.5703125" style="2" bestFit="1" customWidth="1"/>
    <col min="8" max="8" width="13.85546875" style="2" bestFit="1" customWidth="1"/>
    <col min="9" max="9" width="11.5703125" style="2" bestFit="1" customWidth="1"/>
    <col min="10" max="16384" width="9.7109375" style="2"/>
  </cols>
  <sheetData>
    <row r="1" spans="2:9" ht="18" customHeight="1" x14ac:dyDescent="0.2">
      <c r="C1" s="3" t="s">
        <v>89</v>
      </c>
    </row>
    <row r="2" spans="2:9" ht="18" customHeight="1" x14ac:dyDescent="0.2">
      <c r="B2" s="3" t="s">
        <v>90</v>
      </c>
    </row>
    <row r="4" spans="2:9" ht="18" customHeight="1" x14ac:dyDescent="0.2">
      <c r="B4" s="3" t="s">
        <v>91</v>
      </c>
      <c r="C4" s="29" t="s">
        <v>92</v>
      </c>
      <c r="D4" s="29" t="s">
        <v>93</v>
      </c>
      <c r="E4" s="29" t="s">
        <v>94</v>
      </c>
      <c r="F4" s="29" t="s">
        <v>95</v>
      </c>
      <c r="G4" s="29" t="s">
        <v>96</v>
      </c>
      <c r="H4" s="29" t="s">
        <v>97</v>
      </c>
      <c r="I4" s="29" t="s">
        <v>98</v>
      </c>
    </row>
    <row r="5" spans="2:9" ht="18" customHeight="1" x14ac:dyDescent="0.2">
      <c r="B5" s="30" t="s">
        <v>99</v>
      </c>
      <c r="C5" s="31">
        <v>0.04</v>
      </c>
      <c r="D5" s="31">
        <v>4.4999999999999998E-2</v>
      </c>
      <c r="E5" s="31">
        <v>0.06</v>
      </c>
      <c r="F5" s="31">
        <v>0.08</v>
      </c>
      <c r="G5" s="31">
        <v>0.03</v>
      </c>
      <c r="H5" s="31">
        <v>7.0000000000000007E-2</v>
      </c>
      <c r="I5" s="31">
        <v>5.5E-2</v>
      </c>
    </row>
    <row r="6" spans="2:9" ht="18" customHeight="1" x14ac:dyDescent="0.2">
      <c r="B6" s="30" t="s">
        <v>100</v>
      </c>
      <c r="C6" s="31">
        <v>0.02</v>
      </c>
      <c r="D6" s="31">
        <v>1.4999999999999999E-2</v>
      </c>
      <c r="E6" s="31">
        <v>2.5000000000000001E-2</v>
      </c>
      <c r="F6" s="31">
        <v>0.03</v>
      </c>
      <c r="G6" s="31">
        <v>0.01</v>
      </c>
      <c r="H6" s="31">
        <v>2.5000000000000001E-2</v>
      </c>
      <c r="I6" s="31">
        <v>2.5000000000000001E-2</v>
      </c>
    </row>
    <row r="8" spans="2:9" ht="18" customHeight="1" x14ac:dyDescent="0.2">
      <c r="B8" s="32" t="s">
        <v>101</v>
      </c>
      <c r="C8" s="32" t="s">
        <v>91</v>
      </c>
      <c r="D8" s="32" t="s">
        <v>102</v>
      </c>
      <c r="E8" s="33" t="s">
        <v>103</v>
      </c>
      <c r="F8" s="34" t="s">
        <v>104</v>
      </c>
    </row>
    <row r="9" spans="2:9" ht="18" customHeight="1" x14ac:dyDescent="0.2">
      <c r="B9" s="2" t="s">
        <v>92</v>
      </c>
      <c r="C9" s="9">
        <v>50000</v>
      </c>
      <c r="D9" s="9">
        <v>69719</v>
      </c>
      <c r="E9" s="92" t="str">
        <f t="shared" ref="E9:E15" si="0">IF(C9&gt;D9,"Não","Sim")</f>
        <v>Sim</v>
      </c>
      <c r="F9" s="35">
        <f>$D9*HLOOKUP($B9,C$4:I$6,IF($E9="Sim",2,3),0)</f>
        <v>2788.76</v>
      </c>
    </row>
    <row r="10" spans="2:9" ht="18" customHeight="1" x14ac:dyDescent="0.2">
      <c r="B10" s="2" t="s">
        <v>93</v>
      </c>
      <c r="C10" s="9">
        <v>50000</v>
      </c>
      <c r="D10" s="9">
        <v>43705</v>
      </c>
      <c r="E10" s="92" t="str">
        <f t="shared" si="0"/>
        <v>Não</v>
      </c>
      <c r="F10" s="35">
        <f t="shared" ref="F10:F15" si="1">$D10*HLOOKUP($B10,C$4:I$6,IF($E10="Sim",2,3),0)</f>
        <v>655.57499999999993</v>
      </c>
    </row>
    <row r="11" spans="2:9" ht="18" customHeight="1" x14ac:dyDescent="0.2">
      <c r="B11" s="2" t="s">
        <v>94</v>
      </c>
      <c r="C11" s="9">
        <v>50000</v>
      </c>
      <c r="D11" s="9">
        <v>65210</v>
      </c>
      <c r="E11" s="92" t="str">
        <f t="shared" si="0"/>
        <v>Sim</v>
      </c>
      <c r="F11" s="35">
        <f t="shared" si="1"/>
        <v>3912.6</v>
      </c>
    </row>
    <row r="12" spans="2:9" ht="18" customHeight="1" x14ac:dyDescent="0.2">
      <c r="B12" s="2" t="s">
        <v>95</v>
      </c>
      <c r="C12" s="9">
        <v>50000</v>
      </c>
      <c r="D12" s="9">
        <v>35357</v>
      </c>
      <c r="E12" s="92" t="str">
        <f t="shared" si="0"/>
        <v>Não</v>
      </c>
      <c r="F12" s="35">
        <f t="shared" si="1"/>
        <v>1060.71</v>
      </c>
    </row>
    <row r="13" spans="2:9" ht="18" customHeight="1" x14ac:dyDescent="0.2">
      <c r="B13" s="2" t="s">
        <v>96</v>
      </c>
      <c r="C13" s="9">
        <v>50000</v>
      </c>
      <c r="D13" s="9">
        <v>45295</v>
      </c>
      <c r="E13" s="92" t="str">
        <f t="shared" si="0"/>
        <v>Não</v>
      </c>
      <c r="F13" s="35">
        <f t="shared" si="1"/>
        <v>452.95</v>
      </c>
    </row>
    <row r="14" spans="2:9" ht="18" customHeight="1" x14ac:dyDescent="0.2">
      <c r="B14" s="2" t="s">
        <v>97</v>
      </c>
      <c r="C14" s="9">
        <v>50000</v>
      </c>
      <c r="D14" s="9">
        <v>48392</v>
      </c>
      <c r="E14" s="92" t="str">
        <f t="shared" si="0"/>
        <v>Não</v>
      </c>
      <c r="F14" s="35">
        <f t="shared" si="1"/>
        <v>1209.8</v>
      </c>
    </row>
    <row r="15" spans="2:9" ht="18" customHeight="1" x14ac:dyDescent="0.2">
      <c r="B15" s="2" t="s">
        <v>98</v>
      </c>
      <c r="C15" s="9">
        <v>50000</v>
      </c>
      <c r="D15" s="9">
        <v>32367</v>
      </c>
      <c r="E15" s="92" t="str">
        <f t="shared" si="0"/>
        <v>Não</v>
      </c>
      <c r="F15" s="35">
        <f t="shared" si="1"/>
        <v>809.17500000000007</v>
      </c>
    </row>
    <row r="16" spans="2:9" ht="18" customHeight="1" x14ac:dyDescent="0.2">
      <c r="I16"/>
    </row>
    <row r="17" spans="9:9" ht="18" customHeight="1" x14ac:dyDescent="0.2">
      <c r="I17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AAD8E-1E66-4937-88F0-B92FB954DF06}">
  <sheetPr codeName="Planilha8">
    <tabColor theme="9" tint="-0.249977111117893"/>
  </sheetPr>
  <dimension ref="A1:J12"/>
  <sheetViews>
    <sheetView zoomScale="130" zoomScaleNormal="130" workbookViewId="0">
      <selection activeCell="E11" sqref="E11"/>
    </sheetView>
  </sheetViews>
  <sheetFormatPr defaultColWidth="9.7109375" defaultRowHeight="18" customHeight="1" x14ac:dyDescent="0.2"/>
  <cols>
    <col min="1" max="1" width="8" style="2" customWidth="1"/>
    <col min="2" max="2" width="13.7109375" style="2" customWidth="1"/>
    <col min="3" max="4" width="9.7109375" style="2"/>
    <col min="5" max="5" width="12" style="2" bestFit="1" customWidth="1"/>
    <col min="6" max="16384" width="9.7109375" style="2"/>
  </cols>
  <sheetData>
    <row r="1" spans="1:10" ht="18" customHeight="1" x14ac:dyDescent="0.2">
      <c r="A1" s="46"/>
      <c r="B1" s="46"/>
      <c r="C1" s="46"/>
      <c r="D1" s="46"/>
      <c r="E1" s="46"/>
      <c r="F1" s="46"/>
      <c r="G1" s="46"/>
      <c r="H1" s="46"/>
      <c r="I1" s="46"/>
      <c r="J1" s="46"/>
    </row>
    <row r="2" spans="1:10" ht="18" customHeight="1" x14ac:dyDescent="0.2">
      <c r="A2" s="46"/>
      <c r="B2" s="45" t="s">
        <v>129</v>
      </c>
      <c r="C2" s="46"/>
      <c r="D2" s="46"/>
      <c r="E2" s="46"/>
      <c r="F2" s="46"/>
      <c r="G2" s="46"/>
      <c r="H2" s="47"/>
      <c r="I2" s="46"/>
      <c r="J2" s="46"/>
    </row>
    <row r="3" spans="1:10" ht="18" customHeight="1" x14ac:dyDescent="0.2">
      <c r="A3" s="46"/>
      <c r="B3" s="45" t="s">
        <v>130</v>
      </c>
      <c r="C3" s="46"/>
      <c r="D3" s="46"/>
      <c r="E3" s="46"/>
      <c r="F3" s="46"/>
      <c r="G3" s="77" t="s">
        <v>131</v>
      </c>
      <c r="H3" s="46"/>
      <c r="I3" s="46"/>
      <c r="J3" s="46"/>
    </row>
    <row r="4" spans="1:10" ht="18" customHeight="1" x14ac:dyDescent="0.2">
      <c r="A4" s="49"/>
      <c r="B4" s="48" t="s">
        <v>132</v>
      </c>
      <c r="C4" s="48" t="s">
        <v>5</v>
      </c>
      <c r="D4" s="48" t="s">
        <v>133</v>
      </c>
      <c r="E4" s="50" t="s">
        <v>134</v>
      </c>
      <c r="F4"/>
      <c r="G4" s="78" t="s">
        <v>135</v>
      </c>
      <c r="H4" s="79" t="s">
        <v>136</v>
      </c>
      <c r="I4" s="49"/>
      <c r="J4" s="49"/>
    </row>
    <row r="5" spans="1:10" ht="18" customHeight="1" x14ac:dyDescent="0.2">
      <c r="A5" s="49"/>
      <c r="B5" s="49" t="s">
        <v>137</v>
      </c>
      <c r="C5" s="80">
        <v>43070</v>
      </c>
      <c r="D5" s="81">
        <v>123</v>
      </c>
      <c r="E5" s="82">
        <f>VLOOKUP(D5,G$5:H$8,2,1)*D5</f>
        <v>24.6</v>
      </c>
      <c r="F5">
        <f>D5*0.2</f>
        <v>24.6</v>
      </c>
      <c r="G5" s="64">
        <v>10</v>
      </c>
      <c r="H5" s="83">
        <v>0.1</v>
      </c>
      <c r="I5" s="49"/>
      <c r="J5" s="49"/>
    </row>
    <row r="6" spans="1:10" ht="18" customHeight="1" x14ac:dyDescent="0.2">
      <c r="A6" s="49"/>
      <c r="B6" s="49" t="s">
        <v>138</v>
      </c>
      <c r="C6" s="80">
        <v>43070</v>
      </c>
      <c r="D6" s="81">
        <v>100</v>
      </c>
      <c r="E6" s="82">
        <f t="shared" ref="E6:E12" si="0">VLOOKUP(D6,G$5:H$8,2,1)*D6</f>
        <v>15</v>
      </c>
      <c r="F6"/>
      <c r="G6" s="64">
        <v>60</v>
      </c>
      <c r="H6" s="83">
        <v>0.15</v>
      </c>
      <c r="I6" s="49"/>
      <c r="J6" s="49"/>
    </row>
    <row r="7" spans="1:10" ht="18" customHeight="1" x14ac:dyDescent="0.2">
      <c r="A7" s="49"/>
      <c r="B7" s="49" t="s">
        <v>139</v>
      </c>
      <c r="C7" s="80">
        <v>43071</v>
      </c>
      <c r="D7" s="81">
        <v>173</v>
      </c>
      <c r="E7" s="82">
        <f t="shared" si="0"/>
        <v>43.25</v>
      </c>
      <c r="F7"/>
      <c r="G7" s="64">
        <v>110</v>
      </c>
      <c r="H7" s="83">
        <v>0.2</v>
      </c>
      <c r="I7" s="49"/>
      <c r="J7" s="49"/>
    </row>
    <row r="8" spans="1:10" ht="18" customHeight="1" x14ac:dyDescent="0.2">
      <c r="A8" s="49"/>
      <c r="B8" s="49" t="s">
        <v>140</v>
      </c>
      <c r="C8" s="80">
        <v>43071</v>
      </c>
      <c r="D8" s="81">
        <v>144</v>
      </c>
      <c r="E8" s="82">
        <f t="shared" si="0"/>
        <v>28.8</v>
      </c>
      <c r="F8"/>
      <c r="G8" s="64">
        <v>160</v>
      </c>
      <c r="H8" s="83">
        <v>0.25</v>
      </c>
      <c r="I8" s="49"/>
      <c r="J8" s="49"/>
    </row>
    <row r="9" spans="1:10" ht="18" customHeight="1" x14ac:dyDescent="0.2">
      <c r="A9" s="49"/>
      <c r="B9" s="49" t="s">
        <v>141</v>
      </c>
      <c r="C9" s="80">
        <v>43072</v>
      </c>
      <c r="D9" s="81">
        <v>193</v>
      </c>
      <c r="E9" s="82">
        <f t="shared" si="0"/>
        <v>48.25</v>
      </c>
      <c r="F9"/>
      <c r="G9"/>
      <c r="H9"/>
      <c r="I9" s="49"/>
      <c r="J9" s="49"/>
    </row>
    <row r="10" spans="1:10" ht="18" customHeight="1" x14ac:dyDescent="0.2">
      <c r="A10" s="49"/>
      <c r="B10" s="49" t="s">
        <v>142</v>
      </c>
      <c r="C10" s="80">
        <v>43074</v>
      </c>
      <c r="D10" s="81">
        <v>37</v>
      </c>
      <c r="E10" s="82">
        <f t="shared" si="0"/>
        <v>3.7</v>
      </c>
      <c r="F10"/>
      <c r="G10"/>
      <c r="H10"/>
      <c r="I10" s="49"/>
      <c r="J10" s="49"/>
    </row>
    <row r="11" spans="1:10" ht="18" customHeight="1" x14ac:dyDescent="0.2">
      <c r="A11" s="49"/>
      <c r="B11" s="49" t="s">
        <v>143</v>
      </c>
      <c r="C11" s="80">
        <v>43075</v>
      </c>
      <c r="D11" s="81">
        <v>64</v>
      </c>
      <c r="E11" s="82">
        <f t="shared" si="0"/>
        <v>9.6</v>
      </c>
      <c r="F11"/>
      <c r="G11"/>
      <c r="H11"/>
      <c r="I11" s="49"/>
      <c r="J11" s="49"/>
    </row>
    <row r="12" spans="1:10" ht="18" customHeight="1" x14ac:dyDescent="0.2">
      <c r="A12" s="49"/>
      <c r="B12" s="49" t="s">
        <v>144</v>
      </c>
      <c r="C12" s="80">
        <v>43076</v>
      </c>
      <c r="D12" s="81">
        <v>180</v>
      </c>
      <c r="E12" s="82">
        <f t="shared" si="0"/>
        <v>45</v>
      </c>
      <c r="F12"/>
      <c r="G12"/>
      <c r="H12"/>
      <c r="I12" s="49"/>
      <c r="J12" s="4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6D32-492A-4688-B551-C3B023B00877}">
  <sheetPr codeName="Planilha9">
    <tabColor theme="9" tint="-0.249977111117893"/>
  </sheetPr>
  <dimension ref="B1:L210"/>
  <sheetViews>
    <sheetView zoomScale="90" zoomScaleNormal="90" workbookViewId="0">
      <selection activeCell="C9" sqref="C9"/>
    </sheetView>
  </sheetViews>
  <sheetFormatPr defaultRowHeight="18" customHeight="1" x14ac:dyDescent="0.2"/>
  <cols>
    <col min="1" max="1" width="3.5703125" style="46" customWidth="1"/>
    <col min="2" max="2" width="76.7109375" style="46" customWidth="1"/>
    <col min="3" max="4" width="15.42578125" style="46" customWidth="1"/>
    <col min="5" max="5" width="36.85546875" style="46" customWidth="1"/>
    <col min="6" max="7" width="11.28515625" style="46" customWidth="1"/>
    <col min="8" max="8" width="11.7109375" style="46" bestFit="1" customWidth="1"/>
    <col min="9" max="12" width="11.28515625" style="46" customWidth="1"/>
    <col min="13" max="16384" width="9.140625" style="46"/>
  </cols>
  <sheetData>
    <row r="1" spans="2:12" ht="18" customHeight="1" x14ac:dyDescent="0.2">
      <c r="B1" s="63" t="s">
        <v>120</v>
      </c>
    </row>
    <row r="2" spans="2:12" ht="18" customHeight="1" x14ac:dyDescent="0.2">
      <c r="B2" s="45" t="s">
        <v>121</v>
      </c>
    </row>
    <row r="3" spans="2:12" ht="18" customHeight="1" x14ac:dyDescent="0.2">
      <c r="K3" s="45" t="s">
        <v>122</v>
      </c>
    </row>
    <row r="4" spans="2:12" s="49" customFormat="1" ht="18" customHeight="1" thickBot="1" x14ac:dyDescent="0.25">
      <c r="B4" s="48" t="s">
        <v>115</v>
      </c>
      <c r="C4" s="48" t="s">
        <v>116</v>
      </c>
      <c r="D4" s="112"/>
      <c r="F4" s="48" t="s">
        <v>2</v>
      </c>
      <c r="G4" s="48" t="s">
        <v>123</v>
      </c>
      <c r="H4" s="48" t="s">
        <v>4</v>
      </c>
      <c r="I4" s="48" t="s">
        <v>124</v>
      </c>
      <c r="J4"/>
      <c r="K4" s="64">
        <v>1</v>
      </c>
      <c r="L4" s="65">
        <v>0.02</v>
      </c>
    </row>
    <row r="5" spans="2:12" s="49" customFormat="1" ht="18" customHeight="1" thickBot="1" x14ac:dyDescent="0.25">
      <c r="B5" s="66" t="s">
        <v>125</v>
      </c>
      <c r="C5" s="67">
        <v>2287</v>
      </c>
      <c r="D5" s="67"/>
      <c r="E5" s="111" t="s">
        <v>208</v>
      </c>
      <c r="F5" s="55">
        <v>3676</v>
      </c>
      <c r="G5" s="68">
        <v>43097</v>
      </c>
      <c r="H5" s="69">
        <v>1622</v>
      </c>
      <c r="I5" s="70" t="s">
        <v>126</v>
      </c>
      <c r="J5"/>
      <c r="K5" s="64">
        <v>2</v>
      </c>
      <c r="L5" s="65">
        <v>0.03</v>
      </c>
    </row>
    <row r="6" spans="2:12" s="49" customFormat="1" ht="18" customHeight="1" thickBot="1" x14ac:dyDescent="0.25">
      <c r="B6" s="71" t="s">
        <v>123</v>
      </c>
      <c r="C6" s="72">
        <f>VLOOKUP(C5,F:I,2,0)</f>
        <v>43090</v>
      </c>
      <c r="D6" s="72"/>
      <c r="E6" s="110" t="str">
        <f ca="1">_xlfn.FORMULATEXT(C6)</f>
        <v>=VLOOKUP(C5;F:I;2;0)</v>
      </c>
      <c r="F6" s="55">
        <v>3255</v>
      </c>
      <c r="G6" s="68">
        <v>43095</v>
      </c>
      <c r="H6" s="69">
        <v>3836</v>
      </c>
      <c r="I6" s="70" t="s">
        <v>127</v>
      </c>
      <c r="J6"/>
      <c r="K6" s="64">
        <v>3</v>
      </c>
      <c r="L6" s="65">
        <v>0.08</v>
      </c>
    </row>
    <row r="7" spans="2:12" s="49" customFormat="1" ht="18" customHeight="1" thickBot="1" x14ac:dyDescent="0.25">
      <c r="B7" s="71" t="s">
        <v>4</v>
      </c>
      <c r="C7" s="73">
        <f>VLOOKUP(C5,F:I,3,0)</f>
        <v>1665</v>
      </c>
      <c r="D7" s="73"/>
      <c r="E7" s="110" t="str">
        <f ca="1">_xlfn.FORMULATEXT(C7)</f>
        <v>=VLOOKUP(C5;F:I;3;0)</v>
      </c>
      <c r="F7" s="55">
        <v>1546</v>
      </c>
      <c r="G7" s="68">
        <v>43093</v>
      </c>
      <c r="H7" s="69">
        <v>3577</v>
      </c>
      <c r="I7" s="70" t="s">
        <v>126</v>
      </c>
      <c r="J7"/>
      <c r="K7" s="64">
        <v>4</v>
      </c>
      <c r="L7" s="65">
        <v>0.06</v>
      </c>
    </row>
    <row r="8" spans="2:12" s="49" customFormat="1" ht="18" customHeight="1" thickBot="1" x14ac:dyDescent="0.25">
      <c r="B8" s="71" t="s">
        <v>124</v>
      </c>
      <c r="C8" s="73" t="str">
        <f>VLOOKUP(C5,F:I,4,0)</f>
        <v>NÃO</v>
      </c>
      <c r="D8" s="73"/>
      <c r="E8" s="110" t="str">
        <f ca="1">_xlfn.FORMULATEXT(C8)</f>
        <v>=VLOOKUP(C5;F:I;4;0)</v>
      </c>
      <c r="F8" s="55">
        <v>1685</v>
      </c>
      <c r="G8" s="68">
        <v>43089</v>
      </c>
      <c r="H8" s="69">
        <v>3453</v>
      </c>
      <c r="I8" s="70" t="s">
        <v>126</v>
      </c>
      <c r="J8"/>
      <c r="K8" s="64">
        <v>5</v>
      </c>
      <c r="L8" s="65">
        <v>7.0000000000000007E-2</v>
      </c>
    </row>
    <row r="9" spans="2:12" s="49" customFormat="1" ht="18" customHeight="1" thickBot="1" x14ac:dyDescent="0.25">
      <c r="B9" s="114" t="s">
        <v>128</v>
      </c>
      <c r="C9" s="115">
        <f>VLOOKUP(MONTH(C6),K:L,2,0)*C7</f>
        <v>16.649999999999999</v>
      </c>
      <c r="D9" s="113">
        <f>C7-VLOOKUP(MONTH(C6),K:L,2,0)*C7</f>
        <v>1648.35</v>
      </c>
      <c r="E9" s="110" t="str">
        <f ca="1">_xlfn.FORMULATEXT(D9)</f>
        <v>=C7-VLOOKUP(MONTH(C6);K:L;2;0)*C7</v>
      </c>
      <c r="F9" s="55">
        <v>2549</v>
      </c>
      <c r="G9" s="68">
        <v>43089</v>
      </c>
      <c r="H9" s="69">
        <v>1411</v>
      </c>
      <c r="I9" s="70" t="s">
        <v>127</v>
      </c>
      <c r="J9"/>
      <c r="K9" s="64">
        <v>6</v>
      </c>
      <c r="L9" s="74">
        <v>0.03</v>
      </c>
    </row>
    <row r="10" spans="2:12" s="49" customFormat="1" ht="18" customHeight="1" x14ac:dyDescent="0.2">
      <c r="C10" s="75"/>
      <c r="D10" s="75">
        <f>C7-C9</f>
        <v>1648.35</v>
      </c>
      <c r="F10" s="55">
        <v>2289</v>
      </c>
      <c r="G10" s="68">
        <v>43107</v>
      </c>
      <c r="H10" s="69">
        <v>2247</v>
      </c>
      <c r="I10" s="70" t="s">
        <v>126</v>
      </c>
      <c r="J10"/>
      <c r="K10" s="64">
        <v>7</v>
      </c>
      <c r="L10" s="65">
        <v>0.02</v>
      </c>
    </row>
    <row r="11" spans="2:12" s="49" customFormat="1" ht="18" customHeight="1" x14ac:dyDescent="0.2">
      <c r="B11" s="67"/>
      <c r="F11" s="55">
        <v>2461</v>
      </c>
      <c r="G11" s="68">
        <v>43095</v>
      </c>
      <c r="H11" s="69">
        <v>2702</v>
      </c>
      <c r="I11" s="70" t="s">
        <v>126</v>
      </c>
      <c r="J11"/>
      <c r="K11" s="64">
        <v>8</v>
      </c>
      <c r="L11" s="65">
        <v>0.03</v>
      </c>
    </row>
    <row r="12" spans="2:12" s="49" customFormat="1" ht="18" customHeight="1" x14ac:dyDescent="0.2">
      <c r="C12" s="76"/>
      <c r="D12" s="76"/>
      <c r="F12" s="55">
        <v>2376</v>
      </c>
      <c r="G12" s="68">
        <v>43085</v>
      </c>
      <c r="H12" s="69">
        <v>4176</v>
      </c>
      <c r="I12" s="70" t="s">
        <v>127</v>
      </c>
      <c r="J12"/>
      <c r="K12" s="64">
        <v>9</v>
      </c>
      <c r="L12" s="65">
        <v>0.08</v>
      </c>
    </row>
    <row r="13" spans="2:12" s="49" customFormat="1" ht="18" customHeight="1" x14ac:dyDescent="0.2">
      <c r="C13" s="76"/>
      <c r="D13" s="76"/>
      <c r="F13" s="55">
        <v>1363</v>
      </c>
      <c r="G13" s="68">
        <v>43092</v>
      </c>
      <c r="H13" s="69">
        <v>4402</v>
      </c>
      <c r="I13" s="70" t="s">
        <v>126</v>
      </c>
      <c r="J13"/>
      <c r="K13" s="64">
        <v>10</v>
      </c>
      <c r="L13" s="65">
        <v>0.01</v>
      </c>
    </row>
    <row r="14" spans="2:12" s="49" customFormat="1" ht="18" customHeight="1" x14ac:dyDescent="0.2">
      <c r="F14" s="55">
        <v>1457</v>
      </c>
      <c r="G14" s="68">
        <v>43080</v>
      </c>
      <c r="H14" s="69">
        <v>3108</v>
      </c>
      <c r="I14" s="70" t="s">
        <v>126</v>
      </c>
      <c r="J14"/>
      <c r="K14" s="64">
        <v>11</v>
      </c>
      <c r="L14" s="65">
        <v>0.05</v>
      </c>
    </row>
    <row r="15" spans="2:12" s="49" customFormat="1" ht="18" customHeight="1" x14ac:dyDescent="0.2">
      <c r="F15" s="55">
        <v>3281</v>
      </c>
      <c r="G15" s="68">
        <v>43101</v>
      </c>
      <c r="H15" s="69">
        <v>4325</v>
      </c>
      <c r="I15" s="70" t="s">
        <v>127</v>
      </c>
      <c r="J15"/>
      <c r="K15" s="64">
        <v>12</v>
      </c>
      <c r="L15" s="65">
        <v>0.01</v>
      </c>
    </row>
    <row r="16" spans="2:12" s="49" customFormat="1" ht="18" customHeight="1" x14ac:dyDescent="0.2">
      <c r="F16" s="55">
        <v>2287</v>
      </c>
      <c r="G16" s="68">
        <v>43090</v>
      </c>
      <c r="H16" s="69">
        <v>1665</v>
      </c>
      <c r="I16" s="70" t="s">
        <v>127</v>
      </c>
      <c r="J16"/>
    </row>
    <row r="17" spans="6:10" s="49" customFormat="1" ht="18" customHeight="1" x14ac:dyDescent="0.2">
      <c r="F17" s="55">
        <v>1272</v>
      </c>
      <c r="G17" s="68">
        <v>43086</v>
      </c>
      <c r="H17" s="69">
        <v>2516</v>
      </c>
      <c r="I17" s="70" t="s">
        <v>127</v>
      </c>
      <c r="J17"/>
    </row>
    <row r="18" spans="6:10" s="49" customFormat="1" ht="18" customHeight="1" x14ac:dyDescent="0.2">
      <c r="F18" s="55">
        <v>2487</v>
      </c>
      <c r="G18" s="68">
        <v>43091</v>
      </c>
      <c r="H18" s="69">
        <v>4765</v>
      </c>
      <c r="I18" s="70" t="s">
        <v>126</v>
      </c>
      <c r="J18"/>
    </row>
    <row r="19" spans="6:10" s="49" customFormat="1" ht="18" customHeight="1" x14ac:dyDescent="0.2">
      <c r="F19" s="55">
        <v>2256</v>
      </c>
      <c r="G19" s="68">
        <v>43090</v>
      </c>
      <c r="H19" s="69">
        <v>3345</v>
      </c>
      <c r="I19" s="70" t="s">
        <v>127</v>
      </c>
      <c r="J19"/>
    </row>
    <row r="20" spans="6:10" s="49" customFormat="1" ht="18" customHeight="1" x14ac:dyDescent="0.2">
      <c r="F20" s="55">
        <v>1379</v>
      </c>
      <c r="G20" s="68">
        <v>43091</v>
      </c>
      <c r="H20" s="69">
        <v>2197</v>
      </c>
      <c r="I20" s="70" t="s">
        <v>126</v>
      </c>
      <c r="J20"/>
    </row>
    <row r="21" spans="6:10" s="49" customFormat="1" ht="18" customHeight="1" x14ac:dyDescent="0.2">
      <c r="F21" s="55">
        <v>2356</v>
      </c>
      <c r="G21" s="68">
        <v>43091</v>
      </c>
      <c r="H21" s="69">
        <v>4267</v>
      </c>
      <c r="I21" s="70" t="s">
        <v>126</v>
      </c>
      <c r="J21"/>
    </row>
    <row r="22" spans="6:10" s="49" customFormat="1" ht="18" customHeight="1" x14ac:dyDescent="0.2">
      <c r="F22" s="55">
        <v>2666</v>
      </c>
      <c r="G22" s="68">
        <v>43090</v>
      </c>
      <c r="H22" s="69">
        <v>1252</v>
      </c>
      <c r="I22" s="70" t="s">
        <v>126</v>
      </c>
      <c r="J22"/>
    </row>
    <row r="23" spans="6:10" s="49" customFormat="1" ht="18" customHeight="1" x14ac:dyDescent="0.2">
      <c r="F23" s="55">
        <v>2686</v>
      </c>
      <c r="G23" s="68">
        <v>43093</v>
      </c>
      <c r="H23" s="69">
        <v>1293</v>
      </c>
      <c r="I23" s="70" t="s">
        <v>127</v>
      </c>
      <c r="J23"/>
    </row>
    <row r="24" spans="6:10" s="49" customFormat="1" ht="18" customHeight="1" x14ac:dyDescent="0.2">
      <c r="F24" s="55">
        <v>1378</v>
      </c>
      <c r="G24" s="68">
        <v>43104</v>
      </c>
      <c r="H24" s="69">
        <v>4466</v>
      </c>
      <c r="I24" s="70" t="s">
        <v>127</v>
      </c>
      <c r="J24"/>
    </row>
    <row r="25" spans="6:10" s="49" customFormat="1" ht="18" customHeight="1" x14ac:dyDescent="0.2">
      <c r="F25" s="55">
        <v>1689</v>
      </c>
      <c r="G25" s="68">
        <v>43090</v>
      </c>
      <c r="H25" s="69">
        <v>2217</v>
      </c>
      <c r="I25" s="70" t="s">
        <v>127</v>
      </c>
      <c r="J25"/>
    </row>
    <row r="26" spans="6:10" s="49" customFormat="1" ht="18" customHeight="1" x14ac:dyDescent="0.2">
      <c r="F26" s="55">
        <v>1283</v>
      </c>
      <c r="G26" s="68">
        <v>43063</v>
      </c>
      <c r="H26" s="69">
        <v>3768</v>
      </c>
      <c r="I26" s="70" t="s">
        <v>126</v>
      </c>
      <c r="J26"/>
    </row>
    <row r="27" spans="6:10" s="49" customFormat="1" ht="18" customHeight="1" x14ac:dyDescent="0.2">
      <c r="F27" s="55">
        <v>2282</v>
      </c>
      <c r="G27" s="68">
        <v>43097</v>
      </c>
      <c r="H27" s="69">
        <v>3453</v>
      </c>
      <c r="I27" s="70" t="s">
        <v>126</v>
      </c>
      <c r="J27"/>
    </row>
    <row r="28" spans="6:10" s="49" customFormat="1" ht="18" customHeight="1" x14ac:dyDescent="0.2">
      <c r="F28" s="55">
        <v>3555</v>
      </c>
      <c r="G28" s="68">
        <v>43061</v>
      </c>
      <c r="H28" s="69">
        <v>4612</v>
      </c>
      <c r="I28" s="70" t="s">
        <v>127</v>
      </c>
      <c r="J28"/>
    </row>
    <row r="29" spans="6:10" s="49" customFormat="1" ht="18" customHeight="1" x14ac:dyDescent="0.2">
      <c r="F29" s="55">
        <v>1447</v>
      </c>
      <c r="G29" s="68">
        <v>43102</v>
      </c>
      <c r="H29" s="69">
        <v>4868</v>
      </c>
      <c r="I29" s="70" t="s">
        <v>127</v>
      </c>
      <c r="J29"/>
    </row>
    <row r="30" spans="6:10" s="49" customFormat="1" ht="18" customHeight="1" x14ac:dyDescent="0.2">
      <c r="F30" s="55">
        <v>3479</v>
      </c>
      <c r="G30" s="68">
        <v>43101</v>
      </c>
      <c r="H30" s="69">
        <v>3397</v>
      </c>
      <c r="I30" s="70" t="s">
        <v>127</v>
      </c>
      <c r="J30"/>
    </row>
    <row r="31" spans="6:10" s="49" customFormat="1" ht="18" customHeight="1" x14ac:dyDescent="0.2">
      <c r="F31" s="55">
        <v>2666</v>
      </c>
      <c r="G31" s="68">
        <v>43085</v>
      </c>
      <c r="H31" s="69">
        <v>3061</v>
      </c>
      <c r="I31" s="70" t="s">
        <v>127</v>
      </c>
      <c r="J31"/>
    </row>
    <row r="32" spans="6:10" s="49" customFormat="1" ht="18" customHeight="1" x14ac:dyDescent="0.2">
      <c r="F32" s="55">
        <v>3686</v>
      </c>
      <c r="G32" s="68">
        <v>43088</v>
      </c>
      <c r="H32" s="69">
        <v>2012</v>
      </c>
      <c r="I32" s="70" t="s">
        <v>127</v>
      </c>
      <c r="J32"/>
    </row>
    <row r="33" spans="6:10" s="49" customFormat="1" ht="18" customHeight="1" x14ac:dyDescent="0.2">
      <c r="F33" s="55">
        <v>3288</v>
      </c>
      <c r="G33" s="68">
        <v>43097</v>
      </c>
      <c r="H33" s="69">
        <v>2557</v>
      </c>
      <c r="I33" s="70" t="s">
        <v>126</v>
      </c>
      <c r="J33"/>
    </row>
    <row r="34" spans="6:10" s="49" customFormat="1" ht="18" customHeight="1" x14ac:dyDescent="0.2">
      <c r="F34" s="55">
        <v>1547</v>
      </c>
      <c r="G34" s="68">
        <v>43082</v>
      </c>
      <c r="H34" s="69">
        <v>2407</v>
      </c>
      <c r="I34" s="70" t="s">
        <v>126</v>
      </c>
      <c r="J34"/>
    </row>
    <row r="35" spans="6:10" s="49" customFormat="1" ht="18" customHeight="1" x14ac:dyDescent="0.2">
      <c r="F35" s="55">
        <v>2474</v>
      </c>
      <c r="G35" s="68">
        <v>43100</v>
      </c>
      <c r="H35" s="69">
        <v>4846</v>
      </c>
      <c r="I35" s="70" t="s">
        <v>127</v>
      </c>
      <c r="J35"/>
    </row>
    <row r="36" spans="6:10" s="49" customFormat="1" ht="18" customHeight="1" x14ac:dyDescent="0.2">
      <c r="F36" s="55">
        <v>2366</v>
      </c>
      <c r="G36" s="68">
        <v>43059</v>
      </c>
      <c r="H36" s="69">
        <v>1820</v>
      </c>
      <c r="I36" s="70" t="s">
        <v>126</v>
      </c>
      <c r="J36"/>
    </row>
    <row r="37" spans="6:10" s="49" customFormat="1" ht="18" customHeight="1" x14ac:dyDescent="0.2">
      <c r="F37" s="55">
        <v>3443</v>
      </c>
      <c r="G37" s="68">
        <v>43086</v>
      </c>
      <c r="H37" s="69">
        <v>4946</v>
      </c>
      <c r="I37" s="70" t="s">
        <v>127</v>
      </c>
      <c r="J37"/>
    </row>
    <row r="38" spans="6:10" s="49" customFormat="1" ht="18" customHeight="1" x14ac:dyDescent="0.2">
      <c r="F38" s="55">
        <v>3243</v>
      </c>
      <c r="G38" s="68">
        <v>43081</v>
      </c>
      <c r="H38" s="69">
        <v>1017</v>
      </c>
      <c r="I38" s="70" t="s">
        <v>127</v>
      </c>
      <c r="J38"/>
    </row>
    <row r="39" spans="6:10" s="49" customFormat="1" ht="18" customHeight="1" x14ac:dyDescent="0.2">
      <c r="F39" s="55">
        <v>2345</v>
      </c>
      <c r="G39" s="68">
        <v>43078</v>
      </c>
      <c r="H39" s="69">
        <v>1275</v>
      </c>
      <c r="I39" s="70" t="s">
        <v>126</v>
      </c>
      <c r="J39"/>
    </row>
    <row r="40" spans="6:10" s="49" customFormat="1" ht="18" customHeight="1" x14ac:dyDescent="0.2">
      <c r="F40" s="55">
        <v>3583</v>
      </c>
      <c r="G40" s="68">
        <v>43088</v>
      </c>
      <c r="H40" s="69">
        <v>3264</v>
      </c>
      <c r="I40" s="70" t="s">
        <v>127</v>
      </c>
      <c r="J40"/>
    </row>
    <row r="41" spans="6:10" s="49" customFormat="1" ht="18" customHeight="1" x14ac:dyDescent="0.2">
      <c r="F41" s="55">
        <v>3451</v>
      </c>
      <c r="G41" s="68">
        <v>43072</v>
      </c>
      <c r="H41" s="69">
        <v>4143</v>
      </c>
      <c r="I41" s="70" t="s">
        <v>126</v>
      </c>
      <c r="J41"/>
    </row>
    <row r="42" spans="6:10" s="49" customFormat="1" ht="18" customHeight="1" x14ac:dyDescent="0.2">
      <c r="F42" s="55">
        <v>3248</v>
      </c>
      <c r="G42" s="68">
        <v>43102</v>
      </c>
      <c r="H42" s="69">
        <v>4623</v>
      </c>
      <c r="I42" s="70" t="s">
        <v>127</v>
      </c>
      <c r="J42"/>
    </row>
    <row r="43" spans="6:10" s="49" customFormat="1" ht="18" customHeight="1" x14ac:dyDescent="0.2">
      <c r="F43" s="55">
        <v>1251</v>
      </c>
      <c r="G43" s="68">
        <v>43079</v>
      </c>
      <c r="H43" s="69">
        <v>3648</v>
      </c>
      <c r="I43" s="70" t="s">
        <v>126</v>
      </c>
      <c r="J43"/>
    </row>
    <row r="44" spans="6:10" s="49" customFormat="1" ht="18" customHeight="1" x14ac:dyDescent="0.2">
      <c r="F44" s="55">
        <v>2244</v>
      </c>
      <c r="G44" s="68">
        <v>43088</v>
      </c>
      <c r="H44" s="69">
        <v>2275</v>
      </c>
      <c r="I44" s="70" t="s">
        <v>126</v>
      </c>
      <c r="J44"/>
    </row>
    <row r="45" spans="6:10" s="49" customFormat="1" ht="18" customHeight="1" x14ac:dyDescent="0.2">
      <c r="F45" s="55">
        <v>2354</v>
      </c>
      <c r="G45" s="68">
        <v>43098</v>
      </c>
      <c r="H45" s="69">
        <v>1776</v>
      </c>
      <c r="I45" s="70" t="s">
        <v>127</v>
      </c>
      <c r="J45"/>
    </row>
    <row r="46" spans="6:10" s="49" customFormat="1" ht="18" customHeight="1" x14ac:dyDescent="0.2">
      <c r="F46" s="55">
        <v>1451</v>
      </c>
      <c r="G46" s="68">
        <v>43091</v>
      </c>
      <c r="H46" s="69">
        <v>2548</v>
      </c>
      <c r="I46" s="70" t="s">
        <v>126</v>
      </c>
      <c r="J46"/>
    </row>
    <row r="47" spans="6:10" s="49" customFormat="1" ht="18" customHeight="1" x14ac:dyDescent="0.2">
      <c r="F47" s="55">
        <v>3655</v>
      </c>
      <c r="G47" s="68">
        <v>43061</v>
      </c>
      <c r="H47" s="69">
        <v>1464</v>
      </c>
      <c r="I47" s="70" t="s">
        <v>126</v>
      </c>
      <c r="J47"/>
    </row>
    <row r="48" spans="6:10" s="49" customFormat="1" ht="18" customHeight="1" x14ac:dyDescent="0.2">
      <c r="F48" s="55">
        <v>3468</v>
      </c>
      <c r="G48" s="68">
        <v>43099</v>
      </c>
      <c r="H48" s="69">
        <v>1799</v>
      </c>
      <c r="I48" s="70" t="s">
        <v>127</v>
      </c>
      <c r="J48"/>
    </row>
    <row r="49" spans="6:10" s="49" customFormat="1" ht="18" customHeight="1" x14ac:dyDescent="0.2">
      <c r="F49" s="55">
        <v>3488</v>
      </c>
      <c r="G49" s="68">
        <v>43087</v>
      </c>
      <c r="H49" s="69">
        <v>1574</v>
      </c>
      <c r="I49" s="70" t="s">
        <v>127</v>
      </c>
      <c r="J49"/>
    </row>
    <row r="50" spans="6:10" s="49" customFormat="1" ht="18" customHeight="1" x14ac:dyDescent="0.2">
      <c r="F50" s="55">
        <v>1466</v>
      </c>
      <c r="G50" s="68">
        <v>43108</v>
      </c>
      <c r="H50" s="69">
        <v>1907</v>
      </c>
      <c r="I50" s="70" t="s">
        <v>127</v>
      </c>
      <c r="J50"/>
    </row>
    <row r="51" spans="6:10" s="49" customFormat="1" ht="18" customHeight="1" x14ac:dyDescent="0.2">
      <c r="F51" s="55">
        <v>1471</v>
      </c>
      <c r="G51" s="68">
        <v>43100</v>
      </c>
      <c r="H51" s="69">
        <v>4028</v>
      </c>
      <c r="I51" s="70" t="s">
        <v>126</v>
      </c>
      <c r="J51"/>
    </row>
    <row r="52" spans="6:10" s="49" customFormat="1" ht="18" customHeight="1" x14ac:dyDescent="0.2">
      <c r="F52" s="55">
        <v>2379</v>
      </c>
      <c r="G52" s="68">
        <v>43066</v>
      </c>
      <c r="H52" s="69">
        <v>1377</v>
      </c>
      <c r="I52" s="70" t="s">
        <v>126</v>
      </c>
      <c r="J52"/>
    </row>
    <row r="53" spans="6:10" s="49" customFormat="1" ht="18" customHeight="1" x14ac:dyDescent="0.2">
      <c r="F53" s="55">
        <v>1679</v>
      </c>
      <c r="G53" s="68">
        <v>43108</v>
      </c>
      <c r="H53" s="69">
        <v>4339</v>
      </c>
      <c r="I53" s="70" t="s">
        <v>127</v>
      </c>
      <c r="J53"/>
    </row>
    <row r="54" spans="6:10" s="49" customFormat="1" ht="18" customHeight="1" x14ac:dyDescent="0.2">
      <c r="F54" s="55">
        <v>1479</v>
      </c>
      <c r="G54" s="68">
        <v>43066</v>
      </c>
      <c r="H54" s="69">
        <v>2803</v>
      </c>
      <c r="I54" s="70" t="s">
        <v>126</v>
      </c>
      <c r="J54"/>
    </row>
    <row r="55" spans="6:10" s="49" customFormat="1" ht="18" customHeight="1" x14ac:dyDescent="0.2">
      <c r="F55" s="55">
        <v>2446</v>
      </c>
      <c r="G55" s="68">
        <v>43066</v>
      </c>
      <c r="H55" s="69">
        <v>4805</v>
      </c>
      <c r="I55" s="70" t="s">
        <v>127</v>
      </c>
      <c r="J55"/>
    </row>
    <row r="56" spans="6:10" s="49" customFormat="1" ht="18" customHeight="1" x14ac:dyDescent="0.2">
      <c r="F56" s="55">
        <v>1461</v>
      </c>
      <c r="G56" s="68">
        <v>43066</v>
      </c>
      <c r="H56" s="69">
        <v>4472</v>
      </c>
      <c r="I56" s="70" t="s">
        <v>126</v>
      </c>
      <c r="J56"/>
    </row>
    <row r="57" spans="6:10" s="49" customFormat="1" ht="18" customHeight="1" x14ac:dyDescent="0.2">
      <c r="F57" s="55">
        <v>1288</v>
      </c>
      <c r="G57" s="68">
        <v>43098</v>
      </c>
      <c r="H57" s="69">
        <v>4044</v>
      </c>
      <c r="I57" s="70" t="s">
        <v>126</v>
      </c>
      <c r="J57"/>
    </row>
    <row r="58" spans="6:10" s="49" customFormat="1" ht="18" customHeight="1" x14ac:dyDescent="0.2">
      <c r="F58" s="55">
        <v>2649</v>
      </c>
      <c r="G58" s="68">
        <v>43081</v>
      </c>
      <c r="H58" s="69">
        <v>3045</v>
      </c>
      <c r="I58" s="70" t="s">
        <v>127</v>
      </c>
      <c r="J58"/>
    </row>
    <row r="59" spans="6:10" s="49" customFormat="1" ht="18" customHeight="1" x14ac:dyDescent="0.2">
      <c r="F59" s="55">
        <v>1667</v>
      </c>
      <c r="G59" s="68">
        <v>43104</v>
      </c>
      <c r="H59" s="69">
        <v>4602</v>
      </c>
      <c r="I59" s="70" t="s">
        <v>126</v>
      </c>
      <c r="J59"/>
    </row>
    <row r="60" spans="6:10" s="49" customFormat="1" ht="18" customHeight="1" x14ac:dyDescent="0.2">
      <c r="F60" s="55">
        <v>3352</v>
      </c>
      <c r="G60" s="68">
        <v>43101</v>
      </c>
      <c r="H60" s="69">
        <v>1609</v>
      </c>
      <c r="I60" s="70" t="s">
        <v>126</v>
      </c>
      <c r="J60"/>
    </row>
    <row r="61" spans="6:10" s="49" customFormat="1" ht="18" customHeight="1" x14ac:dyDescent="0.2">
      <c r="F61" s="55">
        <v>2242</v>
      </c>
      <c r="G61" s="68">
        <v>43079</v>
      </c>
      <c r="H61" s="69">
        <v>1990</v>
      </c>
      <c r="I61" s="70" t="s">
        <v>127</v>
      </c>
      <c r="J61"/>
    </row>
    <row r="62" spans="6:10" s="49" customFormat="1" ht="18" customHeight="1" x14ac:dyDescent="0.2">
      <c r="F62" s="55">
        <v>1648</v>
      </c>
      <c r="G62" s="68">
        <v>43089</v>
      </c>
      <c r="H62" s="69">
        <v>2763</v>
      </c>
      <c r="I62" s="70" t="s">
        <v>127</v>
      </c>
      <c r="J62"/>
    </row>
    <row r="63" spans="6:10" s="49" customFormat="1" ht="18" customHeight="1" x14ac:dyDescent="0.2">
      <c r="F63" s="55">
        <v>1673</v>
      </c>
      <c r="G63" s="68">
        <v>43094</v>
      </c>
      <c r="H63" s="69">
        <v>3445</v>
      </c>
      <c r="I63" s="70" t="s">
        <v>127</v>
      </c>
      <c r="J63"/>
    </row>
    <row r="64" spans="6:10" s="49" customFormat="1" ht="18" customHeight="1" x14ac:dyDescent="0.2">
      <c r="F64" s="55">
        <v>3654</v>
      </c>
      <c r="G64" s="68">
        <v>43102</v>
      </c>
      <c r="H64" s="69">
        <v>1088</v>
      </c>
      <c r="I64" s="70" t="s">
        <v>126</v>
      </c>
      <c r="J64"/>
    </row>
    <row r="65" spans="6:10" s="49" customFormat="1" ht="18" customHeight="1" x14ac:dyDescent="0.2">
      <c r="F65" s="55">
        <v>1442</v>
      </c>
      <c r="G65" s="68">
        <v>43104</v>
      </c>
      <c r="H65" s="69">
        <v>3559</v>
      </c>
      <c r="I65" s="70" t="s">
        <v>127</v>
      </c>
      <c r="J65"/>
    </row>
    <row r="66" spans="6:10" s="49" customFormat="1" ht="18" customHeight="1" x14ac:dyDescent="0.2">
      <c r="F66" s="55">
        <v>3483</v>
      </c>
      <c r="G66" s="68">
        <v>43077</v>
      </c>
      <c r="H66" s="69">
        <v>1570</v>
      </c>
      <c r="I66" s="70" t="s">
        <v>126</v>
      </c>
      <c r="J66"/>
    </row>
    <row r="67" spans="6:10" s="49" customFormat="1" ht="18" customHeight="1" x14ac:dyDescent="0.2">
      <c r="F67" s="55">
        <v>1449</v>
      </c>
      <c r="G67" s="68">
        <v>43067</v>
      </c>
      <c r="H67" s="69">
        <v>1410</v>
      </c>
      <c r="I67" s="70" t="s">
        <v>126</v>
      </c>
      <c r="J67"/>
    </row>
    <row r="68" spans="6:10" s="49" customFormat="1" ht="18" customHeight="1" x14ac:dyDescent="0.2">
      <c r="F68" s="55">
        <v>2369</v>
      </c>
      <c r="G68" s="68">
        <v>43105</v>
      </c>
      <c r="H68" s="69">
        <v>2880</v>
      </c>
      <c r="I68" s="70" t="s">
        <v>126</v>
      </c>
      <c r="J68"/>
    </row>
    <row r="69" spans="6:10" s="49" customFormat="1" ht="18" customHeight="1" x14ac:dyDescent="0.2">
      <c r="F69" s="55">
        <v>3649</v>
      </c>
      <c r="G69" s="68">
        <v>43065</v>
      </c>
      <c r="H69" s="69">
        <v>4619</v>
      </c>
      <c r="I69" s="70" t="s">
        <v>127</v>
      </c>
      <c r="J69"/>
    </row>
    <row r="70" spans="6:10" s="49" customFormat="1" ht="18" customHeight="1" x14ac:dyDescent="0.2">
      <c r="F70" s="55">
        <v>2666</v>
      </c>
      <c r="G70" s="68">
        <v>43072</v>
      </c>
      <c r="H70" s="69">
        <v>3093</v>
      </c>
      <c r="I70" s="70" t="s">
        <v>126</v>
      </c>
      <c r="J70"/>
    </row>
    <row r="71" spans="6:10" s="49" customFormat="1" ht="18" customHeight="1" x14ac:dyDescent="0.2">
      <c r="F71" s="55">
        <v>2689</v>
      </c>
      <c r="G71" s="68">
        <v>43078</v>
      </c>
      <c r="H71" s="69">
        <v>4466</v>
      </c>
      <c r="I71" s="70" t="s">
        <v>127</v>
      </c>
      <c r="J71"/>
    </row>
    <row r="72" spans="6:10" s="49" customFormat="1" ht="18" customHeight="1" x14ac:dyDescent="0.2">
      <c r="F72" s="55">
        <v>2588</v>
      </c>
      <c r="G72" s="68">
        <v>43102</v>
      </c>
      <c r="H72" s="69">
        <v>3120</v>
      </c>
      <c r="I72" s="70" t="s">
        <v>126</v>
      </c>
      <c r="J72"/>
    </row>
    <row r="73" spans="6:10" s="49" customFormat="1" ht="18" customHeight="1" x14ac:dyDescent="0.2">
      <c r="F73" s="55">
        <v>3281</v>
      </c>
      <c r="G73" s="68">
        <v>43063</v>
      </c>
      <c r="H73" s="69">
        <v>2825</v>
      </c>
      <c r="I73" s="70" t="s">
        <v>126</v>
      </c>
      <c r="J73"/>
    </row>
    <row r="74" spans="6:10" s="49" customFormat="1" ht="18" customHeight="1" x14ac:dyDescent="0.2">
      <c r="F74" s="55">
        <v>1349</v>
      </c>
      <c r="G74" s="68">
        <v>43081</v>
      </c>
      <c r="H74" s="69">
        <v>1307</v>
      </c>
      <c r="I74" s="70" t="s">
        <v>127</v>
      </c>
      <c r="J74"/>
    </row>
    <row r="75" spans="6:10" s="49" customFormat="1" ht="18" customHeight="1" x14ac:dyDescent="0.2">
      <c r="F75" s="55">
        <v>2265</v>
      </c>
      <c r="G75" s="68">
        <v>43068</v>
      </c>
      <c r="H75" s="69">
        <v>1521</v>
      </c>
      <c r="I75" s="70" t="s">
        <v>126</v>
      </c>
      <c r="J75"/>
    </row>
    <row r="76" spans="6:10" s="49" customFormat="1" ht="18" customHeight="1" x14ac:dyDescent="0.2">
      <c r="F76" s="55">
        <v>3459</v>
      </c>
      <c r="G76" s="68">
        <v>43091</v>
      </c>
      <c r="H76" s="69">
        <v>1697</v>
      </c>
      <c r="I76" s="70" t="s">
        <v>127</v>
      </c>
      <c r="J76"/>
    </row>
    <row r="77" spans="6:10" s="49" customFormat="1" ht="18" customHeight="1" x14ac:dyDescent="0.2">
      <c r="F77" s="55">
        <v>2277</v>
      </c>
      <c r="G77" s="68">
        <v>43076</v>
      </c>
      <c r="H77" s="69">
        <v>4062</v>
      </c>
      <c r="I77" s="70" t="s">
        <v>127</v>
      </c>
      <c r="J77"/>
    </row>
    <row r="78" spans="6:10" s="49" customFormat="1" ht="18" customHeight="1" x14ac:dyDescent="0.2">
      <c r="F78" s="55">
        <v>2658</v>
      </c>
      <c r="G78" s="68">
        <v>43095</v>
      </c>
      <c r="H78" s="69">
        <v>1587</v>
      </c>
      <c r="I78" s="70" t="s">
        <v>127</v>
      </c>
      <c r="J78"/>
    </row>
    <row r="79" spans="6:10" s="49" customFormat="1" ht="18" customHeight="1" x14ac:dyDescent="0.2">
      <c r="F79" s="55">
        <v>3286</v>
      </c>
      <c r="G79" s="68">
        <v>43079</v>
      </c>
      <c r="H79" s="69">
        <v>2345</v>
      </c>
      <c r="I79" s="70" t="s">
        <v>126</v>
      </c>
      <c r="J79"/>
    </row>
    <row r="80" spans="6:10" s="49" customFormat="1" ht="18" customHeight="1" x14ac:dyDescent="0.2">
      <c r="F80" s="55">
        <v>3341</v>
      </c>
      <c r="G80" s="68">
        <v>43093</v>
      </c>
      <c r="H80" s="69">
        <v>4925</v>
      </c>
      <c r="I80" s="70" t="s">
        <v>126</v>
      </c>
      <c r="J80"/>
    </row>
    <row r="81" spans="6:10" s="49" customFormat="1" ht="18" customHeight="1" x14ac:dyDescent="0.2">
      <c r="F81" s="55">
        <v>1567</v>
      </c>
      <c r="G81" s="68">
        <v>43089</v>
      </c>
      <c r="H81" s="69">
        <v>3665</v>
      </c>
      <c r="I81" s="70" t="s">
        <v>127</v>
      </c>
      <c r="J81"/>
    </row>
    <row r="82" spans="6:10" s="49" customFormat="1" ht="18" customHeight="1" x14ac:dyDescent="0.2">
      <c r="F82" s="55">
        <v>1386</v>
      </c>
      <c r="G82" s="68">
        <v>43085</v>
      </c>
      <c r="H82" s="69">
        <v>1265</v>
      </c>
      <c r="I82" s="70" t="s">
        <v>126</v>
      </c>
      <c r="J82"/>
    </row>
    <row r="83" spans="6:10" s="49" customFormat="1" ht="18" customHeight="1" x14ac:dyDescent="0.2">
      <c r="F83" s="55">
        <v>3242</v>
      </c>
      <c r="G83" s="68">
        <v>43077</v>
      </c>
      <c r="H83" s="69">
        <v>3410</v>
      </c>
      <c r="I83" s="70" t="s">
        <v>126</v>
      </c>
      <c r="J83"/>
    </row>
    <row r="84" spans="6:10" s="49" customFormat="1" ht="18" customHeight="1" x14ac:dyDescent="0.2">
      <c r="F84" s="55">
        <v>2542</v>
      </c>
      <c r="G84" s="68">
        <v>43090</v>
      </c>
      <c r="H84" s="69">
        <v>1499</v>
      </c>
      <c r="I84" s="70" t="s">
        <v>127</v>
      </c>
      <c r="J84"/>
    </row>
    <row r="85" spans="6:10" s="49" customFormat="1" ht="18" customHeight="1" x14ac:dyDescent="0.2">
      <c r="F85" s="55">
        <v>1387</v>
      </c>
      <c r="G85" s="68">
        <v>43094</v>
      </c>
      <c r="H85" s="69">
        <v>3648</v>
      </c>
      <c r="I85" s="70" t="s">
        <v>127</v>
      </c>
      <c r="J85"/>
    </row>
    <row r="86" spans="6:10" s="49" customFormat="1" ht="18" customHeight="1" x14ac:dyDescent="0.2">
      <c r="F86" s="55">
        <v>1559</v>
      </c>
      <c r="G86" s="68">
        <v>43088</v>
      </c>
      <c r="H86" s="69">
        <v>4899</v>
      </c>
      <c r="I86" s="70" t="s">
        <v>127</v>
      </c>
      <c r="J86"/>
    </row>
    <row r="87" spans="6:10" s="49" customFormat="1" ht="18" customHeight="1" x14ac:dyDescent="0.2">
      <c r="F87" s="55">
        <v>1268</v>
      </c>
      <c r="G87" s="68">
        <v>43075</v>
      </c>
      <c r="H87" s="69">
        <v>2281</v>
      </c>
      <c r="I87" s="70" t="s">
        <v>126</v>
      </c>
      <c r="J87"/>
    </row>
    <row r="88" spans="6:10" s="49" customFormat="1" ht="18" customHeight="1" x14ac:dyDescent="0.2">
      <c r="F88" s="55">
        <v>3268</v>
      </c>
      <c r="G88" s="68">
        <v>43105</v>
      </c>
      <c r="H88" s="69">
        <v>4299</v>
      </c>
      <c r="I88" s="70" t="s">
        <v>126</v>
      </c>
      <c r="J88"/>
    </row>
    <row r="89" spans="6:10" s="49" customFormat="1" ht="18" customHeight="1" x14ac:dyDescent="0.2">
      <c r="F89" s="55">
        <v>3259</v>
      </c>
      <c r="G89" s="68">
        <v>43094</v>
      </c>
      <c r="H89" s="69">
        <v>2837</v>
      </c>
      <c r="I89" s="70" t="s">
        <v>127</v>
      </c>
      <c r="J89"/>
    </row>
    <row r="90" spans="6:10" s="49" customFormat="1" ht="18" customHeight="1" x14ac:dyDescent="0.2">
      <c r="F90" s="55">
        <v>1547</v>
      </c>
      <c r="G90" s="68">
        <v>43066</v>
      </c>
      <c r="H90" s="69">
        <v>1991</v>
      </c>
      <c r="I90" s="70" t="s">
        <v>126</v>
      </c>
      <c r="J90"/>
    </row>
    <row r="91" spans="6:10" s="49" customFormat="1" ht="18" customHeight="1" x14ac:dyDescent="0.2">
      <c r="F91" s="55">
        <v>2244</v>
      </c>
      <c r="G91" s="68">
        <v>43088</v>
      </c>
      <c r="H91" s="69">
        <v>1333</v>
      </c>
      <c r="I91" s="70" t="s">
        <v>126</v>
      </c>
      <c r="J91"/>
    </row>
    <row r="92" spans="6:10" s="49" customFormat="1" ht="18" customHeight="1" x14ac:dyDescent="0.2">
      <c r="F92" s="55">
        <v>1289</v>
      </c>
      <c r="G92" s="68">
        <v>43096</v>
      </c>
      <c r="H92" s="69">
        <v>4005</v>
      </c>
      <c r="I92" s="70" t="s">
        <v>127</v>
      </c>
      <c r="J92"/>
    </row>
    <row r="93" spans="6:10" s="49" customFormat="1" ht="18" customHeight="1" x14ac:dyDescent="0.2">
      <c r="F93" s="55">
        <v>3282</v>
      </c>
      <c r="G93" s="68">
        <v>43072</v>
      </c>
      <c r="H93" s="69">
        <v>1466</v>
      </c>
      <c r="I93" s="70" t="s">
        <v>126</v>
      </c>
      <c r="J93"/>
    </row>
    <row r="94" spans="6:10" s="49" customFormat="1" ht="18" customHeight="1" x14ac:dyDescent="0.2">
      <c r="F94" s="55">
        <v>1359</v>
      </c>
      <c r="G94" s="68">
        <v>43094</v>
      </c>
      <c r="H94" s="69">
        <v>1245</v>
      </c>
      <c r="I94" s="70" t="s">
        <v>127</v>
      </c>
      <c r="J94"/>
    </row>
    <row r="95" spans="6:10" s="49" customFormat="1" ht="18" customHeight="1" x14ac:dyDescent="0.2">
      <c r="F95" s="55">
        <v>2541</v>
      </c>
      <c r="G95" s="68">
        <v>43059</v>
      </c>
      <c r="H95" s="69">
        <v>1663</v>
      </c>
      <c r="I95" s="70" t="s">
        <v>126</v>
      </c>
      <c r="J95"/>
    </row>
    <row r="96" spans="6:10" s="49" customFormat="1" ht="18" customHeight="1" x14ac:dyDescent="0.2">
      <c r="F96" s="55">
        <v>2584</v>
      </c>
      <c r="G96" s="68">
        <v>43094</v>
      </c>
      <c r="H96" s="69">
        <v>4588</v>
      </c>
      <c r="I96" s="70" t="s">
        <v>127</v>
      </c>
      <c r="J96"/>
    </row>
    <row r="97" spans="6:10" s="49" customFormat="1" ht="18" customHeight="1" x14ac:dyDescent="0.2">
      <c r="F97" s="55">
        <v>2456</v>
      </c>
      <c r="G97" s="68">
        <v>43101</v>
      </c>
      <c r="H97" s="69">
        <v>1914</v>
      </c>
      <c r="I97" s="70" t="s">
        <v>127</v>
      </c>
      <c r="J97"/>
    </row>
    <row r="98" spans="6:10" s="49" customFormat="1" ht="18" customHeight="1" x14ac:dyDescent="0.2">
      <c r="F98" s="55">
        <v>1653</v>
      </c>
      <c r="G98" s="68">
        <v>43073</v>
      </c>
      <c r="H98" s="69">
        <v>3450</v>
      </c>
      <c r="I98" s="70" t="s">
        <v>126</v>
      </c>
      <c r="J98"/>
    </row>
    <row r="99" spans="6:10" s="49" customFormat="1" ht="18" customHeight="1" x14ac:dyDescent="0.2">
      <c r="F99" s="55">
        <v>1468</v>
      </c>
      <c r="G99" s="68">
        <v>43076</v>
      </c>
      <c r="H99" s="69">
        <v>1908</v>
      </c>
      <c r="I99" s="70" t="s">
        <v>127</v>
      </c>
      <c r="J99"/>
    </row>
    <row r="100" spans="6:10" s="49" customFormat="1" ht="18" customHeight="1" x14ac:dyDescent="0.2">
      <c r="F100" s="55">
        <v>3654</v>
      </c>
      <c r="G100" s="68">
        <v>43096</v>
      </c>
      <c r="H100" s="69">
        <v>2064</v>
      </c>
      <c r="I100" s="70" t="s">
        <v>127</v>
      </c>
      <c r="J100"/>
    </row>
    <row r="101" spans="6:10" s="49" customFormat="1" ht="18" customHeight="1" x14ac:dyDescent="0.2">
      <c r="F101" s="55">
        <v>1672</v>
      </c>
      <c r="G101" s="68">
        <v>43102</v>
      </c>
      <c r="H101" s="69">
        <v>1240</v>
      </c>
      <c r="I101" s="70" t="s">
        <v>127</v>
      </c>
      <c r="J101"/>
    </row>
    <row r="102" spans="6:10" s="49" customFormat="1" ht="18" customHeight="1" x14ac:dyDescent="0.2">
      <c r="F102" s="55">
        <v>1451</v>
      </c>
      <c r="G102" s="68">
        <v>43092</v>
      </c>
      <c r="H102" s="69">
        <v>1805</v>
      </c>
      <c r="I102" s="70" t="s">
        <v>126</v>
      </c>
      <c r="J102"/>
    </row>
    <row r="103" spans="6:10" s="49" customFormat="1" ht="18" customHeight="1" x14ac:dyDescent="0.2">
      <c r="F103" s="55">
        <v>1258</v>
      </c>
      <c r="G103" s="68">
        <v>43091</v>
      </c>
      <c r="H103" s="69">
        <v>3787</v>
      </c>
      <c r="I103" s="70" t="s">
        <v>126</v>
      </c>
      <c r="J103"/>
    </row>
    <row r="104" spans="6:10" s="49" customFormat="1" ht="18" customHeight="1" x14ac:dyDescent="0.2">
      <c r="F104" s="55">
        <v>1648</v>
      </c>
      <c r="G104" s="68">
        <v>43064</v>
      </c>
      <c r="H104" s="69">
        <v>3224</v>
      </c>
      <c r="I104" s="70" t="s">
        <v>126</v>
      </c>
      <c r="J104"/>
    </row>
    <row r="105" spans="6:10" s="49" customFormat="1" ht="18" customHeight="1" x14ac:dyDescent="0.2"/>
    <row r="106" spans="6:10" s="49" customFormat="1" ht="18" customHeight="1" x14ac:dyDescent="0.2"/>
    <row r="107" spans="6:10" s="49" customFormat="1" ht="18" customHeight="1" x14ac:dyDescent="0.2"/>
    <row r="108" spans="6:10" s="49" customFormat="1" ht="18" customHeight="1" x14ac:dyDescent="0.2"/>
    <row r="109" spans="6:10" s="49" customFormat="1" ht="18" customHeight="1" x14ac:dyDescent="0.2"/>
    <row r="110" spans="6:10" s="49" customFormat="1" ht="18" customHeight="1" x14ac:dyDescent="0.2"/>
    <row r="111" spans="6:10" s="49" customFormat="1" ht="18" customHeight="1" x14ac:dyDescent="0.2"/>
    <row r="112" spans="6:10" s="49" customFormat="1" ht="18" customHeight="1" x14ac:dyDescent="0.2"/>
    <row r="113" s="49" customFormat="1" ht="18" customHeight="1" x14ac:dyDescent="0.2"/>
    <row r="114" s="49" customFormat="1" ht="18" customHeight="1" x14ac:dyDescent="0.2"/>
    <row r="115" s="49" customFormat="1" ht="18" customHeight="1" x14ac:dyDescent="0.2"/>
    <row r="116" s="49" customFormat="1" ht="18" customHeight="1" x14ac:dyDescent="0.2"/>
    <row r="117" s="49" customFormat="1" ht="18" customHeight="1" x14ac:dyDescent="0.2"/>
    <row r="118" s="49" customFormat="1" ht="18" customHeight="1" x14ac:dyDescent="0.2"/>
    <row r="119" s="49" customFormat="1" ht="18" customHeight="1" x14ac:dyDescent="0.2"/>
    <row r="120" s="49" customFormat="1" ht="18" customHeight="1" x14ac:dyDescent="0.2"/>
    <row r="121" s="49" customFormat="1" ht="18" customHeight="1" x14ac:dyDescent="0.2"/>
    <row r="122" s="49" customFormat="1" ht="18" customHeight="1" x14ac:dyDescent="0.2"/>
    <row r="123" s="49" customFormat="1" ht="18" customHeight="1" x14ac:dyDescent="0.2"/>
    <row r="124" s="49" customFormat="1" ht="18" customHeight="1" x14ac:dyDescent="0.2"/>
    <row r="125" s="49" customFormat="1" ht="18" customHeight="1" x14ac:dyDescent="0.2"/>
    <row r="126" s="49" customFormat="1" ht="18" customHeight="1" x14ac:dyDescent="0.2"/>
    <row r="127" s="49" customFormat="1" ht="18" customHeight="1" x14ac:dyDescent="0.2"/>
    <row r="128" s="49" customFormat="1" ht="18" customHeight="1" x14ac:dyDescent="0.2"/>
    <row r="129" s="49" customFormat="1" ht="18" customHeight="1" x14ac:dyDescent="0.2"/>
    <row r="130" s="49" customFormat="1" ht="18" customHeight="1" x14ac:dyDescent="0.2"/>
    <row r="131" s="49" customFormat="1" ht="18" customHeight="1" x14ac:dyDescent="0.2"/>
    <row r="132" s="49" customFormat="1" ht="18" customHeight="1" x14ac:dyDescent="0.2"/>
    <row r="133" s="49" customFormat="1" ht="18" customHeight="1" x14ac:dyDescent="0.2"/>
    <row r="134" s="49" customFormat="1" ht="18" customHeight="1" x14ac:dyDescent="0.2"/>
    <row r="135" s="49" customFormat="1" ht="18" customHeight="1" x14ac:dyDescent="0.2"/>
    <row r="136" s="49" customFormat="1" ht="18" customHeight="1" x14ac:dyDescent="0.2"/>
    <row r="137" s="49" customFormat="1" ht="18" customHeight="1" x14ac:dyDescent="0.2"/>
    <row r="138" s="49" customFormat="1" ht="18" customHeight="1" x14ac:dyDescent="0.2"/>
    <row r="139" s="49" customFormat="1" ht="18" customHeight="1" x14ac:dyDescent="0.2"/>
    <row r="140" s="49" customFormat="1" ht="18" customHeight="1" x14ac:dyDescent="0.2"/>
    <row r="141" s="49" customFormat="1" ht="18" customHeight="1" x14ac:dyDescent="0.2"/>
    <row r="142" s="49" customFormat="1" ht="18" customHeight="1" x14ac:dyDescent="0.2"/>
    <row r="143" s="49" customFormat="1" ht="18" customHeight="1" x14ac:dyDescent="0.2"/>
    <row r="144" s="49" customFormat="1" ht="18" customHeight="1" x14ac:dyDescent="0.2"/>
    <row r="145" s="49" customFormat="1" ht="18" customHeight="1" x14ac:dyDescent="0.2"/>
    <row r="146" s="49" customFormat="1" ht="18" customHeight="1" x14ac:dyDescent="0.2"/>
    <row r="147" s="49" customFormat="1" ht="18" customHeight="1" x14ac:dyDescent="0.2"/>
    <row r="148" s="49" customFormat="1" ht="18" customHeight="1" x14ac:dyDescent="0.2"/>
    <row r="149" s="49" customFormat="1" ht="18" customHeight="1" x14ac:dyDescent="0.2"/>
    <row r="150" s="49" customFormat="1" ht="18" customHeight="1" x14ac:dyDescent="0.2"/>
    <row r="151" s="49" customFormat="1" ht="18" customHeight="1" x14ac:dyDescent="0.2"/>
    <row r="152" s="49" customFormat="1" ht="18" customHeight="1" x14ac:dyDescent="0.2"/>
    <row r="153" s="49" customFormat="1" ht="18" customHeight="1" x14ac:dyDescent="0.2"/>
    <row r="154" s="49" customFormat="1" ht="18" customHeight="1" x14ac:dyDescent="0.2"/>
    <row r="155" s="49" customFormat="1" ht="18" customHeight="1" x14ac:dyDescent="0.2"/>
    <row r="156" s="49" customFormat="1" ht="18" customHeight="1" x14ac:dyDescent="0.2"/>
    <row r="157" s="49" customFormat="1" ht="18" customHeight="1" x14ac:dyDescent="0.2"/>
    <row r="158" s="49" customFormat="1" ht="18" customHeight="1" x14ac:dyDescent="0.2"/>
    <row r="159" s="49" customFormat="1" ht="18" customHeight="1" x14ac:dyDescent="0.2"/>
    <row r="160" s="49" customFormat="1" ht="18" customHeight="1" x14ac:dyDescent="0.2"/>
    <row r="161" s="49" customFormat="1" ht="18" customHeight="1" x14ac:dyDescent="0.2"/>
    <row r="162" s="49" customFormat="1" ht="18" customHeight="1" x14ac:dyDescent="0.2"/>
    <row r="163" s="49" customFormat="1" ht="18" customHeight="1" x14ac:dyDescent="0.2"/>
    <row r="164" s="49" customFormat="1" ht="18" customHeight="1" x14ac:dyDescent="0.2"/>
    <row r="165" s="49" customFormat="1" ht="18" customHeight="1" x14ac:dyDescent="0.2"/>
    <row r="166" s="49" customFormat="1" ht="18" customHeight="1" x14ac:dyDescent="0.2"/>
    <row r="167" s="49" customFormat="1" ht="18" customHeight="1" x14ac:dyDescent="0.2"/>
    <row r="168" s="49" customFormat="1" ht="18" customHeight="1" x14ac:dyDescent="0.2"/>
    <row r="169" s="49" customFormat="1" ht="18" customHeight="1" x14ac:dyDescent="0.2"/>
    <row r="170" s="49" customFormat="1" ht="18" customHeight="1" x14ac:dyDescent="0.2"/>
    <row r="171" s="49" customFormat="1" ht="18" customHeight="1" x14ac:dyDescent="0.2"/>
    <row r="172" s="49" customFormat="1" ht="18" customHeight="1" x14ac:dyDescent="0.2"/>
    <row r="173" s="49" customFormat="1" ht="18" customHeight="1" x14ac:dyDescent="0.2"/>
    <row r="174" s="49" customFormat="1" ht="18" customHeight="1" x14ac:dyDescent="0.2"/>
    <row r="175" s="49" customFormat="1" ht="18" customHeight="1" x14ac:dyDescent="0.2"/>
    <row r="176" s="49" customFormat="1" ht="18" customHeight="1" x14ac:dyDescent="0.2"/>
    <row r="177" s="49" customFormat="1" ht="18" customHeight="1" x14ac:dyDescent="0.2"/>
    <row r="178" s="49" customFormat="1" ht="18" customHeight="1" x14ac:dyDescent="0.2"/>
    <row r="179" s="49" customFormat="1" ht="18" customHeight="1" x14ac:dyDescent="0.2"/>
    <row r="180" s="49" customFormat="1" ht="18" customHeight="1" x14ac:dyDescent="0.2"/>
    <row r="181" s="49" customFormat="1" ht="18" customHeight="1" x14ac:dyDescent="0.2"/>
    <row r="182" s="49" customFormat="1" ht="18" customHeight="1" x14ac:dyDescent="0.2"/>
    <row r="183" s="49" customFormat="1" ht="18" customHeight="1" x14ac:dyDescent="0.2"/>
    <row r="184" s="49" customFormat="1" ht="18" customHeight="1" x14ac:dyDescent="0.2"/>
    <row r="185" s="49" customFormat="1" ht="18" customHeight="1" x14ac:dyDescent="0.2"/>
    <row r="186" s="49" customFormat="1" ht="18" customHeight="1" x14ac:dyDescent="0.2"/>
    <row r="187" s="49" customFormat="1" ht="18" customHeight="1" x14ac:dyDescent="0.2"/>
    <row r="188" s="49" customFormat="1" ht="18" customHeight="1" x14ac:dyDescent="0.2"/>
    <row r="189" s="49" customFormat="1" ht="18" customHeight="1" x14ac:dyDescent="0.2"/>
    <row r="190" s="49" customFormat="1" ht="18" customHeight="1" x14ac:dyDescent="0.2"/>
    <row r="191" s="49" customFormat="1" ht="18" customHeight="1" x14ac:dyDescent="0.2"/>
    <row r="192" s="49" customFormat="1" ht="18" customHeight="1" x14ac:dyDescent="0.2"/>
    <row r="193" s="49" customFormat="1" ht="18" customHeight="1" x14ac:dyDescent="0.2"/>
    <row r="194" s="49" customFormat="1" ht="18" customHeight="1" x14ac:dyDescent="0.2"/>
    <row r="195" s="49" customFormat="1" ht="18" customHeight="1" x14ac:dyDescent="0.2"/>
    <row r="196" s="49" customFormat="1" ht="18" customHeight="1" x14ac:dyDescent="0.2"/>
    <row r="197" s="49" customFormat="1" ht="18" customHeight="1" x14ac:dyDescent="0.2"/>
    <row r="198" s="49" customFormat="1" ht="18" customHeight="1" x14ac:dyDescent="0.2"/>
    <row r="199" s="49" customFormat="1" ht="18" customHeight="1" x14ac:dyDescent="0.2"/>
    <row r="200" s="49" customFormat="1" ht="18" customHeight="1" x14ac:dyDescent="0.2"/>
    <row r="201" s="49" customFormat="1" ht="18" customHeight="1" x14ac:dyDescent="0.2"/>
    <row r="202" s="49" customFormat="1" ht="18" customHeight="1" x14ac:dyDescent="0.2"/>
    <row r="203" s="49" customFormat="1" ht="18" customHeight="1" x14ac:dyDescent="0.2"/>
    <row r="204" s="49" customFormat="1" ht="18" customHeight="1" x14ac:dyDescent="0.2"/>
    <row r="205" s="49" customFormat="1" ht="18" customHeight="1" x14ac:dyDescent="0.2"/>
    <row r="206" s="49" customFormat="1" ht="18" customHeight="1" x14ac:dyDescent="0.2"/>
    <row r="207" s="49" customFormat="1" ht="18" customHeight="1" x14ac:dyDescent="0.2"/>
    <row r="208" s="49" customFormat="1" ht="18" customHeight="1" x14ac:dyDescent="0.2"/>
    <row r="209" s="49" customFormat="1" ht="18" customHeight="1" x14ac:dyDescent="0.2"/>
    <row r="210" s="62" customFormat="1" ht="18" customHeight="1" x14ac:dyDescent="0.2"/>
  </sheetData>
  <dataValidations count="1">
    <dataValidation type="list" allowBlank="1" showInputMessage="1" showErrorMessage="1" sqref="C5:D5" xr:uid="{17214D83-3B53-4641-B73E-2982CFEFFF42}">
      <formula1>$F$4:$F$104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13</vt:lpstr>
      <vt:lpstr>11</vt:lpstr>
      <vt:lpstr>16</vt:lpstr>
      <vt:lpstr>20</vt:lpstr>
      <vt:lpstr>19</vt:lpstr>
      <vt:lpstr>18</vt:lpstr>
      <vt:lpstr>10</vt:lpstr>
      <vt:lpstr>15</vt:lpstr>
      <vt:lpstr>14</vt:lpstr>
      <vt:lpstr>6</vt:lpstr>
      <vt:lpstr>4</vt:lpstr>
      <vt:lpstr>5</vt:lpstr>
      <vt:lpstr>2</vt:lpstr>
      <vt:lpstr>1</vt:lpstr>
      <vt:lpstr>MesDesconto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trainning</dc:creator>
  <cp:lastModifiedBy>Sousa, Caio</cp:lastModifiedBy>
  <dcterms:created xsi:type="dcterms:W3CDTF">2021-02-27T16:51:12Z</dcterms:created>
  <dcterms:modified xsi:type="dcterms:W3CDTF">2021-04-17T20:57:46Z</dcterms:modified>
</cp:coreProperties>
</file>