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ilcher/Dropbox/work/mhk/wave_res/results/"/>
    </mc:Choice>
  </mc:AlternateContent>
  <xr:revisionPtr revIDLastSave="0" documentId="13_ncr:1_{DF8B6970-38B0-4A4C-B82C-E6FBD9D98489}" xr6:coauthVersionLast="45" xr6:coauthVersionMax="45" xr10:uidLastSave="{00000000-0000-0000-0000-000000000000}"/>
  <bookViews>
    <workbookView xWindow="1500" yWindow="11060" windowWidth="28800" windowHeight="16160" activeTab="5" xr2:uid="{00000000-000D-0000-FFFF-FFFF00000000}"/>
  </bookViews>
  <sheets>
    <sheet name="EEZ.bl" sheetId="2" r:id="rId1"/>
    <sheet name="EEZ.ex" sheetId="1" r:id="rId2"/>
    <sheet name="Near.bl" sheetId="7" r:id="rId3"/>
    <sheet name="Near.ex" sheetId="8" r:id="rId4"/>
    <sheet name="EPRI" sheetId="4" r:id="rId5"/>
    <sheet name="EEZ.Summary" sheetId="3" r:id="rId6"/>
    <sheet name="EEZ.COMPARE" sheetId="5" r:id="rId7"/>
    <sheet name="Near.Summary" sheetId="9" r:id="rId8"/>
    <sheet name="Near.COMPARE" sheetId="10" r:id="rId9"/>
    <sheet name="one-way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9" l="1"/>
  <c r="E4" i="9"/>
  <c r="E5" i="9"/>
  <c r="E6" i="9"/>
  <c r="E14" i="9" s="1"/>
  <c r="E7" i="9"/>
  <c r="E8" i="9"/>
  <c r="E10" i="9"/>
  <c r="G10" i="9" s="1"/>
  <c r="F10" i="10" s="1"/>
  <c r="E11" i="9"/>
  <c r="E12" i="9"/>
  <c r="E13" i="9"/>
  <c r="G8" i="9"/>
  <c r="E2" i="9"/>
  <c r="D3" i="9"/>
  <c r="D4" i="9"/>
  <c r="D5" i="9"/>
  <c r="D6" i="9"/>
  <c r="D14" i="9" s="1"/>
  <c r="D7" i="9"/>
  <c r="D8" i="9"/>
  <c r="D9" i="9"/>
  <c r="D10" i="9"/>
  <c r="D11" i="9"/>
  <c r="D12" i="9"/>
  <c r="D13" i="9"/>
  <c r="F10" i="9"/>
  <c r="E10" i="10" s="1"/>
  <c r="D2" i="9"/>
  <c r="B4" i="9"/>
  <c r="B5" i="9"/>
  <c r="B6" i="9"/>
  <c r="B7" i="9"/>
  <c r="B8" i="9"/>
  <c r="B9" i="9"/>
  <c r="B10" i="9"/>
  <c r="B11" i="9"/>
  <c r="B12" i="9"/>
  <c r="B13" i="9"/>
  <c r="G13" i="9" s="1"/>
  <c r="F13" i="10" s="1"/>
  <c r="G11" i="9"/>
  <c r="F11" i="10" s="1"/>
  <c r="B2" i="9"/>
  <c r="B3" i="9"/>
  <c r="E3" i="3"/>
  <c r="E4" i="3"/>
  <c r="E5" i="3"/>
  <c r="E6" i="3"/>
  <c r="E7" i="3"/>
  <c r="E8" i="3"/>
  <c r="E9" i="3"/>
  <c r="E10" i="3"/>
  <c r="E11" i="3"/>
  <c r="E12" i="3"/>
  <c r="E13" i="3"/>
  <c r="E14" i="3"/>
  <c r="G4" i="3"/>
  <c r="E2" i="3"/>
  <c r="D3" i="3"/>
  <c r="D4" i="3"/>
  <c r="F4" i="3" s="1"/>
  <c r="D5" i="3"/>
  <c r="D6" i="3"/>
  <c r="D7" i="3"/>
  <c r="D8" i="3"/>
  <c r="D9" i="3"/>
  <c r="D10" i="3"/>
  <c r="D11" i="3"/>
  <c r="D12" i="3"/>
  <c r="D13" i="3"/>
  <c r="D14" i="3"/>
  <c r="D2" i="3"/>
  <c r="B3" i="3"/>
  <c r="B4" i="3"/>
  <c r="B5" i="3"/>
  <c r="B6" i="3"/>
  <c r="B14" i="3" s="1"/>
  <c r="D14" i="5" s="1"/>
  <c r="B7" i="3"/>
  <c r="B8" i="3"/>
  <c r="B9" i="3"/>
  <c r="D9" i="5" s="1"/>
  <c r="B10" i="3"/>
  <c r="B11" i="3"/>
  <c r="B12" i="3"/>
  <c r="B13" i="3"/>
  <c r="D10" i="5"/>
  <c r="B2" i="3"/>
  <c r="B6" i="10"/>
  <c r="B7" i="10"/>
  <c r="B14" i="10"/>
  <c r="A9" i="10"/>
  <c r="D9" i="10"/>
  <c r="D10" i="10" s="1"/>
  <c r="A10" i="10"/>
  <c r="A11" i="10"/>
  <c r="A12" i="10"/>
  <c r="A13" i="10"/>
  <c r="A14" i="10"/>
  <c r="G3" i="3"/>
  <c r="F3" i="3"/>
  <c r="F5" i="3"/>
  <c r="F8" i="9"/>
  <c r="F12" i="9"/>
  <c r="E12" i="10" s="1"/>
  <c r="C8" i="9"/>
  <c r="C9" i="9"/>
  <c r="C10" i="9"/>
  <c r="C11" i="9"/>
  <c r="C12" i="9"/>
  <c r="C13" i="9"/>
  <c r="C14" i="9"/>
  <c r="A3" i="9"/>
  <c r="A4" i="9"/>
  <c r="A5" i="9"/>
  <c r="A6" i="9"/>
  <c r="A7" i="9"/>
  <c r="A8" i="9"/>
  <c r="A9" i="9"/>
  <c r="A10" i="9"/>
  <c r="A11" i="9"/>
  <c r="A12" i="9"/>
  <c r="A13" i="9"/>
  <c r="A14" i="9"/>
  <c r="A2" i="9"/>
  <c r="D11" i="5"/>
  <c r="D12" i="5"/>
  <c r="D13" i="5"/>
  <c r="A14" i="5"/>
  <c r="A9" i="5"/>
  <c r="A10" i="5"/>
  <c r="A11" i="5"/>
  <c r="A12" i="5"/>
  <c r="A13" i="5"/>
  <c r="C14" i="3"/>
  <c r="F8" i="3"/>
  <c r="E8" i="5" s="1"/>
  <c r="F11" i="3"/>
  <c r="E11" i="5" s="1"/>
  <c r="G11" i="3"/>
  <c r="F11" i="5" s="1"/>
  <c r="F12" i="3"/>
  <c r="E12" i="5" s="1"/>
  <c r="C9" i="3"/>
  <c r="C10" i="3"/>
  <c r="C11" i="3"/>
  <c r="C12" i="3"/>
  <c r="C13" i="3"/>
  <c r="O9" i="2"/>
  <c r="O10" i="2"/>
  <c r="O11" i="2"/>
  <c r="O12" i="2"/>
  <c r="O13" i="2"/>
  <c r="O14" i="2"/>
  <c r="G12" i="9" l="1"/>
  <c r="F12" i="10" s="1"/>
  <c r="G12" i="10" s="1"/>
  <c r="G9" i="9"/>
  <c r="F9" i="10" s="1"/>
  <c r="G10" i="10"/>
  <c r="H10" i="10" s="1"/>
  <c r="F13" i="9"/>
  <c r="E13" i="10" s="1"/>
  <c r="G13" i="10" s="1"/>
  <c r="F9" i="9"/>
  <c r="E9" i="10" s="1"/>
  <c r="F11" i="9"/>
  <c r="E11" i="10" s="1"/>
  <c r="G11" i="10" s="1"/>
  <c r="H11" i="10" s="1"/>
  <c r="B14" i="9"/>
  <c r="F13" i="3"/>
  <c r="E13" i="5" s="1"/>
  <c r="G12" i="3"/>
  <c r="F12" i="5" s="1"/>
  <c r="G8" i="3"/>
  <c r="F8" i="5" s="1"/>
  <c r="G13" i="3"/>
  <c r="F13" i="5" s="1"/>
  <c r="G13" i="5" s="1"/>
  <c r="G9" i="3"/>
  <c r="F9" i="5" s="1"/>
  <c r="G12" i="5"/>
  <c r="H12" i="5" s="1"/>
  <c r="G11" i="5"/>
  <c r="H11" i="5" s="1"/>
  <c r="F9" i="3"/>
  <c r="E9" i="5" s="1"/>
  <c r="G5" i="3"/>
  <c r="G10" i="3"/>
  <c r="F10" i="5" s="1"/>
  <c r="F10" i="3"/>
  <c r="E10" i="5" s="1"/>
  <c r="D11" i="10"/>
  <c r="D12" i="10" s="1"/>
  <c r="D8" i="10"/>
  <c r="H12" i="10" l="1"/>
  <c r="I12" i="10"/>
  <c r="G9" i="10"/>
  <c r="I10" i="10"/>
  <c r="H13" i="10"/>
  <c r="I13" i="10"/>
  <c r="I11" i="10"/>
  <c r="G9" i="5"/>
  <c r="H13" i="5"/>
  <c r="I13" i="5"/>
  <c r="G10" i="5"/>
  <c r="H10" i="5" s="1"/>
  <c r="I12" i="5"/>
  <c r="I11" i="5"/>
  <c r="D13" i="10"/>
  <c r="B6" i="5"/>
  <c r="B10" i="5"/>
  <c r="B11" i="5"/>
  <c r="B12" i="5"/>
  <c r="B13" i="5"/>
  <c r="B2" i="5"/>
  <c r="B14" i="5" s="1"/>
  <c r="C6" i="5"/>
  <c r="C10" i="5"/>
  <c r="C11" i="5"/>
  <c r="C12" i="5"/>
  <c r="C13" i="5"/>
  <c r="C14" i="5"/>
  <c r="C2" i="5"/>
  <c r="B3" i="10"/>
  <c r="B4" i="10"/>
  <c r="B5" i="10"/>
  <c r="B2" i="10"/>
  <c r="C6" i="10"/>
  <c r="C10" i="10"/>
  <c r="C11" i="10"/>
  <c r="C12" i="10"/>
  <c r="C13" i="10"/>
  <c r="C14" i="10"/>
  <c r="C2" i="10"/>
  <c r="C8" i="4"/>
  <c r="A8" i="10"/>
  <c r="A7" i="10"/>
  <c r="A6" i="10"/>
  <c r="A5" i="10"/>
  <c r="A4" i="10"/>
  <c r="A3" i="10"/>
  <c r="A2" i="10"/>
  <c r="F3" i="9"/>
  <c r="E3" i="10" s="1"/>
  <c r="C3" i="9"/>
  <c r="C4" i="9"/>
  <c r="C5" i="9"/>
  <c r="C6" i="9"/>
  <c r="C7" i="9"/>
  <c r="C2" i="9"/>
  <c r="G7" i="9"/>
  <c r="F7" i="10" s="1"/>
  <c r="G5" i="9"/>
  <c r="F5" i="10" s="1"/>
  <c r="C3" i="3"/>
  <c r="C4" i="3"/>
  <c r="C5" i="3"/>
  <c r="C6" i="3"/>
  <c r="C7" i="3"/>
  <c r="C8" i="3"/>
  <c r="C2" i="3"/>
  <c r="I10" i="5" l="1"/>
  <c r="D14" i="10"/>
  <c r="G2" i="9"/>
  <c r="G4" i="9"/>
  <c r="F4" i="10" s="1"/>
  <c r="G6" i="9"/>
  <c r="F6" i="10" s="1"/>
  <c r="F4" i="9"/>
  <c r="E4" i="10" s="1"/>
  <c r="G3" i="9"/>
  <c r="F2" i="9"/>
  <c r="F5" i="9"/>
  <c r="E5" i="10" s="1"/>
  <c r="G5" i="10" s="1"/>
  <c r="F7" i="9"/>
  <c r="E7" i="10" s="1"/>
  <c r="G7" i="10" s="1"/>
  <c r="F6" i="9"/>
  <c r="E6" i="10" s="1"/>
  <c r="B6" i="6"/>
  <c r="B7" i="6"/>
  <c r="B3" i="6"/>
  <c r="B4" i="6"/>
  <c r="B5" i="6"/>
  <c r="B8" i="6"/>
  <c r="B2" i="6"/>
  <c r="A1" i="6" a="1"/>
  <c r="A1" i="6" s="1"/>
  <c r="D6" i="6"/>
  <c r="D6" i="5"/>
  <c r="D7" i="6"/>
  <c r="A2" i="5"/>
  <c r="A3" i="5"/>
  <c r="A4" i="5"/>
  <c r="A5" i="5"/>
  <c r="A6" i="5"/>
  <c r="A7" i="5"/>
  <c r="A8" i="5"/>
  <c r="D3" i="6"/>
  <c r="D4" i="6"/>
  <c r="D5" i="6"/>
  <c r="D5" i="5"/>
  <c r="D2" i="5"/>
  <c r="O8" i="2"/>
  <c r="O3" i="2"/>
  <c r="O4" i="2"/>
  <c r="O5" i="2"/>
  <c r="O6" i="2"/>
  <c r="O7" i="2"/>
  <c r="O2" i="2"/>
  <c r="G4" i="10" l="1"/>
  <c r="E2" i="10"/>
  <c r="F14" i="9"/>
  <c r="E14" i="10" s="1"/>
  <c r="F2" i="10"/>
  <c r="G14" i="9"/>
  <c r="F14" i="10" s="1"/>
  <c r="C3" i="6"/>
  <c r="D3" i="5"/>
  <c r="C7" i="6"/>
  <c r="E7" i="6" s="1"/>
  <c r="D7" i="5"/>
  <c r="E4" i="5"/>
  <c r="D4" i="5"/>
  <c r="G6" i="10"/>
  <c r="H6" i="10" s="1"/>
  <c r="F8" i="10"/>
  <c r="F3" i="10"/>
  <c r="E8" i="10"/>
  <c r="F5" i="5"/>
  <c r="G6" i="3"/>
  <c r="F6" i="5" s="1"/>
  <c r="F7" i="3"/>
  <c r="E7" i="5" s="1"/>
  <c r="E3" i="5"/>
  <c r="D8" i="6"/>
  <c r="E3" i="6"/>
  <c r="C6" i="6"/>
  <c r="E6" i="6" s="1"/>
  <c r="F6" i="3"/>
  <c r="E6" i="5" s="1"/>
  <c r="G2" i="3"/>
  <c r="F4" i="5"/>
  <c r="C2" i="6"/>
  <c r="C5" i="6"/>
  <c r="E5" i="6" s="1"/>
  <c r="D2" i="6"/>
  <c r="E5" i="5"/>
  <c r="G7" i="3"/>
  <c r="F7" i="5" s="1"/>
  <c r="F3" i="5"/>
  <c r="C4" i="6"/>
  <c r="E4" i="6" s="1"/>
  <c r="F2" i="3"/>
  <c r="I6" i="10" l="1"/>
  <c r="G2" i="10"/>
  <c r="G14" i="10"/>
  <c r="H14" i="10" s="1"/>
  <c r="F14" i="3"/>
  <c r="E14" i="5" s="1"/>
  <c r="F2" i="5"/>
  <c r="G14" i="3"/>
  <c r="F14" i="5" s="1"/>
  <c r="C8" i="6"/>
  <c r="D8" i="5"/>
  <c r="G8" i="10"/>
  <c r="G3" i="10"/>
  <c r="E2" i="6"/>
  <c r="E2" i="5"/>
  <c r="G2" i="5" s="1"/>
  <c r="H2" i="5" s="1"/>
  <c r="I14" i="10" l="1"/>
  <c r="H2" i="10"/>
  <c r="I2" i="10"/>
  <c r="G14" i="5"/>
  <c r="H14" i="5" s="1"/>
  <c r="G7" i="5"/>
  <c r="I2" i="5"/>
  <c r="G5" i="5"/>
  <c r="G3" i="5"/>
  <c r="G4" i="5"/>
  <c r="G8" i="5"/>
  <c r="G6" i="5"/>
  <c r="I14" i="5" l="1"/>
  <c r="H6" i="5"/>
  <c r="I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<sst xmlns="http://schemas.openxmlformats.org/spreadsheetml/2006/main" count="159" uniqueCount="59">
  <si>
    <t>bdir</t>
  </si>
  <si>
    <t>off</t>
  </si>
  <si>
    <t>oneway</t>
  </si>
  <si>
    <t>trad</t>
  </si>
  <si>
    <t>unit</t>
  </si>
  <si>
    <t>sbt</t>
  </si>
  <si>
    <t>sds</t>
  </si>
  <si>
    <t>sice</t>
  </si>
  <si>
    <t>sin</t>
  </si>
  <si>
    <t>snl</t>
  </si>
  <si>
    <t>stot</t>
  </si>
  <si>
    <t>ak</t>
  </si>
  <si>
    <t>ec</t>
  </si>
  <si>
    <t>gm</t>
  </si>
  <si>
    <t>hi</t>
  </si>
  <si>
    <t>prusvi</t>
  </si>
  <si>
    <t>total</t>
  </si>
  <si>
    <t>wc</t>
  </si>
  <si>
    <t>Remote</t>
  </si>
  <si>
    <t>Region</t>
  </si>
  <si>
    <t>West Coast</t>
  </si>
  <si>
    <t>East Coast</t>
  </si>
  <si>
    <t>Natural Local</t>
  </si>
  <si>
    <t>Potential Local</t>
  </si>
  <si>
    <t>Hawaii</t>
  </si>
  <si>
    <t>Alaska</t>
  </si>
  <si>
    <t>Gulf of Mexico</t>
  </si>
  <si>
    <t>Puerto Rico + US V.I.</t>
  </si>
  <si>
    <t>AVG</t>
  </si>
  <si>
    <t>Plus/Minus</t>
  </si>
  <si>
    <t>% change</t>
  </si>
  <si>
    <t>Local</t>
  </si>
  <si>
    <t>Lower</t>
  </si>
  <si>
    <t>Upper</t>
  </si>
  <si>
    <t>Onshore</t>
  </si>
  <si>
    <t>Offshore</t>
  </si>
  <si>
    <t>length</t>
  </si>
  <si>
    <t>area</t>
  </si>
  <si>
    <t>Flux (kW/m)</t>
  </si>
  <si>
    <t>N/A</t>
  </si>
  <si>
    <t>EPRI 2011</t>
  </si>
  <si>
    <t>EPRI 2004</t>
  </si>
  <si>
    <t>EPRI 2011 (inner shelf)</t>
  </si>
  <si>
    <t>EPRI 2011 (outer)</t>
  </si>
  <si>
    <t>wc.wa</t>
  </si>
  <si>
    <t>wc.or</t>
  </si>
  <si>
    <t>wc.ca</t>
  </si>
  <si>
    <t>ec.ne</t>
  </si>
  <si>
    <t>ec.ma</t>
  </si>
  <si>
    <t>ec.se</t>
  </si>
  <si>
    <t>Washington</t>
  </si>
  <si>
    <t>Oregon</t>
  </si>
  <si>
    <t>California</t>
  </si>
  <si>
    <t>New England</t>
  </si>
  <si>
    <t>Mid-Atlantic</t>
  </si>
  <si>
    <t>Southeast</t>
  </si>
  <si>
    <t>Total</t>
  </si>
  <si>
    <t>Remote+Natural</t>
  </si>
  <si>
    <t>Remote+Potential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</si>
</sst>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9" fontId="0" fillId="0" borderId="0" xfId="1" applyFont="1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ont="1" applyFill="1"/>
    <xf numFmtId="0" fontId="16" fillId="35" borderId="0" xfId="0" applyFont="1" applyFill="1"/>
    <xf numFmtId="171" fontId="0" fillId="33" borderId="0" xfId="0" applyNumberFormat="1" applyFill="1"/>
    <xf numFmtId="171" fontId="0" fillId="34" borderId="0" xfId="0" applyNumberFormat="1" applyFill="1"/>
    <xf numFmtId="171" fontId="0" fillId="34" borderId="0" xfId="0" applyNumberFormat="1" applyFont="1" applyFill="1"/>
    <xf numFmtId="171" fontId="0" fillId="33" borderId="0" xfId="0" applyNumberFormat="1" applyFont="1" applyFill="1"/>
    <xf numFmtId="171" fontId="16" fillId="35" borderId="0" xfId="0" applyNumberFormat="1" applyFont="1" applyFill="1"/>
    <xf numFmtId="1" fontId="0" fillId="33" borderId="0" xfId="0" applyNumberFormat="1" applyFill="1"/>
    <xf numFmtId="1" fontId="0" fillId="34" borderId="0" xfId="0" applyNumberFormat="1" applyFill="1"/>
    <xf numFmtId="1" fontId="16" fillId="35" borderId="0" xfId="0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activeCell="A10" sqref="A10"/>
    </sheetView>
  </sheetViews>
  <sheetFormatPr baseColWidth="10" defaultRowHeight="16" x14ac:dyDescent="0.2"/>
  <sheetData>
    <row r="1" spans="1:15" x14ac:dyDescent="0.2">
      <c r="B1" t="s">
        <v>36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5" x14ac:dyDescent="0.2">
      <c r="A2" t="s">
        <v>17</v>
      </c>
      <c r="B2">
        <v>1994474</v>
      </c>
      <c r="C2">
        <v>415.51956492288002</v>
      </c>
      <c r="D2">
        <v>60.435628523519902</v>
      </c>
      <c r="E2">
        <v>475.95519344640002</v>
      </c>
      <c r="F2">
        <v>355.08397228031998</v>
      </c>
      <c r="G2">
        <v>753.70511204351999</v>
      </c>
      <c r="H2">
        <v>815923068928</v>
      </c>
      <c r="I2">
        <v>-3.5707919339999998E-2</v>
      </c>
      <c r="J2">
        <v>-485.87193729024</v>
      </c>
      <c r="K2">
        <v>0</v>
      </c>
      <c r="L2">
        <v>715.17061152767997</v>
      </c>
      <c r="M2">
        <v>-141.13397071872001</v>
      </c>
      <c r="N2">
        <v>88.12901093376</v>
      </c>
      <c r="O2" s="2">
        <f>D2/N2</f>
        <v>0.68576315430278523</v>
      </c>
    </row>
    <row r="3" spans="1:15" x14ac:dyDescent="0.2">
      <c r="A3" t="s">
        <v>44</v>
      </c>
      <c r="B3">
        <v>30093.24609375</v>
      </c>
      <c r="C3">
        <v>9.6702349209600005</v>
      </c>
      <c r="D3">
        <v>0.40747875839999897</v>
      </c>
      <c r="E3">
        <v>10.07771367936</v>
      </c>
      <c r="F3">
        <v>9.2627589657599998</v>
      </c>
      <c r="G3">
        <v>13.59960482304</v>
      </c>
      <c r="H3">
        <v>59670458368</v>
      </c>
      <c r="I3">
        <v>-1.5101003744999999E-2</v>
      </c>
      <c r="J3">
        <v>-36.708958003200003</v>
      </c>
      <c r="K3">
        <v>0</v>
      </c>
      <c r="L3">
        <v>49.993044725760001</v>
      </c>
      <c r="M3">
        <v>-10.42126714368</v>
      </c>
      <c r="N3">
        <v>2.8477369612799999</v>
      </c>
      <c r="O3" s="2">
        <f t="shared" ref="O3:O14" si="0">D3/N3</f>
        <v>0.14308862227810731</v>
      </c>
    </row>
    <row r="4" spans="1:15" x14ac:dyDescent="0.2">
      <c r="A4" t="s">
        <v>45</v>
      </c>
      <c r="B4">
        <v>493194.40625</v>
      </c>
      <c r="C4">
        <v>157.74757281792</v>
      </c>
      <c r="D4">
        <v>8.9114311065600003</v>
      </c>
      <c r="E4">
        <v>166.65900392448</v>
      </c>
      <c r="F4">
        <v>148.83609686016001</v>
      </c>
      <c r="G4">
        <v>216.15074230272</v>
      </c>
      <c r="H4">
        <v>179755892736</v>
      </c>
      <c r="I4">
        <v>-1.194867723E-2</v>
      </c>
      <c r="J4">
        <v>-127.25809483776</v>
      </c>
      <c r="K4">
        <v>0</v>
      </c>
      <c r="L4">
        <v>178.6647552</v>
      </c>
      <c r="M4">
        <v>-35.356615833600003</v>
      </c>
      <c r="N4">
        <v>16.038077107199999</v>
      </c>
      <c r="O4" s="2">
        <f t="shared" si="0"/>
        <v>0.5556421163831029</v>
      </c>
    </row>
    <row r="5" spans="1:15" x14ac:dyDescent="0.2">
      <c r="A5" t="s">
        <v>46</v>
      </c>
      <c r="B5">
        <v>1471186.625</v>
      </c>
      <c r="C5">
        <v>249.01773754368</v>
      </c>
      <c r="D5">
        <v>51.07665420288</v>
      </c>
      <c r="E5">
        <v>300.09439174656001</v>
      </c>
      <c r="F5">
        <v>197.94110128128</v>
      </c>
      <c r="G5">
        <v>525.04763056128002</v>
      </c>
      <c r="H5">
        <v>575793004544</v>
      </c>
      <c r="I5">
        <v>-9.6313506300000004E-3</v>
      </c>
      <c r="J5">
        <v>-320.65626292223999</v>
      </c>
      <c r="K5">
        <v>0</v>
      </c>
      <c r="L5">
        <v>484.63479767040002</v>
      </c>
      <c r="M5">
        <v>-95.149650001919994</v>
      </c>
      <c r="N5">
        <v>68.819273134080007</v>
      </c>
      <c r="O5" s="2">
        <f t="shared" si="0"/>
        <v>0.74218531926903364</v>
      </c>
    </row>
    <row r="6" spans="1:15" x14ac:dyDescent="0.2">
      <c r="A6" t="s">
        <v>12</v>
      </c>
      <c r="B6">
        <v>1908679.5</v>
      </c>
      <c r="C6">
        <v>106.11181252608</v>
      </c>
      <c r="D6">
        <v>105.85829560320001</v>
      </c>
      <c r="E6">
        <v>211.97010812927999</v>
      </c>
      <c r="F6">
        <v>0.25350921407999999</v>
      </c>
      <c r="G6">
        <v>347.68104849408002</v>
      </c>
      <c r="H6">
        <v>890959429632</v>
      </c>
      <c r="I6">
        <v>-3.9526883212800001</v>
      </c>
      <c r="J6">
        <v>-832.66137980927999</v>
      </c>
      <c r="K6">
        <v>0</v>
      </c>
      <c r="L6">
        <v>1217.2810872422399</v>
      </c>
      <c r="M6">
        <v>-203.64626362368</v>
      </c>
      <c r="N6">
        <v>177.02070755328</v>
      </c>
      <c r="O6" s="2">
        <f t="shared" si="0"/>
        <v>0.59799950563037141</v>
      </c>
    </row>
    <row r="7" spans="1:15" x14ac:dyDescent="0.2">
      <c r="A7" t="s">
        <v>47</v>
      </c>
      <c r="B7">
        <v>403368.46875</v>
      </c>
      <c r="C7">
        <v>26.473909678079998</v>
      </c>
      <c r="D7">
        <v>31.362829516800002</v>
      </c>
      <c r="E7">
        <v>57.836739194880003</v>
      </c>
      <c r="F7">
        <v>-4.8889203993599999</v>
      </c>
      <c r="G7">
        <v>98.126110187519998</v>
      </c>
      <c r="H7">
        <v>208611721216</v>
      </c>
      <c r="I7">
        <v>-0.69506121888000005</v>
      </c>
      <c r="J7">
        <v>-237.13507590143999</v>
      </c>
      <c r="K7">
        <v>0</v>
      </c>
      <c r="L7">
        <v>347.71484835839999</v>
      </c>
      <c r="M7">
        <v>-56.815854120959997</v>
      </c>
      <c r="N7">
        <v>53.068890685440003</v>
      </c>
      <c r="O7" s="2">
        <f t="shared" si="0"/>
        <v>0.59098332585656854</v>
      </c>
    </row>
    <row r="8" spans="1:15" x14ac:dyDescent="0.2">
      <c r="A8" t="s">
        <v>48</v>
      </c>
      <c r="B8">
        <v>318582.125</v>
      </c>
      <c r="C8">
        <v>20.459626137600001</v>
      </c>
      <c r="D8">
        <v>19.694137251840001</v>
      </c>
      <c r="E8">
        <v>40.153763389440002</v>
      </c>
      <c r="F8">
        <v>0.76548902592000001</v>
      </c>
      <c r="G8">
        <v>66.304932802560003</v>
      </c>
      <c r="H8">
        <v>191075008512</v>
      </c>
      <c r="I8">
        <v>-0.91229380128000004</v>
      </c>
      <c r="J8">
        <v>-213.20398258175999</v>
      </c>
      <c r="K8">
        <v>0</v>
      </c>
      <c r="L8">
        <v>310.65666994176001</v>
      </c>
      <c r="M8">
        <v>-50.173736755199997</v>
      </c>
      <c r="N8">
        <v>46.36670410752</v>
      </c>
      <c r="O8" s="2">
        <f t="shared" si="0"/>
        <v>0.42474740508126607</v>
      </c>
    </row>
    <row r="9" spans="1:15" x14ac:dyDescent="0.2">
      <c r="A9" t="s">
        <v>49</v>
      </c>
      <c r="B9">
        <v>1186728.875</v>
      </c>
      <c r="C9">
        <v>59.327023472640001</v>
      </c>
      <c r="D9">
        <v>54.865324769280001</v>
      </c>
      <c r="E9">
        <v>114.19234824192</v>
      </c>
      <c r="F9">
        <v>4.4616942182399999</v>
      </c>
      <c r="G9">
        <v>183.84605552639999</v>
      </c>
      <c r="H9">
        <v>487995932672</v>
      </c>
      <c r="I9">
        <v>-2.4570880550399998</v>
      </c>
      <c r="J9">
        <v>-379.39188744192001</v>
      </c>
      <c r="K9">
        <v>0</v>
      </c>
      <c r="L9">
        <v>554.54432722944</v>
      </c>
      <c r="M9">
        <v>-96.020785889280006</v>
      </c>
      <c r="N9">
        <v>76.674543697920001</v>
      </c>
      <c r="O9" s="2">
        <f t="shared" si="0"/>
        <v>0.71556115137035192</v>
      </c>
    </row>
    <row r="10" spans="1:15" x14ac:dyDescent="0.2">
      <c r="A10" t="s">
        <v>14</v>
      </c>
      <c r="B10">
        <v>4354267</v>
      </c>
      <c r="C10">
        <v>367.62121027583999</v>
      </c>
      <c r="D10">
        <v>288.08646967295903</v>
      </c>
      <c r="E10">
        <v>655.70767994879998</v>
      </c>
      <c r="F10">
        <v>79.534812364800004</v>
      </c>
      <c r="G10">
        <v>1159.13807265792</v>
      </c>
      <c r="H10">
        <v>895672909824</v>
      </c>
      <c r="I10" s="3">
        <v>-8.9609735625000004E-5</v>
      </c>
      <c r="J10">
        <v>-193.18612058112001</v>
      </c>
      <c r="K10">
        <v>0</v>
      </c>
      <c r="L10">
        <v>271.20508796927999</v>
      </c>
      <c r="M10">
        <v>-70.596739645439996</v>
      </c>
      <c r="N10">
        <v>7.4222081203199997</v>
      </c>
      <c r="O10" s="2">
        <f t="shared" si="0"/>
        <v>38.814119060371823</v>
      </c>
    </row>
    <row r="11" spans="1:15" x14ac:dyDescent="0.2">
      <c r="A11" t="s">
        <v>11</v>
      </c>
      <c r="B11">
        <v>5543553</v>
      </c>
      <c r="C11">
        <v>1038.6419869286401</v>
      </c>
      <c r="D11">
        <v>609.38988158975906</v>
      </c>
      <c r="E11">
        <v>1648.0318685184</v>
      </c>
      <c r="F11">
        <v>429.25232062463999</v>
      </c>
      <c r="G11">
        <v>2863.7153918976001</v>
      </c>
      <c r="H11">
        <v>3208809021440</v>
      </c>
      <c r="I11">
        <v>-11.19832539648</v>
      </c>
      <c r="J11">
        <v>-4634.0587074355199</v>
      </c>
      <c r="K11">
        <v>0</v>
      </c>
      <c r="L11">
        <v>6806.8500465254401</v>
      </c>
      <c r="M11">
        <v>-1175.7644483788799</v>
      </c>
      <c r="N11">
        <v>985.83310761984001</v>
      </c>
      <c r="O11" s="2">
        <f t="shared" si="0"/>
        <v>0.61814710510285875</v>
      </c>
    </row>
    <row r="12" spans="1:15" x14ac:dyDescent="0.2">
      <c r="A12" t="s">
        <v>13</v>
      </c>
      <c r="B12">
        <v>914020.3125</v>
      </c>
      <c r="C12">
        <v>12.862077296640001</v>
      </c>
      <c r="D12">
        <v>14.826799810559899</v>
      </c>
      <c r="E12">
        <v>27.6888771072</v>
      </c>
      <c r="F12">
        <v>-1.9647246163200001</v>
      </c>
      <c r="G12">
        <v>43.718509854719997</v>
      </c>
      <c r="H12">
        <v>693228273664</v>
      </c>
      <c r="I12">
        <v>-0.95244830975999994</v>
      </c>
      <c r="J12">
        <v>-238.85829488639999</v>
      </c>
      <c r="K12">
        <v>0</v>
      </c>
      <c r="L12">
        <v>365.64395409408002</v>
      </c>
      <c r="M12">
        <v>-70.060857507839998</v>
      </c>
      <c r="N12">
        <v>55.772390952960002</v>
      </c>
      <c r="O12" s="2">
        <f t="shared" si="0"/>
        <v>0.26584479448021581</v>
      </c>
    </row>
    <row r="13" spans="1:15" x14ac:dyDescent="0.2">
      <c r="A13" t="s">
        <v>15</v>
      </c>
      <c r="B13">
        <v>102083.265625</v>
      </c>
      <c r="C13">
        <v>5.7789935846400002</v>
      </c>
      <c r="D13">
        <v>1.72249800192</v>
      </c>
      <c r="E13">
        <v>7.5014915865600003</v>
      </c>
      <c r="F13">
        <v>4.0564947417599999</v>
      </c>
      <c r="G13">
        <v>12.731744194559999</v>
      </c>
      <c r="H13">
        <v>210565857280</v>
      </c>
      <c r="I13">
        <v>-6.4558402274999998E-3</v>
      </c>
      <c r="J13">
        <v>-49.127860592639998</v>
      </c>
      <c r="K13">
        <v>0</v>
      </c>
      <c r="L13">
        <v>80.424462827520003</v>
      </c>
      <c r="M13">
        <v>-20.579351930880001</v>
      </c>
      <c r="N13">
        <v>10.710778275839999</v>
      </c>
      <c r="O13" s="2">
        <f t="shared" si="0"/>
        <v>0.16081912607652332</v>
      </c>
    </row>
    <row r="14" spans="1:15" x14ac:dyDescent="0.2">
      <c r="A14" t="s">
        <v>16</v>
      </c>
      <c r="B14">
        <v>14817077</v>
      </c>
      <c r="C14">
        <v>1946.5356455347201</v>
      </c>
      <c r="D14">
        <v>1080.3195732019101</v>
      </c>
      <c r="E14">
        <v>3026.8552187366399</v>
      </c>
      <c r="F14">
        <v>866.21638460928</v>
      </c>
      <c r="G14">
        <v>5180.6898791424001</v>
      </c>
      <c r="H14">
        <v>6715158298624</v>
      </c>
      <c r="I14">
        <v>-16.1457153968231</v>
      </c>
      <c r="J14">
        <v>-6433.7643005951904</v>
      </c>
      <c r="K14">
        <v>0</v>
      </c>
      <c r="L14">
        <v>9456.5752501862298</v>
      </c>
      <c r="M14">
        <v>-1681.7816318054399</v>
      </c>
      <c r="N14">
        <v>1324.8882034559999</v>
      </c>
      <c r="O14" s="2">
        <f t="shared" si="0"/>
        <v>0.81540432648118744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>
      <selection activeCell="D19" sqref="D19"/>
    </sheetView>
  </sheetViews>
  <sheetFormatPr baseColWidth="10" defaultRowHeight="16" x14ac:dyDescent="0.2"/>
  <cols>
    <col min="1" max="2" width="11" customWidth="1"/>
    <col min="3" max="7" width="11" bestFit="1" customWidth="1"/>
    <col min="8" max="8" width="11" customWidth="1"/>
    <col min="9" max="9" width="11" bestFit="1" customWidth="1"/>
    <col min="10" max="10" width="11.33203125" bestFit="1" customWidth="1"/>
    <col min="11" max="11" width="11" bestFit="1" customWidth="1"/>
    <col min="12" max="12" width="11.6640625" bestFit="1" customWidth="1"/>
    <col min="13" max="13" width="11.33203125" bestFit="1" customWidth="1"/>
    <col min="14" max="14" width="11" bestFit="1" customWidth="1"/>
  </cols>
  <sheetData>
    <row r="1" spans="1:14" x14ac:dyDescent="0.2">
      <c r="B1" t="s">
        <v>36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1994474</v>
      </c>
      <c r="C2">
        <v>140.81227100160001</v>
      </c>
      <c r="D2">
        <v>24.2461550591999</v>
      </c>
      <c r="E2">
        <v>165.0584260608</v>
      </c>
      <c r="F2">
        <v>116.5661159424</v>
      </c>
      <c r="G2">
        <v>213.75726698496001</v>
      </c>
      <c r="H2">
        <v>815923068928</v>
      </c>
      <c r="I2">
        <v>-0.25081413000000002</v>
      </c>
      <c r="J2">
        <v>-656.99968155648003</v>
      </c>
      <c r="K2">
        <v>0</v>
      </c>
      <c r="L2">
        <v>1039.4720570572799</v>
      </c>
      <c r="M2">
        <v>-174.67445157888</v>
      </c>
      <c r="N2">
        <v>207.54709807104001</v>
      </c>
    </row>
    <row r="3" spans="1:14" x14ac:dyDescent="0.2">
      <c r="A3" t="s">
        <v>44</v>
      </c>
      <c r="B3">
        <v>30093.24609375</v>
      </c>
      <c r="C3">
        <v>6.0230452224000004</v>
      </c>
      <c r="D3">
        <v>0.14836104191999899</v>
      </c>
      <c r="E3">
        <v>6.1714062643199998</v>
      </c>
      <c r="F3">
        <v>5.8746847411200003</v>
      </c>
      <c r="G3">
        <v>7.6300665215999999</v>
      </c>
      <c r="H3">
        <v>59670458368</v>
      </c>
      <c r="I3">
        <v>-0.15275987592000001</v>
      </c>
      <c r="J3">
        <v>-44.753626214400001</v>
      </c>
      <c r="K3">
        <v>0</v>
      </c>
      <c r="L3">
        <v>72.282184949759994</v>
      </c>
      <c r="M3">
        <v>-11.691335393279999</v>
      </c>
      <c r="N3">
        <v>15.6844590336</v>
      </c>
    </row>
    <row r="4" spans="1:14" x14ac:dyDescent="0.2">
      <c r="A4" t="s">
        <v>45</v>
      </c>
      <c r="B4">
        <v>493194.40625</v>
      </c>
      <c r="C4">
        <v>57.828890234879999</v>
      </c>
      <c r="D4">
        <v>4.2393040281600003</v>
      </c>
      <c r="E4">
        <v>62.068194263039999</v>
      </c>
      <c r="F4">
        <v>53.589590691840002</v>
      </c>
      <c r="G4">
        <v>73.824097443840003</v>
      </c>
      <c r="H4">
        <v>179755892736</v>
      </c>
      <c r="I4">
        <v>-6.3271285620000006E-2</v>
      </c>
      <c r="J4">
        <v>-176.75047010303999</v>
      </c>
      <c r="K4">
        <v>0</v>
      </c>
      <c r="L4">
        <v>270.23926222848002</v>
      </c>
      <c r="M4">
        <v>-43.151151144959996</v>
      </c>
      <c r="N4">
        <v>50.27439630336</v>
      </c>
    </row>
    <row r="5" spans="1:14" x14ac:dyDescent="0.2">
      <c r="A5" t="s">
        <v>46</v>
      </c>
      <c r="B5">
        <v>1471186.625</v>
      </c>
      <c r="C5">
        <v>77.362668748800004</v>
      </c>
      <c r="D5">
        <v>19.8194402918399</v>
      </c>
      <c r="E5">
        <v>97.18210904064</v>
      </c>
      <c r="F5">
        <v>57.543219486719998</v>
      </c>
      <c r="G5">
        <v>132.68930605055999</v>
      </c>
      <c r="H5">
        <v>575793004544</v>
      </c>
      <c r="I5">
        <v>-3.2227096109999999E-2</v>
      </c>
      <c r="J5">
        <v>-434.34806280191998</v>
      </c>
      <c r="K5">
        <v>0</v>
      </c>
      <c r="L5">
        <v>695.32966060032004</v>
      </c>
      <c r="M5">
        <v>-119.64930404352</v>
      </c>
      <c r="N5">
        <v>141.30003677184001</v>
      </c>
    </row>
    <row r="6" spans="1:14" x14ac:dyDescent="0.2">
      <c r="A6" t="s">
        <v>12</v>
      </c>
      <c r="B6">
        <v>1908679.5</v>
      </c>
      <c r="C6">
        <v>37.774595604479998</v>
      </c>
      <c r="D6">
        <v>44.471633264639998</v>
      </c>
      <c r="E6">
        <v>82.246228869120003</v>
      </c>
      <c r="F6">
        <v>-6.6970253260800003</v>
      </c>
      <c r="G6">
        <v>112.97421656064</v>
      </c>
      <c r="H6">
        <v>890959429632</v>
      </c>
      <c r="I6">
        <v>-26.841104209920001</v>
      </c>
      <c r="J6">
        <v>-865.39938299903997</v>
      </c>
      <c r="K6">
        <v>0</v>
      </c>
      <c r="L6">
        <v>1334.8596921139199</v>
      </c>
      <c r="M6">
        <v>-207.67210733568001</v>
      </c>
      <c r="N6">
        <v>234.94707290112001</v>
      </c>
    </row>
    <row r="7" spans="1:14" x14ac:dyDescent="0.2">
      <c r="A7" t="s">
        <v>47</v>
      </c>
      <c r="B7">
        <v>403368.46875</v>
      </c>
      <c r="C7">
        <v>10.855275386880001</v>
      </c>
      <c r="D7">
        <v>14.56225622016</v>
      </c>
      <c r="E7">
        <v>25.417531607040001</v>
      </c>
      <c r="F7">
        <v>-3.7069785907199999</v>
      </c>
      <c r="G7">
        <v>36.300518307840001</v>
      </c>
      <c r="H7">
        <v>208611721216</v>
      </c>
      <c r="I7">
        <v>-4.4936941478400003</v>
      </c>
      <c r="J7">
        <v>-247.16174106624001</v>
      </c>
      <c r="K7">
        <v>0</v>
      </c>
      <c r="L7">
        <v>387.69757618175998</v>
      </c>
      <c r="M7">
        <v>-57.23514556416</v>
      </c>
      <c r="N7">
        <v>78.80698503168</v>
      </c>
    </row>
    <row r="8" spans="1:14" x14ac:dyDescent="0.2">
      <c r="A8" t="s">
        <v>48</v>
      </c>
      <c r="B8">
        <v>318582.125</v>
      </c>
      <c r="C8">
        <v>6.9767835647999998</v>
      </c>
      <c r="D8">
        <v>7.8682168627199998</v>
      </c>
      <c r="E8">
        <v>14.84500042752</v>
      </c>
      <c r="F8">
        <v>-0.89143259712</v>
      </c>
      <c r="G8">
        <v>20.192216555520002</v>
      </c>
      <c r="H8">
        <v>191075008512</v>
      </c>
      <c r="I8">
        <v>-6.4674477312</v>
      </c>
      <c r="J8">
        <v>-221.30803826688</v>
      </c>
      <c r="K8">
        <v>0</v>
      </c>
      <c r="L8">
        <v>334.67280113663998</v>
      </c>
      <c r="M8">
        <v>-51.35722088448</v>
      </c>
      <c r="N8">
        <v>55.540057251839997</v>
      </c>
    </row>
    <row r="9" spans="1:14" x14ac:dyDescent="0.2">
      <c r="A9" t="s">
        <v>49</v>
      </c>
      <c r="B9">
        <v>1186728.875</v>
      </c>
      <c r="C9">
        <v>19.976432947199999</v>
      </c>
      <c r="D9">
        <v>22.040991989759998</v>
      </c>
      <c r="E9">
        <v>42.017424936959998</v>
      </c>
      <c r="F9">
        <v>-2.0645618457600001</v>
      </c>
      <c r="G9">
        <v>56.588597575679998</v>
      </c>
      <c r="H9">
        <v>487995932672</v>
      </c>
      <c r="I9">
        <v>-15.760202618879999</v>
      </c>
      <c r="J9">
        <v>-394.23236014079998</v>
      </c>
      <c r="K9">
        <v>0</v>
      </c>
      <c r="L9">
        <v>608.13856899072005</v>
      </c>
      <c r="M9">
        <v>-98.448742809600006</v>
      </c>
      <c r="N9">
        <v>99.697211842559994</v>
      </c>
    </row>
    <row r="10" spans="1:14" x14ac:dyDescent="0.2">
      <c r="A10" t="s">
        <v>14</v>
      </c>
      <c r="B10">
        <v>4354267</v>
      </c>
      <c r="C10">
        <v>105.22884489216</v>
      </c>
      <c r="D10">
        <v>40.506966589439998</v>
      </c>
      <c r="E10">
        <v>145.7358114816</v>
      </c>
      <c r="F10">
        <v>64.721887272960004</v>
      </c>
      <c r="G10">
        <v>204.98767331328</v>
      </c>
      <c r="H10">
        <v>895672909824</v>
      </c>
      <c r="I10">
        <v>-4.160492878125E-4</v>
      </c>
      <c r="J10">
        <v>-312.09215950847999</v>
      </c>
      <c r="K10">
        <v>0</v>
      </c>
      <c r="L10">
        <v>526.95061315583996</v>
      </c>
      <c r="M10">
        <v>-110.8722561024</v>
      </c>
      <c r="N10">
        <v>103.98570418176</v>
      </c>
    </row>
    <row r="11" spans="1:14" x14ac:dyDescent="0.2">
      <c r="A11" t="s">
        <v>11</v>
      </c>
      <c r="B11">
        <v>5543553</v>
      </c>
      <c r="C11">
        <v>338.27768942592002</v>
      </c>
      <c r="D11">
        <v>192.61272489984</v>
      </c>
      <c r="E11">
        <v>530.89041432576005</v>
      </c>
      <c r="F11">
        <v>145.66494658560001</v>
      </c>
      <c r="G11">
        <v>719.74887849983998</v>
      </c>
      <c r="H11">
        <v>3208809021440</v>
      </c>
      <c r="I11">
        <v>-66.731992473600002</v>
      </c>
      <c r="J11">
        <v>-5234.0997331353601</v>
      </c>
      <c r="K11">
        <v>0</v>
      </c>
      <c r="L11">
        <v>8032.2743894016003</v>
      </c>
      <c r="M11">
        <v>-1219.05547247616</v>
      </c>
      <c r="N11">
        <v>1512.4438922035199</v>
      </c>
    </row>
    <row r="12" spans="1:14" x14ac:dyDescent="0.2">
      <c r="A12" t="s">
        <v>13</v>
      </c>
      <c r="B12">
        <v>914020.3125</v>
      </c>
      <c r="C12">
        <v>4.2193906559999999</v>
      </c>
      <c r="D12">
        <v>6.4259452339200003</v>
      </c>
      <c r="E12">
        <v>10.64533588992</v>
      </c>
      <c r="F12">
        <v>-2.2065554188799998</v>
      </c>
      <c r="G12">
        <v>14.38372713984</v>
      </c>
      <c r="H12">
        <v>693228273664</v>
      </c>
      <c r="I12">
        <v>-15.975343733760001</v>
      </c>
      <c r="J12">
        <v>-239.0395834368</v>
      </c>
      <c r="K12">
        <v>0</v>
      </c>
      <c r="L12">
        <v>380.04675084287999</v>
      </c>
      <c r="M12">
        <v>-68.246321479680006</v>
      </c>
      <c r="N12">
        <v>56.785530224639999</v>
      </c>
    </row>
    <row r="13" spans="1:14" x14ac:dyDescent="0.2">
      <c r="A13" t="s">
        <v>15</v>
      </c>
      <c r="B13">
        <v>102083.265625</v>
      </c>
      <c r="C13">
        <v>2.4765750604800001</v>
      </c>
      <c r="D13">
        <v>0.249882574079999</v>
      </c>
      <c r="E13">
        <v>2.72645763456</v>
      </c>
      <c r="F13">
        <v>2.22669206592</v>
      </c>
      <c r="G13">
        <v>3.6085865510400001</v>
      </c>
      <c r="H13">
        <v>210565857280</v>
      </c>
      <c r="I13">
        <v>-2.699095503E-2</v>
      </c>
      <c r="J13">
        <v>-54.755322716160002</v>
      </c>
      <c r="K13">
        <v>0</v>
      </c>
      <c r="L13">
        <v>102.35866411008</v>
      </c>
      <c r="M13">
        <v>-20.635700736</v>
      </c>
      <c r="N13">
        <v>26.940646963199999</v>
      </c>
    </row>
    <row r="14" spans="1:14" x14ac:dyDescent="0.2">
      <c r="A14" t="s">
        <v>16</v>
      </c>
      <c r="B14">
        <v>14817077</v>
      </c>
      <c r="C14">
        <v>628.78936664063997</v>
      </c>
      <c r="D14">
        <v>308.51330762112002</v>
      </c>
      <c r="E14">
        <v>937.30267426175999</v>
      </c>
      <c r="F14">
        <v>320.27606112192001</v>
      </c>
      <c r="G14">
        <v>1269.4603490495999</v>
      </c>
      <c r="H14">
        <v>6715158298624</v>
      </c>
      <c r="I14">
        <v>-109.826661551597</v>
      </c>
      <c r="J14">
        <v>-7362.3858633523196</v>
      </c>
      <c r="K14">
        <v>0</v>
      </c>
      <c r="L14">
        <v>11415.9621666815</v>
      </c>
      <c r="M14">
        <v>-1801.1563097088001</v>
      </c>
      <c r="N14">
        <v>2142.6499445452801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B5B9-50BB-3A4E-98D2-F24B327EABE8}">
  <dimension ref="A1:N14"/>
  <sheetViews>
    <sheetView workbookViewId="0">
      <selection sqref="A1:N14"/>
    </sheetView>
  </sheetViews>
  <sheetFormatPr baseColWidth="10" defaultRowHeight="16" x14ac:dyDescent="0.2"/>
  <sheetData>
    <row r="1" spans="1:14" x14ac:dyDescent="0.2">
      <c r="B1" t="s">
        <v>36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414.89609736192</v>
      </c>
      <c r="D2">
        <v>22.444796313600001</v>
      </c>
      <c r="E2">
        <v>437.34089367552002</v>
      </c>
      <c r="F2">
        <v>392.45133692927999</v>
      </c>
      <c r="G2">
        <v>627.41410775040004</v>
      </c>
      <c r="H2">
        <v>56433676288</v>
      </c>
      <c r="I2">
        <v>-1.88686458E-2</v>
      </c>
      <c r="J2">
        <v>-5.0460352742400003</v>
      </c>
      <c r="K2">
        <v>0</v>
      </c>
      <c r="L2">
        <v>7.0557412992000001</v>
      </c>
      <c r="M2">
        <v>-1.6264177612799999</v>
      </c>
      <c r="N2">
        <v>0.36441943391999998</v>
      </c>
    </row>
    <row r="3" spans="1:14" x14ac:dyDescent="0.2">
      <c r="A3" t="s">
        <v>44</v>
      </c>
      <c r="B3">
        <v>258005.609375</v>
      </c>
      <c r="C3">
        <v>68.935845888000003</v>
      </c>
      <c r="D3">
        <v>0.264985374719998</v>
      </c>
      <c r="E3">
        <v>69.200831262720001</v>
      </c>
      <c r="F3">
        <v>68.670864998400006</v>
      </c>
      <c r="G3">
        <v>83.908683448320005</v>
      </c>
      <c r="H3">
        <v>5802063360</v>
      </c>
      <c r="I3">
        <v>-7.1776697025000002E-3</v>
      </c>
      <c r="J3">
        <v>-0.61776893568000002</v>
      </c>
      <c r="K3">
        <v>0</v>
      </c>
      <c r="L3">
        <v>0.62652900576000004</v>
      </c>
      <c r="M3">
        <v>-0.19112946432</v>
      </c>
      <c r="N3">
        <v>-0.18954558624000001</v>
      </c>
    </row>
    <row r="4" spans="1:14" x14ac:dyDescent="0.2">
      <c r="A4" t="s">
        <v>45</v>
      </c>
      <c r="B4">
        <v>476253.3125</v>
      </c>
      <c r="C4">
        <v>128.66570489855999</v>
      </c>
      <c r="D4">
        <v>0.88099418112000105</v>
      </c>
      <c r="E4">
        <v>129.54669907968</v>
      </c>
      <c r="F4">
        <v>127.78473762816</v>
      </c>
      <c r="G4">
        <v>159.70064523264</v>
      </c>
      <c r="H4">
        <v>9388424192</v>
      </c>
      <c r="I4">
        <v>-5.0137213950000002E-3</v>
      </c>
      <c r="J4">
        <v>-1.5819895641599999</v>
      </c>
      <c r="K4">
        <v>0</v>
      </c>
      <c r="L4">
        <v>2.15868559296</v>
      </c>
      <c r="M4">
        <v>-0.48293631215999999</v>
      </c>
      <c r="N4">
        <v>8.8743801959999993E-2</v>
      </c>
    </row>
    <row r="5" spans="1:14" x14ac:dyDescent="0.2">
      <c r="A5" t="s">
        <v>46</v>
      </c>
      <c r="B5">
        <v>1822151.625</v>
      </c>
      <c r="C5">
        <v>218.28275306495999</v>
      </c>
      <c r="D5">
        <v>21.3247003852799</v>
      </c>
      <c r="E5">
        <v>239.60745345024</v>
      </c>
      <c r="F5">
        <v>196.95801679872</v>
      </c>
      <c r="G5">
        <v>385.03470661632002</v>
      </c>
      <c r="H5">
        <v>40539533312</v>
      </c>
      <c r="I5">
        <v>-7.1075519250000004E-3</v>
      </c>
      <c r="J5">
        <v>-2.8142011584</v>
      </c>
      <c r="K5">
        <v>0</v>
      </c>
      <c r="L5">
        <v>4.2195431500799998</v>
      </c>
      <c r="M5">
        <v>-0.94399105536000005</v>
      </c>
      <c r="N5">
        <v>0.45424419360000001</v>
      </c>
    </row>
    <row r="6" spans="1:14" x14ac:dyDescent="0.2">
      <c r="A6" t="s">
        <v>12</v>
      </c>
      <c r="B6">
        <v>3198674.25</v>
      </c>
      <c r="C6">
        <v>93.129650626559993</v>
      </c>
      <c r="D6">
        <v>7.4198775398399999</v>
      </c>
      <c r="E6">
        <v>100.54952816639999</v>
      </c>
      <c r="F6">
        <v>85.709791027199998</v>
      </c>
      <c r="G6">
        <v>142.14234230784001</v>
      </c>
      <c r="H6">
        <v>82097455104</v>
      </c>
      <c r="I6">
        <v>-0.75569366400000004</v>
      </c>
      <c r="J6">
        <v>-13.99678910976</v>
      </c>
      <c r="K6">
        <v>0</v>
      </c>
      <c r="L6">
        <v>23.031284060160001</v>
      </c>
      <c r="M6">
        <v>-3.66329352192</v>
      </c>
      <c r="N6">
        <v>4.6155111283199997</v>
      </c>
    </row>
    <row r="7" spans="1:14" x14ac:dyDescent="0.2">
      <c r="A7" t="s">
        <v>47</v>
      </c>
      <c r="B7">
        <v>805216.75</v>
      </c>
      <c r="C7">
        <v>31.333705390079999</v>
      </c>
      <c r="D7">
        <v>4.2578432716799899</v>
      </c>
      <c r="E7">
        <v>35.591548661760001</v>
      </c>
      <c r="F7">
        <v>27.075864360960001</v>
      </c>
      <c r="G7">
        <v>52.306003169279997</v>
      </c>
      <c r="H7">
        <v>28193970176</v>
      </c>
      <c r="I7">
        <v>-7.5517244400000003E-2</v>
      </c>
      <c r="J7">
        <v>-7.6657691980799996</v>
      </c>
      <c r="K7">
        <v>0</v>
      </c>
      <c r="L7">
        <v>12.42746356224</v>
      </c>
      <c r="M7">
        <v>-1.92460115328</v>
      </c>
      <c r="N7">
        <v>2.76157892736</v>
      </c>
    </row>
    <row r="8" spans="1:14" x14ac:dyDescent="0.2">
      <c r="A8" t="s">
        <v>48</v>
      </c>
      <c r="B8">
        <v>665975.375</v>
      </c>
      <c r="C8">
        <v>22.48827506688</v>
      </c>
      <c r="D8">
        <v>1.2250903449599999</v>
      </c>
      <c r="E8">
        <v>23.713365411840002</v>
      </c>
      <c r="F8">
        <v>21.263182479360001</v>
      </c>
      <c r="G8">
        <v>32.363352145919997</v>
      </c>
      <c r="H8">
        <v>19002265600</v>
      </c>
      <c r="I8">
        <v>-0.19355812176000001</v>
      </c>
      <c r="J8">
        <v>-2.716069536</v>
      </c>
      <c r="K8">
        <v>0</v>
      </c>
      <c r="L8">
        <v>4.4490672038400003</v>
      </c>
      <c r="M8">
        <v>-0.68775222528000002</v>
      </c>
      <c r="N8">
        <v>0.85168658496000005</v>
      </c>
    </row>
    <row r="9" spans="1:14" x14ac:dyDescent="0.2">
      <c r="A9" t="s">
        <v>49</v>
      </c>
      <c r="B9">
        <v>1727482</v>
      </c>
      <c r="C9">
        <v>39.353855692800003</v>
      </c>
      <c r="D9">
        <v>1.9291622399999899</v>
      </c>
      <c r="E9">
        <v>41.2830179328</v>
      </c>
      <c r="F9">
        <v>37.4246934528</v>
      </c>
      <c r="G9">
        <v>57.544825159680002</v>
      </c>
      <c r="H9">
        <v>33975199744</v>
      </c>
      <c r="I9">
        <v>-0.50723886480000002</v>
      </c>
      <c r="J9">
        <v>-3.4655106623999998</v>
      </c>
      <c r="K9">
        <v>0</v>
      </c>
      <c r="L9">
        <v>5.90470364928</v>
      </c>
      <c r="M9">
        <v>-1.01407876416</v>
      </c>
      <c r="N9">
        <v>0.91787469215999995</v>
      </c>
    </row>
    <row r="10" spans="1:14" x14ac:dyDescent="0.2">
      <c r="A10" t="s">
        <v>14</v>
      </c>
      <c r="B10">
        <v>1749916.125</v>
      </c>
      <c r="C10">
        <v>117.97534961664</v>
      </c>
      <c r="D10">
        <v>37.887396372479998</v>
      </c>
      <c r="E10">
        <v>155.86274598911999</v>
      </c>
      <c r="F10">
        <v>80.087953244160005</v>
      </c>
      <c r="G10">
        <v>261.07921195007998</v>
      </c>
      <c r="H10">
        <v>31162910720</v>
      </c>
      <c r="I10" s="3">
        <v>-2.7204686865234298E-5</v>
      </c>
      <c r="J10">
        <v>-1.8461348198400001</v>
      </c>
      <c r="K10">
        <v>0</v>
      </c>
      <c r="L10">
        <v>3.0574395878399998</v>
      </c>
      <c r="M10">
        <v>-0.65093177280000003</v>
      </c>
      <c r="N10">
        <v>0.56034587424000004</v>
      </c>
    </row>
    <row r="11" spans="1:14" x14ac:dyDescent="0.2">
      <c r="A11" t="s">
        <v>11</v>
      </c>
      <c r="B11">
        <v>11205635</v>
      </c>
      <c r="C11">
        <v>1135.2602984447999</v>
      </c>
      <c r="D11">
        <v>230.231973887999</v>
      </c>
      <c r="E11">
        <v>1365.4922723328</v>
      </c>
      <c r="F11">
        <v>905.02861160448003</v>
      </c>
      <c r="G11">
        <v>2130.87376637952</v>
      </c>
      <c r="H11">
        <v>323765665792</v>
      </c>
      <c r="I11">
        <v>-0.92652361536000005</v>
      </c>
      <c r="J11">
        <v>-125.89252829183999</v>
      </c>
      <c r="K11">
        <v>0</v>
      </c>
      <c r="L11">
        <v>213.27095439359999</v>
      </c>
      <c r="M11">
        <v>-32.364706652160002</v>
      </c>
      <c r="N11">
        <v>54.088896675839997</v>
      </c>
    </row>
    <row r="12" spans="1:14" x14ac:dyDescent="0.2">
      <c r="A12" t="s">
        <v>13</v>
      </c>
      <c r="B12">
        <v>2723843.5</v>
      </c>
      <c r="C12">
        <v>24.46945572864</v>
      </c>
      <c r="D12">
        <v>2.5340210380800001</v>
      </c>
      <c r="E12">
        <v>27.003476766719999</v>
      </c>
      <c r="F12">
        <v>21.935436933119998</v>
      </c>
      <c r="G12">
        <v>38.061782323199999</v>
      </c>
      <c r="H12">
        <v>64780673024</v>
      </c>
      <c r="I12">
        <v>-0.17584163495999999</v>
      </c>
      <c r="J12">
        <v>-5.0355451391999999</v>
      </c>
      <c r="K12">
        <v>0</v>
      </c>
      <c r="L12">
        <v>9.2287987584</v>
      </c>
      <c r="M12">
        <v>-1.5320860166400001</v>
      </c>
      <c r="N12">
        <v>2.48532721152</v>
      </c>
    </row>
    <row r="13" spans="1:14" x14ac:dyDescent="0.2">
      <c r="A13" t="s">
        <v>15</v>
      </c>
      <c r="B13">
        <v>636362.125</v>
      </c>
      <c r="C13">
        <v>17.640082360320001</v>
      </c>
      <c r="D13">
        <v>2.2209394790399899</v>
      </c>
      <c r="E13">
        <v>19.861021839359999</v>
      </c>
      <c r="F13">
        <v>15.41914176</v>
      </c>
      <c r="G13">
        <v>31.64697532416</v>
      </c>
      <c r="H13">
        <v>13952835584</v>
      </c>
      <c r="I13">
        <v>-6.3061274474999996E-3</v>
      </c>
      <c r="J13">
        <v>-0.62383772352</v>
      </c>
      <c r="K13">
        <v>0</v>
      </c>
      <c r="L13">
        <v>1.1533521120000001</v>
      </c>
      <c r="M13">
        <v>-0.30683424240000001</v>
      </c>
      <c r="N13">
        <v>0.21637522368000001</v>
      </c>
    </row>
    <row r="14" spans="1:14" x14ac:dyDescent="0.2">
      <c r="A14" t="s">
        <v>16</v>
      </c>
      <c r="B14">
        <v>22070840</v>
      </c>
      <c r="C14">
        <v>1803.3709341388801</v>
      </c>
      <c r="D14">
        <v>302.73900463103899</v>
      </c>
      <c r="E14">
        <v>2106.1099387699201</v>
      </c>
      <c r="F14">
        <v>1500.63227149824</v>
      </c>
      <c r="G14">
        <v>3231.2181860351998</v>
      </c>
      <c r="H14">
        <v>572193243136</v>
      </c>
      <c r="I14">
        <v>-1.8832608922543601</v>
      </c>
      <c r="J14">
        <v>-152.44087035839999</v>
      </c>
      <c r="K14">
        <v>0</v>
      </c>
      <c r="L14">
        <v>256.79757021120002</v>
      </c>
      <c r="M14">
        <v>-40.144269967200003</v>
      </c>
      <c r="N14">
        <v>62.330875547520002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C87F-C28B-3641-A3EB-72C101404CE7}">
  <dimension ref="A1:N14"/>
  <sheetViews>
    <sheetView workbookViewId="0">
      <selection activeCell="N9" sqref="N9"/>
    </sheetView>
  </sheetViews>
  <sheetFormatPr baseColWidth="10" defaultRowHeight="16" x14ac:dyDescent="0.2"/>
  <sheetData>
    <row r="1" spans="1:14" x14ac:dyDescent="0.2">
      <c r="B1" t="s">
        <v>36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65.858717184</v>
      </c>
      <c r="D2">
        <v>8.5499932262399998</v>
      </c>
      <c r="E2">
        <v>74.408710410240005</v>
      </c>
      <c r="F2">
        <v>57.30871947264</v>
      </c>
      <c r="G2">
        <v>131.92060133376</v>
      </c>
      <c r="H2">
        <v>56433676288</v>
      </c>
      <c r="I2">
        <v>-0.13535362451999999</v>
      </c>
      <c r="J2">
        <v>-7.3082574796799999</v>
      </c>
      <c r="K2">
        <v>0</v>
      </c>
      <c r="L2">
        <v>11.794930452479999</v>
      </c>
      <c r="M2">
        <v>-2.3416124736000001</v>
      </c>
      <c r="N2">
        <v>2.00970896832</v>
      </c>
    </row>
    <row r="3" spans="1:14" x14ac:dyDescent="0.2">
      <c r="A3" t="s">
        <v>44</v>
      </c>
      <c r="B3">
        <v>258005.609375</v>
      </c>
      <c r="C3">
        <v>12.7327567104</v>
      </c>
      <c r="D3">
        <v>0.26138606592000002</v>
      </c>
      <c r="E3">
        <v>12.99414277632</v>
      </c>
      <c r="F3">
        <v>12.47136840192</v>
      </c>
      <c r="G3">
        <v>19.290086246400001</v>
      </c>
      <c r="H3">
        <v>5802063360</v>
      </c>
      <c r="I3">
        <v>-7.611579768E-2</v>
      </c>
      <c r="J3">
        <v>-0.82014329663999996</v>
      </c>
      <c r="K3">
        <v>0</v>
      </c>
      <c r="L3">
        <v>1.2026051769599999</v>
      </c>
      <c r="M3">
        <v>-0.25040997863999997</v>
      </c>
      <c r="N3">
        <v>5.5936077719999998E-2</v>
      </c>
    </row>
    <row r="4" spans="1:14" x14ac:dyDescent="0.2">
      <c r="A4" t="s">
        <v>45</v>
      </c>
      <c r="B4">
        <v>476253.3125</v>
      </c>
      <c r="C4">
        <v>19.596630743039999</v>
      </c>
      <c r="D4">
        <v>0.81578502143999998</v>
      </c>
      <c r="E4">
        <v>20.412415764479999</v>
      </c>
      <c r="F4">
        <v>18.780844600319998</v>
      </c>
      <c r="G4">
        <v>34.591891660800002</v>
      </c>
      <c r="H4">
        <v>9388424192</v>
      </c>
      <c r="I4">
        <v>-2.8584339899999998E-2</v>
      </c>
      <c r="J4">
        <v>-2.2503193977599998</v>
      </c>
      <c r="K4">
        <v>0</v>
      </c>
      <c r="L4">
        <v>3.5173631347200001</v>
      </c>
      <c r="M4">
        <v>-0.65360630592000002</v>
      </c>
      <c r="N4">
        <v>0.58485306047999996</v>
      </c>
    </row>
    <row r="5" spans="1:14" x14ac:dyDescent="0.2">
      <c r="A5" t="s">
        <v>46</v>
      </c>
      <c r="B5">
        <v>1822151.625</v>
      </c>
      <c r="C5">
        <v>33.563289937919997</v>
      </c>
      <c r="D5">
        <v>7.4631836159999896</v>
      </c>
      <c r="E5">
        <v>41.026473553919999</v>
      </c>
      <c r="F5">
        <v>26.100108564479999</v>
      </c>
      <c r="G5">
        <v>78.016464691199999</v>
      </c>
      <c r="H5">
        <v>40539533312</v>
      </c>
      <c r="I5">
        <v>-2.8456757070000002E-2</v>
      </c>
      <c r="J5">
        <v>-4.1980454092799997</v>
      </c>
      <c r="K5">
        <v>0</v>
      </c>
      <c r="L5">
        <v>7.0070267289599997</v>
      </c>
      <c r="M5">
        <v>-1.4248685222399999</v>
      </c>
      <c r="N5">
        <v>1.3556570937600001</v>
      </c>
    </row>
    <row r="6" spans="1:14" x14ac:dyDescent="0.2">
      <c r="A6" t="s">
        <v>12</v>
      </c>
      <c r="B6">
        <v>3198674.25</v>
      </c>
      <c r="C6">
        <v>45.21558460416</v>
      </c>
      <c r="D6">
        <v>6.9685802803200003</v>
      </c>
      <c r="E6">
        <v>52.184164884479998</v>
      </c>
      <c r="F6">
        <v>38.247004323840002</v>
      </c>
      <c r="G6">
        <v>80.880904519680001</v>
      </c>
      <c r="H6">
        <v>82097455104</v>
      </c>
      <c r="I6">
        <v>-5.6587548057600001</v>
      </c>
      <c r="J6">
        <v>-14.891890114560001</v>
      </c>
      <c r="K6">
        <v>0</v>
      </c>
      <c r="L6">
        <v>24.795851366400001</v>
      </c>
      <c r="M6">
        <v>-3.8179948416</v>
      </c>
      <c r="N6">
        <v>0.42721191984000001</v>
      </c>
    </row>
    <row r="7" spans="1:14" x14ac:dyDescent="0.2">
      <c r="A7" t="s">
        <v>47</v>
      </c>
      <c r="B7">
        <v>805216.75</v>
      </c>
      <c r="C7">
        <v>14.93665946112</v>
      </c>
      <c r="D7">
        <v>3.8913585100799999</v>
      </c>
      <c r="E7">
        <v>18.828017971200001</v>
      </c>
      <c r="F7">
        <v>11.045304314879999</v>
      </c>
      <c r="G7">
        <v>29.745421240319999</v>
      </c>
      <c r="H7">
        <v>28193970176</v>
      </c>
      <c r="I7">
        <v>-0.59512342464000001</v>
      </c>
      <c r="J7">
        <v>-8.2393414809600003</v>
      </c>
      <c r="K7">
        <v>0</v>
      </c>
      <c r="L7">
        <v>13.51076468736</v>
      </c>
      <c r="M7">
        <v>-2.00515012416</v>
      </c>
      <c r="N7">
        <v>2.6711488166400001</v>
      </c>
    </row>
    <row r="8" spans="1:14" x14ac:dyDescent="0.2">
      <c r="A8" t="s">
        <v>48</v>
      </c>
      <c r="B8">
        <v>665975.375</v>
      </c>
      <c r="C8">
        <v>12.25899572736</v>
      </c>
      <c r="D8">
        <v>1.23788975615999</v>
      </c>
      <c r="E8">
        <v>13.49688548352</v>
      </c>
      <c r="F8">
        <v>11.02110484992</v>
      </c>
      <c r="G8">
        <v>20.54448012288</v>
      </c>
      <c r="H8">
        <v>19002265600</v>
      </c>
      <c r="I8">
        <v>-1.4927041401600001</v>
      </c>
      <c r="J8">
        <v>-2.8686233241600001</v>
      </c>
      <c r="K8">
        <v>0</v>
      </c>
      <c r="L8">
        <v>4.7056746547200001</v>
      </c>
      <c r="M8">
        <v>-0.72556690272000002</v>
      </c>
      <c r="N8">
        <v>-0.38121943200000002</v>
      </c>
    </row>
    <row r="9" spans="1:14" x14ac:dyDescent="0.2">
      <c r="A9" t="s">
        <v>49</v>
      </c>
      <c r="B9">
        <v>1727482</v>
      </c>
      <c r="C9">
        <v>18.052734704639999</v>
      </c>
      <c r="D9">
        <v>1.8311029401599901</v>
      </c>
      <c r="E9">
        <v>19.8838376448</v>
      </c>
      <c r="F9">
        <v>16.221632885759998</v>
      </c>
      <c r="G9">
        <v>30.639662223359998</v>
      </c>
      <c r="H9">
        <v>33975199744</v>
      </c>
      <c r="I9">
        <v>-3.5407006156800001</v>
      </c>
      <c r="J9">
        <v>-3.6370149235200002</v>
      </c>
      <c r="K9">
        <v>0</v>
      </c>
      <c r="L9">
        <v>6.3318933888000002</v>
      </c>
      <c r="M9">
        <v>-1.0508582198400001</v>
      </c>
      <c r="N9">
        <v>-1.8966801600000001</v>
      </c>
    </row>
    <row r="10" spans="1:14" x14ac:dyDescent="0.2">
      <c r="A10" t="s">
        <v>14</v>
      </c>
      <c r="B10">
        <v>1749916.125</v>
      </c>
      <c r="C10">
        <v>17.447882634239999</v>
      </c>
      <c r="D10">
        <v>7.5513801369599998</v>
      </c>
      <c r="E10">
        <v>24.999262771200002</v>
      </c>
      <c r="F10">
        <v>9.8965002547199994</v>
      </c>
      <c r="G10">
        <v>43.753372692479999</v>
      </c>
      <c r="H10">
        <v>31162910720</v>
      </c>
      <c r="I10">
        <v>-1.2652651429687501E-4</v>
      </c>
      <c r="J10">
        <v>-2.8499579366400001</v>
      </c>
      <c r="K10">
        <v>0</v>
      </c>
      <c r="L10">
        <v>5.1997554739199998</v>
      </c>
      <c r="M10">
        <v>-1.17117534816</v>
      </c>
      <c r="N10">
        <v>1.17849569472</v>
      </c>
    </row>
    <row r="11" spans="1:14" x14ac:dyDescent="0.2">
      <c r="A11" t="s">
        <v>11</v>
      </c>
      <c r="B11">
        <v>11205635</v>
      </c>
      <c r="C11">
        <v>543.93486557183996</v>
      </c>
      <c r="D11">
        <v>157.38031325183999</v>
      </c>
      <c r="E11">
        <v>701.31517882367996</v>
      </c>
      <c r="F11">
        <v>386.55455232000003</v>
      </c>
      <c r="G11">
        <v>1148.5513954099199</v>
      </c>
      <c r="H11">
        <v>323765665792</v>
      </c>
      <c r="I11">
        <v>-6.2188638796799998</v>
      </c>
      <c r="J11">
        <v>-141.97623140351999</v>
      </c>
      <c r="K11">
        <v>0</v>
      </c>
      <c r="L11">
        <v>242.54511734784001</v>
      </c>
      <c r="M11">
        <v>-35.25930442752</v>
      </c>
      <c r="N11">
        <v>59.108472545280001</v>
      </c>
    </row>
    <row r="12" spans="1:14" x14ac:dyDescent="0.2">
      <c r="A12" t="s">
        <v>13</v>
      </c>
      <c r="B12">
        <v>2723843.5</v>
      </c>
      <c r="C12">
        <v>18.009608033279999</v>
      </c>
      <c r="D12">
        <v>2.3760338073599998</v>
      </c>
      <c r="E12">
        <v>20.385641840640002</v>
      </c>
      <c r="F12">
        <v>15.63357198336</v>
      </c>
      <c r="G12">
        <v>29.290073917440001</v>
      </c>
      <c r="H12">
        <v>64780673024</v>
      </c>
      <c r="I12">
        <v>-3.0504422400000002</v>
      </c>
      <c r="J12">
        <v>-5.1029318246399997</v>
      </c>
      <c r="K12">
        <v>0</v>
      </c>
      <c r="L12">
        <v>9.3735094732800004</v>
      </c>
      <c r="M12">
        <v>-1.51792775424</v>
      </c>
      <c r="N12">
        <v>-0.29779224048000003</v>
      </c>
    </row>
    <row r="13" spans="1:14" x14ac:dyDescent="0.2">
      <c r="A13" t="s">
        <v>15</v>
      </c>
      <c r="B13">
        <v>636362.125</v>
      </c>
      <c r="C13">
        <v>2.4798161203200002</v>
      </c>
      <c r="D13">
        <v>0.69583272959999898</v>
      </c>
      <c r="E13">
        <v>3.17564884992</v>
      </c>
      <c r="F13">
        <v>1.7839836710400001</v>
      </c>
      <c r="G13">
        <v>5.9822827699200003</v>
      </c>
      <c r="H13">
        <v>13952835584</v>
      </c>
      <c r="I13">
        <v>-2.6868319410000001E-2</v>
      </c>
      <c r="J13">
        <v>-0.72830801184000005</v>
      </c>
      <c r="K13">
        <v>0</v>
      </c>
      <c r="L13">
        <v>1.4591649734400001</v>
      </c>
      <c r="M13">
        <v>-0.33778784256</v>
      </c>
      <c r="N13">
        <v>0.36620079744</v>
      </c>
    </row>
    <row r="14" spans="1:14" x14ac:dyDescent="0.2">
      <c r="A14" t="s">
        <v>16</v>
      </c>
      <c r="B14">
        <v>22070840</v>
      </c>
      <c r="C14">
        <v>692.94647414784004</v>
      </c>
      <c r="D14">
        <v>183.52213343232</v>
      </c>
      <c r="E14">
        <v>876.46860758015998</v>
      </c>
      <c r="F14">
        <v>509.42433202559999</v>
      </c>
      <c r="G14">
        <v>1440.3786306432</v>
      </c>
      <c r="H14">
        <v>572193243136</v>
      </c>
      <c r="I14">
        <v>-15.090409395884199</v>
      </c>
      <c r="J14">
        <v>-172.85757677088</v>
      </c>
      <c r="K14">
        <v>0</v>
      </c>
      <c r="L14">
        <v>295.16832908736001</v>
      </c>
      <c r="M14">
        <v>-44.445802687679901</v>
      </c>
      <c r="N14">
        <v>62.792297685119998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D2" sqref="D2:D8"/>
    </sheetView>
  </sheetViews>
  <sheetFormatPr baseColWidth="10" defaultRowHeight="16" x14ac:dyDescent="0.2"/>
  <sheetData>
    <row r="1" spans="1:3" x14ac:dyDescent="0.2">
      <c r="B1">
        <v>2004</v>
      </c>
      <c r="C1">
        <v>2011</v>
      </c>
    </row>
    <row r="2" spans="1:3" x14ac:dyDescent="0.2">
      <c r="A2" t="s">
        <v>17</v>
      </c>
      <c r="B2">
        <v>440</v>
      </c>
      <c r="C2">
        <v>590</v>
      </c>
    </row>
    <row r="3" spans="1:3" x14ac:dyDescent="0.2">
      <c r="A3" t="s">
        <v>12</v>
      </c>
      <c r="B3">
        <v>110</v>
      </c>
      <c r="C3">
        <v>240</v>
      </c>
    </row>
    <row r="4" spans="1:3" x14ac:dyDescent="0.2">
      <c r="A4" t="s">
        <v>14</v>
      </c>
      <c r="B4">
        <v>300</v>
      </c>
      <c r="C4">
        <v>130</v>
      </c>
    </row>
    <row r="5" spans="1:3" x14ac:dyDescent="0.2">
      <c r="A5" t="s">
        <v>11</v>
      </c>
      <c r="B5">
        <v>1250</v>
      </c>
      <c r="C5">
        <v>1570</v>
      </c>
    </row>
    <row r="6" spans="1:3" x14ac:dyDescent="0.2">
      <c r="A6" t="s">
        <v>13</v>
      </c>
      <c r="B6" t="s">
        <v>39</v>
      </c>
      <c r="C6">
        <v>80</v>
      </c>
    </row>
    <row r="7" spans="1:3" x14ac:dyDescent="0.2">
      <c r="A7" t="s">
        <v>15</v>
      </c>
      <c r="B7" t="s">
        <v>39</v>
      </c>
      <c r="C7">
        <v>30</v>
      </c>
    </row>
    <row r="8" spans="1:3" x14ac:dyDescent="0.2">
      <c r="A8" t="s">
        <v>16</v>
      </c>
      <c r="C8">
        <f>SUM(C2:C7)</f>
        <v>2640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tabSelected="1" workbookViewId="0">
      <selection activeCell="F20" sqref="F20"/>
    </sheetView>
  </sheetViews>
  <sheetFormatPr baseColWidth="10" defaultRowHeight="16" x14ac:dyDescent="0.2"/>
  <cols>
    <col min="1" max="1" width="17.1640625" customWidth="1"/>
    <col min="2" max="2" width="14.6640625" bestFit="1" customWidth="1"/>
    <col min="3" max="3" width="13.6640625" customWidth="1"/>
    <col min="4" max="4" width="15.33203125" customWidth="1"/>
    <col min="5" max="5" width="15.5" customWidth="1"/>
    <col min="6" max="7" width="14.6640625" bestFit="1" customWidth="1"/>
  </cols>
  <sheetData>
    <row r="1" spans="1:7" s="1" customFormat="1" x14ac:dyDescent="0.2">
      <c r="A1" s="1" t="s">
        <v>19</v>
      </c>
      <c r="B1" s="1" t="s">
        <v>18</v>
      </c>
      <c r="C1" s="1" t="s">
        <v>38</v>
      </c>
      <c r="D1" s="1" t="s">
        <v>22</v>
      </c>
      <c r="E1" s="1" t="s">
        <v>23</v>
      </c>
      <c r="F1" s="1" t="s">
        <v>57</v>
      </c>
      <c r="G1" s="1" t="s">
        <v>58</v>
      </c>
    </row>
    <row r="2" spans="1:7" x14ac:dyDescent="0.2">
      <c r="A2" s="4" t="s">
        <v>20</v>
      </c>
      <c r="B2" s="13">
        <f>EEZ.bl!C2</f>
        <v>415.51956492288002</v>
      </c>
      <c r="C2" s="8">
        <f>EEZ.bl!C2/EEZ.bl!B2*1000000000/(365*24)</f>
        <v>23.782581416453663</v>
      </c>
      <c r="D2" s="13">
        <f>EEZ.bl!N2</f>
        <v>88.12901093376</v>
      </c>
      <c r="E2" s="13">
        <f>EEZ.ex!N2</f>
        <v>207.54709807104001</v>
      </c>
      <c r="F2" s="13">
        <f>B2+D2</f>
        <v>503.64857585664004</v>
      </c>
      <c r="G2" s="13">
        <f>B2+E2</f>
        <v>623.06666299392009</v>
      </c>
    </row>
    <row r="3" spans="1:7" x14ac:dyDescent="0.2">
      <c r="A3" s="5" t="s">
        <v>50</v>
      </c>
      <c r="B3" s="14">
        <f>EEZ.bl!C3</f>
        <v>9.6702349209600005</v>
      </c>
      <c r="C3" s="9">
        <f>EEZ.bl!C3/EEZ.bl!B3*1000000000/(365*24)</f>
        <v>36.682918571196225</v>
      </c>
      <c r="D3" s="14">
        <f>EEZ.bl!N3</f>
        <v>2.8477369612799999</v>
      </c>
      <c r="E3" s="14">
        <f>EEZ.ex!N3</f>
        <v>15.6844590336</v>
      </c>
      <c r="F3" s="14">
        <f t="shared" ref="F3:F7" si="0">B3+D3</f>
        <v>12.517971882240001</v>
      </c>
      <c r="G3" s="14">
        <f t="shared" ref="G3:G7" si="1">B3+E3</f>
        <v>25.354693954559998</v>
      </c>
    </row>
    <row r="4" spans="1:7" x14ac:dyDescent="0.2">
      <c r="A4" s="5" t="s">
        <v>51</v>
      </c>
      <c r="B4" s="14">
        <f>EEZ.bl!C4</f>
        <v>157.74757281792</v>
      </c>
      <c r="C4" s="9">
        <f>EEZ.bl!C4/EEZ.bl!B4*1000000000/(365*24)</f>
        <v>36.512404771419689</v>
      </c>
      <c r="D4" s="14">
        <f>EEZ.bl!N4</f>
        <v>16.038077107199999</v>
      </c>
      <c r="E4" s="14">
        <f>EEZ.ex!N4</f>
        <v>50.27439630336</v>
      </c>
      <c r="F4" s="14">
        <f t="shared" si="0"/>
        <v>173.78564992512</v>
      </c>
      <c r="G4" s="14">
        <f t="shared" si="1"/>
        <v>208.02196912127999</v>
      </c>
    </row>
    <row r="5" spans="1:7" x14ac:dyDescent="0.2">
      <c r="A5" s="5" t="s">
        <v>52</v>
      </c>
      <c r="B5" s="14">
        <f>EEZ.bl!C5</f>
        <v>249.01773754368</v>
      </c>
      <c r="C5" s="9">
        <f>EEZ.bl!C5/EEZ.bl!B5*1000000000/(365*24)</f>
        <v>19.322281677214132</v>
      </c>
      <c r="D5" s="14">
        <f>EEZ.bl!N5</f>
        <v>68.819273134080007</v>
      </c>
      <c r="E5" s="14">
        <f>EEZ.ex!N5</f>
        <v>141.30003677184001</v>
      </c>
      <c r="F5" s="14">
        <f t="shared" si="0"/>
        <v>317.83701067776002</v>
      </c>
      <c r="G5" s="14">
        <f t="shared" si="1"/>
        <v>390.31777431552001</v>
      </c>
    </row>
    <row r="6" spans="1:7" x14ac:dyDescent="0.2">
      <c r="A6" s="4" t="s">
        <v>21</v>
      </c>
      <c r="B6" s="13">
        <f>EEZ.bl!C6</f>
        <v>106.11181252608</v>
      </c>
      <c r="C6" s="8">
        <f>EEZ.bl!C6/EEZ.bl!B6*1000000000/(365*24)</f>
        <v>6.3463879650826662</v>
      </c>
      <c r="D6" s="13">
        <f>EEZ.bl!N6</f>
        <v>177.02070755328</v>
      </c>
      <c r="E6" s="13">
        <f>EEZ.ex!N6</f>
        <v>234.94707290112001</v>
      </c>
      <c r="F6" s="13">
        <f t="shared" si="0"/>
        <v>283.13252007936001</v>
      </c>
      <c r="G6" s="13">
        <f t="shared" si="1"/>
        <v>341.05888542720004</v>
      </c>
    </row>
    <row r="7" spans="1:7" x14ac:dyDescent="0.2">
      <c r="A7" s="5" t="s">
        <v>53</v>
      </c>
      <c r="B7" s="14">
        <f>EEZ.bl!C7</f>
        <v>26.473909678079998</v>
      </c>
      <c r="C7" s="9">
        <f>EEZ.bl!C7/EEZ.bl!B7*1000000000/(365*24)</f>
        <v>7.4922460284645132</v>
      </c>
      <c r="D7" s="14">
        <f>EEZ.bl!N7</f>
        <v>53.068890685440003</v>
      </c>
      <c r="E7" s="14">
        <f>EEZ.ex!N7</f>
        <v>78.80698503168</v>
      </c>
      <c r="F7" s="14">
        <f t="shared" si="0"/>
        <v>79.542800363520001</v>
      </c>
      <c r="G7" s="14">
        <f t="shared" si="1"/>
        <v>105.28089470975999</v>
      </c>
    </row>
    <row r="8" spans="1:7" s="1" customFormat="1" x14ac:dyDescent="0.2">
      <c r="A8" s="6" t="s">
        <v>54</v>
      </c>
      <c r="B8" s="14">
        <f>EEZ.bl!C8</f>
        <v>20.459626137600001</v>
      </c>
      <c r="C8" s="10">
        <f>EEZ.bl!C8/EEZ.bl!B8*1000000000/(365*24)</f>
        <v>7.3311513004692284</v>
      </c>
      <c r="D8" s="14">
        <f>EEZ.bl!N8</f>
        <v>46.36670410752</v>
      </c>
      <c r="E8" s="14">
        <f>EEZ.ex!N8</f>
        <v>55.540057251839997</v>
      </c>
      <c r="F8" s="14">
        <f t="shared" ref="F8:F13" si="2">B8+D8</f>
        <v>66.826330245120005</v>
      </c>
      <c r="G8" s="14">
        <f t="shared" ref="G8:G13" si="3">B8+E8</f>
        <v>75.999683389439994</v>
      </c>
    </row>
    <row r="9" spans="1:7" x14ac:dyDescent="0.2">
      <c r="A9" s="5" t="s">
        <v>55</v>
      </c>
      <c r="B9" s="14">
        <f>EEZ.bl!C9</f>
        <v>59.327023472640001</v>
      </c>
      <c r="C9" s="10">
        <f>EEZ.bl!C9/EEZ.bl!B9*1000000000/(365*24)</f>
        <v>5.7068563904286904</v>
      </c>
      <c r="D9" s="14">
        <f>EEZ.bl!N9</f>
        <v>76.674543697920001</v>
      </c>
      <c r="E9" s="14">
        <f>EEZ.ex!N9</f>
        <v>99.697211842559994</v>
      </c>
      <c r="F9" s="14">
        <f t="shared" si="2"/>
        <v>136.00156717056001</v>
      </c>
      <c r="G9" s="14">
        <f t="shared" si="3"/>
        <v>159.0242353152</v>
      </c>
    </row>
    <row r="10" spans="1:7" x14ac:dyDescent="0.2">
      <c r="A10" s="4" t="s">
        <v>24</v>
      </c>
      <c r="B10" s="13">
        <f>EEZ.bl!C10</f>
        <v>367.62121027583999</v>
      </c>
      <c r="C10" s="11">
        <f>EEZ.bl!C10/EEZ.bl!B10*1000000000/(365*24)</f>
        <v>9.6378774163366643</v>
      </c>
      <c r="D10" s="13">
        <f>EEZ.bl!N10</f>
        <v>7.4222081203199997</v>
      </c>
      <c r="E10" s="13">
        <f>EEZ.ex!N10</f>
        <v>103.98570418176</v>
      </c>
      <c r="F10" s="13">
        <f t="shared" si="2"/>
        <v>375.04341839616001</v>
      </c>
      <c r="G10" s="13">
        <f t="shared" si="3"/>
        <v>471.6069144576</v>
      </c>
    </row>
    <row r="11" spans="1:7" x14ac:dyDescent="0.2">
      <c r="A11" s="4" t="s">
        <v>25</v>
      </c>
      <c r="B11" s="13">
        <f>EEZ.bl!C11</f>
        <v>1038.6419869286401</v>
      </c>
      <c r="C11" s="11">
        <f>EEZ.bl!C11/EEZ.bl!B11*1000000000/(365*24)</f>
        <v>21.388166914612349</v>
      </c>
      <c r="D11" s="13">
        <f>EEZ.bl!N11</f>
        <v>985.83310761984001</v>
      </c>
      <c r="E11" s="13">
        <f>EEZ.ex!N11</f>
        <v>1512.4438922035199</v>
      </c>
      <c r="F11" s="13">
        <f t="shared" si="2"/>
        <v>2024.4750945484802</v>
      </c>
      <c r="G11" s="13">
        <f t="shared" si="3"/>
        <v>2551.0858791321598</v>
      </c>
    </row>
    <row r="12" spans="1:7" x14ac:dyDescent="0.2">
      <c r="A12" s="4" t="s">
        <v>26</v>
      </c>
      <c r="B12" s="13">
        <f>EEZ.bl!C12</f>
        <v>12.862077296640001</v>
      </c>
      <c r="C12" s="11">
        <f>EEZ.bl!C12/EEZ.bl!B12*1000000000/(365*24)</f>
        <v>1.6063906282170288</v>
      </c>
      <c r="D12" s="13">
        <f>EEZ.bl!N12</f>
        <v>55.772390952960002</v>
      </c>
      <c r="E12" s="13">
        <f>EEZ.ex!N12</f>
        <v>56.785530224639999</v>
      </c>
      <c r="F12" s="13">
        <f t="shared" si="2"/>
        <v>68.634468249600005</v>
      </c>
      <c r="G12" s="13">
        <f t="shared" si="3"/>
        <v>69.647607521279994</v>
      </c>
    </row>
    <row r="13" spans="1:7" x14ac:dyDescent="0.2">
      <c r="A13" s="4" t="s">
        <v>27</v>
      </c>
      <c r="B13" s="13">
        <f>EEZ.bl!C13</f>
        <v>5.7789935846400002</v>
      </c>
      <c r="C13" s="11">
        <f>EEZ.bl!C13/EEZ.bl!B13*1000000000/(365*24)</f>
        <v>6.4623957703645418</v>
      </c>
      <c r="D13" s="13">
        <f>EEZ.bl!N13</f>
        <v>10.710778275839999</v>
      </c>
      <c r="E13" s="13">
        <f>EEZ.ex!N13</f>
        <v>26.940646963199999</v>
      </c>
      <c r="F13" s="13">
        <f t="shared" si="2"/>
        <v>16.489771860479998</v>
      </c>
      <c r="G13" s="13">
        <f t="shared" si="3"/>
        <v>32.719640547840001</v>
      </c>
    </row>
    <row r="14" spans="1:7" x14ac:dyDescent="0.2">
      <c r="A14" s="7" t="s">
        <v>56</v>
      </c>
      <c r="B14" s="15">
        <f>SUM(B2,B6,B10:B13)</f>
        <v>1946.5356455347201</v>
      </c>
      <c r="C14" s="12">
        <f>EEZ.bl!C14/EEZ.bl!B14*1000000000/(365*24)</f>
        <v>14.996700460691404</v>
      </c>
      <c r="D14" s="15">
        <f t="shared" ref="C14:G14" si="4">SUM(D2,D6,D10:D13)</f>
        <v>1324.8882034560002</v>
      </c>
      <c r="E14" s="15">
        <f t="shared" si="4"/>
        <v>2142.6499445452796</v>
      </c>
      <c r="F14" s="15">
        <f t="shared" si="4"/>
        <v>3271.4238489907202</v>
      </c>
      <c r="G14" s="15">
        <f t="shared" si="4"/>
        <v>4089.1855900799997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A2" sqref="A2:I2"/>
    </sheetView>
  </sheetViews>
  <sheetFormatPr baseColWidth="10" defaultRowHeight="16" x14ac:dyDescent="0.2"/>
  <cols>
    <col min="7" max="7" width="9.5" customWidth="1"/>
  </cols>
  <sheetData>
    <row r="1" spans="1:9" x14ac:dyDescent="0.2">
      <c r="B1" t="s">
        <v>41</v>
      </c>
      <c r="C1" t="s">
        <v>40</v>
      </c>
      <c r="D1" t="s">
        <v>18</v>
      </c>
      <c r="E1" t="s">
        <v>32</v>
      </c>
      <c r="F1" t="s">
        <v>33</v>
      </c>
      <c r="G1" t="s">
        <v>28</v>
      </c>
      <c r="H1" t="s">
        <v>30</v>
      </c>
      <c r="I1" t="s">
        <v>29</v>
      </c>
    </row>
    <row r="2" spans="1:9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f>EEZ.Summary!B2</f>
        <v>415.51956492288002</v>
      </c>
      <c r="E2">
        <f>EEZ.Summary!F2</f>
        <v>503.64857585664004</v>
      </c>
      <c r="F2">
        <f>EEZ.Summary!G2</f>
        <v>623.06666299392009</v>
      </c>
      <c r="G2">
        <f>AVERAGE(E2:F2)</f>
        <v>563.35761942528006</v>
      </c>
      <c r="H2" s="2">
        <f t="shared" ref="H2:H14" si="0">(G2-C2)/C2</f>
        <v>-4.5156577245288029E-2</v>
      </c>
      <c r="I2" s="2">
        <f>(F2-G2)/C2</f>
        <v>0.10120176876040683</v>
      </c>
    </row>
    <row r="3" spans="1:9" x14ac:dyDescent="0.2">
      <c r="A3" t="str">
        <f>EEZ.Summary!A3</f>
        <v>Washington</v>
      </c>
      <c r="D3">
        <f>EEZ.Summary!B3</f>
        <v>9.6702349209600005</v>
      </c>
      <c r="E3">
        <f>EEZ.Summary!F3</f>
        <v>12.517971882240001</v>
      </c>
      <c r="F3">
        <f>EEZ.Summary!G3</f>
        <v>25.354693954559998</v>
      </c>
      <c r="G3">
        <f t="shared" ref="G3:G14" si="1">AVERAGE(E3:F3)</f>
        <v>18.936332918399998</v>
      </c>
      <c r="H3" s="2"/>
      <c r="I3" s="2"/>
    </row>
    <row r="4" spans="1:9" x14ac:dyDescent="0.2">
      <c r="A4" t="str">
        <f>EEZ.Summary!A4</f>
        <v>Oregon</v>
      </c>
      <c r="D4">
        <f>EEZ.Summary!B4</f>
        <v>157.74757281792</v>
      </c>
      <c r="E4">
        <f>EEZ.Summary!F4</f>
        <v>173.78564992512</v>
      </c>
      <c r="F4">
        <f>EEZ.Summary!G4</f>
        <v>208.02196912127999</v>
      </c>
      <c r="G4">
        <f t="shared" si="1"/>
        <v>190.90380952319998</v>
      </c>
      <c r="H4" s="2"/>
      <c r="I4" s="2"/>
    </row>
    <row r="5" spans="1:9" x14ac:dyDescent="0.2">
      <c r="A5" t="str">
        <f>EEZ.Summary!A5</f>
        <v>California</v>
      </c>
      <c r="D5">
        <f>EEZ.Summary!B5</f>
        <v>249.01773754368</v>
      </c>
      <c r="E5">
        <f>EEZ.Summary!F5</f>
        <v>317.83701067776002</v>
      </c>
      <c r="F5">
        <f>EEZ.Summary!G5</f>
        <v>390.31777431552001</v>
      </c>
      <c r="G5">
        <f t="shared" si="1"/>
        <v>354.07739249664002</v>
      </c>
      <c r="H5" s="2"/>
      <c r="I5" s="2"/>
    </row>
    <row r="6" spans="1:9" x14ac:dyDescent="0.2">
      <c r="A6" t="str">
        <f>EEZ.Summary!A6</f>
        <v>East Coast</v>
      </c>
      <c r="B6">
        <f>EPRI!B3</f>
        <v>110</v>
      </c>
      <c r="C6">
        <f>EPRI!C3</f>
        <v>240</v>
      </c>
      <c r="D6">
        <f>EEZ.Summary!B6</f>
        <v>106.11181252608</v>
      </c>
      <c r="E6">
        <f>EEZ.Summary!F6</f>
        <v>283.13252007936001</v>
      </c>
      <c r="F6">
        <f>EEZ.Summary!G6</f>
        <v>341.05888542720004</v>
      </c>
      <c r="G6">
        <f t="shared" si="1"/>
        <v>312.09570275328002</v>
      </c>
      <c r="H6" s="2">
        <f t="shared" si="0"/>
        <v>0.30039876147200012</v>
      </c>
      <c r="I6" s="2">
        <f t="shared" ref="I3:I14" si="2">(F6-G6)/C6</f>
        <v>0.12067992780800006</v>
      </c>
    </row>
    <row r="7" spans="1:9" x14ac:dyDescent="0.2">
      <c r="A7" t="str">
        <f>EEZ.Summary!A7</f>
        <v>New England</v>
      </c>
      <c r="D7">
        <f>EEZ.Summary!B7</f>
        <v>26.473909678079998</v>
      </c>
      <c r="E7">
        <f>EEZ.Summary!F7</f>
        <v>79.542800363520001</v>
      </c>
      <c r="F7">
        <f>EEZ.Summary!G7</f>
        <v>105.28089470975999</v>
      </c>
      <c r="G7">
        <f t="shared" si="1"/>
        <v>92.411847536639996</v>
      </c>
      <c r="H7" s="2"/>
      <c r="I7" s="2"/>
    </row>
    <row r="8" spans="1:9" x14ac:dyDescent="0.2">
      <c r="A8" t="str">
        <f>EEZ.Summary!A8</f>
        <v>Mid-Atlantic</v>
      </c>
      <c r="D8">
        <f>EEZ.Summary!B8</f>
        <v>20.459626137600001</v>
      </c>
      <c r="E8">
        <f>EEZ.Summary!F8</f>
        <v>66.826330245120005</v>
      </c>
      <c r="F8">
        <f>EEZ.Summary!G8</f>
        <v>75.999683389439994</v>
      </c>
      <c r="G8">
        <f t="shared" si="1"/>
        <v>71.413006817280007</v>
      </c>
      <c r="H8" s="2"/>
      <c r="I8" s="2"/>
    </row>
    <row r="9" spans="1:9" x14ac:dyDescent="0.2">
      <c r="A9" t="str">
        <f>EEZ.Summary!A9</f>
        <v>Southeast</v>
      </c>
      <c r="D9">
        <f>EEZ.Summary!B9</f>
        <v>59.327023472640001</v>
      </c>
      <c r="E9">
        <f>EEZ.Summary!F9</f>
        <v>136.00156717056001</v>
      </c>
      <c r="F9">
        <f>EEZ.Summary!G9</f>
        <v>159.0242353152</v>
      </c>
      <c r="G9">
        <f t="shared" si="1"/>
        <v>147.51290124287999</v>
      </c>
      <c r="H9" s="2"/>
      <c r="I9" s="2"/>
    </row>
    <row r="10" spans="1:9" x14ac:dyDescent="0.2">
      <c r="A10" t="str">
        <f>EEZ.Summary!A10</f>
        <v>Hawaii</v>
      </c>
      <c r="B10">
        <f>EPRI!B4</f>
        <v>300</v>
      </c>
      <c r="C10">
        <f>EPRI!C4</f>
        <v>130</v>
      </c>
      <c r="D10">
        <f>EEZ.Summary!B10</f>
        <v>367.62121027583999</v>
      </c>
      <c r="E10">
        <f>EEZ.Summary!F10</f>
        <v>375.04341839616001</v>
      </c>
      <c r="F10">
        <f>EEZ.Summary!G10</f>
        <v>471.6069144576</v>
      </c>
      <c r="G10">
        <f t="shared" si="1"/>
        <v>423.32516642688</v>
      </c>
      <c r="H10" s="2">
        <f t="shared" si="0"/>
        <v>2.2563474340529233</v>
      </c>
      <c r="I10" s="2">
        <f t="shared" si="2"/>
        <v>0.37139806177476919</v>
      </c>
    </row>
    <row r="11" spans="1:9" x14ac:dyDescent="0.2">
      <c r="A11" t="str">
        <f>EEZ.Summary!A11</f>
        <v>Alaska</v>
      </c>
      <c r="B11">
        <f>EPRI!B5</f>
        <v>1250</v>
      </c>
      <c r="C11">
        <f>EPRI!C5</f>
        <v>1570</v>
      </c>
      <c r="D11">
        <f>EEZ.Summary!B11</f>
        <v>1038.6419869286401</v>
      </c>
      <c r="E11">
        <f>EEZ.Summary!F11</f>
        <v>2024.4750945484802</v>
      </c>
      <c r="F11">
        <f>EEZ.Summary!G11</f>
        <v>2551.0858791321598</v>
      </c>
      <c r="G11">
        <f t="shared" si="1"/>
        <v>2287.78048684032</v>
      </c>
      <c r="H11" s="2">
        <f t="shared" si="0"/>
        <v>0.45718502346517198</v>
      </c>
      <c r="I11" s="2">
        <f t="shared" si="2"/>
        <v>0.16771044095021642</v>
      </c>
    </row>
    <row r="12" spans="1:9" x14ac:dyDescent="0.2">
      <c r="A12" t="str">
        <f>EEZ.Summary!A12</f>
        <v>Gulf of Mexico</v>
      </c>
      <c r="B12" t="str">
        <f>EPRI!B6</f>
        <v>N/A</v>
      </c>
      <c r="C12">
        <f>EPRI!C6</f>
        <v>80</v>
      </c>
      <c r="D12">
        <f>EEZ.Summary!B12</f>
        <v>12.862077296640001</v>
      </c>
      <c r="E12">
        <f>EEZ.Summary!F12</f>
        <v>68.634468249600005</v>
      </c>
      <c r="F12">
        <f>EEZ.Summary!G12</f>
        <v>69.647607521279994</v>
      </c>
      <c r="G12">
        <f t="shared" si="1"/>
        <v>69.141037885439999</v>
      </c>
      <c r="H12" s="2">
        <f t="shared" si="0"/>
        <v>-0.135737026432</v>
      </c>
      <c r="I12" s="2">
        <f t="shared" si="2"/>
        <v>6.3321204479999341E-3</v>
      </c>
    </row>
    <row r="13" spans="1:9" x14ac:dyDescent="0.2">
      <c r="A13" t="str">
        <f>EEZ.Summary!A13</f>
        <v>Puerto Rico + US V.I.</v>
      </c>
      <c r="B13" t="str">
        <f>EPRI!B7</f>
        <v>N/A</v>
      </c>
      <c r="C13">
        <f>EPRI!C7</f>
        <v>30</v>
      </c>
      <c r="D13">
        <f>EEZ.Summary!B13</f>
        <v>5.7789935846400002</v>
      </c>
      <c r="E13">
        <f>EEZ.Summary!F13</f>
        <v>16.489771860479998</v>
      </c>
      <c r="F13">
        <f>EEZ.Summary!G13</f>
        <v>32.719640547840001</v>
      </c>
      <c r="G13">
        <f t="shared" si="1"/>
        <v>24.604706204159999</v>
      </c>
      <c r="H13" s="2">
        <f t="shared" si="0"/>
        <v>-0.17984312652800002</v>
      </c>
      <c r="I13" s="2">
        <f t="shared" si="2"/>
        <v>0.27049781145600005</v>
      </c>
    </row>
    <row r="14" spans="1:9" x14ac:dyDescent="0.2">
      <c r="A14" t="str">
        <f>EEZ.Summary!A14</f>
        <v>Total</v>
      </c>
      <c r="B14">
        <f>SUM(B2:B11)</f>
        <v>2100</v>
      </c>
      <c r="C14">
        <f>EPRI!C8</f>
        <v>2640</v>
      </c>
      <c r="D14">
        <f>EEZ.Summary!B14</f>
        <v>1946.5356455347201</v>
      </c>
      <c r="E14">
        <f>EEZ.Summary!F14</f>
        <v>3271.4238489907202</v>
      </c>
      <c r="F14">
        <f>EEZ.Summary!G14</f>
        <v>4089.1855900799997</v>
      </c>
      <c r="G14">
        <f t="shared" si="1"/>
        <v>3680.3047195353602</v>
      </c>
      <c r="H14" s="2">
        <f t="shared" si="0"/>
        <v>0.39405481800581826</v>
      </c>
      <c r="I14" s="2">
        <f t="shared" si="2"/>
        <v>0.15487911763054527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EFA9-E3BF-F249-9404-9C034DB18919}">
  <dimension ref="A1:G14"/>
  <sheetViews>
    <sheetView workbookViewId="0">
      <selection activeCell="F3" sqref="F3:F5"/>
    </sheetView>
  </sheetViews>
  <sheetFormatPr baseColWidth="10" defaultRowHeight="16" x14ac:dyDescent="0.2"/>
  <cols>
    <col min="1" max="1" width="17.1640625" customWidth="1"/>
    <col min="3" max="3" width="13.6640625" customWidth="1"/>
    <col min="4" max="4" width="15.33203125" customWidth="1"/>
    <col min="5" max="5" width="15.5" customWidth="1"/>
  </cols>
  <sheetData>
    <row r="1" spans="1:7" s="1" customFormat="1" x14ac:dyDescent="0.2">
      <c r="A1" s="1" t="s">
        <v>19</v>
      </c>
      <c r="B1" s="1" t="s">
        <v>18</v>
      </c>
      <c r="C1" s="1" t="s">
        <v>38</v>
      </c>
      <c r="D1" s="1" t="s">
        <v>22</v>
      </c>
      <c r="E1" s="1" t="s">
        <v>23</v>
      </c>
      <c r="F1" s="1" t="s">
        <v>57</v>
      </c>
      <c r="G1" s="1" t="s">
        <v>58</v>
      </c>
    </row>
    <row r="2" spans="1:7" x14ac:dyDescent="0.2">
      <c r="A2" s="4" t="str">
        <f>EEZ.Summary!A2</f>
        <v>West Coast</v>
      </c>
      <c r="B2" s="13">
        <f>Near.bl!C2</f>
        <v>414.89609736192</v>
      </c>
      <c r="C2" s="8">
        <f>Near.bl!C2/Near.bl!B2*1000000000/(365*24)</f>
        <v>18.526980777148271</v>
      </c>
      <c r="D2" s="13">
        <f>Near.bl!N2</f>
        <v>0.36441943391999998</v>
      </c>
      <c r="E2" s="13">
        <f>Near.ex!N2</f>
        <v>2.00970896832</v>
      </c>
      <c r="F2" s="13">
        <f>B2+D2</f>
        <v>415.26051679583998</v>
      </c>
      <c r="G2" s="13">
        <f>B2+E2</f>
        <v>416.90580633024001</v>
      </c>
    </row>
    <row r="3" spans="1:7" x14ac:dyDescent="0.2">
      <c r="A3" s="5" t="str">
        <f>EEZ.Summary!A3</f>
        <v>Washington</v>
      </c>
      <c r="B3" s="14">
        <f>Near.bl!C3</f>
        <v>68.935845888000003</v>
      </c>
      <c r="C3" s="9">
        <f>Near.bl!C3/Near.bl!B3*1000000000/(365*24)</f>
        <v>30.500843834608972</v>
      </c>
      <c r="D3" s="14">
        <f>Near.bl!N3</f>
        <v>-0.18954558624000001</v>
      </c>
      <c r="E3" s="14">
        <f>Near.ex!N3</f>
        <v>5.5936077719999998E-2</v>
      </c>
      <c r="F3" s="14">
        <f t="shared" ref="F3:F13" si="0">B3+D3</f>
        <v>68.746300301760002</v>
      </c>
      <c r="G3" s="14">
        <f t="shared" ref="G3:G13" si="1">B3+E3</f>
        <v>68.991781965720008</v>
      </c>
    </row>
    <row r="4" spans="1:7" x14ac:dyDescent="0.2">
      <c r="A4" s="5" t="str">
        <f>EEZ.Summary!A4</f>
        <v>Oregon</v>
      </c>
      <c r="B4" s="14">
        <f>Near.bl!C4</f>
        <v>128.66570489855999</v>
      </c>
      <c r="C4" s="9">
        <f>Near.bl!C4/Near.bl!B4*1000000000/(365*24)</f>
        <v>30.840448707640217</v>
      </c>
      <c r="D4" s="14">
        <f>Near.bl!N4</f>
        <v>8.8743801959999993E-2</v>
      </c>
      <c r="E4" s="14">
        <f>Near.ex!N4</f>
        <v>0.58485306047999996</v>
      </c>
      <c r="F4" s="14">
        <f t="shared" si="0"/>
        <v>128.75444870051999</v>
      </c>
      <c r="G4" s="14">
        <f t="shared" si="1"/>
        <v>129.25055795903998</v>
      </c>
    </row>
    <row r="5" spans="1:7" x14ac:dyDescent="0.2">
      <c r="A5" s="5" t="str">
        <f>EEZ.Summary!A5</f>
        <v>California</v>
      </c>
      <c r="B5" s="14">
        <f>Near.bl!C5</f>
        <v>218.28275306495999</v>
      </c>
      <c r="C5" s="9">
        <f>Near.bl!C5/Near.bl!B5*1000000000/(365*24)</f>
        <v>13.675109224788031</v>
      </c>
      <c r="D5" s="14">
        <f>Near.bl!N5</f>
        <v>0.45424419360000001</v>
      </c>
      <c r="E5" s="14">
        <f>Near.ex!N5</f>
        <v>1.3556570937600001</v>
      </c>
      <c r="F5" s="14">
        <f t="shared" si="0"/>
        <v>218.73699725856</v>
      </c>
      <c r="G5" s="14">
        <f t="shared" si="1"/>
        <v>219.63841015871998</v>
      </c>
    </row>
    <row r="6" spans="1:7" x14ac:dyDescent="0.2">
      <c r="A6" s="4" t="str">
        <f>EEZ.Summary!A6</f>
        <v>East Coast</v>
      </c>
      <c r="B6" s="13">
        <f>Near.bl!C6</f>
        <v>93.129650626559993</v>
      </c>
      <c r="C6" s="8">
        <f>Near.bl!C6/Near.bl!B6*1000000000/(365*24)</f>
        <v>3.323639053273399</v>
      </c>
      <c r="D6" s="13">
        <f>Near.bl!N6</f>
        <v>4.6155111283199997</v>
      </c>
      <c r="E6" s="13">
        <f>Near.ex!N6</f>
        <v>0.42721191984000001</v>
      </c>
      <c r="F6" s="13">
        <f t="shared" si="0"/>
        <v>97.745161754879987</v>
      </c>
      <c r="G6" s="13">
        <f t="shared" si="1"/>
        <v>93.556862546399998</v>
      </c>
    </row>
    <row r="7" spans="1:7" x14ac:dyDescent="0.2">
      <c r="A7" s="5" t="str">
        <f>EEZ.Summary!A7</f>
        <v>New England</v>
      </c>
      <c r="B7" s="14">
        <f>Near.bl!C7</f>
        <v>31.333705390079999</v>
      </c>
      <c r="C7" s="9">
        <f>Near.bl!C7/Near.bl!B7*1000000000/(365*24)</f>
        <v>4.4421666687882482</v>
      </c>
      <c r="D7" s="14">
        <f>Near.bl!N7</f>
        <v>2.76157892736</v>
      </c>
      <c r="E7" s="14">
        <f>Near.ex!N7</f>
        <v>2.6711488166400001</v>
      </c>
      <c r="F7" s="14">
        <f t="shared" si="0"/>
        <v>34.095284317439997</v>
      </c>
      <c r="G7" s="14">
        <f t="shared" si="1"/>
        <v>34.004854206719997</v>
      </c>
    </row>
    <row r="8" spans="1:7" s="1" customFormat="1" x14ac:dyDescent="0.2">
      <c r="A8" s="5" t="str">
        <f>EEZ.Summary!A8</f>
        <v>Mid-Atlantic</v>
      </c>
      <c r="B8" s="14">
        <f>Near.bl!C8</f>
        <v>22.48827506688</v>
      </c>
      <c r="C8" s="9">
        <f>Near.bl!C8/Near.bl!B8*1000000000/(365*24)</f>
        <v>3.8547291452030032</v>
      </c>
      <c r="D8" s="14">
        <f>Near.bl!N8</f>
        <v>0.85168658496000005</v>
      </c>
      <c r="E8" s="14">
        <f>Near.ex!N8</f>
        <v>-0.38121943200000002</v>
      </c>
      <c r="F8" s="14">
        <f t="shared" si="0"/>
        <v>23.339961651839999</v>
      </c>
      <c r="G8" s="14">
        <f t="shared" si="1"/>
        <v>22.107055634879998</v>
      </c>
    </row>
    <row r="9" spans="1:7" x14ac:dyDescent="0.2">
      <c r="A9" s="5" t="str">
        <f>EEZ.Summary!A9</f>
        <v>Southeast</v>
      </c>
      <c r="B9" s="14">
        <f>Near.bl!C9</f>
        <v>39.353855692800003</v>
      </c>
      <c r="C9" s="9">
        <f>Near.bl!C9/Near.bl!B9*1000000000/(365*24)</f>
        <v>2.6005766080341215</v>
      </c>
      <c r="D9" s="14">
        <f>Near.bl!N9</f>
        <v>0.91787469215999995</v>
      </c>
      <c r="E9" s="14">
        <v>0</v>
      </c>
      <c r="F9" s="14">
        <f t="shared" si="0"/>
        <v>40.271730384960001</v>
      </c>
      <c r="G9" s="14">
        <f t="shared" si="1"/>
        <v>39.353855692800003</v>
      </c>
    </row>
    <row r="10" spans="1:7" x14ac:dyDescent="0.2">
      <c r="A10" s="4" t="str">
        <f>EEZ.Summary!A10</f>
        <v>Hawaii</v>
      </c>
      <c r="B10" s="13">
        <f>Near.bl!C10</f>
        <v>117.97534961664</v>
      </c>
      <c r="C10" s="8">
        <f>Near.bl!C10/Near.bl!B10*1000000000/(365*24)</f>
        <v>7.6960863847117249</v>
      </c>
      <c r="D10" s="13">
        <f>Near.bl!N10</f>
        <v>0.56034587424000004</v>
      </c>
      <c r="E10" s="13">
        <f>Near.ex!N10</f>
        <v>1.17849569472</v>
      </c>
      <c r="F10" s="13">
        <f t="shared" si="0"/>
        <v>118.53569549088</v>
      </c>
      <c r="G10" s="13">
        <f t="shared" si="1"/>
        <v>119.15384531136</v>
      </c>
    </row>
    <row r="11" spans="1:7" x14ac:dyDescent="0.2">
      <c r="A11" s="4" t="str">
        <f>EEZ.Summary!A11</f>
        <v>Alaska</v>
      </c>
      <c r="B11" s="13">
        <f>Near.bl!C11</f>
        <v>1135.2602984447999</v>
      </c>
      <c r="C11" s="8">
        <f>Near.bl!C11/Near.bl!B11*1000000000/(365*24)</f>
        <v>11.5652459213601</v>
      </c>
      <c r="D11" s="13">
        <f>Near.bl!N11</f>
        <v>54.088896675839997</v>
      </c>
      <c r="E11" s="13">
        <f>Near.ex!N11</f>
        <v>59.108472545280001</v>
      </c>
      <c r="F11" s="13">
        <f t="shared" si="0"/>
        <v>1189.3491951206399</v>
      </c>
      <c r="G11" s="13">
        <f t="shared" si="1"/>
        <v>1194.3687709900798</v>
      </c>
    </row>
    <row r="12" spans="1:7" x14ac:dyDescent="0.2">
      <c r="A12" s="4" t="str">
        <f>EEZ.Summary!A12</f>
        <v>Gulf of Mexico</v>
      </c>
      <c r="B12" s="13">
        <f>Near.bl!C12</f>
        <v>24.46945572864</v>
      </c>
      <c r="C12" s="8">
        <f>Near.bl!C12/Near.bl!B12*1000000000/(365*24)</f>
        <v>1.0255056371630749</v>
      </c>
      <c r="D12" s="13">
        <f>Near.bl!N12</f>
        <v>2.48532721152</v>
      </c>
      <c r="E12" s="13">
        <f>Near.ex!N12</f>
        <v>-0.29779224048000003</v>
      </c>
      <c r="F12" s="13">
        <f t="shared" si="0"/>
        <v>26.954782940160001</v>
      </c>
      <c r="G12" s="13">
        <f t="shared" si="1"/>
        <v>24.17166348816</v>
      </c>
    </row>
    <row r="13" spans="1:7" x14ac:dyDescent="0.2">
      <c r="A13" s="4" t="str">
        <f>EEZ.Summary!A13</f>
        <v>Puerto Rico + US V.I.</v>
      </c>
      <c r="B13" s="13">
        <f>Near.bl!C13</f>
        <v>17.640082360320001</v>
      </c>
      <c r="C13" s="8">
        <f>Near.bl!C13/Near.bl!B13*1000000000/(365*24)</f>
        <v>3.1644058514638971</v>
      </c>
      <c r="D13" s="13">
        <f>Near.bl!N13</f>
        <v>0.21637522368000001</v>
      </c>
      <c r="E13" s="13">
        <f>Near.ex!N13</f>
        <v>0.36620079744</v>
      </c>
      <c r="F13" s="13">
        <f t="shared" si="0"/>
        <v>17.856457584000001</v>
      </c>
      <c r="G13" s="13">
        <f t="shared" si="1"/>
        <v>18.006283157760002</v>
      </c>
    </row>
    <row r="14" spans="1:7" x14ac:dyDescent="0.2">
      <c r="A14" s="7" t="str">
        <f>EEZ.Summary!A14</f>
        <v>Total</v>
      </c>
      <c r="B14" s="15">
        <f>SUM(B2,B6,B10:B13)</f>
        <v>1803.3709341388799</v>
      </c>
      <c r="C14" s="12">
        <f>Near.bl!C14/Near.bl!B14*1000000000/(365*24)</f>
        <v>9.3274321180344764</v>
      </c>
      <c r="D14" s="15">
        <f>SUM(D2,D6,D10:D13)</f>
        <v>62.330875547519994</v>
      </c>
      <c r="E14" s="15">
        <f t="shared" ref="E14:G14" si="2">SUM(E2,E6,E10:E13)</f>
        <v>62.792297685120005</v>
      </c>
      <c r="F14" s="15">
        <f t="shared" si="2"/>
        <v>1865.7018096863999</v>
      </c>
      <c r="G14" s="15">
        <f t="shared" si="2"/>
        <v>1866.1632318239997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2529-D61C-C04A-AE20-738CA7021AB0}">
  <dimension ref="A1:I16"/>
  <sheetViews>
    <sheetView workbookViewId="0">
      <selection activeCell="J16" sqref="J16"/>
    </sheetView>
  </sheetViews>
  <sheetFormatPr baseColWidth="10" defaultRowHeight="16" x14ac:dyDescent="0.2"/>
  <cols>
    <col min="3" max="3" width="16.83203125" customWidth="1"/>
    <col min="4" max="4" width="19.1640625" customWidth="1"/>
    <col min="7" max="7" width="9.5" customWidth="1"/>
  </cols>
  <sheetData>
    <row r="1" spans="1:9" x14ac:dyDescent="0.2">
      <c r="B1" t="s">
        <v>41</v>
      </c>
      <c r="C1" t="s">
        <v>43</v>
      </c>
      <c r="D1" t="s">
        <v>42</v>
      </c>
      <c r="E1" t="s">
        <v>32</v>
      </c>
      <c r="F1" t="s">
        <v>33</v>
      </c>
      <c r="G1" t="s">
        <v>28</v>
      </c>
      <c r="H1" t="s">
        <v>30</v>
      </c>
      <c r="I1" t="s">
        <v>29</v>
      </c>
    </row>
    <row r="2" spans="1:9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v>419</v>
      </c>
      <c r="E2">
        <f>Near.Summary!F2</f>
        <v>415.26051679583998</v>
      </c>
      <c r="F2">
        <f>Near.Summary!G2</f>
        <v>416.90580633024001</v>
      </c>
      <c r="G2">
        <f>AVERAGE(E2:F2)</f>
        <v>416.08316156303999</v>
      </c>
      <c r="H2" s="2">
        <f t="shared" ref="H2:H14" si="0">(G2-C2)/C2</f>
        <v>-0.29477430243552544</v>
      </c>
      <c r="I2" s="2">
        <f t="shared" ref="I2:I14" si="1">(F2-G2)/C2</f>
        <v>1.3943131647457926E-3</v>
      </c>
    </row>
    <row r="3" spans="1:9" x14ac:dyDescent="0.2">
      <c r="A3" t="str">
        <f>EEZ.Summary!A3</f>
        <v>Washington</v>
      </c>
      <c r="B3">
        <f>EPRI!B3</f>
        <v>110</v>
      </c>
      <c r="D3">
        <v>172</v>
      </c>
      <c r="E3">
        <f>Near.Summary!F3</f>
        <v>68.746300301760002</v>
      </c>
      <c r="F3">
        <f>Near.Summary!G3</f>
        <v>68.991781965720008</v>
      </c>
      <c r="G3">
        <f t="shared" ref="G3:G8" si="2">AVERAGE(E3:F3)</f>
        <v>68.869041133740012</v>
      </c>
      <c r="H3" s="2"/>
      <c r="I3" s="2"/>
    </row>
    <row r="4" spans="1:9" x14ac:dyDescent="0.2">
      <c r="A4" t="str">
        <f>EEZ.Summary!A4</f>
        <v>Oregon</v>
      </c>
      <c r="B4">
        <f>EPRI!B4</f>
        <v>300</v>
      </c>
      <c r="D4">
        <v>110</v>
      </c>
      <c r="E4">
        <f>Near.Summary!F4</f>
        <v>128.75444870051999</v>
      </c>
      <c r="F4">
        <f>Near.Summary!G4</f>
        <v>129.25055795903998</v>
      </c>
      <c r="G4">
        <f t="shared" si="2"/>
        <v>129.00250332977998</v>
      </c>
      <c r="H4" s="2"/>
      <c r="I4" s="2"/>
    </row>
    <row r="5" spans="1:9" x14ac:dyDescent="0.2">
      <c r="A5" t="str">
        <f>EEZ.Summary!A5</f>
        <v>California</v>
      </c>
      <c r="B5">
        <f>EPRI!B5</f>
        <v>1250</v>
      </c>
      <c r="D5">
        <v>803</v>
      </c>
      <c r="E5">
        <f>Near.Summary!F5</f>
        <v>218.73699725856</v>
      </c>
      <c r="F5">
        <f>Near.Summary!G5</f>
        <v>219.63841015871998</v>
      </c>
      <c r="G5">
        <f t="shared" si="2"/>
        <v>219.18770370863999</v>
      </c>
      <c r="H5" s="2"/>
      <c r="I5" s="2"/>
    </row>
    <row r="6" spans="1:9" x14ac:dyDescent="0.2">
      <c r="A6" t="str">
        <f>EEZ.Summary!A6</f>
        <v>East Coast</v>
      </c>
      <c r="B6" t="str">
        <f>EPRI!B6</f>
        <v>N/A</v>
      </c>
      <c r="C6">
        <f>EPRI!C3</f>
        <v>240</v>
      </c>
      <c r="D6">
        <v>60</v>
      </c>
      <c r="E6">
        <f>Near.Summary!F6</f>
        <v>97.745161754879987</v>
      </c>
      <c r="F6">
        <f>Near.Summary!G6</f>
        <v>93.556862546399998</v>
      </c>
      <c r="G6">
        <f t="shared" si="2"/>
        <v>95.651012150639986</v>
      </c>
      <c r="H6" s="2">
        <f t="shared" si="0"/>
        <v>-0.60145411603900001</v>
      </c>
      <c r="I6" s="2">
        <f t="shared" si="1"/>
        <v>-8.7256233509999479E-3</v>
      </c>
    </row>
    <row r="7" spans="1:9" x14ac:dyDescent="0.2">
      <c r="A7" t="str">
        <f>EEZ.Summary!A7</f>
        <v>New England</v>
      </c>
      <c r="B7" t="str">
        <f>EPRI!B7</f>
        <v>N/A</v>
      </c>
      <c r="E7">
        <f>Near.Summary!F7</f>
        <v>34.095284317439997</v>
      </c>
      <c r="F7">
        <f>Near.Summary!G7</f>
        <v>34.004854206719997</v>
      </c>
      <c r="G7">
        <f t="shared" si="2"/>
        <v>34.050069262080001</v>
      </c>
      <c r="H7" s="2"/>
      <c r="I7" s="2"/>
    </row>
    <row r="8" spans="1:9" x14ac:dyDescent="0.2">
      <c r="A8" t="str">
        <f>EEZ.Summary!A8</f>
        <v>Mid-Atlantic</v>
      </c>
      <c r="D8">
        <f>SUM(D2:D7)</f>
        <v>1564</v>
      </c>
      <c r="E8">
        <f>Near.Summary!F8</f>
        <v>23.339961651839999</v>
      </c>
      <c r="F8">
        <f>Near.Summary!G8</f>
        <v>22.107055634879998</v>
      </c>
      <c r="G8">
        <f t="shared" si="2"/>
        <v>22.723508643359999</v>
      </c>
      <c r="H8" s="2"/>
      <c r="I8" s="2"/>
    </row>
    <row r="9" spans="1:9" x14ac:dyDescent="0.2">
      <c r="A9" t="str">
        <f>EEZ.Summary!A9</f>
        <v>Southeast</v>
      </c>
      <c r="D9">
        <f t="shared" ref="D9:D16" si="3">SUM(D3:D8)</f>
        <v>2709</v>
      </c>
      <c r="E9">
        <f>Near.Summary!F9</f>
        <v>40.271730384960001</v>
      </c>
      <c r="F9">
        <f>Near.Summary!G9</f>
        <v>39.353855692800003</v>
      </c>
      <c r="G9">
        <f t="shared" ref="G9:G16" si="4">AVERAGE(E9:F9)</f>
        <v>39.812793038880002</v>
      </c>
      <c r="H9" s="2"/>
      <c r="I9" s="2"/>
    </row>
    <row r="10" spans="1:9" x14ac:dyDescent="0.2">
      <c r="A10" t="str">
        <f>EEZ.Summary!A10</f>
        <v>Hawaii</v>
      </c>
      <c r="C10">
        <f>EPRI!C4</f>
        <v>130</v>
      </c>
      <c r="D10">
        <f t="shared" si="3"/>
        <v>5246</v>
      </c>
      <c r="E10">
        <f>Near.Summary!F10</f>
        <v>118.53569549088</v>
      </c>
      <c r="F10">
        <f>Near.Summary!G10</f>
        <v>119.15384531136</v>
      </c>
      <c r="G10">
        <f t="shared" si="4"/>
        <v>118.84477040112</v>
      </c>
      <c r="H10" s="2">
        <f t="shared" si="0"/>
        <v>-8.5809458452923065E-2</v>
      </c>
      <c r="I10" s="2">
        <f t="shared" si="1"/>
        <v>2.377499309538459E-3</v>
      </c>
    </row>
    <row r="11" spans="1:9" x14ac:dyDescent="0.2">
      <c r="A11" t="str">
        <f>EEZ.Summary!A11</f>
        <v>Alaska</v>
      </c>
      <c r="C11">
        <f>EPRI!C5</f>
        <v>1570</v>
      </c>
      <c r="D11">
        <f t="shared" si="3"/>
        <v>10382</v>
      </c>
      <c r="E11">
        <f>Near.Summary!F11</f>
        <v>1189.3491951206399</v>
      </c>
      <c r="F11">
        <f>Near.Summary!G11</f>
        <v>1194.3687709900798</v>
      </c>
      <c r="G11">
        <f t="shared" si="4"/>
        <v>1191.8589830553599</v>
      </c>
      <c r="H11" s="2">
        <f t="shared" si="0"/>
        <v>-0.24085415092015294</v>
      </c>
      <c r="I11" s="2">
        <f t="shared" si="1"/>
        <v>1.5985910412228996E-3</v>
      </c>
    </row>
    <row r="12" spans="1:9" x14ac:dyDescent="0.2">
      <c r="A12" t="str">
        <f>EEZ.Summary!A12</f>
        <v>Gulf of Mexico</v>
      </c>
      <c r="C12">
        <f>EPRI!C6</f>
        <v>80</v>
      </c>
      <c r="D12">
        <f t="shared" si="3"/>
        <v>19961</v>
      </c>
      <c r="E12">
        <f>Near.Summary!F12</f>
        <v>26.954782940160001</v>
      </c>
      <c r="F12">
        <f>Near.Summary!G12</f>
        <v>24.17166348816</v>
      </c>
      <c r="G12">
        <f t="shared" si="4"/>
        <v>25.563223214160001</v>
      </c>
      <c r="H12" s="2">
        <f t="shared" si="0"/>
        <v>-0.68045970982299997</v>
      </c>
      <c r="I12" s="2">
        <f t="shared" si="1"/>
        <v>-1.7394496575000008E-2</v>
      </c>
    </row>
    <row r="13" spans="1:9" x14ac:dyDescent="0.2">
      <c r="A13" t="str">
        <f>EEZ.Summary!A13</f>
        <v>Puerto Rico + US V.I.</v>
      </c>
      <c r="C13">
        <f>EPRI!C7</f>
        <v>30</v>
      </c>
      <c r="D13">
        <f t="shared" si="3"/>
        <v>39862</v>
      </c>
      <c r="E13">
        <f>Near.Summary!F13</f>
        <v>17.856457584000001</v>
      </c>
      <c r="F13">
        <f>Near.Summary!G13</f>
        <v>18.006283157760002</v>
      </c>
      <c r="G13">
        <f t="shared" si="4"/>
        <v>17.931370370880003</v>
      </c>
      <c r="H13" s="2">
        <f t="shared" si="0"/>
        <v>-0.40228765430399988</v>
      </c>
      <c r="I13" s="2">
        <f t="shared" si="1"/>
        <v>2.4970928959999602E-3</v>
      </c>
    </row>
    <row r="14" spans="1:9" x14ac:dyDescent="0.2">
      <c r="A14" t="str">
        <f>EEZ.Summary!A14</f>
        <v>Total</v>
      </c>
      <c r="B14">
        <f>SUM(B2:B5)</f>
        <v>2100</v>
      </c>
      <c r="C14">
        <f>EPRI!C8</f>
        <v>2640</v>
      </c>
      <c r="D14">
        <f t="shared" si="3"/>
        <v>79724</v>
      </c>
      <c r="E14">
        <f>Near.Summary!F14</f>
        <v>1865.7018096863999</v>
      </c>
      <c r="F14">
        <f>Near.Summary!G14</f>
        <v>1866.1632318239997</v>
      </c>
      <c r="G14">
        <f t="shared" si="4"/>
        <v>1865.9325207551997</v>
      </c>
      <c r="H14" s="2">
        <f t="shared" si="0"/>
        <v>-0.29320737850181833</v>
      </c>
      <c r="I14" s="2">
        <f t="shared" si="1"/>
        <v>8.7390556363643688E-5</v>
      </c>
    </row>
    <row r="15" spans="1:9" x14ac:dyDescent="0.2">
      <c r="H15" s="2"/>
      <c r="I15" s="2"/>
    </row>
    <row r="16" spans="1:9" x14ac:dyDescent="0.2">
      <c r="H16" s="2"/>
      <c r="I1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7" sqref="E7"/>
    </sheetView>
  </sheetViews>
  <sheetFormatPr baseColWidth="10" defaultRowHeight="16" x14ac:dyDescent="0.2"/>
  <cols>
    <col min="1" max="1" width="22" customWidth="1"/>
  </cols>
  <sheetData>
    <row r="1" spans="1:5" x14ac:dyDescent="0.2">
      <c r="A1" t="str" cm="1">
        <f t="array" ref="A1:A8">EEZ.Summary!A1:A8</f>
        <v>Region</v>
      </c>
      <c r="B1" t="s">
        <v>35</v>
      </c>
      <c r="C1" t="s">
        <v>34</v>
      </c>
      <c r="D1" t="s">
        <v>31</v>
      </c>
    </row>
    <row r="2" spans="1:5" x14ac:dyDescent="0.2">
      <c r="A2" t="str">
        <v>West Coast</v>
      </c>
      <c r="B2">
        <f>ROUND(EEZ.bl!D2,-1)</f>
        <v>60</v>
      </c>
      <c r="C2">
        <f>EEZ.Summary!B2</f>
        <v>415.51956492288002</v>
      </c>
      <c r="D2">
        <f>EEZ.Summary!D2</f>
        <v>88.12901093376</v>
      </c>
      <c r="E2" s="2">
        <f>(B2-D2/2)/C2</f>
        <v>3.8350768238981987E-2</v>
      </c>
    </row>
    <row r="3" spans="1:5" x14ac:dyDescent="0.2">
      <c r="A3" t="str">
        <v>Washington</v>
      </c>
      <c r="B3">
        <f>ROUND(EEZ.bl!D3,-1)</f>
        <v>0</v>
      </c>
      <c r="C3">
        <f>EEZ.Summary!B3</f>
        <v>9.6702349209600005</v>
      </c>
      <c r="D3">
        <f>EEZ.Summary!D3</f>
        <v>2.8477369612799999</v>
      </c>
      <c r="E3" s="2">
        <f t="shared" ref="E3:E7" si="0">(B3-D3/2)/C3</f>
        <v>-0.14724238783008253</v>
      </c>
    </row>
    <row r="4" spans="1:5" x14ac:dyDescent="0.2">
      <c r="A4" t="str">
        <v>Oregon</v>
      </c>
      <c r="B4">
        <f>ROUND(EEZ.bl!D4,-1)</f>
        <v>10</v>
      </c>
      <c r="C4">
        <f>EEZ.Summary!B4</f>
        <v>157.74757281792</v>
      </c>
      <c r="D4">
        <f>EEZ.Summary!D4</f>
        <v>16.038077107199999</v>
      </c>
      <c r="E4" s="2">
        <f t="shared" si="0"/>
        <v>1.255779351157766E-2</v>
      </c>
    </row>
    <row r="5" spans="1:5" x14ac:dyDescent="0.2">
      <c r="A5" t="str">
        <v>California</v>
      </c>
      <c r="B5">
        <f>ROUND(EEZ.bl!D5,-1)</f>
        <v>50</v>
      </c>
      <c r="C5">
        <f>EEZ.Summary!B5</f>
        <v>249.01773754368</v>
      </c>
      <c r="D5">
        <f>EEZ.Summary!D5</f>
        <v>68.819273134080007</v>
      </c>
      <c r="E5" s="2">
        <f t="shared" si="0"/>
        <v>6.2607441488883114E-2</v>
      </c>
    </row>
    <row r="6" spans="1:5" x14ac:dyDescent="0.2">
      <c r="A6" t="str">
        <v>East Coast</v>
      </c>
      <c r="B6">
        <f>ROUND(EEZ.bl!D6,0)</f>
        <v>106</v>
      </c>
      <c r="C6">
        <f>EEZ.Summary!B6</f>
        <v>106.11181252608</v>
      </c>
      <c r="D6">
        <f>EEZ.Summary!D6</f>
        <v>177.02070755328</v>
      </c>
      <c r="E6" s="2">
        <f t="shared" si="0"/>
        <v>0.16482280159959967</v>
      </c>
    </row>
    <row r="7" spans="1:5" x14ac:dyDescent="0.2">
      <c r="A7" t="str">
        <v>New England</v>
      </c>
      <c r="B7">
        <f>ROUND(EEZ.bl!D7,0)</f>
        <v>31</v>
      </c>
      <c r="C7">
        <f>EEZ.Summary!B7</f>
        <v>26.473909678079998</v>
      </c>
      <c r="D7">
        <f>EEZ.Summary!D7</f>
        <v>53.068890685440003</v>
      </c>
      <c r="E7" s="2">
        <f t="shared" si="0"/>
        <v>0.16867756638821696</v>
      </c>
    </row>
    <row r="8" spans="1:5" x14ac:dyDescent="0.2">
      <c r="A8" t="str">
        <v>Mid-Atlantic</v>
      </c>
      <c r="B8">
        <f>ROUND(EEZ.bl!D8,-1)</f>
        <v>20</v>
      </c>
      <c r="C8">
        <f>EEZ.Summary!B8</f>
        <v>20.459626137600001</v>
      </c>
      <c r="D8">
        <f>EEZ.Summary!D8</f>
        <v>46.36670410752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EEZ.bl</vt:lpstr>
      <vt:lpstr>EEZ.ex</vt:lpstr>
      <vt:lpstr>Near.bl</vt:lpstr>
      <vt:lpstr>Near.ex</vt:lpstr>
      <vt:lpstr>EPRI</vt:lpstr>
      <vt:lpstr>EEZ.Summary</vt:lpstr>
      <vt:lpstr>EEZ.COMPARE</vt:lpstr>
      <vt:lpstr>Near.Summary</vt:lpstr>
      <vt:lpstr>Near.COMPARE</vt:lpstr>
      <vt:lpstr>one-way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2020-04-01T17:44:29Z</dcterms:created>
  <dcterms:modified xsi:type="dcterms:W3CDTF">2020-12-03T04:30:12Z</dcterms:modified>
</cp:coreProperties>
</file>