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40009_{691C9974-35BB-B444-8272-4B97601E5B8B}" xr6:coauthVersionLast="45" xr6:coauthVersionMax="45" xr10:uidLastSave="{00000000-0000-0000-0000-000000000000}"/>
  <bookViews>
    <workbookView xWindow="-29680" yWindow="-3140" windowWidth="24640" windowHeight="14000" activeTab="5"/>
  </bookViews>
  <sheets>
    <sheet name="Baseline" sheetId="2" r:id="rId1"/>
    <sheet name="Extraction" sheetId="1" r:id="rId2"/>
    <sheet name="EPRI2011" sheetId="4" r:id="rId3"/>
    <sheet name="Summary" sheetId="3" r:id="rId4"/>
    <sheet name="COMPARE" sheetId="5" r:id="rId5"/>
    <sheet name="one-wa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2" i="6"/>
  <c r="B6" i="6"/>
  <c r="B7" i="6"/>
  <c r="D3" i="6"/>
  <c r="D4" i="6"/>
  <c r="D5" i="6"/>
  <c r="D6" i="6"/>
  <c r="D7" i="6"/>
  <c r="D8" i="6"/>
  <c r="D2" i="6"/>
  <c r="B3" i="6"/>
  <c r="B4" i="6"/>
  <c r="B5" i="6"/>
  <c r="B8" i="6"/>
  <c r="B2" i="6"/>
  <c r="C3" i="6"/>
  <c r="C4" i="6"/>
  <c r="C5" i="6"/>
  <c r="C6" i="6"/>
  <c r="C7" i="6"/>
  <c r="C8" i="6"/>
  <c r="C2" i="6"/>
  <c r="A1" i="6" a="1"/>
  <c r="A1" i="6" s="1"/>
  <c r="C8" i="3"/>
  <c r="D8" i="3"/>
  <c r="E8" i="3"/>
  <c r="C8" i="5" s="1"/>
  <c r="F8" i="3"/>
  <c r="B8" i="3"/>
  <c r="D6" i="3"/>
  <c r="C6" i="3"/>
  <c r="B6" i="3"/>
  <c r="B7" i="3"/>
  <c r="D7" i="3"/>
  <c r="C7" i="3"/>
  <c r="C3" i="5"/>
  <c r="C4" i="5"/>
  <c r="C5" i="5"/>
  <c r="C2" i="5"/>
  <c r="B3" i="5"/>
  <c r="B4" i="5"/>
  <c r="B5" i="5"/>
  <c r="B6" i="5"/>
  <c r="B7" i="5"/>
  <c r="B8" i="5"/>
  <c r="B2" i="5"/>
  <c r="A2" i="5"/>
  <c r="A3" i="5"/>
  <c r="A4" i="5"/>
  <c r="A5" i="5"/>
  <c r="A6" i="5"/>
  <c r="A7" i="5"/>
  <c r="A8" i="5"/>
  <c r="F3" i="3"/>
  <c r="F4" i="3"/>
  <c r="F5" i="3"/>
  <c r="F6" i="3"/>
  <c r="F7" i="3"/>
  <c r="F2" i="3"/>
  <c r="E3" i="3"/>
  <c r="E4" i="3"/>
  <c r="E5" i="3"/>
  <c r="E6" i="3"/>
  <c r="C6" i="5" s="1"/>
  <c r="E7" i="3"/>
  <c r="C7" i="5" s="1"/>
  <c r="E2" i="3"/>
  <c r="D3" i="3"/>
  <c r="D4" i="3"/>
  <c r="D5" i="3"/>
  <c r="D2" i="3"/>
  <c r="C3" i="3"/>
  <c r="C4" i="3"/>
  <c r="C5" i="3"/>
  <c r="C2" i="3"/>
  <c r="B3" i="3"/>
  <c r="B4" i="3"/>
  <c r="B5" i="3"/>
  <c r="B2" i="3"/>
  <c r="B8" i="4"/>
  <c r="M8" i="2"/>
  <c r="M3" i="2"/>
  <c r="M4" i="2"/>
  <c r="M5" i="2"/>
  <c r="M6" i="2"/>
  <c r="M7" i="2"/>
  <c r="M2" i="2"/>
  <c r="D2" i="5" l="1" a="1"/>
  <c r="D2" i="5" s="1"/>
  <c r="E2" i="5" s="1"/>
  <c r="F2" i="5" s="1"/>
  <c r="E3" i="5" l="1"/>
  <c r="F3" i="5" s="1"/>
  <c r="E6" i="5"/>
  <c r="F6" i="5" s="1"/>
  <c r="G2" i="5"/>
  <c r="E4" i="5"/>
  <c r="F4" i="5" s="1"/>
  <c r="E5" i="5"/>
  <c r="F5" i="5" s="1"/>
  <c r="E8" i="5"/>
  <c r="F8" i="5" s="1"/>
  <c r="E7" i="5"/>
  <c r="G3" i="5"/>
  <c r="G8" i="5"/>
  <c r="G5" i="5" l="1"/>
  <c r="G6" i="5"/>
  <c r="F7" i="5"/>
  <c r="G7" i="5"/>
  <c r="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<sst xmlns="http://schemas.openxmlformats.org/spreadsheetml/2006/main" count="66" uniqueCount="40">
  <si>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</si>
  <si>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</si>
  <si>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</si>
  <si>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</si>
  <si>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</si>
  <si>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</si>
  <si>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</si>
  <si>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</si>
  <si>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</si>
  <si>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</si>
  <si>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</si>
  <si>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</si>
  <si>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</si>
  <si>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</si>
  <si>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</si>
  <si>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</si>
  <si>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</si>
  <si>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</si>
  <si>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</si>
  <si>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</si>
  <si>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</si>
  <si>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</si>
  <si>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</si>
  <si>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</si>
  <si>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Total 0</t>
  </si>
  <si>
    <t>Total X</t>
  </si>
  <si>
    <t>Hawaii</t>
  </si>
  <si>
    <t>Alaska</t>
  </si>
  <si>
    <t>Gulf of Mexico</t>
  </si>
  <si>
    <t>Puerto Rico + US V.I.</t>
  </si>
  <si>
    <t>TOTAL</t>
  </si>
  <si>
    <t>AVG</t>
  </si>
  <si>
    <t>Plus/Minus</t>
  </si>
  <si>
    <t>% change</t>
  </si>
  <si>
    <t>Local</t>
  </si>
  <si>
    <t>Lower</t>
  </si>
  <si>
    <t>Upper</t>
  </si>
  <si>
    <t>EPRI</t>
  </si>
  <si>
    <t>Onshore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</si>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</sst>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1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71" fontId="0" fillId="0" borderId="0" xfId="1" applyNumberFormat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6" sqref="L6"/>
    </sheetView>
  </sheetViews>
  <sheetFormatPr baseColWidth="10" defaultRowHeight="16" x14ac:dyDescent="0.2"/>
  <sheetData>
    <row r="1" spans="1:13" x14ac:dyDescent="0.2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">
      <c r="A2" t="s">
        <v>17</v>
      </c>
      <c r="B2" s="2">
        <v>415.51956492288002</v>
      </c>
      <c r="C2" s="2">
        <v>60.435628523519902</v>
      </c>
      <c r="D2" s="2">
        <v>475.95519344640002</v>
      </c>
      <c r="E2" s="2">
        <v>355.08397228031998</v>
      </c>
      <c r="F2" s="2">
        <v>753.70511204351999</v>
      </c>
      <c r="G2" s="2">
        <v>-3.5707919339999998E-2</v>
      </c>
      <c r="H2" s="2">
        <v>-463.56144340992</v>
      </c>
      <c r="I2" s="2">
        <v>0</v>
      </c>
      <c r="J2" s="2">
        <v>684.12123807744001</v>
      </c>
      <c r="K2" s="2">
        <v>-134.31024635904001</v>
      </c>
      <c r="L2" s="2">
        <v>86.213864693760002</v>
      </c>
      <c r="M2" s="3">
        <f>C2/L2</f>
        <v>0.70099662900153137</v>
      </c>
    </row>
    <row r="3" spans="1:13" x14ac:dyDescent="0.2">
      <c r="A3" t="s">
        <v>12</v>
      </c>
      <c r="B3" s="2">
        <v>106.11181252608</v>
      </c>
      <c r="C3" s="2">
        <v>105.85829560320001</v>
      </c>
      <c r="D3" s="2">
        <v>211.97010812927999</v>
      </c>
      <c r="E3" s="2">
        <v>0.25350921407999999</v>
      </c>
      <c r="F3" s="2">
        <v>347.68104849408002</v>
      </c>
      <c r="G3" s="2">
        <v>-3.9526883212800001</v>
      </c>
      <c r="H3" s="2">
        <v>-794.47126474751997</v>
      </c>
      <c r="I3" s="2">
        <v>0</v>
      </c>
      <c r="J3" s="2">
        <v>1162.4254862131199</v>
      </c>
      <c r="K3" s="2">
        <v>-194.07164473344</v>
      </c>
      <c r="L3" s="2">
        <v>169.92994811904001</v>
      </c>
      <c r="M3" s="3">
        <f t="shared" ref="M3:M8" si="0">C3/L3</f>
        <v>0.62295255647958958</v>
      </c>
    </row>
    <row r="4" spans="1:13" x14ac:dyDescent="0.2">
      <c r="A4" t="s">
        <v>14</v>
      </c>
      <c r="B4" s="2">
        <v>367.62121027583999</v>
      </c>
      <c r="C4" s="2">
        <v>288.08646967295903</v>
      </c>
      <c r="D4" s="2">
        <v>655.70767994879998</v>
      </c>
      <c r="E4" s="2">
        <v>79.534812364800004</v>
      </c>
      <c r="F4" s="2">
        <v>1159.13807265792</v>
      </c>
      <c r="G4" s="2">
        <v>-8.9609735625000004E-5</v>
      </c>
      <c r="H4" s="2">
        <v>-180.11052466176</v>
      </c>
      <c r="I4" s="2">
        <v>0</v>
      </c>
      <c r="J4" s="2">
        <v>253.44157286399999</v>
      </c>
      <c r="K4" s="2">
        <v>-65.774450749440007</v>
      </c>
      <c r="L4" s="2">
        <v>7.5565542835199997</v>
      </c>
      <c r="M4" s="3">
        <f t="shared" si="0"/>
        <v>38.124052162404688</v>
      </c>
    </row>
    <row r="5" spans="1:13" x14ac:dyDescent="0.2">
      <c r="A5" t="s">
        <v>11</v>
      </c>
      <c r="B5" s="2">
        <v>1038.6419869286401</v>
      </c>
      <c r="C5" s="2">
        <v>609.38988158975906</v>
      </c>
      <c r="D5" s="2">
        <v>1648.0318685184</v>
      </c>
      <c r="E5" s="2">
        <v>429.25232062463999</v>
      </c>
      <c r="F5" s="2">
        <v>2863.7153918976001</v>
      </c>
      <c r="G5" s="2">
        <v>-11.19832539648</v>
      </c>
      <c r="H5" s="2">
        <v>-4447.9501959168001</v>
      </c>
      <c r="I5" s="2">
        <v>0</v>
      </c>
      <c r="J5" s="2">
        <v>6544.1922337996803</v>
      </c>
      <c r="K5" s="2">
        <v>-1127.13498329088</v>
      </c>
      <c r="L5" s="2">
        <v>957.91434792960001</v>
      </c>
      <c r="M5" s="3">
        <f t="shared" si="0"/>
        <v>0.63616322576947659</v>
      </c>
    </row>
    <row r="6" spans="1:13" x14ac:dyDescent="0.2">
      <c r="A6" t="s">
        <v>13</v>
      </c>
      <c r="B6" s="2">
        <v>12.862077296640001</v>
      </c>
      <c r="C6" s="2">
        <v>14.826799810559899</v>
      </c>
      <c r="D6" s="2">
        <v>27.6888771072</v>
      </c>
      <c r="E6" s="2">
        <v>-1.9647246163200001</v>
      </c>
      <c r="F6" s="2">
        <v>43.718509854719997</v>
      </c>
      <c r="G6" s="2">
        <v>-0.95244830975999994</v>
      </c>
      <c r="H6" s="2">
        <v>-236.56279252991999</v>
      </c>
      <c r="I6" s="2">
        <v>0</v>
      </c>
      <c r="J6" s="2">
        <v>362.22252515328</v>
      </c>
      <c r="K6" s="2">
        <v>-69.333101936640006</v>
      </c>
      <c r="L6" s="2">
        <v>55.374224424959998</v>
      </c>
      <c r="M6" s="3">
        <f t="shared" si="0"/>
        <v>0.26775634267622722</v>
      </c>
    </row>
    <row r="7" spans="1:13" x14ac:dyDescent="0.2">
      <c r="A7" t="s">
        <v>15</v>
      </c>
      <c r="B7" s="2">
        <v>5.7789935846400002</v>
      </c>
      <c r="C7" s="2">
        <v>1.72249800192</v>
      </c>
      <c r="D7" s="2">
        <v>7.5014915865600003</v>
      </c>
      <c r="E7" s="2">
        <v>4.0564947417599999</v>
      </c>
      <c r="F7" s="2">
        <v>12.731744194559999</v>
      </c>
      <c r="G7" s="2">
        <v>-6.4558402274999998E-3</v>
      </c>
      <c r="H7" s="2">
        <v>-48.639408599040003</v>
      </c>
      <c r="I7" s="2">
        <v>0</v>
      </c>
      <c r="J7" s="2">
        <v>79.707247288320005</v>
      </c>
      <c r="K7" s="2">
        <v>-20.3947152384</v>
      </c>
      <c r="L7" s="2">
        <v>10.66665702912</v>
      </c>
      <c r="M7" s="3">
        <f t="shared" si="0"/>
        <v>0.1614843335843251</v>
      </c>
    </row>
    <row r="8" spans="1:13" x14ac:dyDescent="0.2">
      <c r="A8" t="s">
        <v>16</v>
      </c>
      <c r="B8" s="2">
        <v>1946.5356455347201</v>
      </c>
      <c r="C8" s="2">
        <v>1080.3195732019101</v>
      </c>
      <c r="D8" s="2">
        <v>3026.8552187366399</v>
      </c>
      <c r="E8" s="2">
        <v>866.21638460928</v>
      </c>
      <c r="F8" s="2">
        <v>5180.6898791424001</v>
      </c>
      <c r="G8" s="2">
        <v>-16.1457153968231</v>
      </c>
      <c r="H8" s="2">
        <v>-6171.2956298649597</v>
      </c>
      <c r="I8" s="2">
        <v>0</v>
      </c>
      <c r="J8" s="2">
        <v>9086.1103033958407</v>
      </c>
      <c r="K8" s="2">
        <v>-1611.01914230784</v>
      </c>
      <c r="L8" s="2">
        <v>1287.65559647999</v>
      </c>
      <c r="M8" s="3">
        <f t="shared" si="0"/>
        <v>0.83898177133321539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4" sqref="L4"/>
    </sheetView>
  </sheetViews>
  <sheetFormatPr baseColWidth="10" defaultRowHeight="16" x14ac:dyDescent="0.2"/>
  <cols>
    <col min="1" max="1" width="11" customWidth="1"/>
    <col min="2" max="7" width="11" bestFit="1" customWidth="1"/>
    <col min="8" max="8" width="11.33203125" bestFit="1" customWidth="1"/>
    <col min="9" max="9" width="11" bestFit="1" customWidth="1"/>
    <col min="10" max="10" width="11.6640625" bestFit="1" customWidth="1"/>
    <col min="11" max="11" width="11.33203125" bestFit="1" customWidth="1"/>
    <col min="12" max="12" width="11" bestFit="1" customWidth="1"/>
  </cols>
  <sheetData>
    <row r="1" spans="1:12" x14ac:dyDescent="0.2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17</v>
      </c>
      <c r="B2" s="2">
        <v>140.81227100160001</v>
      </c>
      <c r="C2" s="2">
        <v>24.2461550591999</v>
      </c>
      <c r="D2" s="2">
        <v>165.0584260608</v>
      </c>
      <c r="E2" s="2">
        <v>116.5661159424</v>
      </c>
      <c r="F2" s="2">
        <v>213.75726698496001</v>
      </c>
      <c r="G2" s="2">
        <v>-0.25081413000000002</v>
      </c>
      <c r="H2" s="2">
        <v>-638.6412601344</v>
      </c>
      <c r="I2" s="2">
        <v>0</v>
      </c>
      <c r="J2" s="2">
        <v>996.50274164736004</v>
      </c>
      <c r="K2" s="2">
        <v>-168.83148840960001</v>
      </c>
      <c r="L2" s="2">
        <v>188.77920313344001</v>
      </c>
    </row>
    <row r="3" spans="1:12" x14ac:dyDescent="0.2">
      <c r="A3" t="s">
        <v>12</v>
      </c>
      <c r="B3" s="2">
        <v>37.774595604479998</v>
      </c>
      <c r="C3" s="2">
        <v>44.471633264639998</v>
      </c>
      <c r="D3" s="2">
        <v>82.246228869120003</v>
      </c>
      <c r="E3" s="2">
        <v>-6.6970253260800003</v>
      </c>
      <c r="F3" s="2">
        <v>112.97421656064</v>
      </c>
      <c r="G3" s="2">
        <v>-26.841104209920001</v>
      </c>
      <c r="H3" s="2">
        <v>-838.60958183423998</v>
      </c>
      <c r="I3" s="2">
        <v>0</v>
      </c>
      <c r="J3" s="2">
        <v>1275.76820023296</v>
      </c>
      <c r="K3" s="2">
        <v>-199.84236158976</v>
      </c>
      <c r="L3" s="2">
        <v>210.47496646656001</v>
      </c>
    </row>
    <row r="4" spans="1:12" x14ac:dyDescent="0.2">
      <c r="A4" t="s">
        <v>14</v>
      </c>
      <c r="B4" s="2">
        <v>105.22884489216</v>
      </c>
      <c r="C4" s="2">
        <v>40.506966589439998</v>
      </c>
      <c r="D4" s="2">
        <v>145.7358114816</v>
      </c>
      <c r="E4" s="2">
        <v>64.721887272960004</v>
      </c>
      <c r="F4" s="2">
        <v>204.98767331328</v>
      </c>
      <c r="G4" s="2">
        <v>-4.160492878125E-4</v>
      </c>
      <c r="H4" s="2">
        <v>-299.83843491840003</v>
      </c>
      <c r="I4" s="2">
        <v>0</v>
      </c>
      <c r="J4" s="2">
        <v>493.59434514432002</v>
      </c>
      <c r="K4" s="2">
        <v>-105.62902523904</v>
      </c>
      <c r="L4" s="2">
        <v>88.12649029632</v>
      </c>
    </row>
    <row r="5" spans="1:12" x14ac:dyDescent="0.2">
      <c r="A5" t="s">
        <v>11</v>
      </c>
      <c r="B5" s="2">
        <v>338.27768942592002</v>
      </c>
      <c r="C5" s="2">
        <v>192.61272489984</v>
      </c>
      <c r="D5" s="2">
        <v>530.89041432576005</v>
      </c>
      <c r="E5" s="2">
        <v>145.66494658560001</v>
      </c>
      <c r="F5" s="2">
        <v>719.74887849983998</v>
      </c>
      <c r="G5" s="2">
        <v>-66.731992473600002</v>
      </c>
      <c r="H5" s="2">
        <v>-5100.0163172352004</v>
      </c>
      <c r="I5" s="2">
        <v>0</v>
      </c>
      <c r="J5" s="2">
        <v>7732.8532321075199</v>
      </c>
      <c r="K5" s="2">
        <v>-1181.1038940364799</v>
      </c>
      <c r="L5" s="2">
        <v>1385.0584468684799</v>
      </c>
    </row>
    <row r="6" spans="1:12" x14ac:dyDescent="0.2">
      <c r="A6" t="s">
        <v>13</v>
      </c>
      <c r="B6" s="2">
        <v>4.2193906559999999</v>
      </c>
      <c r="C6" s="2">
        <v>6.4259452339200003</v>
      </c>
      <c r="D6" s="2">
        <v>10.64533588992</v>
      </c>
      <c r="E6" s="2">
        <v>-2.2065554188799998</v>
      </c>
      <c r="F6" s="2">
        <v>14.38372713984</v>
      </c>
      <c r="G6" s="2">
        <v>-15.975343733760001</v>
      </c>
      <c r="H6" s="2">
        <v>-237.60235364351999</v>
      </c>
      <c r="I6" s="2">
        <v>0</v>
      </c>
      <c r="J6" s="2">
        <v>376.54606086144003</v>
      </c>
      <c r="K6" s="2">
        <v>-67.712982405120002</v>
      </c>
      <c r="L6" s="2">
        <v>55.255355289599997</v>
      </c>
    </row>
    <row r="7" spans="1:12" x14ac:dyDescent="0.2">
      <c r="A7" t="s">
        <v>15</v>
      </c>
      <c r="B7" s="2">
        <v>2.4765750604800001</v>
      </c>
      <c r="C7" s="2">
        <v>0.249882574079999</v>
      </c>
      <c r="D7" s="2">
        <v>2.72645763456</v>
      </c>
      <c r="E7" s="2">
        <v>2.22669206592</v>
      </c>
      <c r="F7" s="2">
        <v>3.6085865510400001</v>
      </c>
      <c r="G7" s="2">
        <v>-2.699095503E-2</v>
      </c>
      <c r="H7" s="2">
        <v>-54.344445358080002</v>
      </c>
      <c r="I7" s="2">
        <v>0</v>
      </c>
      <c r="J7" s="2">
        <v>101.30367418368</v>
      </c>
      <c r="K7" s="2">
        <v>-20.478178836480001</v>
      </c>
      <c r="L7" s="2">
        <v>26.45405405184</v>
      </c>
    </row>
    <row r="8" spans="1:12" x14ac:dyDescent="0.2">
      <c r="A8" t="s">
        <v>16</v>
      </c>
      <c r="B8" s="2">
        <v>628.78936664063997</v>
      </c>
      <c r="C8" s="2">
        <v>308.51330762112002</v>
      </c>
      <c r="D8" s="2">
        <v>937.30267426175999</v>
      </c>
      <c r="E8" s="2">
        <v>320.27606112192001</v>
      </c>
      <c r="F8" s="2">
        <v>1269.4603490495999</v>
      </c>
      <c r="G8" s="2">
        <v>-109.826661551597</v>
      </c>
      <c r="H8" s="2">
        <v>-7169.0523931238404</v>
      </c>
      <c r="I8" s="2">
        <v>0</v>
      </c>
      <c r="J8" s="2">
        <v>10976.5682541772</v>
      </c>
      <c r="K8" s="2">
        <v>-1743.5979305164799</v>
      </c>
      <c r="L8" s="2">
        <v>1954.1485161062401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17</v>
      </c>
      <c r="B2">
        <v>590</v>
      </c>
    </row>
    <row r="3" spans="1:2" x14ac:dyDescent="0.2">
      <c r="A3" t="s">
        <v>12</v>
      </c>
      <c r="B3">
        <v>240</v>
      </c>
    </row>
    <row r="4" spans="1:2" x14ac:dyDescent="0.2">
      <c r="A4" t="s">
        <v>14</v>
      </c>
      <c r="B4">
        <v>130</v>
      </c>
    </row>
    <row r="5" spans="1:2" x14ac:dyDescent="0.2">
      <c r="A5" t="s">
        <v>11</v>
      </c>
      <c r="B5">
        <v>1570</v>
      </c>
    </row>
    <row r="6" spans="1:2" x14ac:dyDescent="0.2">
      <c r="A6" t="s">
        <v>13</v>
      </c>
      <c r="B6">
        <v>80</v>
      </c>
    </row>
    <row r="7" spans="1:2" x14ac:dyDescent="0.2">
      <c r="A7" t="s">
        <v>15</v>
      </c>
      <c r="B7">
        <v>30</v>
      </c>
    </row>
    <row r="8" spans="1:2" x14ac:dyDescent="0.2">
      <c r="A8" t="s">
        <v>16</v>
      </c>
      <c r="B8">
        <f>SUM(B2:B7)</f>
        <v>2640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7" sqref="D17"/>
    </sheetView>
  </sheetViews>
  <sheetFormatPr baseColWidth="10" defaultRowHeight="16" x14ac:dyDescent="0.2"/>
  <cols>
    <col min="1" max="1" width="17.1640625" customWidth="1"/>
    <col min="3" max="3" width="15.33203125" customWidth="1"/>
    <col min="4" max="4" width="15.5" customWidth="1"/>
  </cols>
  <sheetData>
    <row r="1" spans="1:6" s="1" customFormat="1" x14ac:dyDescent="0.2">
      <c r="A1" s="1" t="s">
        <v>19</v>
      </c>
      <c r="B1" s="1" t="s">
        <v>18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">
      <c r="A2" t="s">
        <v>20</v>
      </c>
      <c r="B2">
        <f>ROUND(Baseline!B2,-1)</f>
        <v>420</v>
      </c>
      <c r="C2">
        <f>ROUND(Baseline!L2,-1)</f>
        <v>90</v>
      </c>
      <c r="D2">
        <f>ROUND(Extraction!L2,-1)</f>
        <v>190</v>
      </c>
      <c r="E2">
        <f>B2+C2</f>
        <v>510</v>
      </c>
      <c r="F2">
        <f>B2+D2</f>
        <v>610</v>
      </c>
    </row>
    <row r="3" spans="1:6" x14ac:dyDescent="0.2">
      <c r="A3" t="s">
        <v>21</v>
      </c>
      <c r="B3">
        <f>ROUND(Baseline!B3,-1)</f>
        <v>110</v>
      </c>
      <c r="C3">
        <f>ROUND(Baseline!L3,-1)</f>
        <v>170</v>
      </c>
      <c r="D3">
        <f>ROUND(Extraction!L3,-1)</f>
        <v>210</v>
      </c>
      <c r="E3">
        <f t="shared" ref="E3:E8" si="0">B3+C3</f>
        <v>280</v>
      </c>
      <c r="F3">
        <f t="shared" ref="F3:F8" si="1">B3+D3</f>
        <v>320</v>
      </c>
    </row>
    <row r="4" spans="1:6" x14ac:dyDescent="0.2">
      <c r="A4" t="s">
        <v>26</v>
      </c>
      <c r="B4">
        <f>ROUND(Baseline!B4,-1)</f>
        <v>370</v>
      </c>
      <c r="C4">
        <f>ROUND(Baseline!L4,-1)</f>
        <v>10</v>
      </c>
      <c r="D4">
        <f>ROUND(Extraction!L4,-1)</f>
        <v>90</v>
      </c>
      <c r="E4">
        <f t="shared" si="0"/>
        <v>380</v>
      </c>
      <c r="F4">
        <f t="shared" si="1"/>
        <v>460</v>
      </c>
    </row>
    <row r="5" spans="1:6" x14ac:dyDescent="0.2">
      <c r="A5" t="s">
        <v>27</v>
      </c>
      <c r="B5">
        <f>ROUND(Baseline!B5,-1)</f>
        <v>1040</v>
      </c>
      <c r="C5">
        <f>ROUND(Baseline!L5,-1)</f>
        <v>960</v>
      </c>
      <c r="D5">
        <f>ROUND(Extraction!L5,-1)</f>
        <v>1390</v>
      </c>
      <c r="E5">
        <f t="shared" si="0"/>
        <v>2000</v>
      </c>
      <c r="F5">
        <f t="shared" si="1"/>
        <v>2430</v>
      </c>
    </row>
    <row r="6" spans="1:6" x14ac:dyDescent="0.2">
      <c r="A6" t="s">
        <v>28</v>
      </c>
      <c r="B6">
        <f>ROUND(Baseline!B6,0)</f>
        <v>13</v>
      </c>
      <c r="C6">
        <f>ROUND(Baseline!L6,0)</f>
        <v>55</v>
      </c>
      <c r="D6">
        <f>ROUND(Extraction!L6,0)</f>
        <v>55</v>
      </c>
      <c r="E6">
        <f t="shared" si="0"/>
        <v>68</v>
      </c>
      <c r="F6">
        <f t="shared" si="1"/>
        <v>68</v>
      </c>
    </row>
    <row r="7" spans="1:6" x14ac:dyDescent="0.2">
      <c r="A7" t="s">
        <v>29</v>
      </c>
      <c r="B7">
        <f>ROUND(Baseline!B7,0)</f>
        <v>6</v>
      </c>
      <c r="C7">
        <f>ROUND(Baseline!L7,0)</f>
        <v>11</v>
      </c>
      <c r="D7">
        <f>ROUND(Extraction!L7,0)</f>
        <v>26</v>
      </c>
      <c r="E7">
        <f t="shared" si="0"/>
        <v>17</v>
      </c>
      <c r="F7">
        <f t="shared" si="1"/>
        <v>32</v>
      </c>
    </row>
    <row r="8" spans="1:6" s="1" customFormat="1" x14ac:dyDescent="0.2">
      <c r="A8" s="1" t="s">
        <v>30</v>
      </c>
      <c r="B8" s="1">
        <f>SUM(B2:B7)</f>
        <v>1959</v>
      </c>
      <c r="C8" s="1">
        <f t="shared" ref="C8:F8" si="2">SUM(C2:C7)</f>
        <v>1296</v>
      </c>
      <c r="D8" s="1">
        <f t="shared" si="2"/>
        <v>1961</v>
      </c>
      <c r="E8" s="1">
        <f t="shared" si="2"/>
        <v>3255</v>
      </c>
      <c r="F8" s="1">
        <f t="shared" si="2"/>
        <v>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baseColWidth="10" defaultRowHeight="16" x14ac:dyDescent="0.2"/>
  <cols>
    <col min="5" max="5" width="9.5" customWidth="1"/>
  </cols>
  <sheetData>
    <row r="1" spans="1:7" x14ac:dyDescent="0.2">
      <c r="B1" t="s">
        <v>37</v>
      </c>
      <c r="C1" t="s">
        <v>35</v>
      </c>
      <c r="D1" t="s">
        <v>36</v>
      </c>
      <c r="E1" t="s">
        <v>31</v>
      </c>
      <c r="F1" t="s">
        <v>33</v>
      </c>
      <c r="G1" t="s">
        <v>32</v>
      </c>
    </row>
    <row r="2" spans="1:7" x14ac:dyDescent="0.2">
      <c r="A2" t="str">
        <f>Summary!A2</f>
        <v>West Coast</v>
      </c>
      <c r="B2">
        <f>EPRI2011!B2</f>
        <v>590</v>
      </c>
      <c r="C2">
        <f>Summary!E2</f>
        <v>510</v>
      </c>
      <c r="D2" cm="1">
        <f t="array" ref="D2:D8">Summary!F2:F8</f>
        <v>610</v>
      </c>
      <c r="E2">
        <f>AVERAGE(C2:D2)</f>
        <v>560</v>
      </c>
      <c r="F2" s="3">
        <f t="shared" ref="F2:F3" si="0">(E2-B2)/B2</f>
        <v>-5.0847457627118647E-2</v>
      </c>
      <c r="G2" s="3">
        <f>(D2-E2)/B2</f>
        <v>8.4745762711864403E-2</v>
      </c>
    </row>
    <row r="3" spans="1:7" x14ac:dyDescent="0.2">
      <c r="A3" t="str">
        <f>Summary!A3</f>
        <v>East Coast</v>
      </c>
      <c r="B3">
        <f>EPRI2011!B3</f>
        <v>240</v>
      </c>
      <c r="C3">
        <f>Summary!E3</f>
        <v>280</v>
      </c>
      <c r="D3">
        <v>320</v>
      </c>
      <c r="E3">
        <f t="shared" ref="E3:E8" si="1">AVERAGE(C3:D3)</f>
        <v>300</v>
      </c>
      <c r="F3" s="3">
        <f t="shared" si="0"/>
        <v>0.25</v>
      </c>
      <c r="G3" s="3">
        <f t="shared" ref="G3:G8" si="2">(D3-E3)/B3</f>
        <v>8.3333333333333329E-2</v>
      </c>
    </row>
    <row r="4" spans="1:7" x14ac:dyDescent="0.2">
      <c r="A4" t="str">
        <f>Summary!A4</f>
        <v>Hawaii</v>
      </c>
      <c r="B4">
        <f>EPRI2011!B4</f>
        <v>130</v>
      </c>
      <c r="C4">
        <f>Summary!E4</f>
        <v>380</v>
      </c>
      <c r="D4">
        <v>460</v>
      </c>
      <c r="E4">
        <f t="shared" si="1"/>
        <v>420</v>
      </c>
      <c r="F4" s="3">
        <f>(E4-B4)/B4</f>
        <v>2.2307692307692308</v>
      </c>
      <c r="G4" s="3">
        <f t="shared" si="2"/>
        <v>0.30769230769230771</v>
      </c>
    </row>
    <row r="5" spans="1:7" x14ac:dyDescent="0.2">
      <c r="A5" t="str">
        <f>Summary!A5</f>
        <v>Alaska</v>
      </c>
      <c r="B5">
        <f>EPRI2011!B5</f>
        <v>1570</v>
      </c>
      <c r="C5">
        <f>Summary!E5</f>
        <v>2000</v>
      </c>
      <c r="D5">
        <v>2430</v>
      </c>
      <c r="E5">
        <f t="shared" si="1"/>
        <v>2215</v>
      </c>
      <c r="F5" s="3">
        <f t="shared" ref="F5:F8" si="3">(E5-B5)/B5</f>
        <v>0.41082802547770703</v>
      </c>
      <c r="G5" s="3">
        <f t="shared" si="2"/>
        <v>0.13694267515923567</v>
      </c>
    </row>
    <row r="6" spans="1:7" x14ac:dyDescent="0.2">
      <c r="A6" t="str">
        <f>Summary!A6</f>
        <v>Gulf of Mexico</v>
      </c>
      <c r="B6">
        <f>EPRI2011!B6</f>
        <v>80</v>
      </c>
      <c r="C6">
        <f>Summary!E6</f>
        <v>68</v>
      </c>
      <c r="D6">
        <v>68</v>
      </c>
      <c r="E6">
        <f t="shared" si="1"/>
        <v>68</v>
      </c>
      <c r="F6" s="3">
        <f t="shared" si="3"/>
        <v>-0.15</v>
      </c>
      <c r="G6" s="3">
        <f t="shared" si="2"/>
        <v>0</v>
      </c>
    </row>
    <row r="7" spans="1:7" x14ac:dyDescent="0.2">
      <c r="A7" t="str">
        <f>Summary!A7</f>
        <v>Puerto Rico + US V.I.</v>
      </c>
      <c r="B7">
        <f>EPRI2011!B7</f>
        <v>30</v>
      </c>
      <c r="C7">
        <f>Summary!E7</f>
        <v>17</v>
      </c>
      <c r="D7">
        <v>32</v>
      </c>
      <c r="E7">
        <f t="shared" si="1"/>
        <v>24.5</v>
      </c>
      <c r="F7" s="3">
        <f t="shared" si="3"/>
        <v>-0.18333333333333332</v>
      </c>
      <c r="G7" s="3">
        <f t="shared" si="2"/>
        <v>0.25</v>
      </c>
    </row>
    <row r="8" spans="1:7" x14ac:dyDescent="0.2">
      <c r="A8" t="str">
        <f>Summary!A8</f>
        <v>TOTAL</v>
      </c>
      <c r="B8">
        <f>EPRI2011!B8</f>
        <v>2640</v>
      </c>
      <c r="C8">
        <f>Summary!E8</f>
        <v>3255</v>
      </c>
      <c r="D8">
        <v>3920</v>
      </c>
      <c r="E8">
        <f t="shared" si="1"/>
        <v>3587.5</v>
      </c>
      <c r="F8" s="3">
        <f t="shared" si="3"/>
        <v>0.35890151515151514</v>
      </c>
      <c r="G8" s="3">
        <f t="shared" si="2"/>
        <v>0.1259469696969697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baseColWidth="10" defaultRowHeight="16" x14ac:dyDescent="0.2"/>
  <cols>
    <col min="1" max="1" width="22" customWidth="1"/>
  </cols>
  <sheetData>
    <row r="1" spans="1:5" x14ac:dyDescent="0.2">
      <c r="A1" t="str" cm="1">
        <f t="array" ref="A1:A8">Summary!A1:A8</f>
        <v>Region</v>
      </c>
      <c r="B1" t="s">
        <v>39</v>
      </c>
      <c r="C1" t="s">
        <v>38</v>
      </c>
      <c r="D1" t="s">
        <v>34</v>
      </c>
    </row>
    <row r="2" spans="1:5" x14ac:dyDescent="0.2">
      <c r="A2" t="str">
        <v>West Coast</v>
      </c>
      <c r="B2">
        <f>ROUND(Baseline!C2,-1)</f>
        <v>60</v>
      </c>
      <c r="C2">
        <f>Summary!B2</f>
        <v>420</v>
      </c>
      <c r="D2">
        <f>Summary!C2</f>
        <v>90</v>
      </c>
      <c r="E2" s="3">
        <f>(B2-D2/2)/C2</f>
        <v>3.5714285714285712E-2</v>
      </c>
    </row>
    <row r="3" spans="1:5" x14ac:dyDescent="0.2">
      <c r="A3" t="str">
        <v>East Coast</v>
      </c>
      <c r="B3">
        <f>ROUND(Baseline!C3,-1)</f>
        <v>110</v>
      </c>
      <c r="C3">
        <f>Summary!B3</f>
        <v>110</v>
      </c>
      <c r="D3">
        <f>Summary!C3</f>
        <v>170</v>
      </c>
      <c r="E3" s="3">
        <f t="shared" ref="E3:E7" si="0">(B3-D3/2)/C3</f>
        <v>0.22727272727272727</v>
      </c>
    </row>
    <row r="4" spans="1:5" x14ac:dyDescent="0.2">
      <c r="A4" t="str">
        <v>Hawaii</v>
      </c>
      <c r="B4">
        <f>ROUND(Baseline!C4,-1)</f>
        <v>290</v>
      </c>
      <c r="C4">
        <f>Summary!B4</f>
        <v>370</v>
      </c>
      <c r="D4">
        <f>Summary!C4</f>
        <v>10</v>
      </c>
      <c r="E4" s="3">
        <f t="shared" si="0"/>
        <v>0.77027027027027029</v>
      </c>
    </row>
    <row r="5" spans="1:5" x14ac:dyDescent="0.2">
      <c r="A5" t="str">
        <v>Alaska</v>
      </c>
      <c r="B5">
        <f>ROUND(Baseline!C5,-1)</f>
        <v>610</v>
      </c>
      <c r="C5">
        <f>Summary!B5</f>
        <v>1040</v>
      </c>
      <c r="D5">
        <f>Summary!C5</f>
        <v>960</v>
      </c>
      <c r="E5" s="3">
        <f t="shared" si="0"/>
        <v>0.125</v>
      </c>
    </row>
    <row r="6" spans="1:5" x14ac:dyDescent="0.2">
      <c r="A6" t="str">
        <v>Gulf of Mexico</v>
      </c>
      <c r="B6">
        <f>ROUND(Baseline!C6,0)</f>
        <v>15</v>
      </c>
      <c r="C6">
        <f>Summary!B6</f>
        <v>13</v>
      </c>
      <c r="D6">
        <f>Summary!C6</f>
        <v>55</v>
      </c>
      <c r="E6" s="3">
        <f t="shared" si="0"/>
        <v>-0.96153846153846156</v>
      </c>
    </row>
    <row r="7" spans="1:5" x14ac:dyDescent="0.2">
      <c r="A7" t="str">
        <v>Puerto Rico + US V.I.</v>
      </c>
      <c r="B7">
        <f>ROUND(Baseline!C7,0)</f>
        <v>2</v>
      </c>
      <c r="C7">
        <f>Summary!B7</f>
        <v>6</v>
      </c>
      <c r="D7">
        <f>Summary!C7</f>
        <v>11</v>
      </c>
      <c r="E7" s="3">
        <f t="shared" si="0"/>
        <v>-0.58333333333333337</v>
      </c>
    </row>
    <row r="8" spans="1:5" x14ac:dyDescent="0.2">
      <c r="A8" t="str">
        <v>TOTAL</v>
      </c>
      <c r="B8">
        <f>ROUND(Baseline!C8,-1)</f>
        <v>1080</v>
      </c>
      <c r="C8">
        <f>Summary!B8</f>
        <v>1959</v>
      </c>
      <c r="D8">
        <f>Summary!C8</f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</vt:lpstr>
      <vt:lpstr>Extraction</vt:lpstr>
      <vt:lpstr>EPRI2011</vt:lpstr>
      <vt:lpstr>Summary</vt:lpstr>
      <vt:lpstr>COMPARE</vt:lpstr>
      <vt:lpstr>one-way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2020-04-03T17:54:19Z</dcterms:modified>
</cp:coreProperties>
</file>