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1_{685F1650-52B1-A245-A065-EA2CF2684BD7}" xr6:coauthVersionLast="45" xr6:coauthVersionMax="45" xr10:uidLastSave="{00000000-0000-0000-0000-000000000000}"/>
  <bookViews>
    <workbookView xWindow="-27820" yWindow="700" windowWidth="24640" windowHeight="14000" activeTab="8" xr2:uid="{00000000-000D-0000-FFFF-FFFF00000000}"/>
  </bookViews>
  <sheets>
    <sheet name="EEZ.bl" sheetId="2" r:id="rId1"/>
    <sheet name="EEZ.ex" sheetId="1" r:id="rId2"/>
    <sheet name="Near.bl" sheetId="7" r:id="rId3"/>
    <sheet name="Near.ex" sheetId="8" r:id="rId4"/>
    <sheet name="EPRI" sheetId="4" r:id="rId5"/>
    <sheet name="EEZ.Summary" sheetId="3" r:id="rId6"/>
    <sheet name="EEZ.COMPARE" sheetId="5" r:id="rId7"/>
    <sheet name="Near.Summary" sheetId="9" r:id="rId8"/>
    <sheet name="Near.COMPARE" sheetId="10" r:id="rId9"/>
    <sheet name="one-way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0" l="1"/>
  <c r="J10" i="2" l="1"/>
  <c r="K10" i="2"/>
  <c r="L10" i="2"/>
  <c r="M10" i="2"/>
  <c r="J11" i="2"/>
  <c r="K11" i="2"/>
  <c r="L11" i="2"/>
  <c r="M11" i="2"/>
  <c r="J12" i="2"/>
  <c r="K12" i="2"/>
  <c r="L12" i="2"/>
  <c r="M12" i="2"/>
  <c r="J13" i="2"/>
  <c r="K13" i="2"/>
  <c r="L13" i="2"/>
  <c r="M13" i="2"/>
  <c r="J14" i="2"/>
  <c r="K14" i="2"/>
  <c r="L14" i="2"/>
  <c r="M14" i="2"/>
  <c r="J15" i="2"/>
  <c r="K15" i="2"/>
  <c r="L15" i="2"/>
  <c r="M15" i="2"/>
  <c r="J16" i="2"/>
  <c r="K16" i="2"/>
  <c r="L16" i="2"/>
  <c r="M16" i="2"/>
  <c r="N11" i="2"/>
  <c r="N12" i="2"/>
  <c r="N13" i="2"/>
  <c r="N14" i="2"/>
  <c r="N15" i="2"/>
  <c r="N16" i="2"/>
  <c r="N10" i="2"/>
  <c r="D3" i="5" l="1"/>
  <c r="D4" i="5"/>
  <c r="D5" i="5"/>
  <c r="D6" i="5"/>
  <c r="D7" i="5"/>
  <c r="D8" i="5"/>
  <c r="D2" i="5"/>
  <c r="B3" i="5"/>
  <c r="B4" i="5"/>
  <c r="B5" i="5"/>
  <c r="B6" i="5"/>
  <c r="B7" i="5"/>
  <c r="B2" i="5"/>
  <c r="B8" i="5" s="1"/>
  <c r="C3" i="5"/>
  <c r="C4" i="5"/>
  <c r="C5" i="5"/>
  <c r="C6" i="5"/>
  <c r="C7" i="5"/>
  <c r="C8" i="5"/>
  <c r="C2" i="5"/>
  <c r="B3" i="10"/>
  <c r="B4" i="10"/>
  <c r="B5" i="10"/>
  <c r="B6" i="10"/>
  <c r="B7" i="10"/>
  <c r="B2" i="10"/>
  <c r="B8" i="10" s="1"/>
  <c r="C3" i="10"/>
  <c r="C4" i="10"/>
  <c r="C5" i="10"/>
  <c r="C6" i="10"/>
  <c r="C7" i="10"/>
  <c r="C8" i="10"/>
  <c r="C2" i="10"/>
  <c r="C8" i="4"/>
  <c r="A8" i="10"/>
  <c r="A7" i="10"/>
  <c r="A6" i="10"/>
  <c r="A5" i="10"/>
  <c r="A4" i="10"/>
  <c r="A3" i="10"/>
  <c r="A2" i="10"/>
  <c r="E3" i="9"/>
  <c r="E4" i="9"/>
  <c r="E5" i="9"/>
  <c r="E6" i="9"/>
  <c r="E7" i="9"/>
  <c r="E2" i="9"/>
  <c r="D3" i="9"/>
  <c r="F3" i="9" s="1"/>
  <c r="E3" i="10" s="1"/>
  <c r="D4" i="9"/>
  <c r="D5" i="9"/>
  <c r="D6" i="9"/>
  <c r="D7" i="9"/>
  <c r="D2" i="9"/>
  <c r="C3" i="9"/>
  <c r="C4" i="9"/>
  <c r="C5" i="9"/>
  <c r="C6" i="9"/>
  <c r="C7" i="9"/>
  <c r="C8" i="9"/>
  <c r="C2" i="9"/>
  <c r="B3" i="9"/>
  <c r="B4" i="9"/>
  <c r="B5" i="9"/>
  <c r="B6" i="9"/>
  <c r="B7" i="9"/>
  <c r="B2" i="9"/>
  <c r="G7" i="9"/>
  <c r="F7" i="10" s="1"/>
  <c r="G5" i="9"/>
  <c r="F5" i="10" s="1"/>
  <c r="C3" i="3"/>
  <c r="C4" i="3"/>
  <c r="C5" i="3"/>
  <c r="C6" i="3"/>
  <c r="C7" i="3"/>
  <c r="C8" i="3"/>
  <c r="C2" i="3"/>
  <c r="G2" i="9" l="1"/>
  <c r="F2" i="10" s="1"/>
  <c r="G2" i="10" s="1"/>
  <c r="H2" i="10" s="1"/>
  <c r="G4" i="9"/>
  <c r="F4" i="10" s="1"/>
  <c r="E8" i="9"/>
  <c r="G6" i="9"/>
  <c r="F6" i="10" s="1"/>
  <c r="D8" i="9"/>
  <c r="F4" i="9"/>
  <c r="E4" i="10" s="1"/>
  <c r="G4" i="10" s="1"/>
  <c r="H4" i="10" s="1"/>
  <c r="G3" i="9"/>
  <c r="F2" i="9"/>
  <c r="E2" i="10" s="1"/>
  <c r="F5" i="9"/>
  <c r="E5" i="10" s="1"/>
  <c r="G5" i="10" s="1"/>
  <c r="F7" i="9"/>
  <c r="E7" i="10" s="1"/>
  <c r="G7" i="10" s="1"/>
  <c r="I7" i="10" s="1"/>
  <c r="F6" i="9"/>
  <c r="E6" i="10" s="1"/>
  <c r="B8" i="9"/>
  <c r="B6" i="6"/>
  <c r="B7" i="6"/>
  <c r="B3" i="6"/>
  <c r="B4" i="6"/>
  <c r="B5" i="6"/>
  <c r="B8" i="6"/>
  <c r="B2" i="6"/>
  <c r="A1" i="6" a="1"/>
  <c r="A1" i="6" s="1"/>
  <c r="E6" i="3"/>
  <c r="D6" i="3"/>
  <c r="D6" i="6" s="1"/>
  <c r="B6" i="3"/>
  <c r="B7" i="3"/>
  <c r="C7" i="6" s="1"/>
  <c r="E7" i="3"/>
  <c r="D7" i="3"/>
  <c r="D7" i="6" s="1"/>
  <c r="A2" i="5"/>
  <c r="A3" i="5"/>
  <c r="A4" i="5"/>
  <c r="A5" i="5"/>
  <c r="A6" i="5"/>
  <c r="A7" i="5"/>
  <c r="A8" i="5"/>
  <c r="E3" i="3"/>
  <c r="E4" i="3"/>
  <c r="E5" i="3"/>
  <c r="E2" i="3"/>
  <c r="E8" i="3" s="1"/>
  <c r="D3" i="3"/>
  <c r="D3" i="6" s="1"/>
  <c r="D4" i="3"/>
  <c r="D4" i="6" s="1"/>
  <c r="D5" i="3"/>
  <c r="D5" i="6" s="1"/>
  <c r="D2" i="3"/>
  <c r="B3" i="3"/>
  <c r="C3" i="6" s="1"/>
  <c r="B4" i="3"/>
  <c r="F4" i="3" s="1"/>
  <c r="E4" i="5" s="1"/>
  <c r="B5" i="3"/>
  <c r="B2" i="3"/>
  <c r="O8" i="2"/>
  <c r="O3" i="2"/>
  <c r="O4" i="2"/>
  <c r="O5" i="2"/>
  <c r="O6" i="2"/>
  <c r="O7" i="2"/>
  <c r="O2" i="2"/>
  <c r="H5" i="10" l="1"/>
  <c r="I5" i="10"/>
  <c r="H7" i="10"/>
  <c r="I4" i="10"/>
  <c r="G6" i="10"/>
  <c r="H6" i="10" s="1"/>
  <c r="G8" i="9"/>
  <c r="F8" i="10" s="1"/>
  <c r="F3" i="10"/>
  <c r="I2" i="10"/>
  <c r="F8" i="9"/>
  <c r="E8" i="10" s="1"/>
  <c r="G5" i="3"/>
  <c r="G6" i="3"/>
  <c r="F7" i="3"/>
  <c r="E7" i="5" s="1"/>
  <c r="B8" i="3"/>
  <c r="C8" i="6" s="1"/>
  <c r="F3" i="3"/>
  <c r="E3" i="5" s="1"/>
  <c r="D8" i="3"/>
  <c r="D8" i="6" s="1"/>
  <c r="E3" i="6"/>
  <c r="E7" i="6"/>
  <c r="C6" i="6"/>
  <c r="E6" i="6" s="1"/>
  <c r="F6" i="3"/>
  <c r="E6" i="5" s="1"/>
  <c r="G2" i="3"/>
  <c r="G4" i="3"/>
  <c r="C2" i="6"/>
  <c r="C5" i="6"/>
  <c r="E5" i="6" s="1"/>
  <c r="D2" i="6"/>
  <c r="F5" i="3"/>
  <c r="E5" i="5" s="1"/>
  <c r="G7" i="3"/>
  <c r="G3" i="3"/>
  <c r="C4" i="6"/>
  <c r="E4" i="6" s="1"/>
  <c r="F2" i="3"/>
  <c r="I6" i="10" l="1"/>
  <c r="G8" i="10"/>
  <c r="H8" i="10" s="1"/>
  <c r="G3" i="10"/>
  <c r="H3" i="10" s="1"/>
  <c r="E2" i="6"/>
  <c r="F8" i="3"/>
  <c r="E8" i="5" s="1"/>
  <c r="E2" i="5"/>
  <c r="G8" i="3"/>
  <c r="F2" i="5" s="1" a="1"/>
  <c r="F2" i="5" s="1"/>
  <c r="G2" i="5" s="1"/>
  <c r="H2" i="5" s="1"/>
  <c r="I3" i="10" l="1"/>
  <c r="I8" i="10"/>
  <c r="G7" i="5"/>
  <c r="H7" i="5" s="1"/>
  <c r="I2" i="5"/>
  <c r="G5" i="5"/>
  <c r="H5" i="5" s="1"/>
  <c r="G3" i="5"/>
  <c r="H3" i="5" s="1"/>
  <c r="G4" i="5"/>
  <c r="H4" i="5" s="1"/>
  <c r="G8" i="5"/>
  <c r="H8" i="5" s="1"/>
  <c r="G6" i="5"/>
  <c r="H6" i="5" s="1"/>
  <c r="I7" i="5" l="1"/>
  <c r="I6" i="5"/>
  <c r="I3" i="5"/>
  <c r="I4" i="5"/>
  <c r="I8" i="5"/>
  <c r="I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<sst xmlns="http://schemas.openxmlformats.org/spreadsheetml/2006/main" count="136" uniqueCount="47">
  <si>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</si>
  <si>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</si>
  <si>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</si>
  <si>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</si>
  <si>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</si>
  <si>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</si>
  <si>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</si>
  <si>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</si>
  <si>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</si>
  <si>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</si>
  <si>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</si>
  <si>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</si>
  <si>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</si>
  <si>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</si>
  <si>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</si>
  <si>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</si>
  <si>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</si>
  <si>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</si>
  <si>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</si>
  <si>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</si>
  <si>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</si>
  <si>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</si>
  <si>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</si>
  <si>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</si>
  <si>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</si>
  <si>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</si>
  <si>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</si>
  <si>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</si>
  <si>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</si>
  <si>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</si>
  <si>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</si>
  <si>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</si>
  <si>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</si>
  <si>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</si>
  <si>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Local</t>
  </si>
  <si>
    <t>Lower</t>
  </si>
  <si>
    <t>Upper</t>
  </si>
  <si>
    <t>Onshore</t>
  </si>
  <si>
    <t>Offshore</t>
  </si>
  <si>
    <t>length</t>
  </si>
  <si>
    <t>area</t>
  </si>
  <si>
    <t>Flux (kW/m)</t>
  </si>
  <si>
    <t>N/A</t>
  </si>
  <si>
    <t>EPRI 2011</t>
  </si>
  <si>
    <t>EPRI 2004</t>
  </si>
  <si>
    <t>EPRI 2011 (inner shelf)</t>
  </si>
  <si>
    <t>EPRI 2011 (outer)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</si>
</sst>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9" fontId="0" fillId="0" borderId="0" xfId="1" applyFont="1"/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M3" sqref="M3"/>
    </sheetView>
  </sheetViews>
  <sheetFormatPr baseColWidth="10" defaultRowHeight="16" x14ac:dyDescent="0.2"/>
  <sheetData>
    <row r="1" spans="1:15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5" x14ac:dyDescent="0.2">
      <c r="A2" t="s">
        <v>17</v>
      </c>
      <c r="B2">
        <v>1994474</v>
      </c>
      <c r="C2">
        <v>415.51956492288002</v>
      </c>
      <c r="D2">
        <v>60.435628523519902</v>
      </c>
      <c r="E2">
        <v>475.95519344640002</v>
      </c>
      <c r="F2">
        <v>355.08397228031998</v>
      </c>
      <c r="G2">
        <v>753.70511204351999</v>
      </c>
      <c r="H2">
        <v>815923068928</v>
      </c>
      <c r="I2">
        <v>-3.5707919339999998E-2</v>
      </c>
      <c r="J2">
        <v>-485.87193729024</v>
      </c>
      <c r="K2">
        <v>0</v>
      </c>
      <c r="L2">
        <v>715.17061152767997</v>
      </c>
      <c r="M2">
        <v>-141.13397071872001</v>
      </c>
      <c r="N2">
        <v>88.12901093376</v>
      </c>
      <c r="O2" s="2">
        <f>D2/N2</f>
        <v>0.68576315430278523</v>
      </c>
    </row>
    <row r="3" spans="1:15" x14ac:dyDescent="0.2">
      <c r="A3" t="s">
        <v>12</v>
      </c>
      <c r="B3">
        <v>1908679.5</v>
      </c>
      <c r="C3">
        <v>106.11181252608</v>
      </c>
      <c r="D3">
        <v>105.85829560320001</v>
      </c>
      <c r="E3">
        <v>211.97010812927999</v>
      </c>
      <c r="F3">
        <v>0.25350921407999999</v>
      </c>
      <c r="G3">
        <v>347.68104849408002</v>
      </c>
      <c r="H3">
        <v>890959429632</v>
      </c>
      <c r="I3">
        <v>-3.9526883212800001</v>
      </c>
      <c r="J3">
        <v>-832.66137980927999</v>
      </c>
      <c r="K3">
        <v>0</v>
      </c>
      <c r="L3">
        <v>1217.2810872422399</v>
      </c>
      <c r="M3">
        <v>-203.64626362368</v>
      </c>
      <c r="N3">
        <v>177.02070755328</v>
      </c>
      <c r="O3" s="2">
        <f t="shared" ref="O3:O8" si="0">D3/N3</f>
        <v>0.59799950563037141</v>
      </c>
    </row>
    <row r="4" spans="1:15" x14ac:dyDescent="0.2">
      <c r="A4" t="s">
        <v>14</v>
      </c>
      <c r="B4">
        <v>4354267</v>
      </c>
      <c r="C4">
        <v>367.62121027583999</v>
      </c>
      <c r="D4">
        <v>288.08646967295903</v>
      </c>
      <c r="E4">
        <v>655.70767994879998</v>
      </c>
      <c r="F4">
        <v>79.534812364800004</v>
      </c>
      <c r="G4">
        <v>1159.13807265792</v>
      </c>
      <c r="H4">
        <v>895672909824</v>
      </c>
      <c r="I4" s="3">
        <v>-8.9609735625000004E-5</v>
      </c>
      <c r="J4">
        <v>-193.18612058112001</v>
      </c>
      <c r="K4">
        <v>0</v>
      </c>
      <c r="L4">
        <v>271.20508796927999</v>
      </c>
      <c r="M4">
        <v>-70.596739645439996</v>
      </c>
      <c r="N4">
        <v>7.4222081203199997</v>
      </c>
      <c r="O4" s="2">
        <f t="shared" si="0"/>
        <v>38.814119060371823</v>
      </c>
    </row>
    <row r="5" spans="1:15" x14ac:dyDescent="0.2">
      <c r="A5" t="s">
        <v>11</v>
      </c>
      <c r="B5">
        <v>5543553</v>
      </c>
      <c r="C5">
        <v>1038.6419869286401</v>
      </c>
      <c r="D5">
        <v>609.38988158975906</v>
      </c>
      <c r="E5">
        <v>1648.0318685184</v>
      </c>
      <c r="F5">
        <v>429.25232062463999</v>
      </c>
      <c r="G5">
        <v>2863.7153918976001</v>
      </c>
      <c r="H5">
        <v>3208809021440</v>
      </c>
      <c r="I5">
        <v>-11.19832539648</v>
      </c>
      <c r="J5">
        <v>-4634.0587074355199</v>
      </c>
      <c r="K5">
        <v>0</v>
      </c>
      <c r="L5">
        <v>6806.8500465254401</v>
      </c>
      <c r="M5">
        <v>-1175.7644483788799</v>
      </c>
      <c r="N5">
        <v>985.83310761984001</v>
      </c>
      <c r="O5" s="2">
        <f t="shared" si="0"/>
        <v>0.61814710510285875</v>
      </c>
    </row>
    <row r="6" spans="1:15" x14ac:dyDescent="0.2">
      <c r="A6" t="s">
        <v>13</v>
      </c>
      <c r="B6">
        <v>914020.3125</v>
      </c>
      <c r="C6">
        <v>12.862077296640001</v>
      </c>
      <c r="D6">
        <v>14.826799810559899</v>
      </c>
      <c r="E6">
        <v>27.6888771072</v>
      </c>
      <c r="F6">
        <v>-1.9647246163200001</v>
      </c>
      <c r="G6">
        <v>43.718509854719997</v>
      </c>
      <c r="H6">
        <v>693228273664</v>
      </c>
      <c r="I6">
        <v>-0.95244830975999994</v>
      </c>
      <c r="J6">
        <v>-238.85829488639999</v>
      </c>
      <c r="K6">
        <v>0</v>
      </c>
      <c r="L6">
        <v>365.64395409408002</v>
      </c>
      <c r="M6">
        <v>-70.060857507839998</v>
      </c>
      <c r="N6">
        <v>55.772390952960002</v>
      </c>
      <c r="O6" s="2">
        <f t="shared" si="0"/>
        <v>0.26584479448021581</v>
      </c>
    </row>
    <row r="7" spans="1:15" x14ac:dyDescent="0.2">
      <c r="A7" t="s">
        <v>15</v>
      </c>
      <c r="B7">
        <v>102083.265625</v>
      </c>
      <c r="C7">
        <v>5.7789935846400002</v>
      </c>
      <c r="D7">
        <v>1.72249800192</v>
      </c>
      <c r="E7">
        <v>7.5014915865600003</v>
      </c>
      <c r="F7">
        <v>4.0564947417599999</v>
      </c>
      <c r="G7">
        <v>12.731744194559999</v>
      </c>
      <c r="H7">
        <v>210565857280</v>
      </c>
      <c r="I7">
        <v>-6.4558402274999998E-3</v>
      </c>
      <c r="J7">
        <v>-49.127860592639998</v>
      </c>
      <c r="K7">
        <v>0</v>
      </c>
      <c r="L7">
        <v>80.424462827520003</v>
      </c>
      <c r="M7">
        <v>-20.579351930880001</v>
      </c>
      <c r="N7">
        <v>10.710778275839999</v>
      </c>
      <c r="O7" s="2">
        <f t="shared" si="0"/>
        <v>0.16081912607652332</v>
      </c>
    </row>
    <row r="8" spans="1:15" x14ac:dyDescent="0.2">
      <c r="A8" t="s">
        <v>16</v>
      </c>
      <c r="B8">
        <v>14817077</v>
      </c>
      <c r="C8">
        <v>1946.5356455347201</v>
      </c>
      <c r="D8">
        <v>1080.3195732019101</v>
      </c>
      <c r="E8">
        <v>3026.8552187366399</v>
      </c>
      <c r="F8">
        <v>866.21638460928</v>
      </c>
      <c r="G8">
        <v>5180.6898791424001</v>
      </c>
      <c r="H8">
        <v>6715158298624</v>
      </c>
      <c r="I8">
        <v>-16.1457153968231</v>
      </c>
      <c r="J8">
        <v>-6433.7643005951904</v>
      </c>
      <c r="K8">
        <v>0</v>
      </c>
      <c r="L8">
        <v>9456.5752501862298</v>
      </c>
      <c r="M8">
        <v>-1681.7816318054399</v>
      </c>
      <c r="N8">
        <v>1324.8882034559999</v>
      </c>
      <c r="O8" s="2">
        <f t="shared" si="0"/>
        <v>0.81540432648118744</v>
      </c>
    </row>
    <row r="10" spans="1:15" x14ac:dyDescent="0.2">
      <c r="J10">
        <f t="shared" ref="J10:M16" si="1">$I2/J2</f>
        <v>7.3492450581004738E-5</v>
      </c>
      <c r="K10" t="e">
        <f t="shared" si="1"/>
        <v>#DIV/0!</v>
      </c>
      <c r="L10">
        <f t="shared" si="1"/>
        <v>-4.992923194050733E-5</v>
      </c>
      <c r="M10">
        <f t="shared" si="1"/>
        <v>2.5300726081862942E-4</v>
      </c>
      <c r="N10">
        <f>$I2/N2</f>
        <v>-4.0517780650958373E-4</v>
      </c>
    </row>
    <row r="11" spans="1:15" x14ac:dyDescent="0.2">
      <c r="J11">
        <f t="shared" si="1"/>
        <v>4.7470537449273292E-3</v>
      </c>
      <c r="K11" t="e">
        <f t="shared" si="1"/>
        <v>#DIV/0!</v>
      </c>
      <c r="L11">
        <f t="shared" si="1"/>
        <v>-3.247145102890613E-3</v>
      </c>
      <c r="M11">
        <f t="shared" si="1"/>
        <v>1.9409579389996632E-2</v>
      </c>
      <c r="N11">
        <f t="shared" ref="N11:N16" si="2">$I3/N3</f>
        <v>-2.232896013078195E-2</v>
      </c>
    </row>
    <row r="12" spans="1:15" x14ac:dyDescent="0.2">
      <c r="J12">
        <f t="shared" si="1"/>
        <v>4.6385183032531749E-7</v>
      </c>
      <c r="K12" t="e">
        <f t="shared" si="1"/>
        <v>#DIV/0!</v>
      </c>
      <c r="L12">
        <f t="shared" si="1"/>
        <v>-3.304131802835141E-7</v>
      </c>
      <c r="M12">
        <f t="shared" si="1"/>
        <v>1.2693183293598191E-6</v>
      </c>
      <c r="N12">
        <f t="shared" si="2"/>
        <v>-1.2073190911970356E-5</v>
      </c>
    </row>
    <row r="13" spans="1:15" x14ac:dyDescent="0.2">
      <c r="J13">
        <f t="shared" si="1"/>
        <v>2.4165264411760406E-3</v>
      </c>
      <c r="K13" t="e">
        <f t="shared" si="1"/>
        <v>#DIV/0!</v>
      </c>
      <c r="L13">
        <f t="shared" si="1"/>
        <v>-1.6451552950246333E-3</v>
      </c>
      <c r="M13">
        <f t="shared" si="1"/>
        <v>9.5242932476143696E-3</v>
      </c>
      <c r="N13">
        <f t="shared" si="2"/>
        <v>-1.135925067835958E-2</v>
      </c>
    </row>
    <row r="14" spans="1:15" x14ac:dyDescent="0.2">
      <c r="J14">
        <f t="shared" si="1"/>
        <v>3.9875035958578725E-3</v>
      </c>
      <c r="K14" t="e">
        <f t="shared" si="1"/>
        <v>#DIV/0!</v>
      </c>
      <c r="L14">
        <f t="shared" si="1"/>
        <v>-2.6048517939255612E-3</v>
      </c>
      <c r="M14">
        <f t="shared" si="1"/>
        <v>1.3594585388187953E-2</v>
      </c>
      <c r="N14">
        <f t="shared" si="2"/>
        <v>-1.7077415787379844E-2</v>
      </c>
    </row>
    <row r="15" spans="1:15" x14ac:dyDescent="0.2">
      <c r="J15">
        <f t="shared" si="1"/>
        <v>1.3140894290168152E-4</v>
      </c>
      <c r="K15" t="e">
        <f t="shared" si="1"/>
        <v>#DIV/0!</v>
      </c>
      <c r="L15">
        <f t="shared" si="1"/>
        <v>-8.0272096331502149E-5</v>
      </c>
      <c r="M15">
        <f t="shared" si="1"/>
        <v>3.1370473905996995E-4</v>
      </c>
      <c r="N15">
        <f t="shared" si="2"/>
        <v>-6.0274240220827436E-4</v>
      </c>
    </row>
    <row r="16" spans="1:15" x14ac:dyDescent="0.2">
      <c r="J16">
        <f t="shared" si="1"/>
        <v>2.5095285811650657E-3</v>
      </c>
      <c r="K16" t="e">
        <f t="shared" si="1"/>
        <v>#DIV/0!</v>
      </c>
      <c r="L16">
        <f t="shared" si="1"/>
        <v>-1.7073533461815513E-3</v>
      </c>
      <c r="M16">
        <f t="shared" si="1"/>
        <v>9.6003637401427793E-3</v>
      </c>
      <c r="N16">
        <f t="shared" si="2"/>
        <v>-1.218647381319167E-2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D15" sqref="D15"/>
    </sheetView>
  </sheetViews>
  <sheetFormatPr baseColWidth="10" defaultRowHeight="16" x14ac:dyDescent="0.2"/>
  <cols>
    <col min="1" max="2" width="11" customWidth="1"/>
    <col min="3" max="7" width="11" bestFit="1" customWidth="1"/>
    <col min="8" max="8" width="11" customWidth="1"/>
    <col min="9" max="9" width="11" bestFit="1" customWidth="1"/>
    <col min="10" max="10" width="11.33203125" bestFit="1" customWidth="1"/>
    <col min="11" max="11" width="11" bestFit="1" customWidth="1"/>
    <col min="12" max="12" width="11.6640625" bestFit="1" customWidth="1"/>
    <col min="13" max="13" width="11.33203125" bestFit="1" customWidth="1"/>
    <col min="14" max="14" width="11" bestFit="1" customWidth="1"/>
  </cols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1994474</v>
      </c>
      <c r="C2">
        <v>140.81227100160001</v>
      </c>
      <c r="D2">
        <v>24.2461550591999</v>
      </c>
      <c r="E2">
        <v>165.0584260608</v>
      </c>
      <c r="F2">
        <v>116.5661159424</v>
      </c>
      <c r="G2">
        <v>213.75726698496001</v>
      </c>
      <c r="H2">
        <v>815923068928</v>
      </c>
      <c r="I2">
        <v>-0.25081413000000002</v>
      </c>
      <c r="J2">
        <v>-656.99968155648003</v>
      </c>
      <c r="K2">
        <v>0</v>
      </c>
      <c r="L2">
        <v>1039.4720570572799</v>
      </c>
      <c r="M2">
        <v>-174.67445157888</v>
      </c>
      <c r="N2">
        <v>207.54709807104001</v>
      </c>
    </row>
    <row r="3" spans="1:14" x14ac:dyDescent="0.2">
      <c r="A3" t="s">
        <v>12</v>
      </c>
      <c r="B3">
        <v>1908679.5</v>
      </c>
      <c r="C3">
        <v>37.774595604479998</v>
      </c>
      <c r="D3">
        <v>44.471633264639998</v>
      </c>
      <c r="E3">
        <v>82.246228869120003</v>
      </c>
      <c r="F3">
        <v>-6.6970253260800003</v>
      </c>
      <c r="G3">
        <v>112.97421656064</v>
      </c>
      <c r="H3">
        <v>890959429632</v>
      </c>
      <c r="I3">
        <v>-26.841104209920001</v>
      </c>
      <c r="J3">
        <v>-865.39938299903997</v>
      </c>
      <c r="K3">
        <v>0</v>
      </c>
      <c r="L3">
        <v>1334.8596921139199</v>
      </c>
      <c r="M3">
        <v>-207.67210733568001</v>
      </c>
      <c r="N3">
        <v>234.94707290112001</v>
      </c>
    </row>
    <row r="4" spans="1:14" x14ac:dyDescent="0.2">
      <c r="A4" t="s">
        <v>14</v>
      </c>
      <c r="B4">
        <v>4354267</v>
      </c>
      <c r="C4">
        <v>105.22884489216</v>
      </c>
      <c r="D4">
        <v>40.506966589439998</v>
      </c>
      <c r="E4">
        <v>145.7358114816</v>
      </c>
      <c r="F4">
        <v>64.721887272960004</v>
      </c>
      <c r="G4">
        <v>204.98767331328</v>
      </c>
      <c r="H4">
        <v>895672909824</v>
      </c>
      <c r="I4">
        <v>-4.160492878125E-4</v>
      </c>
      <c r="J4">
        <v>-312.09215950847999</v>
      </c>
      <c r="K4">
        <v>0</v>
      </c>
      <c r="L4">
        <v>526.95061315583996</v>
      </c>
      <c r="M4">
        <v>-110.8722561024</v>
      </c>
      <c r="N4">
        <v>103.98570418176</v>
      </c>
    </row>
    <row r="5" spans="1:14" x14ac:dyDescent="0.2">
      <c r="A5" t="s">
        <v>11</v>
      </c>
      <c r="B5">
        <v>5543553</v>
      </c>
      <c r="C5">
        <v>338.27768942592002</v>
      </c>
      <c r="D5">
        <v>192.61272489984</v>
      </c>
      <c r="E5">
        <v>530.89041432576005</v>
      </c>
      <c r="F5">
        <v>145.66494658560001</v>
      </c>
      <c r="G5">
        <v>719.74887849983998</v>
      </c>
      <c r="H5">
        <v>3208809021440</v>
      </c>
      <c r="I5">
        <v>-66.731992473600002</v>
      </c>
      <c r="J5">
        <v>-5234.0997331353601</v>
      </c>
      <c r="K5">
        <v>0</v>
      </c>
      <c r="L5">
        <v>8032.2743894016003</v>
      </c>
      <c r="M5">
        <v>-1219.05547247616</v>
      </c>
      <c r="N5">
        <v>1512.4438922035199</v>
      </c>
    </row>
    <row r="6" spans="1:14" x14ac:dyDescent="0.2">
      <c r="A6" t="s">
        <v>13</v>
      </c>
      <c r="B6">
        <v>914020.3125</v>
      </c>
      <c r="C6">
        <v>4.2193906559999999</v>
      </c>
      <c r="D6">
        <v>6.4259452339200003</v>
      </c>
      <c r="E6">
        <v>10.64533588992</v>
      </c>
      <c r="F6">
        <v>-2.2065554188799998</v>
      </c>
      <c r="G6">
        <v>14.38372713984</v>
      </c>
      <c r="H6">
        <v>693228273664</v>
      </c>
      <c r="I6">
        <v>-15.975343733760001</v>
      </c>
      <c r="J6">
        <v>-239.0395834368</v>
      </c>
      <c r="K6">
        <v>0</v>
      </c>
      <c r="L6">
        <v>380.04675084287999</v>
      </c>
      <c r="M6">
        <v>-68.246321479680006</v>
      </c>
      <c r="N6">
        <v>56.785530224639999</v>
      </c>
    </row>
    <row r="7" spans="1:14" x14ac:dyDescent="0.2">
      <c r="A7" t="s">
        <v>15</v>
      </c>
      <c r="B7">
        <v>102083.265625</v>
      </c>
      <c r="C7">
        <v>2.4765750604800001</v>
      </c>
      <c r="D7">
        <v>0.249882574079999</v>
      </c>
      <c r="E7">
        <v>2.72645763456</v>
      </c>
      <c r="F7">
        <v>2.22669206592</v>
      </c>
      <c r="G7">
        <v>3.6085865510400001</v>
      </c>
      <c r="H7">
        <v>210565857280</v>
      </c>
      <c r="I7">
        <v>-2.699095503E-2</v>
      </c>
      <c r="J7">
        <v>-54.755322716160002</v>
      </c>
      <c r="K7">
        <v>0</v>
      </c>
      <c r="L7">
        <v>102.35866411008</v>
      </c>
      <c r="M7">
        <v>-20.635700736</v>
      </c>
      <c r="N7">
        <v>26.940646963199999</v>
      </c>
    </row>
    <row r="8" spans="1:14" x14ac:dyDescent="0.2">
      <c r="A8" t="s">
        <v>16</v>
      </c>
      <c r="B8">
        <v>14817077</v>
      </c>
      <c r="C8">
        <v>628.78936664063997</v>
      </c>
      <c r="D8">
        <v>308.51330762112002</v>
      </c>
      <c r="E8">
        <v>937.30267426175999</v>
      </c>
      <c r="F8">
        <v>320.27606112192001</v>
      </c>
      <c r="G8">
        <v>1269.4603490495999</v>
      </c>
      <c r="H8">
        <v>6715158298624</v>
      </c>
      <c r="I8">
        <v>-109.826661551597</v>
      </c>
      <c r="J8">
        <v>-7362.3858633523196</v>
      </c>
      <c r="K8">
        <v>0</v>
      </c>
      <c r="L8">
        <v>11415.9621666815</v>
      </c>
      <c r="M8">
        <v>-1801.1563097088001</v>
      </c>
      <c r="N8">
        <v>2142.6499445452801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B5B9-50BB-3A4E-98D2-F24B327EABE8}">
  <dimension ref="A1:N8"/>
  <sheetViews>
    <sheetView workbookViewId="0">
      <selection activeCell="C2" sqref="C2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414.89609736192</v>
      </c>
      <c r="D2">
        <v>22.444796313600001</v>
      </c>
      <c r="E2">
        <v>437.34089367552002</v>
      </c>
      <c r="F2">
        <v>392.45133692927999</v>
      </c>
      <c r="G2">
        <v>627.41410775040004</v>
      </c>
      <c r="H2">
        <v>56433676288</v>
      </c>
      <c r="I2">
        <v>-1.88686458E-2</v>
      </c>
      <c r="J2">
        <v>-5.0460352742400003</v>
      </c>
      <c r="K2">
        <v>0</v>
      </c>
      <c r="L2">
        <v>7.0557412992000001</v>
      </c>
      <c r="M2">
        <v>-1.6264177612799999</v>
      </c>
      <c r="N2">
        <v>0.36441943391999998</v>
      </c>
    </row>
    <row r="3" spans="1:14" x14ac:dyDescent="0.2">
      <c r="A3" t="s">
        <v>12</v>
      </c>
      <c r="B3">
        <v>3198674.25</v>
      </c>
      <c r="C3">
        <v>93.129650626559993</v>
      </c>
      <c r="D3">
        <v>7.4198775398399999</v>
      </c>
      <c r="E3">
        <v>100.54952816639999</v>
      </c>
      <c r="F3">
        <v>85.709791027199998</v>
      </c>
      <c r="G3">
        <v>142.14234230784001</v>
      </c>
      <c r="H3">
        <v>82097455104</v>
      </c>
      <c r="I3">
        <v>-0.75569366400000004</v>
      </c>
      <c r="J3">
        <v>-13.99678910976</v>
      </c>
      <c r="K3">
        <v>0</v>
      </c>
      <c r="L3">
        <v>23.031284060160001</v>
      </c>
      <c r="M3">
        <v>-3.66329352192</v>
      </c>
      <c r="N3">
        <v>4.6155111283199997</v>
      </c>
    </row>
    <row r="4" spans="1:14" x14ac:dyDescent="0.2">
      <c r="A4" t="s">
        <v>14</v>
      </c>
      <c r="B4">
        <v>1749916.125</v>
      </c>
      <c r="C4">
        <v>117.97534961664</v>
      </c>
      <c r="D4">
        <v>37.887396372479998</v>
      </c>
      <c r="E4">
        <v>155.86274598911999</v>
      </c>
      <c r="F4">
        <v>80.087953244160005</v>
      </c>
      <c r="G4">
        <v>261.07921195007998</v>
      </c>
      <c r="H4">
        <v>31162910720</v>
      </c>
      <c r="I4" s="3">
        <v>-2.7204686865234298E-5</v>
      </c>
      <c r="J4">
        <v>-1.8461348198400001</v>
      </c>
      <c r="K4">
        <v>0</v>
      </c>
      <c r="L4">
        <v>3.0574395878399998</v>
      </c>
      <c r="M4">
        <v>-0.65093177280000003</v>
      </c>
      <c r="N4">
        <v>0.56034587424000004</v>
      </c>
    </row>
    <row r="5" spans="1:14" x14ac:dyDescent="0.2">
      <c r="A5" t="s">
        <v>11</v>
      </c>
      <c r="B5">
        <v>11205635</v>
      </c>
      <c r="C5">
        <v>1135.2602984447999</v>
      </c>
      <c r="D5">
        <v>230.231973887999</v>
      </c>
      <c r="E5">
        <v>1365.4922723328</v>
      </c>
      <c r="F5">
        <v>905.02861160448003</v>
      </c>
      <c r="G5">
        <v>2130.87376637952</v>
      </c>
      <c r="H5">
        <v>323765665792</v>
      </c>
      <c r="I5">
        <v>-0.92652361536000005</v>
      </c>
      <c r="J5">
        <v>-125.89252829183999</v>
      </c>
      <c r="K5">
        <v>0</v>
      </c>
      <c r="L5">
        <v>213.27095439359999</v>
      </c>
      <c r="M5">
        <v>-32.364706652160002</v>
      </c>
      <c r="N5">
        <v>54.088896675839997</v>
      </c>
    </row>
    <row r="6" spans="1:14" x14ac:dyDescent="0.2">
      <c r="A6" t="s">
        <v>13</v>
      </c>
      <c r="B6">
        <v>2723843.5</v>
      </c>
      <c r="C6">
        <v>24.46945572864</v>
      </c>
      <c r="D6">
        <v>2.5340210380800001</v>
      </c>
      <c r="E6">
        <v>27.003476766719999</v>
      </c>
      <c r="F6">
        <v>21.935436933119998</v>
      </c>
      <c r="G6">
        <v>38.061782323199999</v>
      </c>
      <c r="H6">
        <v>64780673024</v>
      </c>
      <c r="I6">
        <v>-0.17584163495999999</v>
      </c>
      <c r="J6">
        <v>-5.0355451391999999</v>
      </c>
      <c r="K6">
        <v>0</v>
      </c>
      <c r="L6">
        <v>9.2287987584</v>
      </c>
      <c r="M6">
        <v>-1.5320860166400001</v>
      </c>
      <c r="N6">
        <v>2.48532721152</v>
      </c>
    </row>
    <row r="7" spans="1:14" x14ac:dyDescent="0.2">
      <c r="A7" t="s">
        <v>15</v>
      </c>
      <c r="B7">
        <v>636362.125</v>
      </c>
      <c r="C7">
        <v>17.640082360320001</v>
      </c>
      <c r="D7">
        <v>2.2209394790399899</v>
      </c>
      <c r="E7">
        <v>19.861021839359999</v>
      </c>
      <c r="F7">
        <v>15.41914176</v>
      </c>
      <c r="G7">
        <v>31.64697532416</v>
      </c>
      <c r="H7">
        <v>13952835584</v>
      </c>
      <c r="I7">
        <v>-6.3061274474999996E-3</v>
      </c>
      <c r="J7">
        <v>-0.62383772352</v>
      </c>
      <c r="K7">
        <v>0</v>
      </c>
      <c r="L7">
        <v>1.1533521120000001</v>
      </c>
      <c r="M7">
        <v>-0.30683424240000001</v>
      </c>
      <c r="N7">
        <v>0.21637522368000001</v>
      </c>
    </row>
    <row r="8" spans="1:14" x14ac:dyDescent="0.2">
      <c r="A8" t="s">
        <v>16</v>
      </c>
      <c r="B8">
        <v>22070840</v>
      </c>
      <c r="C8">
        <v>1803.3709341388801</v>
      </c>
      <c r="D8">
        <v>302.73900463103899</v>
      </c>
      <c r="E8">
        <v>2106.1099387699201</v>
      </c>
      <c r="F8">
        <v>1500.63227149824</v>
      </c>
      <c r="G8">
        <v>3231.2181860351998</v>
      </c>
      <c r="H8">
        <v>572193243136</v>
      </c>
      <c r="I8">
        <v>-1.8832608922543601</v>
      </c>
      <c r="J8">
        <v>-152.44087035839999</v>
      </c>
      <c r="K8">
        <v>0</v>
      </c>
      <c r="L8">
        <v>256.79757021120002</v>
      </c>
      <c r="M8">
        <v>-40.144269967200003</v>
      </c>
      <c r="N8">
        <v>62.330875547520002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C87F-C28B-3641-A3EB-72C101404CE7}">
  <dimension ref="A1:N8"/>
  <sheetViews>
    <sheetView workbookViewId="0">
      <selection activeCell="I2" sqref="I2"/>
    </sheetView>
  </sheetViews>
  <sheetFormatPr baseColWidth="10" defaultRowHeight="16" x14ac:dyDescent="0.2"/>
  <sheetData>
    <row r="1" spans="1:14" x14ac:dyDescent="0.2">
      <c r="B1" t="s">
        <v>39</v>
      </c>
      <c r="C1" t="s">
        <v>2</v>
      </c>
      <c r="D1" t="s">
        <v>1</v>
      </c>
      <c r="E1" t="s">
        <v>0</v>
      </c>
      <c r="F1" t="s">
        <v>3</v>
      </c>
      <c r="G1" t="s">
        <v>4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17</v>
      </c>
      <c r="B2">
        <v>2556410.5</v>
      </c>
      <c r="C2">
        <v>65.858717184</v>
      </c>
      <c r="D2">
        <v>8.5499932262399998</v>
      </c>
      <c r="E2">
        <v>74.408710410240005</v>
      </c>
      <c r="F2">
        <v>57.30871947264</v>
      </c>
      <c r="G2">
        <v>131.92060133376</v>
      </c>
      <c r="H2">
        <v>56433676288</v>
      </c>
      <c r="I2">
        <v>-0.13535362451999999</v>
      </c>
      <c r="J2">
        <v>-7.3082574796799999</v>
      </c>
      <c r="K2">
        <v>0</v>
      </c>
      <c r="L2">
        <v>11.794930452479999</v>
      </c>
      <c r="M2">
        <v>-2.3416124736000001</v>
      </c>
      <c r="N2">
        <v>2.00970896832</v>
      </c>
    </row>
    <row r="3" spans="1:14" x14ac:dyDescent="0.2">
      <c r="A3" t="s">
        <v>12</v>
      </c>
      <c r="B3">
        <v>3198674.25</v>
      </c>
      <c r="C3">
        <v>45.21558460416</v>
      </c>
      <c r="D3">
        <v>6.9685802803200003</v>
      </c>
      <c r="E3">
        <v>52.184164884479998</v>
      </c>
      <c r="F3">
        <v>38.247004323840002</v>
      </c>
      <c r="G3">
        <v>80.880904519680001</v>
      </c>
      <c r="H3">
        <v>82097455104</v>
      </c>
      <c r="I3">
        <v>-5.6587548057600001</v>
      </c>
      <c r="J3">
        <v>-14.891890114560001</v>
      </c>
      <c r="K3">
        <v>0</v>
      </c>
      <c r="L3">
        <v>24.795851366400001</v>
      </c>
      <c r="M3">
        <v>-3.8179948416</v>
      </c>
      <c r="N3">
        <v>0.42721191984000001</v>
      </c>
    </row>
    <row r="4" spans="1:14" x14ac:dyDescent="0.2">
      <c r="A4" t="s">
        <v>14</v>
      </c>
      <c r="B4">
        <v>1749916.125</v>
      </c>
      <c r="C4">
        <v>17.447882634239999</v>
      </c>
      <c r="D4">
        <v>7.5513801369599998</v>
      </c>
      <c r="E4">
        <v>24.999262771200002</v>
      </c>
      <c r="F4">
        <v>9.8965002547199994</v>
      </c>
      <c r="G4">
        <v>43.753372692479999</v>
      </c>
      <c r="H4">
        <v>31162910720</v>
      </c>
      <c r="I4">
        <v>-1.2652651429687501E-4</v>
      </c>
      <c r="J4">
        <v>-2.8499579366400001</v>
      </c>
      <c r="K4">
        <v>0</v>
      </c>
      <c r="L4">
        <v>5.1997554739199998</v>
      </c>
      <c r="M4">
        <v>-1.17117534816</v>
      </c>
      <c r="N4">
        <v>1.17849569472</v>
      </c>
    </row>
    <row r="5" spans="1:14" x14ac:dyDescent="0.2">
      <c r="A5" t="s">
        <v>11</v>
      </c>
      <c r="B5">
        <v>11205635</v>
      </c>
      <c r="C5">
        <v>543.93486557183996</v>
      </c>
      <c r="D5">
        <v>157.38031325183999</v>
      </c>
      <c r="E5">
        <v>701.31517882367996</v>
      </c>
      <c r="F5">
        <v>386.55455232000003</v>
      </c>
      <c r="G5">
        <v>1148.5513954099199</v>
      </c>
      <c r="H5">
        <v>323765665792</v>
      </c>
      <c r="I5">
        <v>-6.2188638796799998</v>
      </c>
      <c r="J5">
        <v>-141.97623140351999</v>
      </c>
      <c r="K5">
        <v>0</v>
      </c>
      <c r="L5">
        <v>242.54511734784001</v>
      </c>
      <c r="M5">
        <v>-35.25930442752</v>
      </c>
      <c r="N5">
        <v>59.108472545280001</v>
      </c>
    </row>
    <row r="6" spans="1:14" x14ac:dyDescent="0.2">
      <c r="A6" t="s">
        <v>13</v>
      </c>
      <c r="B6">
        <v>2723843.5</v>
      </c>
      <c r="C6">
        <v>18.009608033279999</v>
      </c>
      <c r="D6">
        <v>2.3760338073599998</v>
      </c>
      <c r="E6">
        <v>20.385641840640002</v>
      </c>
      <c r="F6">
        <v>15.63357198336</v>
      </c>
      <c r="G6">
        <v>29.290073917440001</v>
      </c>
      <c r="H6">
        <v>64780673024</v>
      </c>
      <c r="I6">
        <v>-3.0504422400000002</v>
      </c>
      <c r="J6">
        <v>-5.1029318246399997</v>
      </c>
      <c r="K6">
        <v>0</v>
      </c>
      <c r="L6">
        <v>9.3735094732800004</v>
      </c>
      <c r="M6">
        <v>-1.51792775424</v>
      </c>
      <c r="N6">
        <v>-0.29779224048000003</v>
      </c>
    </row>
    <row r="7" spans="1:14" x14ac:dyDescent="0.2">
      <c r="A7" t="s">
        <v>15</v>
      </c>
      <c r="B7">
        <v>636362.125</v>
      </c>
      <c r="C7">
        <v>2.4798161203200002</v>
      </c>
      <c r="D7">
        <v>0.69583272959999898</v>
      </c>
      <c r="E7">
        <v>3.17564884992</v>
      </c>
      <c r="F7">
        <v>1.7839836710400001</v>
      </c>
      <c r="G7">
        <v>5.9822827699200003</v>
      </c>
      <c r="H7">
        <v>13952835584</v>
      </c>
      <c r="I7">
        <v>-2.6868319410000001E-2</v>
      </c>
      <c r="J7">
        <v>-0.72830801184000005</v>
      </c>
      <c r="K7">
        <v>0</v>
      </c>
      <c r="L7">
        <v>1.4591649734400001</v>
      </c>
      <c r="M7">
        <v>-0.33778784256</v>
      </c>
      <c r="N7">
        <v>0.36620079744</v>
      </c>
    </row>
    <row r="8" spans="1:14" x14ac:dyDescent="0.2">
      <c r="A8" t="s">
        <v>16</v>
      </c>
      <c r="B8">
        <v>22070840</v>
      </c>
      <c r="C8">
        <v>692.94647414784004</v>
      </c>
      <c r="D8">
        <v>183.52213343232</v>
      </c>
      <c r="E8">
        <v>876.46860758015998</v>
      </c>
      <c r="F8">
        <v>509.42433202559999</v>
      </c>
      <c r="G8">
        <v>1440.3786306432</v>
      </c>
      <c r="H8">
        <v>572193243136</v>
      </c>
      <c r="I8">
        <v>-15.090409395884199</v>
      </c>
      <c r="J8">
        <v>-172.85757677088</v>
      </c>
      <c r="K8">
        <v>0</v>
      </c>
      <c r="L8">
        <v>295.16832908736001</v>
      </c>
      <c r="M8">
        <v>-44.445802687679901</v>
      </c>
      <c r="N8">
        <v>62.792297685119998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D2" sqref="D2:D8"/>
    </sheetView>
  </sheetViews>
  <sheetFormatPr baseColWidth="10" defaultRowHeight="16" x14ac:dyDescent="0.2"/>
  <sheetData>
    <row r="1" spans="1:3" x14ac:dyDescent="0.2">
      <c r="B1">
        <v>2004</v>
      </c>
      <c r="C1">
        <v>2011</v>
      </c>
    </row>
    <row r="2" spans="1:3" x14ac:dyDescent="0.2">
      <c r="A2" t="s">
        <v>17</v>
      </c>
      <c r="B2">
        <v>440</v>
      </c>
      <c r="C2">
        <v>590</v>
      </c>
    </row>
    <row r="3" spans="1:3" x14ac:dyDescent="0.2">
      <c r="A3" t="s">
        <v>12</v>
      </c>
      <c r="B3">
        <v>110</v>
      </c>
      <c r="C3">
        <v>240</v>
      </c>
    </row>
    <row r="4" spans="1:3" x14ac:dyDescent="0.2">
      <c r="A4" t="s">
        <v>14</v>
      </c>
      <c r="B4">
        <v>300</v>
      </c>
      <c r="C4">
        <v>130</v>
      </c>
    </row>
    <row r="5" spans="1:3" x14ac:dyDescent="0.2">
      <c r="A5" t="s">
        <v>11</v>
      </c>
      <c r="B5">
        <v>1250</v>
      </c>
      <c r="C5">
        <v>1570</v>
      </c>
    </row>
    <row r="6" spans="1:3" x14ac:dyDescent="0.2">
      <c r="A6" t="s">
        <v>13</v>
      </c>
      <c r="B6" t="s">
        <v>42</v>
      </c>
      <c r="C6">
        <v>80</v>
      </c>
    </row>
    <row r="7" spans="1:3" x14ac:dyDescent="0.2">
      <c r="A7" t="s">
        <v>15</v>
      </c>
      <c r="B7" t="s">
        <v>42</v>
      </c>
      <c r="C7">
        <v>30</v>
      </c>
    </row>
    <row r="8" spans="1:3" x14ac:dyDescent="0.2">
      <c r="A8" t="s">
        <v>16</v>
      </c>
      <c r="C8">
        <f>SUM(C2:C7)</f>
        <v>2640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ROUND(EEZ.bl!C2,-1)</f>
        <v>420</v>
      </c>
      <c r="C2">
        <f>EEZ.bl!C2/EEZ.bl!B2*1000000000/(365*24)</f>
        <v>23.782581416453663</v>
      </c>
      <c r="D2">
        <f>ROUND(EEZ.bl!N2,-1)</f>
        <v>90</v>
      </c>
      <c r="E2">
        <f>ROUND(EEZ.ex!N2,-1)</f>
        <v>210</v>
      </c>
      <c r="F2">
        <f>B2+D2</f>
        <v>510</v>
      </c>
      <c r="G2">
        <f>B2+E2</f>
        <v>630</v>
      </c>
    </row>
    <row r="3" spans="1:7" x14ac:dyDescent="0.2">
      <c r="A3" t="s">
        <v>21</v>
      </c>
      <c r="B3">
        <f>ROUND(EEZ.bl!C3,-1)</f>
        <v>110</v>
      </c>
      <c r="C3">
        <f>EEZ.bl!C3/EEZ.bl!B3*1000000000/(365*24)</f>
        <v>6.3463879650826662</v>
      </c>
      <c r="D3">
        <f>ROUND(EEZ.bl!N3,-1)</f>
        <v>180</v>
      </c>
      <c r="E3">
        <f>ROUND(EEZ.ex!N3,-1)</f>
        <v>230</v>
      </c>
      <c r="F3">
        <f t="shared" ref="F3:F7" si="0">B3+D3</f>
        <v>290</v>
      </c>
      <c r="G3">
        <f t="shared" ref="G3:G7" si="1">B3+E3</f>
        <v>340</v>
      </c>
    </row>
    <row r="4" spans="1:7" x14ac:dyDescent="0.2">
      <c r="A4" t="s">
        <v>26</v>
      </c>
      <c r="B4">
        <f>ROUND(EEZ.bl!C4,-1)</f>
        <v>370</v>
      </c>
      <c r="C4">
        <f>EEZ.bl!C4/EEZ.bl!B4*1000000000/(365*24)</f>
        <v>9.6378774163366643</v>
      </c>
      <c r="D4">
        <f>ROUND(EEZ.bl!N4,-1)</f>
        <v>10</v>
      </c>
      <c r="E4">
        <f>ROUND(EEZ.ex!N4,-1)</f>
        <v>100</v>
      </c>
      <c r="F4">
        <f t="shared" si="0"/>
        <v>380</v>
      </c>
      <c r="G4">
        <f t="shared" si="1"/>
        <v>470</v>
      </c>
    </row>
    <row r="5" spans="1:7" x14ac:dyDescent="0.2">
      <c r="A5" t="s">
        <v>27</v>
      </c>
      <c r="B5">
        <f>ROUND(EEZ.bl!C5,-1)</f>
        <v>1040</v>
      </c>
      <c r="C5">
        <f>EEZ.bl!C5/EEZ.bl!B5*1000000000/(365*24)</f>
        <v>21.388166914612349</v>
      </c>
      <c r="D5">
        <f>ROUND(EEZ.bl!N5,-1)</f>
        <v>990</v>
      </c>
      <c r="E5">
        <f>ROUND(EEZ.ex!N5,-1)</f>
        <v>1510</v>
      </c>
      <c r="F5">
        <f t="shared" si="0"/>
        <v>2030</v>
      </c>
      <c r="G5">
        <f t="shared" si="1"/>
        <v>2550</v>
      </c>
    </row>
    <row r="6" spans="1:7" x14ac:dyDescent="0.2">
      <c r="A6" t="s">
        <v>28</v>
      </c>
      <c r="B6">
        <f>ROUND(EEZ.bl!C6,0)</f>
        <v>13</v>
      </c>
      <c r="C6">
        <f>EEZ.bl!C6/EEZ.bl!B6*1000000000/(365*24)</f>
        <v>1.6063906282170288</v>
      </c>
      <c r="D6">
        <f>ROUND(EEZ.bl!N6,0)</f>
        <v>56</v>
      </c>
      <c r="E6">
        <f>ROUND(EEZ.ex!N6,0)</f>
        <v>57</v>
      </c>
      <c r="F6">
        <f t="shared" si="0"/>
        <v>69</v>
      </c>
      <c r="G6">
        <f t="shared" si="1"/>
        <v>70</v>
      </c>
    </row>
    <row r="7" spans="1:7" x14ac:dyDescent="0.2">
      <c r="A7" t="s">
        <v>29</v>
      </c>
      <c r="B7">
        <f>ROUND(EEZ.bl!C7,0)</f>
        <v>6</v>
      </c>
      <c r="C7">
        <f>EEZ.bl!C7/EEZ.bl!B7*1000000000/(365*24)</f>
        <v>6.4623957703645418</v>
      </c>
      <c r="D7">
        <f>ROUND(EEZ.bl!N7,0)</f>
        <v>11</v>
      </c>
      <c r="E7">
        <f>ROUND(EEZ.ex!N7,0)</f>
        <v>27</v>
      </c>
      <c r="F7">
        <f t="shared" si="0"/>
        <v>17</v>
      </c>
      <c r="G7">
        <f t="shared" si="1"/>
        <v>33</v>
      </c>
    </row>
    <row r="8" spans="1:7" s="1" customFormat="1" x14ac:dyDescent="0.2">
      <c r="A8" s="1" t="s">
        <v>30</v>
      </c>
      <c r="B8" s="1">
        <f>SUM(B2:B7)</f>
        <v>1959</v>
      </c>
      <c r="C8" s="1">
        <f>EEZ.bl!C8/EEZ.bl!B8*1000000000/(365*24)</f>
        <v>14.996700460691404</v>
      </c>
      <c r="D8" s="1">
        <f t="shared" ref="D8:G8" si="2">SUM(D2:D7)</f>
        <v>1337</v>
      </c>
      <c r="E8" s="1">
        <f t="shared" si="2"/>
        <v>2134</v>
      </c>
      <c r="F8" s="1">
        <f t="shared" si="2"/>
        <v>3296</v>
      </c>
      <c r="G8" s="1">
        <f t="shared" si="2"/>
        <v>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D4" sqref="D4"/>
    </sheetView>
  </sheetViews>
  <sheetFormatPr baseColWidth="10" defaultRowHeight="16" x14ac:dyDescent="0.2"/>
  <cols>
    <col min="7" max="7" width="9.5" customWidth="1"/>
  </cols>
  <sheetData>
    <row r="1" spans="1:9" x14ac:dyDescent="0.2">
      <c r="B1" t="s">
        <v>44</v>
      </c>
      <c r="C1" t="s">
        <v>43</v>
      </c>
      <c r="D1" t="s">
        <v>18</v>
      </c>
      <c r="E1" t="s">
        <v>35</v>
      </c>
      <c r="F1" t="s">
        <v>36</v>
      </c>
      <c r="G1" t="s">
        <v>31</v>
      </c>
      <c r="H1" t="s">
        <v>33</v>
      </c>
      <c r="I1" t="s">
        <v>32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f>EEZ.Summary!B2</f>
        <v>420</v>
      </c>
      <c r="E2">
        <f>EEZ.Summary!F2</f>
        <v>510</v>
      </c>
      <c r="F2" cm="1">
        <f t="array" ref="F2:F8">EEZ.Summary!G2:G8</f>
        <v>630</v>
      </c>
      <c r="G2">
        <f>AVERAGE(E2:F2)</f>
        <v>570</v>
      </c>
      <c r="H2" s="2">
        <f t="shared" ref="H2:H3" si="0">(G2-C2)/C2</f>
        <v>-3.3898305084745763E-2</v>
      </c>
      <c r="I2" s="2">
        <f>(F2-G2)/C2</f>
        <v>0.10169491525423729</v>
      </c>
    </row>
    <row r="3" spans="1:9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f>EEZ.Summary!B3</f>
        <v>110</v>
      </c>
      <c r="E3">
        <f>EEZ.Summary!F3</f>
        <v>290</v>
      </c>
      <c r="F3">
        <v>340</v>
      </c>
      <c r="G3">
        <f t="shared" ref="G3:G8" si="1">AVERAGE(E3:F3)</f>
        <v>315</v>
      </c>
      <c r="H3" s="2">
        <f t="shared" si="0"/>
        <v>0.3125</v>
      </c>
      <c r="I3" s="2">
        <f t="shared" ref="I3:I8" si="2">(F3-G3)/C3</f>
        <v>0.10416666666666667</v>
      </c>
    </row>
    <row r="4" spans="1:9" x14ac:dyDescent="0.2">
      <c r="A4" t="str">
        <f>EEZ.Summary!A4</f>
        <v>Hawaii</v>
      </c>
      <c r="B4">
        <f>EPRI!B4</f>
        <v>300</v>
      </c>
      <c r="C4">
        <f>EPRI!C4</f>
        <v>130</v>
      </c>
      <c r="D4">
        <f>EEZ.Summary!B4</f>
        <v>370</v>
      </c>
      <c r="E4">
        <f>EEZ.Summary!F4</f>
        <v>380</v>
      </c>
      <c r="F4">
        <v>470</v>
      </c>
      <c r="G4">
        <f t="shared" si="1"/>
        <v>425</v>
      </c>
      <c r="H4" s="2">
        <f>(G4-C4)/C4</f>
        <v>2.2692307692307692</v>
      </c>
      <c r="I4" s="2">
        <f t="shared" si="2"/>
        <v>0.34615384615384615</v>
      </c>
    </row>
    <row r="5" spans="1:9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f>EEZ.Summary!B5</f>
        <v>1040</v>
      </c>
      <c r="E5">
        <f>EEZ.Summary!F5</f>
        <v>2030</v>
      </c>
      <c r="F5">
        <v>2550</v>
      </c>
      <c r="G5">
        <f t="shared" si="1"/>
        <v>2290</v>
      </c>
      <c r="H5" s="2">
        <f t="shared" ref="H5:H8" si="3">(G5-C5)/C5</f>
        <v>0.45859872611464969</v>
      </c>
      <c r="I5" s="2">
        <f t="shared" si="2"/>
        <v>0.16560509554140126</v>
      </c>
    </row>
    <row r="6" spans="1:9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f>EEZ.Summary!B6</f>
        <v>13</v>
      </c>
      <c r="E6">
        <f>EEZ.Summary!F6</f>
        <v>69</v>
      </c>
      <c r="F6">
        <v>70</v>
      </c>
      <c r="G6">
        <f t="shared" si="1"/>
        <v>69.5</v>
      </c>
      <c r="H6" s="2">
        <f t="shared" si="3"/>
        <v>-0.13125000000000001</v>
      </c>
      <c r="I6" s="2">
        <f t="shared" si="2"/>
        <v>6.2500000000000003E-3</v>
      </c>
    </row>
    <row r="7" spans="1:9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D7">
        <f>EEZ.Summary!B7</f>
        <v>6</v>
      </c>
      <c r="E7">
        <f>EEZ.Summary!F7</f>
        <v>17</v>
      </c>
      <c r="F7">
        <v>33</v>
      </c>
      <c r="G7">
        <f t="shared" si="1"/>
        <v>25</v>
      </c>
      <c r="H7" s="2">
        <f t="shared" si="3"/>
        <v>-0.16666666666666666</v>
      </c>
      <c r="I7" s="2">
        <f t="shared" si="2"/>
        <v>0.26666666666666666</v>
      </c>
    </row>
    <row r="8" spans="1:9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EEZ.Summary!B8</f>
        <v>1959</v>
      </c>
      <c r="E8">
        <f>EEZ.Summary!F8</f>
        <v>3296</v>
      </c>
      <c r="F8">
        <v>4093</v>
      </c>
      <c r="G8">
        <f t="shared" si="1"/>
        <v>3694.5</v>
      </c>
      <c r="H8" s="2">
        <f t="shared" si="3"/>
        <v>0.39943181818181817</v>
      </c>
      <c r="I8" s="2">
        <f t="shared" si="2"/>
        <v>0.15094696969696969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EFA9-E3BF-F249-9404-9C034DB18919}">
  <dimension ref="A1:G8"/>
  <sheetViews>
    <sheetView workbookViewId="0">
      <selection activeCell="F8" sqref="F8"/>
    </sheetView>
  </sheetViews>
  <sheetFormatPr baseColWidth="10" defaultRowHeight="16" x14ac:dyDescent="0.2"/>
  <cols>
    <col min="1" max="1" width="17.1640625" customWidth="1"/>
    <col min="3" max="3" width="13.6640625" customWidth="1"/>
    <col min="4" max="4" width="15.33203125" customWidth="1"/>
    <col min="5" max="5" width="15.5" customWidth="1"/>
  </cols>
  <sheetData>
    <row r="1" spans="1:7" s="1" customFormat="1" x14ac:dyDescent="0.2">
      <c r="A1" s="1" t="s">
        <v>19</v>
      </c>
      <c r="B1" s="1" t="s">
        <v>18</v>
      </c>
      <c r="C1" s="1" t="s">
        <v>41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t="s">
        <v>20</v>
      </c>
      <c r="B2">
        <f>ROUND(Near.bl!C2,-1)</f>
        <v>410</v>
      </c>
      <c r="C2">
        <f>Near.bl!C2/Near.bl!B2*1000000000/(365*24)</f>
        <v>18.526980777148271</v>
      </c>
      <c r="D2">
        <f>ROUND(Near.bl!N2,-1)</f>
        <v>0</v>
      </c>
      <c r="E2">
        <f>ROUND(Near.ex!N2,-1)</f>
        <v>0</v>
      </c>
      <c r="F2">
        <f>B2+D2</f>
        <v>410</v>
      </c>
      <c r="G2">
        <f>B2+E2</f>
        <v>410</v>
      </c>
    </row>
    <row r="3" spans="1:7" x14ac:dyDescent="0.2">
      <c r="A3" t="s">
        <v>21</v>
      </c>
      <c r="B3">
        <f>ROUND(Near.bl!C3,-1)</f>
        <v>90</v>
      </c>
      <c r="C3">
        <f>Near.bl!C3/Near.bl!B3*1000000000/(365*24)</f>
        <v>3.323639053273399</v>
      </c>
      <c r="D3">
        <f>ROUND(Near.bl!N3,-1)</f>
        <v>0</v>
      </c>
      <c r="E3">
        <f>ROUND(Near.ex!N3,-1)</f>
        <v>0</v>
      </c>
      <c r="F3">
        <f t="shared" ref="F3:F7" si="0">B3+D3</f>
        <v>90</v>
      </c>
      <c r="G3">
        <f t="shared" ref="G3:G7" si="1">B3+E3</f>
        <v>90</v>
      </c>
    </row>
    <row r="4" spans="1:7" x14ac:dyDescent="0.2">
      <c r="A4" t="s">
        <v>26</v>
      </c>
      <c r="B4">
        <f>ROUND(Near.bl!C4,-1)</f>
        <v>120</v>
      </c>
      <c r="C4">
        <f>Near.bl!C4/Near.bl!B4*1000000000/(365*24)</f>
        <v>7.6960863847117249</v>
      </c>
      <c r="D4">
        <f>ROUND(Near.bl!N4,-1)</f>
        <v>0</v>
      </c>
      <c r="E4">
        <f>ROUND(Near.ex!N4,-1)</f>
        <v>0</v>
      </c>
      <c r="F4">
        <f t="shared" si="0"/>
        <v>120</v>
      </c>
      <c r="G4">
        <f t="shared" si="1"/>
        <v>120</v>
      </c>
    </row>
    <row r="5" spans="1:7" x14ac:dyDescent="0.2">
      <c r="A5" t="s">
        <v>27</v>
      </c>
      <c r="B5">
        <f>ROUND(Near.bl!C5,-1)</f>
        <v>1140</v>
      </c>
      <c r="C5">
        <f>Near.bl!C5/Near.bl!B5*1000000000/(365*24)</f>
        <v>11.5652459213601</v>
      </c>
      <c r="D5">
        <f>ROUND(Near.bl!N5,-1)</f>
        <v>50</v>
      </c>
      <c r="E5">
        <f>ROUND(Near.ex!N5,-1)</f>
        <v>60</v>
      </c>
      <c r="F5">
        <f t="shared" si="0"/>
        <v>1190</v>
      </c>
      <c r="G5">
        <f t="shared" si="1"/>
        <v>1200</v>
      </c>
    </row>
    <row r="6" spans="1:7" x14ac:dyDescent="0.2">
      <c r="A6" t="s">
        <v>28</v>
      </c>
      <c r="B6">
        <f>ROUND(Near.bl!C6,-1)</f>
        <v>20</v>
      </c>
      <c r="C6">
        <f>Near.bl!C6/Near.bl!B6*1000000000/(365*24)</f>
        <v>1.0255056371630749</v>
      </c>
      <c r="D6">
        <f>ROUND(Near.bl!N6,-1)</f>
        <v>0</v>
      </c>
      <c r="E6">
        <f>ROUND(Near.ex!N6,-1)</f>
        <v>0</v>
      </c>
      <c r="F6">
        <f t="shared" si="0"/>
        <v>20</v>
      </c>
      <c r="G6">
        <f t="shared" si="1"/>
        <v>20</v>
      </c>
    </row>
    <row r="7" spans="1:7" x14ac:dyDescent="0.2">
      <c r="A7" t="s">
        <v>29</v>
      </c>
      <c r="B7">
        <f>ROUND(Near.bl!C7,-1)</f>
        <v>20</v>
      </c>
      <c r="C7">
        <f>Near.bl!C7/Near.bl!B7*1000000000/(365*24)</f>
        <v>3.1644058514638971</v>
      </c>
      <c r="D7">
        <f>ROUND(Near.bl!N7,-1)</f>
        <v>0</v>
      </c>
      <c r="E7">
        <f>ROUND(Near.ex!N7,-1)</f>
        <v>0</v>
      </c>
      <c r="F7">
        <f t="shared" si="0"/>
        <v>20</v>
      </c>
      <c r="G7">
        <f t="shared" si="1"/>
        <v>20</v>
      </c>
    </row>
    <row r="8" spans="1:7" s="1" customFormat="1" x14ac:dyDescent="0.2">
      <c r="A8" s="1" t="s">
        <v>30</v>
      </c>
      <c r="B8" s="1">
        <f>SUM(B2:B7)</f>
        <v>1800</v>
      </c>
      <c r="C8">
        <f>Near.bl!C8/Near.bl!B8*1000000000/(365*24)</f>
        <v>9.3274321180344764</v>
      </c>
      <c r="D8" s="1">
        <f t="shared" ref="D8:G8" si="2">SUM(D2:D7)</f>
        <v>50</v>
      </c>
      <c r="E8" s="1">
        <f t="shared" si="2"/>
        <v>60</v>
      </c>
      <c r="F8" s="1">
        <f t="shared" si="2"/>
        <v>1850</v>
      </c>
      <c r="G8" s="1">
        <f t="shared" si="2"/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2529-D61C-C04A-AE20-738CA7021AB0}">
  <dimension ref="A1:I8"/>
  <sheetViews>
    <sheetView tabSelected="1" workbookViewId="0">
      <selection activeCell="D6" sqref="D6"/>
    </sheetView>
  </sheetViews>
  <sheetFormatPr baseColWidth="10" defaultRowHeight="16" x14ac:dyDescent="0.2"/>
  <cols>
    <col min="3" max="3" width="16.83203125" customWidth="1"/>
    <col min="4" max="4" width="19.1640625" customWidth="1"/>
    <col min="7" max="7" width="9.5" customWidth="1"/>
  </cols>
  <sheetData>
    <row r="1" spans="1:9" x14ac:dyDescent="0.2">
      <c r="B1" t="s">
        <v>44</v>
      </c>
      <c r="C1" t="s">
        <v>46</v>
      </c>
      <c r="D1" t="s">
        <v>45</v>
      </c>
      <c r="E1" t="s">
        <v>35</v>
      </c>
      <c r="F1" t="s">
        <v>36</v>
      </c>
      <c r="G1" t="s">
        <v>31</v>
      </c>
      <c r="H1" t="s">
        <v>33</v>
      </c>
      <c r="I1" t="s">
        <v>32</v>
      </c>
    </row>
    <row r="2" spans="1:9" x14ac:dyDescent="0.2">
      <c r="A2" t="str">
        <f>EEZ.Summary!A2</f>
        <v>West Coast</v>
      </c>
      <c r="B2">
        <f>EPRI!B2</f>
        <v>440</v>
      </c>
      <c r="C2">
        <f>EPRI!C2</f>
        <v>590</v>
      </c>
      <c r="D2">
        <v>419</v>
      </c>
      <c r="E2">
        <f>Near.Summary!F2</f>
        <v>410</v>
      </c>
      <c r="F2">
        <f>Near.Summary!G2</f>
        <v>410</v>
      </c>
      <c r="G2">
        <f>AVERAGE(E2:F2)</f>
        <v>410</v>
      </c>
      <c r="H2" s="2">
        <f t="shared" ref="H2:H8" si="0">(G2-C2)/C2</f>
        <v>-0.30508474576271188</v>
      </c>
      <c r="I2" s="2">
        <f t="shared" ref="I2:I8" si="1">(F2-G2)/C2</f>
        <v>0</v>
      </c>
    </row>
    <row r="3" spans="1:9" x14ac:dyDescent="0.2">
      <c r="A3" t="str">
        <f>EEZ.Summary!A3</f>
        <v>East Coast</v>
      </c>
      <c r="B3">
        <f>EPRI!B3</f>
        <v>110</v>
      </c>
      <c r="C3">
        <f>EPRI!C3</f>
        <v>240</v>
      </c>
      <c r="D3">
        <v>172</v>
      </c>
      <c r="E3">
        <f>Near.Summary!F3</f>
        <v>90</v>
      </c>
      <c r="F3">
        <f>Near.Summary!G3</f>
        <v>90</v>
      </c>
      <c r="G3">
        <f t="shared" ref="G3:G8" si="2">AVERAGE(E3:F3)</f>
        <v>90</v>
      </c>
      <c r="H3" s="2">
        <f t="shared" si="0"/>
        <v>-0.625</v>
      </c>
      <c r="I3" s="2">
        <f t="shared" si="1"/>
        <v>0</v>
      </c>
    </row>
    <row r="4" spans="1:9" x14ac:dyDescent="0.2">
      <c r="A4" t="str">
        <f>EEZ.Summary!A4</f>
        <v>Hawaii</v>
      </c>
      <c r="B4">
        <f>EPRI!B4</f>
        <v>300</v>
      </c>
      <c r="C4">
        <f>EPRI!C4</f>
        <v>130</v>
      </c>
      <c r="D4">
        <v>110</v>
      </c>
      <c r="E4">
        <f>Near.Summary!F4</f>
        <v>120</v>
      </c>
      <c r="F4">
        <f>Near.Summary!G4</f>
        <v>120</v>
      </c>
      <c r="G4">
        <f t="shared" si="2"/>
        <v>120</v>
      </c>
      <c r="H4" s="2">
        <f t="shared" si="0"/>
        <v>-7.6923076923076927E-2</v>
      </c>
      <c r="I4" s="2">
        <f t="shared" si="1"/>
        <v>0</v>
      </c>
    </row>
    <row r="5" spans="1:9" x14ac:dyDescent="0.2">
      <c r="A5" t="str">
        <f>EEZ.Summary!A5</f>
        <v>Alaska</v>
      </c>
      <c r="B5">
        <f>EPRI!B5</f>
        <v>1250</v>
      </c>
      <c r="C5">
        <f>EPRI!C5</f>
        <v>1570</v>
      </c>
      <c r="D5">
        <v>803</v>
      </c>
      <c r="E5">
        <f>Near.Summary!F5</f>
        <v>1190</v>
      </c>
      <c r="F5">
        <f>Near.Summary!G5</f>
        <v>1200</v>
      </c>
      <c r="G5">
        <f t="shared" si="2"/>
        <v>1195</v>
      </c>
      <c r="H5" s="2">
        <f t="shared" si="0"/>
        <v>-0.23885350318471338</v>
      </c>
      <c r="I5" s="2">
        <f t="shared" si="1"/>
        <v>3.1847133757961785E-3</v>
      </c>
    </row>
    <row r="6" spans="1:9" x14ac:dyDescent="0.2">
      <c r="A6" t="str">
        <f>EEZ.Summary!A6</f>
        <v>Gulf of Mexico</v>
      </c>
      <c r="B6" t="str">
        <f>EPRI!B6</f>
        <v>N/A</v>
      </c>
      <c r="C6">
        <f>EPRI!C6</f>
        <v>80</v>
      </c>
      <c r="D6">
        <v>60</v>
      </c>
      <c r="E6">
        <f>Near.Summary!F6</f>
        <v>20</v>
      </c>
      <c r="F6">
        <f>Near.Summary!G6</f>
        <v>20</v>
      </c>
      <c r="G6">
        <f t="shared" si="2"/>
        <v>20</v>
      </c>
      <c r="H6" s="2">
        <f t="shared" si="0"/>
        <v>-0.75</v>
      </c>
      <c r="I6" s="2">
        <f t="shared" si="1"/>
        <v>0</v>
      </c>
    </row>
    <row r="7" spans="1:9" x14ac:dyDescent="0.2">
      <c r="A7" t="str">
        <f>EEZ.Summary!A7</f>
        <v>Puerto Rico + US V.I.</v>
      </c>
      <c r="B7" t="str">
        <f>EPRI!B7</f>
        <v>N/A</v>
      </c>
      <c r="C7">
        <f>EPRI!C7</f>
        <v>30</v>
      </c>
      <c r="E7">
        <f>Near.Summary!F7</f>
        <v>20</v>
      </c>
      <c r="F7">
        <f>Near.Summary!G7</f>
        <v>20</v>
      </c>
      <c r="G7">
        <f t="shared" si="2"/>
        <v>20</v>
      </c>
      <c r="H7" s="2">
        <f t="shared" si="0"/>
        <v>-0.33333333333333331</v>
      </c>
      <c r="I7" s="2">
        <f t="shared" si="1"/>
        <v>0</v>
      </c>
    </row>
    <row r="8" spans="1:9" x14ac:dyDescent="0.2">
      <c r="A8" t="str">
        <f>EEZ.Summary!A8</f>
        <v>TOTAL</v>
      </c>
      <c r="B8">
        <f>SUM(B2:B5)</f>
        <v>2100</v>
      </c>
      <c r="C8">
        <f>EPRI!C8</f>
        <v>2640</v>
      </c>
      <c r="D8">
        <f>SUM(D2:D7)</f>
        <v>1564</v>
      </c>
      <c r="E8">
        <f>Near.Summary!F8</f>
        <v>1850</v>
      </c>
      <c r="F8">
        <f>Near.Summary!G8</f>
        <v>1860</v>
      </c>
      <c r="G8">
        <f t="shared" si="2"/>
        <v>1855</v>
      </c>
      <c r="H8" s="2">
        <f t="shared" si="0"/>
        <v>-0.29734848484848486</v>
      </c>
      <c r="I8" s="2">
        <f t="shared" si="1"/>
        <v>1.893939393939394E-3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EEZ.Summary!A1:A8</f>
        <v>Region</v>
      </c>
      <c r="B1" t="s">
        <v>38</v>
      </c>
      <c r="C1" t="s">
        <v>37</v>
      </c>
      <c r="D1" t="s">
        <v>34</v>
      </c>
    </row>
    <row r="2" spans="1:5" x14ac:dyDescent="0.2">
      <c r="A2" t="str">
        <v>West Coast</v>
      </c>
      <c r="B2">
        <f>ROUND(EEZ.bl!D2,-1)</f>
        <v>60</v>
      </c>
      <c r="C2">
        <f>EEZ.Summary!B2</f>
        <v>420</v>
      </c>
      <c r="D2">
        <f>EEZ.Summary!D2</f>
        <v>90</v>
      </c>
      <c r="E2" s="2">
        <f>(B2-D2/2)/C2</f>
        <v>3.5714285714285712E-2</v>
      </c>
    </row>
    <row r="3" spans="1:5" x14ac:dyDescent="0.2">
      <c r="A3" t="str">
        <v>East Coast</v>
      </c>
      <c r="B3">
        <f>ROUND(EEZ.bl!D3,-1)</f>
        <v>110</v>
      </c>
      <c r="C3">
        <f>EEZ.Summary!B3</f>
        <v>110</v>
      </c>
      <c r="D3">
        <f>EEZ.Summary!D3</f>
        <v>180</v>
      </c>
      <c r="E3" s="2">
        <f t="shared" ref="E3:E7" si="0">(B3-D3/2)/C3</f>
        <v>0.18181818181818182</v>
      </c>
    </row>
    <row r="4" spans="1:5" x14ac:dyDescent="0.2">
      <c r="A4" t="str">
        <v>Hawaii</v>
      </c>
      <c r="B4">
        <f>ROUND(EEZ.bl!D4,-1)</f>
        <v>290</v>
      </c>
      <c r="C4">
        <f>EEZ.Summary!B4</f>
        <v>370</v>
      </c>
      <c r="D4">
        <f>EEZ.Summary!D4</f>
        <v>10</v>
      </c>
      <c r="E4" s="2">
        <f t="shared" si="0"/>
        <v>0.77027027027027029</v>
      </c>
    </row>
    <row r="5" spans="1:5" x14ac:dyDescent="0.2">
      <c r="A5" t="str">
        <v>Alaska</v>
      </c>
      <c r="B5">
        <f>ROUND(EEZ.bl!D5,-1)</f>
        <v>610</v>
      </c>
      <c r="C5">
        <f>EEZ.Summary!B5</f>
        <v>1040</v>
      </c>
      <c r="D5">
        <f>EEZ.Summary!D5</f>
        <v>990</v>
      </c>
      <c r="E5" s="2">
        <f t="shared" si="0"/>
        <v>0.11057692307692307</v>
      </c>
    </row>
    <row r="6" spans="1:5" x14ac:dyDescent="0.2">
      <c r="A6" t="str">
        <v>Gulf of Mexico</v>
      </c>
      <c r="B6">
        <f>ROUND(EEZ.bl!D6,0)</f>
        <v>15</v>
      </c>
      <c r="C6">
        <f>EEZ.Summary!B6</f>
        <v>13</v>
      </c>
      <c r="D6">
        <f>EEZ.Summary!D6</f>
        <v>56</v>
      </c>
      <c r="E6" s="2">
        <f t="shared" si="0"/>
        <v>-1</v>
      </c>
    </row>
    <row r="7" spans="1:5" x14ac:dyDescent="0.2">
      <c r="A7" t="str">
        <v>Puerto Rico + US V.I.</v>
      </c>
      <c r="B7">
        <f>ROUND(EEZ.bl!D7,0)</f>
        <v>2</v>
      </c>
      <c r="C7">
        <f>EEZ.Summary!B7</f>
        <v>6</v>
      </c>
      <c r="D7">
        <f>EEZ.Summary!D7</f>
        <v>11</v>
      </c>
      <c r="E7" s="2">
        <f t="shared" si="0"/>
        <v>-0.58333333333333337</v>
      </c>
    </row>
    <row r="8" spans="1:5" x14ac:dyDescent="0.2">
      <c r="A8" t="str">
        <v>TOTAL</v>
      </c>
      <c r="B8">
        <f>ROUND(EEZ.bl!D8,-1)</f>
        <v>1080</v>
      </c>
      <c r="C8">
        <f>EEZ.Summary!B8</f>
        <v>1959</v>
      </c>
      <c r="D8">
        <f>EEZ.Summary!D8</f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EEZ.bl</vt:lpstr>
      <vt:lpstr>EEZ.ex</vt:lpstr>
      <vt:lpstr>Near.bl</vt:lpstr>
      <vt:lpstr>Near.ex</vt:lpstr>
      <vt:lpstr>EPRI</vt:lpstr>
      <vt:lpstr>EEZ.Summary</vt:lpstr>
      <vt:lpstr>EEZ.COMPARE</vt:lpstr>
      <vt:lpstr>Near.Summary</vt:lpstr>
      <vt:lpstr>Near.COMPARE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2020-11-13T19:55:21Z</dcterms:modified>
</cp:coreProperties>
</file>