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qhsam\Desktop\VHDL-SmartWatch\"/>
    </mc:Choice>
  </mc:AlternateContent>
  <bookViews>
    <workbookView xWindow="0" yWindow="0" windowWidth="29330" windowHeight="1713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Tracker'!$A$1:$K$15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workbook>
</file>

<file path=xl/calcChain.xml><?xml version="1.0" encoding="utf-8"?>
<calcChain xmlns="http://schemas.openxmlformats.org/spreadsheetml/2006/main">
  <c r="J8" i="2" l="1"/>
  <c r="H16" i="2" s="1"/>
  <c r="J7" i="2"/>
  <c r="J10" i="2"/>
  <c r="J9" i="2"/>
  <c r="J16" i="2" s="1"/>
  <c r="H26" i="2"/>
  <c r="H20" i="2"/>
  <c r="H27" i="2"/>
  <c r="H55" i="2"/>
  <c r="H59" i="2"/>
  <c r="H53" i="2"/>
  <c r="H56" i="2"/>
  <c r="H62" i="2"/>
  <c r="H21" i="2"/>
  <c r="H22" i="2"/>
  <c r="H31" i="2"/>
  <c r="H25" i="2"/>
  <c r="H32" i="2"/>
  <c r="H66" i="2"/>
  <c r="H33" i="2"/>
  <c r="H68" i="2"/>
  <c r="H37" i="2"/>
  <c r="H64" i="2"/>
  <c r="H49" i="2"/>
  <c r="H52" i="2"/>
  <c r="H60" i="2"/>
  <c r="H72" i="2"/>
  <c r="H67" i="2"/>
  <c r="H30" i="2"/>
  <c r="H36" i="2"/>
  <c r="H58" i="2"/>
  <c r="H65" i="2"/>
  <c r="H71" i="2"/>
  <c r="H78" i="2"/>
  <c r="H39" i="2"/>
  <c r="H45" i="2"/>
  <c r="H63" i="2"/>
  <c r="H69" i="2"/>
  <c r="O16" i="2" a="1"/>
  <c r="O16" i="2" s="1"/>
  <c r="N16" i="2" a="1"/>
  <c r="N16" i="2" s="1"/>
  <c r="I16" i="2"/>
  <c r="N17" i="2" l="1" a="1"/>
  <c r="N17" i="2" s="1"/>
  <c r="N18" i="2" s="1" a="1"/>
  <c r="N18" i="2" s="1"/>
  <c r="O17" i="2" a="1"/>
  <c r="O17" i="2" s="1"/>
  <c r="O18" i="2" a="1"/>
  <c r="O18" i="2" s="1"/>
  <c r="H57" i="2"/>
  <c r="H80" i="2"/>
  <c r="H76" i="2"/>
  <c r="H50" i="2"/>
  <c r="H24" i="2"/>
  <c r="H74" i="2"/>
  <c r="H42" i="2"/>
  <c r="H75" i="2"/>
  <c r="H54" i="2"/>
  <c r="H77" i="2"/>
  <c r="H17" i="2"/>
  <c r="I17" i="2" s="1"/>
  <c r="I18" i="2" s="1"/>
  <c r="H44" i="2"/>
  <c r="H40" i="2"/>
  <c r="H34" i="2"/>
  <c r="H38" i="2"/>
  <c r="H19" i="2"/>
  <c r="H51" i="2"/>
  <c r="H79" i="2"/>
  <c r="H73" i="2"/>
  <c r="H43" i="2"/>
  <c r="H18" i="2"/>
  <c r="H70" i="2"/>
  <c r="H61" i="2"/>
  <c r="H47" i="2"/>
  <c r="H41" i="2"/>
  <c r="H46" i="2"/>
  <c r="H48" i="2"/>
  <c r="H29" i="2"/>
  <c r="H28" i="2"/>
  <c r="H23" i="2"/>
  <c r="H35" i="2"/>
  <c r="O19" i="2" l="1" a="1"/>
  <c r="O19" i="2" s="1"/>
  <c r="N19" i="2" a="1"/>
  <c r="N19" i="2" s="1"/>
  <c r="I19" i="2"/>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O20" i="2" a="1"/>
  <c r="O20" i="2" s="1"/>
  <c r="O21" i="2" s="1" a="1"/>
  <c r="O21" i="2" s="1"/>
  <c r="J17" i="2"/>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O22" i="2" l="1" a="1"/>
  <c r="O22" i="2" s="1"/>
  <c r="O23" i="2" s="1" a="1"/>
  <c r="O23" i="2" s="1"/>
  <c r="N20" i="2" a="1"/>
  <c r="N20" i="2" s="1"/>
  <c r="N21" i="2" s="1" a="1"/>
  <c r="N21" i="2" s="1"/>
  <c r="N22" i="2" l="1" a="1"/>
  <c r="N22" i="2" s="1"/>
  <c r="N23" i="2" s="1" a="1"/>
  <c r="N23" i="2" s="1"/>
  <c r="O24" i="2" a="1"/>
  <c r="O24" i="2" s="1"/>
  <c r="N24" i="2" l="1" a="1"/>
  <c r="N24" i="2" s="1"/>
  <c r="N25" i="2" s="1" a="1"/>
  <c r="N25" i="2" s="1"/>
  <c r="O25" i="2" a="1"/>
  <c r="O25" i="2" s="1"/>
  <c r="N26" i="2" l="1" a="1"/>
  <c r="N26" i="2" s="1"/>
  <c r="N27" i="2" s="1" a="1"/>
  <c r="N27" i="2" s="1"/>
  <c r="N28" i="2" s="1"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O26" i="2" a="1"/>
  <c r="O26" i="2" s="1"/>
  <c r="N12" i="2" l="1"/>
  <c r="S22" i="2" a="1"/>
  <c r="S22" i="2" s="1"/>
  <c r="S20" i="2" a="1"/>
  <c r="S20" i="2" s="1"/>
  <c r="S28" i="2" a="1"/>
  <c r="S28" i="2" s="1"/>
  <c r="S36" i="2" a="1"/>
  <c r="S36" i="2" s="1"/>
  <c r="S44" i="2" a="1"/>
  <c r="S44" i="2" s="1"/>
  <c r="S40" i="2" a="1"/>
  <c r="S40" i="2" s="1"/>
  <c r="S16" i="2" a="1"/>
  <c r="S16" i="2" s="1"/>
  <c r="S24" i="2" a="1"/>
  <c r="S24" i="2" s="1"/>
  <c r="S33" i="2" a="1"/>
  <c r="S33" i="2" s="1"/>
  <c r="S42" i="2" a="1"/>
  <c r="S42" i="2" s="1"/>
  <c r="S37" i="2" a="1"/>
  <c r="S37" i="2" s="1"/>
  <c r="S45" i="2" a="1"/>
  <c r="S45" i="2" s="1"/>
  <c r="S31" i="2" a="1"/>
  <c r="S31" i="2" s="1"/>
  <c r="S29" i="2" a="1"/>
  <c r="S29" i="2" s="1"/>
  <c r="S39" i="2" a="1"/>
  <c r="S39" i="2" s="1"/>
  <c r="N8" i="2"/>
  <c r="S38" i="2" a="1"/>
  <c r="S38" i="2" s="1"/>
  <c r="S23" i="2" a="1"/>
  <c r="S23" i="2" s="1"/>
  <c r="S43" i="2" a="1"/>
  <c r="S43" i="2" s="1"/>
  <c r="S18" i="2" a="1"/>
  <c r="S18" i="2" s="1"/>
  <c r="S35" i="2" a="1"/>
  <c r="S35" i="2" s="1"/>
  <c r="S21" i="2" a="1"/>
  <c r="S21" i="2" s="1"/>
  <c r="S27" i="2" a="1"/>
  <c r="S27" i="2" s="1"/>
  <c r="S17" i="2" a="1"/>
  <c r="S17" i="2" s="1"/>
  <c r="S26" i="2" a="1"/>
  <c r="S26" i="2" s="1"/>
  <c r="S30" i="2" a="1"/>
  <c r="S30" i="2" s="1"/>
  <c r="S25" i="2" a="1"/>
  <c r="S25" i="2" s="1"/>
  <c r="S41" i="2" a="1"/>
  <c r="S41" i="2" s="1"/>
  <c r="S32" i="2" a="1"/>
  <c r="S32" i="2" s="1"/>
  <c r="S34" i="2" a="1"/>
  <c r="S34" i="2" s="1"/>
  <c r="S19" i="2" a="1"/>
  <c r="S19" i="2" s="1"/>
  <c r="O27" i="2" a="1"/>
  <c r="O27" i="2" s="1"/>
  <c r="O28" i="2" s="1" a="1"/>
  <c r="O28" i="2" s="1"/>
  <c r="O29" i="2" l="1" a="1"/>
  <c r="O29" i="2" s="1"/>
  <c r="O30" i="2" s="1" a="1"/>
  <c r="O30" i="2" s="1"/>
  <c r="O31" i="2" l="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T18" i="2" s="1" a="1"/>
  <c r="T18" i="2" s="1"/>
  <c r="T30" i="2" l="1" a="1"/>
  <c r="T30" i="2" s="1"/>
  <c r="T26" i="2" a="1"/>
  <c r="T26" i="2" s="1"/>
  <c r="T45" i="2" a="1"/>
  <c r="T45" i="2" s="1"/>
  <c r="T37" i="2" a="1"/>
  <c r="T37" i="2" s="1"/>
  <c r="T19" i="2" a="1"/>
  <c r="T19" i="2" s="1"/>
  <c r="T27" i="2" a="1"/>
  <c r="T27" i="2" s="1"/>
  <c r="T28" i="2" a="1"/>
  <c r="T28" i="2" s="1"/>
  <c r="T40" i="2" a="1"/>
  <c r="T40" i="2" s="1"/>
  <c r="T24" i="2" a="1"/>
  <c r="T24" i="2" s="1"/>
  <c r="T38" i="2" a="1"/>
  <c r="T38" i="2" s="1"/>
  <c r="T44" i="2" a="1"/>
  <c r="T44" i="2" s="1"/>
  <c r="T22" i="2" a="1"/>
  <c r="T22" i="2" s="1"/>
  <c r="T31" i="2" a="1"/>
  <c r="T31" i="2" s="1"/>
  <c r="T17" i="2" a="1"/>
  <c r="T17" i="2" s="1"/>
  <c r="T33" i="2" a="1"/>
  <c r="T33" i="2" s="1"/>
  <c r="T23" i="2" a="1"/>
  <c r="T23" i="2" s="1"/>
  <c r="T39" i="2" a="1"/>
  <c r="T39" i="2" s="1"/>
  <c r="T34" i="2" a="1"/>
  <c r="T34" i="2" s="1"/>
  <c r="T36" i="2" a="1"/>
  <c r="T36" i="2" s="1"/>
  <c r="T42" i="2" a="1"/>
  <c r="T42" i="2" s="1"/>
  <c r="T21" i="2" a="1"/>
  <c r="T21" i="2" s="1"/>
  <c r="T32" i="2" a="1"/>
  <c r="T32" i="2" s="1"/>
  <c r="O12" i="2"/>
  <c r="T29" i="2" a="1"/>
  <c r="T29" i="2" s="1"/>
  <c r="T43" i="2" a="1"/>
  <c r="T43" i="2" s="1"/>
  <c r="T35" i="2" a="1"/>
  <c r="T35" i="2" s="1"/>
  <c r="T25" i="2" a="1"/>
  <c r="T25" i="2" s="1"/>
  <c r="T41" i="2" a="1"/>
  <c r="T41" i="2" s="1"/>
  <c r="T20" i="2" a="1"/>
  <c r="T20" i="2" s="1"/>
  <c r="T16" i="2" a="1"/>
  <c r="T16" i="2" s="1"/>
</calcChain>
</file>

<file path=xl/sharedStrings.xml><?xml version="1.0" encoding="utf-8"?>
<sst xmlns="http://schemas.openxmlformats.org/spreadsheetml/2006/main" count="71" uniqueCount="51">
  <si>
    <t>Type</t>
  </si>
  <si>
    <t>Priority</t>
  </si>
  <si>
    <t>#</t>
  </si>
  <si>
    <t>Opened</t>
  </si>
  <si>
    <t>Closed</t>
  </si>
  <si>
    <t>*</t>
  </si>
  <si>
    <t>Date</t>
  </si>
  <si>
    <t>Days</t>
  </si>
  <si>
    <t>Types</t>
  </si>
  <si>
    <t>Priorities</t>
  </si>
  <si>
    <t>Min</t>
  </si>
  <si>
    <t>Max</t>
  </si>
  <si>
    <t>*** This sheet should remain hidden ***</t>
  </si>
  <si>
    <t>High</t>
  </si>
  <si>
    <t>Medium</t>
  </si>
  <si>
    <t>Low</t>
  </si>
  <si>
    <t>Sorted</t>
  </si>
  <si>
    <t>ISSUE</t>
  </si>
  <si>
    <t>TYPE</t>
  </si>
  <si>
    <t>PRIORITY</t>
  </si>
  <si>
    <t>OPENED ON</t>
  </si>
  <si>
    <t>OPENED BY</t>
  </si>
  <si>
    <t>CLOSED ON</t>
  </si>
  <si>
    <t>CLOSED BY</t>
  </si>
  <si>
    <t>NOTES</t>
  </si>
  <si>
    <t>DATE</t>
  </si>
  <si>
    <t>LAST (days)</t>
  </si>
  <si>
    <t>Xst:1896 - Due to other FF/Latch trimming</t>
  </si>
  <si>
    <t>FF/Latch</t>
  </si>
  <si>
    <t>Clock</t>
  </si>
  <si>
    <t>Xst:737 - Found 1-bit latch for signal &lt;blink_flag&lt;7&gt;&gt;.</t>
  </si>
  <si>
    <t>Latch</t>
  </si>
  <si>
    <t>Manuel</t>
  </si>
  <si>
    <t>PhysDesignRules:372 - Gated clock.</t>
  </si>
  <si>
    <t>Alarm</t>
  </si>
  <si>
    <t>Incompatibility between the alarm and the clock</t>
  </si>
  <si>
    <t xml:space="preserve">clock goes from 01:00 to 24:59 (normally they go between 00:00 and 23:59), but alarm can be set between 00:00 and 00:59. If you select 00:01 for example, the alarm never goes on. In the same way, the alarm cannot be set between 24:00 and 24:59. You should correct the clock to run between 00:00 and 23:59. </t>
  </si>
  <si>
    <t>Clock net MODUL_SET&lt;4&gt; is sourced by a combinatorial pin. This is not good design practice. Use the CE pin to control the loading of data into the flip-flop.
The eternal gate clock problem. The system clock must be applied to all registers inside your design, to keep it synchronous. Remember: "Avoid asynchronous design; practice synchronous design until a better methodology comes along".
Otherwise you will receive the famous Gated clock warning. Take a look at the Discussion forum post about this subject. After, review the way the up/down counter was implemented in the first course week. Again, check the Discussion forum to look at the up/down counter VHDL files. Notice that to reduce the frequency of the up/down counter we generate a clock enable pulse to be applied to the register. We don't create a slow clock signal using counters to apply it to the clock register input. We create a signal - clock enable (CE) - that inhibits the application of the clock signal to the register, except for one period each x"FFFFF" cycles (or each 16777215 pulses, around 168ms interval).</t>
  </si>
  <si>
    <t>A lot of warnings state that: 
Xst:1896 - Due to other FF/Latch trimming, FF/Latch &lt;timer_md/hours_7&gt; has a constant value of 0 in block &lt;smtWatch&gt;. This FF/Latch will be trimmed during the optimization process.
It seems that you declared signals that you are not effectively being use or whose values never change.
There are also warnings about incomplete case statements that end up generating latches. This can be easily avoided if you end up your incomplete case statements with 
when others =&gt;
sequential statements;</t>
  </si>
  <si>
    <t>Xst:737 - Found 1-bit latch for signal &lt;blink_flag&lt;7&gt;&gt;. Latches may be generated from incomplete case or if statements. We do not recommend the use of latches in FPGA/CPLD designs, as they may lead to timing problems.</t>
  </si>
  <si>
    <t>Days of the week seemed not to be working.</t>
  </si>
  <si>
    <t>Calendar</t>
  </si>
  <si>
    <t>In calendar mode, days of the week seemed not to be working. It always displayed an intriguing da:02 no matter if I increment the calendar day or not. Then I understood that I must set it myself :-) Well, what I was expecting is that it determined the day of the week based on the date! Take a look at http://www.wikihow.com/Calculate-the-Day-of-the-Week. It also accepts things like February 31st, 1968, for example. Well, I was expecting an automatic calendar!</t>
  </si>
  <si>
    <t>Unable to reset Stopwatch</t>
  </si>
  <si>
    <t>Stopwatch</t>
  </si>
  <si>
    <t>Brian Liu</t>
  </si>
  <si>
    <t xml:space="preserve">it can be reset by first press Button 2 from timing state to enter pause state (the led will blink) then press Button 3, it will be reset to Zero. </t>
  </si>
  <si>
    <t>no need to set 23 hours has the maximum for the hour</t>
  </si>
  <si>
    <t>Timer</t>
  </si>
  <si>
    <t xml:space="preserve">It should be possible to set, for example 99 hours and 59 minutes as the maximum time and decrease it until reach zero.
</t>
  </si>
  <si>
    <r>
      <rPr>
        <b/>
        <sz val="16"/>
        <color indexed="49"/>
        <rFont val="Calibri"/>
        <family val="2"/>
      </rPr>
      <t>SmartWatch VHDL Project by Group 4 
OPEN</t>
    </r>
    <r>
      <rPr>
        <b/>
        <sz val="16"/>
        <color indexed="9"/>
        <rFont val="Calibri"/>
        <family val="2"/>
      </rPr>
      <t xml:space="preserve"> vs. </t>
    </r>
    <r>
      <rPr>
        <b/>
        <sz val="16"/>
        <color indexed="51"/>
        <rFont val="Calibri"/>
        <family val="2"/>
      </rPr>
      <t>CLOSED</t>
    </r>
    <r>
      <rPr>
        <sz val="16"/>
        <color indexed="9"/>
        <rFont val="Calibri"/>
        <family val="2"/>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</si>
</sst>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0"/>
      <name val="Calibri"/>
      <family val="2"/>
      <scheme val="minor"/>
    </font>
    <font>
      <sz val="16"/>
      <color indexed="9"/>
      <name val="Calibri"/>
      <family val="2"/>
    </font>
    <font>
      <b/>
      <sz val="16"/>
      <color indexed="49"/>
      <name val="Calibri"/>
      <family val="2"/>
    </font>
    <font>
      <b/>
      <sz val="16"/>
      <color indexed="9"/>
      <name val="Calibri"/>
      <family val="2"/>
    </font>
    <font>
      <b/>
      <sz val="16"/>
      <color indexed="51"/>
      <name val="Calibri"/>
      <family val="2"/>
    </font>
    <font>
      <sz val="12"/>
      <color theme="0"/>
      <name val="Calibri"/>
      <family val="2"/>
      <scheme val="minor"/>
    </font>
    <font>
      <b/>
      <sz val="18"/>
      <color theme="0"/>
      <name val="Calibri"/>
      <family val="2"/>
      <scheme val="minor"/>
    </font>
    <font>
      <sz val="11"/>
      <color theme="1"/>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sz val="13"/>
      <color theme="0"/>
      <name val="Calibri"/>
      <family val="2"/>
      <scheme val="minor"/>
    </font>
    <font>
      <b/>
      <sz val="19"/>
      <color theme="0"/>
      <name val="Calibri"/>
      <family val="2"/>
      <scheme val="minor"/>
    </font>
    <font>
      <sz val="11"/>
      <color theme="0"/>
      <name val="Calibri"/>
      <family val="2"/>
      <scheme val="minor"/>
    </font>
    <font>
      <b/>
      <sz val="14"/>
      <color theme="0"/>
      <name val="Calibri"/>
      <family val="2"/>
      <scheme val="minor"/>
    </font>
    <font>
      <b/>
      <sz val="14"/>
      <color theme="4"/>
      <name val="Calibri"/>
      <family val="2"/>
      <scheme val="minor"/>
    </font>
    <font>
      <b/>
      <sz val="14"/>
      <color theme="6"/>
      <name val="Calibri"/>
      <family val="2"/>
      <scheme val="minor"/>
    </font>
    <font>
      <sz val="16"/>
      <color theme="0"/>
      <name val="Calibri"/>
      <family val="2"/>
      <scheme val="major"/>
    </font>
    <font>
      <sz val="16"/>
      <color theme="0"/>
      <name val="Calibri"/>
      <family val="2"/>
    </font>
  </fonts>
  <fills count="5">
    <fill>
      <patternFill patternType="none"/>
    </fill>
    <fill>
      <patternFill patternType="gray125"/>
    </fill>
    <fill>
      <patternFill patternType="solid">
        <fgColor theme="1" tint="0.34998626667073579"/>
        <bgColor indexed="64"/>
      </patternFill>
    </fill>
    <fill>
      <patternFill patternType="solid">
        <fgColor rgb="FFFFCC99"/>
      </patternFill>
    </fill>
    <fill>
      <patternFill patternType="solid">
        <fgColor theme="1" tint="0.14999847407452621"/>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style="thin">
        <color theme="1" tint="0.499984740745262"/>
      </top>
      <bottom/>
      <diagonal/>
    </border>
    <border>
      <left/>
      <right style="thin">
        <color theme="1" tint="0.499984740745262"/>
      </right>
      <top/>
      <bottom/>
      <diagonal/>
    </border>
    <border>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1" tint="0.499984740745262"/>
      </left>
      <right/>
      <top/>
      <bottom/>
      <diagonal/>
    </border>
  </borders>
  <cellStyleXfs count="8">
    <xf numFmtId="0" fontId="0" fillId="2" borderId="0">
      <alignment horizontal="left" vertical="center" indent="1"/>
    </xf>
    <xf numFmtId="0" fontId="9" fillId="2" borderId="0" applyNumberFormat="0" applyFill="0" applyBorder="0" applyAlignment="0" applyProtection="0">
      <alignment horizontal="left" vertical="center" indent="1"/>
    </xf>
    <xf numFmtId="14" fontId="7" fillId="0" borderId="0" applyFont="0" applyFill="0" applyBorder="0" applyAlignment="0" applyProtection="0"/>
    <xf numFmtId="0" fontId="11" fillId="3" borderId="1" applyNumberFormat="0" applyFill="0" applyBorder="0" applyProtection="0">
      <alignment horizontal="left" vertical="top"/>
    </xf>
    <xf numFmtId="0" fontId="12" fillId="4" borderId="2" applyNumberFormat="0" applyFill="0" applyBorder="0" applyProtection="0">
      <alignment horizontal="left"/>
    </xf>
    <xf numFmtId="0" fontId="8" fillId="2" borderId="0" applyNumberFormat="0" applyBorder="0" applyAlignment="0" applyProtection="0">
      <alignment horizontal="left" vertical="center" indent="1"/>
    </xf>
    <xf numFmtId="0" fontId="6" fillId="0" borderId="0" applyNumberFormat="0" applyFill="0" applyBorder="0" applyAlignment="0" applyProtection="0">
      <alignment horizontal="center"/>
    </xf>
    <xf numFmtId="0" fontId="10" fillId="0" borderId="0" applyNumberFormat="0" applyFill="0" applyBorder="0" applyProtection="0">
      <alignment horizontal="left" vertical="center" indent="2"/>
    </xf>
  </cellStyleXfs>
  <cellXfs count="24">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5" fillId="2" borderId="0" xfId="2" applyFont="1" applyFill="1" applyBorder="1" applyAlignment="1">
      <alignment horizontal="left" vertical="center" indent="1"/>
    </xf>
    <xf numFmtId="14" fontId="5" fillId="2" borderId="0" xfId="2" applyFont="1" applyFill="1" applyAlignment="1">
      <alignment horizontal="left" vertical="center" indent="1"/>
    </xf>
    <xf numFmtId="0" fontId="11" fillId="4" borderId="0" xfId="3" applyFill="1" applyBorder="1">
      <alignment horizontal="left" vertical="top"/>
    </xf>
    <xf numFmtId="14" fontId="11" fillId="4" borderId="0" xfId="3" applyNumberFormat="1" applyFill="1" applyBorder="1">
      <alignment horizontal="left" vertical="top"/>
    </xf>
    <xf numFmtId="0" fontId="11" fillId="4" borderId="3" xfId="3" applyFill="1" applyBorder="1">
      <alignment horizontal="left" vertical="top"/>
    </xf>
    <xf numFmtId="0" fontId="14" fillId="4" borderId="2" xfId="4" applyFont="1" applyFill="1" applyBorder="1">
      <alignment horizontal="left"/>
    </xf>
    <xf numFmtId="0" fontId="14" fillId="4" borderId="4" xfId="4" applyFont="1" applyFill="1" applyBorder="1">
      <alignment horizontal="left"/>
    </xf>
    <xf numFmtId="0" fontId="14" fillId="2" borderId="0" xfId="6" applyFont="1" applyFill="1" applyBorder="1" applyAlignment="1">
      <alignment horizontal="left" vertical="center" indent="1"/>
    </xf>
    <xf numFmtId="0" fontId="15" fillId="2" borderId="0" xfId="5" applyFont="1" applyBorder="1" applyAlignment="1">
      <alignment horizontal="left" vertical="center" indent="1"/>
    </xf>
    <xf numFmtId="0" fontId="16" fillId="2" borderId="0" xfId="1" applyFont="1" applyFill="1" applyBorder="1" applyAlignment="1">
      <alignment horizontal="left" vertical="center" indent="1"/>
    </xf>
    <xf numFmtId="0" fontId="13" fillId="2" borderId="0" xfId="0" applyFont="1" applyFill="1" applyBorder="1">
      <alignment horizontal="left" vertical="center" indent="1"/>
    </xf>
    <xf numFmtId="0" fontId="13" fillId="2" borderId="0" xfId="0" applyFont="1" applyFill="1" applyBorder="1" applyAlignment="1">
      <alignment horizontal="left" vertical="center" wrapText="1" indent="1"/>
    </xf>
    <xf numFmtId="14" fontId="13" fillId="2" borderId="0" xfId="2" applyFont="1" applyFill="1" applyBorder="1" applyAlignment="1">
      <alignment horizontal="left" vertical="center" indent="1"/>
    </xf>
    <xf numFmtId="0" fontId="13" fillId="2" borderId="0" xfId="0" applyFont="1">
      <alignment horizontal="left" vertical="center" indent="1"/>
    </xf>
    <xf numFmtId="0" fontId="13" fillId="2" borderId="0" xfId="6" applyFont="1" applyFill="1" applyBorder="1">
      <alignment horizontal="center"/>
    </xf>
    <xf numFmtId="49" fontId="13" fillId="2" borderId="0" xfId="0" applyNumberFormat="1" applyFont="1" applyFill="1" applyBorder="1" applyAlignment="1">
      <alignment horizontal="left" vertical="top" wrapText="1" indent="1"/>
    </xf>
    <xf numFmtId="0" fontId="13" fillId="2" borderId="0" xfId="0" applyFont="1" applyFill="1" applyBorder="1" applyAlignment="1">
      <alignment horizontal="left" vertical="top" wrapText="1" indent="1"/>
    </xf>
    <xf numFmtId="0" fontId="18" fillId="4" borderId="5" xfId="7" applyFont="1" applyFill="1" applyBorder="1" applyAlignment="1">
      <alignment vertical="center" wrapText="1"/>
    </xf>
    <xf numFmtId="0" fontId="17" fillId="4" borderId="2" xfId="7" applyFont="1" applyFill="1" applyBorder="1" applyAlignment="1">
      <alignment vertical="center"/>
    </xf>
    <xf numFmtId="0" fontId="17" fillId="4" borderId="6" xfId="7" applyFont="1" applyFill="1" applyBorder="1" applyAlignment="1">
      <alignment vertical="center"/>
    </xf>
    <xf numFmtId="0" fontId="17" fillId="4" borderId="0" xfId="7" applyFont="1" applyFill="1" applyBorder="1" applyAlignment="1">
      <alignment vertical="center"/>
    </xf>
  </cellXfs>
  <cellStyles count="8">
    <cellStyle name="Closed Color" xfId="1"/>
    <cellStyle name="Date" xfId="2"/>
    <cellStyle name="Input" xfId="3" builtinId="20" customBuiltin="1"/>
    <cellStyle name="Input Labels" xfId="4"/>
    <cellStyle name="Normal" xfId="0" builtinId="0" customBuiltin="1"/>
    <cellStyle name="Open Color" xfId="5"/>
    <cellStyle name="Table Header" xfId="6"/>
    <cellStyle name="Title" xfId="7" builtinId="15" customBuiltin="1"/>
  </cellStyles>
  <dxfs count="4">
    <dxf>
      <font>
        <strike val="0"/>
        <outline val="0"/>
        <shadow val="0"/>
        <u val="none"/>
        <vertAlign val="baseline"/>
        <sz val="14"/>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3"/>
      <tableStyleElement type="headerRow"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809252851585478E-2"/>
          <c:y val="0"/>
          <c:w val="0.97886606699030965"/>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0</c:v>
                </c:pt>
                <c:pt idx="1">
                  <c:v>0</c:v>
                </c:pt>
                <c:pt idx="2">
                  <c:v>0</c:v>
                </c:pt>
                <c:pt idx="3">
                  <c:v>0</c:v>
                </c:pt>
                <c:pt idx="4">
                  <c:v>0</c:v>
                </c:pt>
                <c:pt idx="5">
                  <c:v>0</c:v>
                </c:pt>
                <c:pt idx="6">
                  <c:v>1</c:v>
                </c:pt>
                <c:pt idx="7">
                  <c:v>1</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numCache>
            </c:numRef>
          </c:val>
        </c:ser>
        <c:dLbls>
          <c:showLegendKey val="0"/>
          <c:showVal val="0"/>
          <c:showCatName val="0"/>
          <c:showSerName val="0"/>
          <c:showPercent val="0"/>
          <c:showBubbleSize val="0"/>
        </c:dLbls>
        <c:axId val="124155224"/>
        <c:axId val="124155608"/>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[0]!opened</c:f>
              <c:numCache>
                <c:formatCode>General</c:formatCode>
                <c:ptCount val="30"/>
                <c:pt idx="0">
                  <c:v>0</c:v>
                </c:pt>
                <c:pt idx="1">
                  <c:v>0</c:v>
                </c:pt>
                <c:pt idx="2">
                  <c:v>0</c:v>
                </c:pt>
                <c:pt idx="3">
                  <c:v>0</c:v>
                </c:pt>
                <c:pt idx="4">
                  <c:v>7</c:v>
                </c:pt>
                <c:pt idx="5">
                  <c:v>7</c:v>
                </c:pt>
                <c:pt idx="6">
                  <c:v>7</c:v>
                </c:pt>
                <c:pt idx="7">
                  <c:v>7</c:v>
                </c:pt>
                <c:pt idx="8">
                  <c:v>7</c:v>
                </c:pt>
                <c:pt idx="9">
                  <c:v>7</c:v>
                </c:pt>
                <c:pt idx="10">
                  <c:v>7</c:v>
                </c:pt>
                <c:pt idx="11">
                  <c:v>7</c:v>
                </c:pt>
                <c:pt idx="12">
                  <c:v>7</c:v>
                </c:pt>
                <c:pt idx="13">
                  <c:v>7</c:v>
                </c:pt>
                <c:pt idx="14">
                  <c:v>7</c:v>
                </c:pt>
                <c:pt idx="15">
                  <c:v>7</c:v>
                </c:pt>
                <c:pt idx="16">
                  <c:v>7</c:v>
                </c:pt>
                <c:pt idx="17">
                  <c:v>7</c:v>
                </c:pt>
                <c:pt idx="18">
                  <c:v>7</c:v>
                </c:pt>
                <c:pt idx="19">
                  <c:v>7</c:v>
                </c:pt>
                <c:pt idx="20">
                  <c:v>7</c:v>
                </c:pt>
                <c:pt idx="21">
                  <c:v>7</c:v>
                </c:pt>
                <c:pt idx="22">
                  <c:v>7</c:v>
                </c:pt>
                <c:pt idx="23">
                  <c:v>7</c:v>
                </c:pt>
                <c:pt idx="24">
                  <c:v>7</c:v>
                </c:pt>
                <c:pt idx="25">
                  <c:v>7</c:v>
                </c:pt>
                <c:pt idx="26">
                  <c:v>7</c:v>
                </c:pt>
                <c:pt idx="27">
                  <c:v>7</c:v>
                </c:pt>
                <c:pt idx="28">
                  <c:v>7</c:v>
                </c:pt>
                <c:pt idx="29">
                  <c:v>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[0]!closed</c:f>
              <c:numCache>
                <c:formatCode>General</c:formatCode>
                <c:ptCount val="30"/>
                <c:pt idx="0">
                  <c:v>0</c:v>
                </c:pt>
                <c:pt idx="1">
                  <c:v>0</c:v>
                </c:pt>
                <c:pt idx="2">
                  <c:v>0</c:v>
                </c:pt>
                <c:pt idx="3">
                  <c:v>0</c:v>
                </c:pt>
                <c:pt idx="4">
                  <c:v>0</c:v>
                </c:pt>
                <c:pt idx="5">
                  <c:v>0</c:v>
                </c:pt>
                <c:pt idx="6">
                  <c:v>1</c:v>
                </c:pt>
                <c:pt idx="7">
                  <c:v>1</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[0]!opened_labels</c:f>
              <c:numCache>
                <c:formatCode>General</c:formatCode>
                <c:ptCount val="30"/>
                <c:pt idx="0">
                  <c:v>0.28000000000000003</c:v>
                </c:pt>
                <c:pt idx="1">
                  <c:v>0.28000000000000003</c:v>
                </c:pt>
                <c:pt idx="2">
                  <c:v>0.28000000000000003</c:v>
                </c:pt>
                <c:pt idx="3">
                  <c:v>0.28000000000000003</c:v>
                </c:pt>
                <c:pt idx="4">
                  <c:v>7.28</c:v>
                </c:pt>
                <c:pt idx="5">
                  <c:v>7.28</c:v>
                </c:pt>
                <c:pt idx="6">
                  <c:v>7.28</c:v>
                </c:pt>
                <c:pt idx="7">
                  <c:v>7.28</c:v>
                </c:pt>
                <c:pt idx="8">
                  <c:v>7.28</c:v>
                </c:pt>
                <c:pt idx="9">
                  <c:v>7.28</c:v>
                </c:pt>
                <c:pt idx="10">
                  <c:v>7.28</c:v>
                </c:pt>
                <c:pt idx="11">
                  <c:v>7.28</c:v>
                </c:pt>
                <c:pt idx="12">
                  <c:v>7.28</c:v>
                </c:pt>
                <c:pt idx="13">
                  <c:v>7.28</c:v>
                </c:pt>
                <c:pt idx="14">
                  <c:v>7.28</c:v>
                </c:pt>
                <c:pt idx="15">
                  <c:v>7.28</c:v>
                </c:pt>
                <c:pt idx="16">
                  <c:v>7.28</c:v>
                </c:pt>
                <c:pt idx="17">
                  <c:v>7.28</c:v>
                </c:pt>
                <c:pt idx="18">
                  <c:v>7.28</c:v>
                </c:pt>
                <c:pt idx="19">
                  <c:v>7.28</c:v>
                </c:pt>
                <c:pt idx="20">
                  <c:v>7.28</c:v>
                </c:pt>
                <c:pt idx="21">
                  <c:v>7.28</c:v>
                </c:pt>
                <c:pt idx="22">
                  <c:v>7.28</c:v>
                </c:pt>
                <c:pt idx="23">
                  <c:v>7.28</c:v>
                </c:pt>
                <c:pt idx="24">
                  <c:v>7.28</c:v>
                </c:pt>
                <c:pt idx="25">
                  <c:v>7.28</c:v>
                </c:pt>
                <c:pt idx="26">
                  <c:v>7.28</c:v>
                </c:pt>
                <c:pt idx="27">
                  <c:v>7.28</c:v>
                </c:pt>
                <c:pt idx="28">
                  <c:v>7.28</c:v>
                </c:pt>
                <c:pt idx="29">
                  <c:v>7.28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[0]!closed_labels</c:f>
              <c:numCache>
                <c:formatCode>General</c:formatCode>
                <c:ptCount val="30"/>
                <c:pt idx="0">
                  <c:v>0.28000000000000003</c:v>
                </c:pt>
                <c:pt idx="1">
                  <c:v>0.28000000000000003</c:v>
                </c:pt>
                <c:pt idx="2">
                  <c:v>0.28000000000000003</c:v>
                </c:pt>
                <c:pt idx="3">
                  <c:v>0.28000000000000003</c:v>
                </c:pt>
                <c:pt idx="4">
                  <c:v>0.28000000000000003</c:v>
                </c:pt>
                <c:pt idx="5">
                  <c:v>0.28000000000000003</c:v>
                </c:pt>
                <c:pt idx="6">
                  <c:v>1.28</c:v>
                </c:pt>
                <c:pt idx="7">
                  <c:v>1.28</c:v>
                </c:pt>
                <c:pt idx="8">
                  <c:v>2.2800000000000002</c:v>
                </c:pt>
                <c:pt idx="9">
                  <c:v>2.2800000000000002</c:v>
                </c:pt>
                <c:pt idx="10">
                  <c:v>2.2800000000000002</c:v>
                </c:pt>
                <c:pt idx="11">
                  <c:v>2.2800000000000002</c:v>
                </c:pt>
                <c:pt idx="12">
                  <c:v>2.2800000000000002</c:v>
                </c:pt>
                <c:pt idx="13">
                  <c:v>2.2800000000000002</c:v>
                </c:pt>
                <c:pt idx="14">
                  <c:v>2.2800000000000002</c:v>
                </c:pt>
                <c:pt idx="15">
                  <c:v>2.2800000000000002</c:v>
                </c:pt>
                <c:pt idx="16">
                  <c:v>2.2800000000000002</c:v>
                </c:pt>
                <c:pt idx="17">
                  <c:v>2.2800000000000002</c:v>
                </c:pt>
                <c:pt idx="18">
                  <c:v>2.2800000000000002</c:v>
                </c:pt>
                <c:pt idx="19">
                  <c:v>2.2800000000000002</c:v>
                </c:pt>
                <c:pt idx="20">
                  <c:v>2.2800000000000002</c:v>
                </c:pt>
                <c:pt idx="21">
                  <c:v>2.2800000000000002</c:v>
                </c:pt>
                <c:pt idx="22">
                  <c:v>2.2800000000000002</c:v>
                </c:pt>
                <c:pt idx="23">
                  <c:v>2.2800000000000002</c:v>
                </c:pt>
                <c:pt idx="24">
                  <c:v>2.2800000000000002</c:v>
                </c:pt>
                <c:pt idx="25">
                  <c:v>2.2800000000000002</c:v>
                </c:pt>
                <c:pt idx="26">
                  <c:v>2.2800000000000002</c:v>
                </c:pt>
                <c:pt idx="27">
                  <c:v>2.2800000000000002</c:v>
                </c:pt>
                <c:pt idx="28">
                  <c:v>2.2800000000000002</c:v>
                </c:pt>
                <c:pt idx="29">
                  <c:v>2.2800000000000002</c:v>
                </c:pt>
              </c:numCache>
            </c:numRef>
          </c:val>
          <c:smooth val="0"/>
        </c:ser>
        <c:dLbls>
          <c:showLegendKey val="0"/>
          <c:showVal val="0"/>
          <c:showCatName val="0"/>
          <c:showSerName val="0"/>
          <c:showPercent val="0"/>
          <c:showBubbleSize val="0"/>
        </c:dLbls>
        <c:marker val="1"/>
        <c:smooth val="0"/>
        <c:axId val="124155224"/>
        <c:axId val="124155608"/>
      </c:lineChart>
      <c:dateAx>
        <c:axId val="124155224"/>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124155608"/>
        <c:crosses val="autoZero"/>
        <c:auto val="0"/>
        <c:lblOffset val="100"/>
        <c:baseTimeUnit val="days"/>
      </c:dateAx>
      <c:valAx>
        <c:axId val="124155608"/>
        <c:scaling>
          <c:orientation val="minMax"/>
        </c:scaling>
        <c:delete val="1"/>
        <c:axPos val="l"/>
        <c:numFmt formatCode="General" sourceLinked="1"/>
        <c:majorTickMark val="out"/>
        <c:minorTickMark val="none"/>
        <c:tickLblPos val="nextTo"/>
        <c:crossAx val="124155224"/>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10</xdr:col>
      <xdr:colOff>5565</xdr:colOff>
      <xdr:row>14</xdr:row>
      <xdr:rowOff>120317</xdr:rowOff>
    </xdr:to>
    <xdr:sp macro="" textlink="">
      <xdr:nvSpPr>
        <xdr:cNvPr id="4" name="TextBox 2" descr="Used to provide a background color for the chart's horizontal axis." title="Background Color"/>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clientData/>
  </xdr:twoCellAnchor>
  <xdr:twoCellAnchor>
    <xdr:from>
      <xdr:col>0</xdr:col>
      <xdr:colOff>12700</xdr:colOff>
      <xdr:row>3</xdr:row>
      <xdr:rowOff>6350</xdr:rowOff>
    </xdr:from>
    <xdr:to>
      <xdr:col>10</xdr:col>
      <xdr:colOff>57150</xdr:colOff>
      <xdr:row>13</xdr:row>
      <xdr:rowOff>139700</xdr:rowOff>
    </xdr:to>
    <xdr:graphicFrame macro="">
      <xdr:nvGraphicFramePr>
        <xdr:cNvPr id="1029" name="Chart 1" descr="LIne chart that plots Opened vs. Closed issues per day for a given time fram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J107" totalsRowShown="0" headerRowDxfId="0">
  <autoFilter ref="B16:J107"/>
  <tableColumns count="9">
    <tableColumn id="10" name="#"/>
    <tableColumn id="1" name="ISSUE"/>
    <tableColumn id="2" name="TYPE"/>
    <tableColumn id="3" name="PRIORITY"/>
    <tableColumn id="4" name="OPENED ON" dataCellStyle="Date"/>
    <tableColumn id="5" name="OPENED BY"/>
    <tableColumn id="7" name="CLOSED ON" dataCellStyle="Date"/>
    <tableColumn id="8" name="CLOSED BY"/>
    <tableColumn id="9" name="NOTES"/>
  </tableColumns>
  <tableStyleInfo name="Project Issue Tracker" showFirstColumn="0" showLastColumn="0" showRowStripes="1" showColumnStripes="0"/>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J107"/>
  <sheetViews>
    <sheetView showGridLines="0" tabSelected="1" topLeftCell="A16" zoomScaleNormal="100" workbookViewId="0">
      <selection activeCell="J23" sqref="J23"/>
    </sheetView>
  </sheetViews>
  <sheetFormatPr defaultRowHeight="30" customHeight="1" x14ac:dyDescent="0.35"/>
  <cols>
    <col min="1" max="1" width="2.75" customWidth="1"/>
    <col min="2" max="2" width="6.25" customWidth="1"/>
    <col min="3" max="3" width="25.75" customWidth="1"/>
    <col min="4" max="4" width="11.4140625" customWidth="1"/>
    <col min="5" max="5" width="12.08203125" customWidth="1"/>
    <col min="6" max="6" width="15.9140625" customWidth="1"/>
    <col min="7" max="7" width="14.83203125" customWidth="1"/>
    <col min="8" max="8" width="18" customWidth="1"/>
    <col min="9" max="9" width="14" customWidth="1"/>
    <col min="10" max="10" width="27.33203125" customWidth="1"/>
    <col min="11" max="11" width="2.83203125" customWidth="1"/>
  </cols>
  <sheetData>
    <row r="1" spans="2:10" ht="4.5" customHeight="1" x14ac:dyDescent="0.35"/>
    <row r="2" spans="2:10" ht="20.5" customHeight="1" x14ac:dyDescent="0.45">
      <c r="B2" s="20" t="s">
        <v>50</v>
      </c>
      <c r="C2" s="21"/>
      <c r="D2" s="21"/>
      <c r="E2" s="21"/>
      <c r="F2" s="21"/>
      <c r="G2" s="8" t="s">
        <v>18</v>
      </c>
      <c r="H2" s="8" t="s">
        <v>19</v>
      </c>
      <c r="I2" s="8" t="s">
        <v>25</v>
      </c>
      <c r="J2" s="9" t="s">
        <v>26</v>
      </c>
    </row>
    <row r="3" spans="2:10" ht="20" customHeight="1" x14ac:dyDescent="0.35">
      <c r="B3" s="22"/>
      <c r="C3" s="23"/>
      <c r="D3" s="23"/>
      <c r="E3" s="23"/>
      <c r="F3" s="23"/>
      <c r="G3" s="5" t="s">
        <v>5</v>
      </c>
      <c r="H3" s="5" t="s">
        <v>5</v>
      </c>
      <c r="I3" s="6">
        <v>42430</v>
      </c>
      <c r="J3" s="7">
        <v>30</v>
      </c>
    </row>
    <row r="4" spans="2:10" ht="17.5" customHeight="1" x14ac:dyDescent="0.35"/>
    <row r="5" spans="2:10" ht="16.5" customHeight="1" x14ac:dyDescent="0.35"/>
    <row r="6" spans="2:10" ht="17" customHeight="1" x14ac:dyDescent="0.35"/>
    <row r="7" spans="2:10" ht="18.5" customHeight="1" x14ac:dyDescent="0.35"/>
    <row r="8" spans="2:10" ht="16.5" customHeight="1" x14ac:dyDescent="0.35"/>
    <row r="9" spans="2:10" ht="17" customHeight="1" x14ac:dyDescent="0.35"/>
    <row r="10" spans="2:10" ht="15" customHeight="1" x14ac:dyDescent="0.35"/>
    <row r="11" spans="2:10" ht="15.5" customHeight="1" x14ac:dyDescent="0.35"/>
    <row r="12" spans="2:10" ht="14" customHeight="1" x14ac:dyDescent="0.35"/>
    <row r="13" spans="2:10" ht="5.5" customHeight="1" x14ac:dyDescent="0.35"/>
    <row r="14" spans="2:10" ht="13" customHeight="1" x14ac:dyDescent="0.35"/>
    <row r="15" spans="2:10" ht="18" customHeight="1" x14ac:dyDescent="0.35"/>
    <row r="16" spans="2:10" ht="30" customHeight="1" x14ac:dyDescent="0.35">
      <c r="B16" s="10" t="s">
        <v>2</v>
      </c>
      <c r="C16" s="10" t="s">
        <v>17</v>
      </c>
      <c r="D16" s="10" t="s">
        <v>18</v>
      </c>
      <c r="E16" s="10" t="s">
        <v>19</v>
      </c>
      <c r="F16" s="11" t="s">
        <v>20</v>
      </c>
      <c r="G16" s="10" t="s">
        <v>21</v>
      </c>
      <c r="H16" s="12" t="s">
        <v>22</v>
      </c>
      <c r="I16" s="10" t="s">
        <v>23</v>
      </c>
      <c r="J16" s="10" t="s">
        <v>24</v>
      </c>
    </row>
    <row r="17" spans="2:10" s="16" customFormat="1" ht="30" customHeight="1" x14ac:dyDescent="0.35">
      <c r="B17" s="13">
        <v>1</v>
      </c>
      <c r="C17" s="14" t="s">
        <v>33</v>
      </c>
      <c r="D17" s="13" t="s">
        <v>29</v>
      </c>
      <c r="E17" s="13" t="s">
        <v>13</v>
      </c>
      <c r="F17" s="15">
        <v>42405</v>
      </c>
      <c r="G17" s="13" t="s">
        <v>32</v>
      </c>
      <c r="H17" s="15"/>
      <c r="I17" s="13"/>
      <c r="J17" s="18" t="s">
        <v>37</v>
      </c>
    </row>
    <row r="18" spans="2:10" s="16" customFormat="1" ht="30" customHeight="1" x14ac:dyDescent="0.35">
      <c r="B18" s="13">
        <v>2</v>
      </c>
      <c r="C18" s="14" t="s">
        <v>27</v>
      </c>
      <c r="D18" s="13" t="s">
        <v>28</v>
      </c>
      <c r="E18" s="13" t="s">
        <v>14</v>
      </c>
      <c r="F18" s="15">
        <v>42405</v>
      </c>
      <c r="G18" s="13" t="s">
        <v>32</v>
      </c>
      <c r="H18" s="15"/>
      <c r="I18" s="13"/>
      <c r="J18" s="19" t="s">
        <v>38</v>
      </c>
    </row>
    <row r="19" spans="2:10" s="16" customFormat="1" ht="30" customHeight="1" x14ac:dyDescent="0.35">
      <c r="B19" s="13">
        <v>3</v>
      </c>
      <c r="C19" s="14" t="s">
        <v>30</v>
      </c>
      <c r="D19" s="13" t="s">
        <v>31</v>
      </c>
      <c r="E19" s="17" t="s">
        <v>14</v>
      </c>
      <c r="F19" s="15">
        <v>42405</v>
      </c>
      <c r="G19" s="13" t="s">
        <v>32</v>
      </c>
      <c r="H19" s="15"/>
      <c r="I19" s="13"/>
      <c r="J19" s="18" t="s">
        <v>39</v>
      </c>
    </row>
    <row r="20" spans="2:10" s="16" customFormat="1" ht="30" customHeight="1" x14ac:dyDescent="0.35">
      <c r="B20" s="13">
        <v>4</v>
      </c>
      <c r="C20" s="14" t="s">
        <v>35</v>
      </c>
      <c r="D20" s="13" t="s">
        <v>34</v>
      </c>
      <c r="E20" s="13" t="s">
        <v>13</v>
      </c>
      <c r="F20" s="15">
        <v>42405</v>
      </c>
      <c r="G20" s="13" t="s">
        <v>32</v>
      </c>
      <c r="H20" s="15"/>
      <c r="I20" s="13"/>
      <c r="J20" s="19" t="s">
        <v>36</v>
      </c>
    </row>
    <row r="21" spans="2:10" s="16" customFormat="1" ht="30" customHeight="1" x14ac:dyDescent="0.35">
      <c r="B21" s="13">
        <v>5</v>
      </c>
      <c r="C21" s="14" t="s">
        <v>40</v>
      </c>
      <c r="D21" s="13" t="s">
        <v>41</v>
      </c>
      <c r="E21" s="13" t="s">
        <v>13</v>
      </c>
      <c r="F21" s="15">
        <v>42405</v>
      </c>
      <c r="G21" s="13" t="s">
        <v>32</v>
      </c>
      <c r="H21" s="15"/>
      <c r="I21" s="13"/>
      <c r="J21" s="18" t="s">
        <v>42</v>
      </c>
    </row>
    <row r="22" spans="2:10" s="16" customFormat="1" ht="30" customHeight="1" x14ac:dyDescent="0.35">
      <c r="B22" s="13">
        <v>6</v>
      </c>
      <c r="C22" s="13" t="s">
        <v>43</v>
      </c>
      <c r="D22" s="13" t="s">
        <v>44</v>
      </c>
      <c r="E22" s="13" t="s">
        <v>15</v>
      </c>
      <c r="F22" s="15">
        <v>42405</v>
      </c>
      <c r="G22" s="13" t="s">
        <v>32</v>
      </c>
      <c r="H22" s="15">
        <v>42407</v>
      </c>
      <c r="I22" s="13" t="s">
        <v>45</v>
      </c>
      <c r="J22" s="19" t="s">
        <v>46</v>
      </c>
    </row>
    <row r="23" spans="2:10" s="16" customFormat="1" ht="30" customHeight="1" x14ac:dyDescent="0.35">
      <c r="B23" s="13">
        <v>7</v>
      </c>
      <c r="C23" s="14" t="s">
        <v>47</v>
      </c>
      <c r="D23" s="13" t="s">
        <v>48</v>
      </c>
      <c r="E23" s="13" t="s">
        <v>15</v>
      </c>
      <c r="F23" s="15">
        <v>42405</v>
      </c>
      <c r="G23" s="13" t="s">
        <v>32</v>
      </c>
      <c r="H23" s="15">
        <v>42409</v>
      </c>
      <c r="I23" s="13" t="s">
        <v>45</v>
      </c>
      <c r="J23" s="18" t="s">
        <v>49</v>
      </c>
    </row>
    <row r="24" spans="2:10" s="16" customFormat="1" ht="30" customHeight="1" x14ac:dyDescent="0.35">
      <c r="B24" s="13">
        <v>8</v>
      </c>
      <c r="C24" s="13"/>
      <c r="D24" s="13"/>
      <c r="E24" s="13"/>
      <c r="F24" s="15"/>
      <c r="G24" s="13"/>
      <c r="H24" s="15"/>
      <c r="I24" s="13"/>
      <c r="J24" s="19"/>
    </row>
    <row r="25" spans="2:10" s="16" customFormat="1" ht="30" customHeight="1" x14ac:dyDescent="0.35">
      <c r="B25" s="13"/>
      <c r="C25" s="13"/>
      <c r="D25" s="13"/>
      <c r="E25" s="13"/>
      <c r="F25" s="15"/>
      <c r="G25" s="13"/>
      <c r="H25" s="15"/>
      <c r="I25" s="13"/>
      <c r="J25" s="18"/>
    </row>
    <row r="26" spans="2:10" s="16" customFormat="1" ht="30" customHeight="1" x14ac:dyDescent="0.35">
      <c r="B26" s="13"/>
      <c r="C26" s="13"/>
      <c r="D26" s="13"/>
      <c r="E26" s="13"/>
      <c r="F26" s="15"/>
      <c r="G26" s="13"/>
      <c r="H26" s="15"/>
      <c r="I26" s="13"/>
    </row>
    <row r="27" spans="2:10" s="16" customFormat="1" ht="30" customHeight="1" x14ac:dyDescent="0.35">
      <c r="B27" s="13"/>
      <c r="C27" s="13"/>
      <c r="D27" s="13"/>
      <c r="E27" s="13"/>
      <c r="F27" s="15"/>
      <c r="G27" s="13"/>
      <c r="H27" s="15"/>
      <c r="I27" s="13"/>
    </row>
    <row r="28" spans="2:10" s="16" customFormat="1" ht="30" customHeight="1" x14ac:dyDescent="0.35">
      <c r="B28" s="13"/>
      <c r="C28" s="13"/>
      <c r="D28" s="13"/>
      <c r="E28" s="13"/>
      <c r="F28" s="15"/>
      <c r="G28" s="13"/>
      <c r="H28" s="15"/>
      <c r="I28" s="13"/>
    </row>
    <row r="29" spans="2:10" s="16" customFormat="1" ht="30" customHeight="1" x14ac:dyDescent="0.35">
      <c r="B29" s="13"/>
      <c r="C29" s="13"/>
      <c r="D29" s="13"/>
      <c r="E29" s="13"/>
      <c r="F29" s="15"/>
      <c r="G29" s="13"/>
      <c r="H29" s="15"/>
      <c r="I29" s="13"/>
    </row>
    <row r="30" spans="2:10" s="16" customFormat="1" ht="30" customHeight="1" x14ac:dyDescent="0.35">
      <c r="B30" s="13"/>
      <c r="C30" s="13"/>
      <c r="D30" s="13"/>
      <c r="E30" s="13"/>
      <c r="F30" s="15"/>
      <c r="G30" s="13"/>
      <c r="H30" s="15"/>
      <c r="I30" s="13"/>
    </row>
    <row r="31" spans="2:10" s="16" customFormat="1" ht="30" customHeight="1" x14ac:dyDescent="0.35">
      <c r="B31" s="13"/>
      <c r="C31" s="13"/>
      <c r="D31" s="13"/>
      <c r="E31" s="13"/>
      <c r="F31" s="15"/>
      <c r="G31" s="13"/>
      <c r="H31" s="15"/>
      <c r="I31" s="13"/>
    </row>
    <row r="32" spans="2:10" s="16" customFormat="1" ht="30" customHeight="1" x14ac:dyDescent="0.35">
      <c r="B32" s="13"/>
      <c r="C32" s="13"/>
      <c r="D32" s="13"/>
      <c r="E32" s="13"/>
      <c r="F32" s="15"/>
      <c r="G32" s="13"/>
      <c r="H32" s="15"/>
      <c r="I32" s="13"/>
    </row>
    <row r="33" spans="2:9" s="16" customFormat="1" ht="30" customHeight="1" x14ac:dyDescent="0.35">
      <c r="B33" s="13"/>
      <c r="C33" s="13"/>
      <c r="D33" s="13"/>
      <c r="E33" s="13"/>
      <c r="F33" s="15"/>
      <c r="G33" s="13"/>
      <c r="H33" s="15"/>
      <c r="I33" s="13"/>
    </row>
    <row r="34" spans="2:9" s="16" customFormat="1" ht="30" customHeight="1" x14ac:dyDescent="0.35">
      <c r="B34" s="13"/>
      <c r="C34" s="13"/>
      <c r="D34" s="13"/>
      <c r="E34" s="13"/>
      <c r="F34" s="15"/>
      <c r="G34" s="13"/>
      <c r="H34" s="15"/>
      <c r="I34" s="13"/>
    </row>
    <row r="35" spans="2:9" s="16" customFormat="1" ht="30" customHeight="1" x14ac:dyDescent="0.35">
      <c r="B35" s="13"/>
      <c r="C35" s="13"/>
      <c r="D35" s="13"/>
      <c r="E35" s="13"/>
      <c r="F35" s="15"/>
      <c r="G35" s="13"/>
      <c r="H35" s="15"/>
      <c r="I35" s="13"/>
    </row>
    <row r="36" spans="2:9" s="16" customFormat="1" ht="30" customHeight="1" x14ac:dyDescent="0.35">
      <c r="B36" s="13"/>
      <c r="C36" s="13"/>
      <c r="D36" s="13"/>
      <c r="E36" s="13"/>
      <c r="F36" s="15"/>
      <c r="G36" s="13"/>
      <c r="H36" s="15"/>
      <c r="I36" s="13"/>
    </row>
    <row r="37" spans="2:9" s="16" customFormat="1" ht="30" customHeight="1" x14ac:dyDescent="0.35">
      <c r="B37" s="13"/>
      <c r="C37" s="13"/>
      <c r="D37" s="13"/>
      <c r="E37" s="13"/>
      <c r="F37" s="15"/>
      <c r="G37" s="13"/>
      <c r="H37" s="15"/>
      <c r="I37" s="13"/>
    </row>
    <row r="38" spans="2:9" s="16" customFormat="1" ht="30" customHeight="1" x14ac:dyDescent="0.35">
      <c r="B38" s="13"/>
      <c r="C38" s="13"/>
      <c r="D38" s="13"/>
      <c r="E38" s="13"/>
      <c r="F38" s="15"/>
      <c r="G38" s="13"/>
      <c r="H38" s="15"/>
      <c r="I38" s="13"/>
    </row>
    <row r="39" spans="2:9" s="16" customFormat="1" ht="30" customHeight="1" x14ac:dyDescent="0.35">
      <c r="B39" s="13"/>
      <c r="C39" s="13"/>
      <c r="D39" s="13"/>
      <c r="E39" s="13"/>
      <c r="F39" s="15"/>
      <c r="G39" s="13"/>
      <c r="H39" s="15"/>
      <c r="I39" s="13"/>
    </row>
    <row r="40" spans="2:9" s="16" customFormat="1" ht="30" customHeight="1" x14ac:dyDescent="0.35">
      <c r="B40" s="13"/>
      <c r="C40" s="13"/>
      <c r="D40" s="13"/>
      <c r="E40" s="13"/>
      <c r="F40" s="15"/>
      <c r="G40" s="13"/>
      <c r="H40" s="15"/>
      <c r="I40" s="13"/>
    </row>
    <row r="41" spans="2:9" s="16" customFormat="1" ht="30" customHeight="1" x14ac:dyDescent="0.35">
      <c r="B41" s="13"/>
      <c r="C41" s="13"/>
      <c r="D41" s="13"/>
      <c r="E41" s="13"/>
      <c r="F41" s="15"/>
      <c r="G41" s="13"/>
      <c r="H41" s="15"/>
      <c r="I41" s="13"/>
    </row>
    <row r="42" spans="2:9" s="16" customFormat="1" ht="30" customHeight="1" x14ac:dyDescent="0.35">
      <c r="B42" s="13"/>
      <c r="C42" s="13"/>
      <c r="D42" s="13"/>
      <c r="E42" s="13"/>
      <c r="F42" s="15"/>
      <c r="G42" s="13"/>
      <c r="H42" s="15"/>
      <c r="I42" s="13"/>
    </row>
    <row r="43" spans="2:9" s="16" customFormat="1" ht="30" customHeight="1" x14ac:dyDescent="0.35">
      <c r="B43" s="13"/>
      <c r="C43" s="13"/>
      <c r="D43" s="13"/>
      <c r="E43" s="13"/>
      <c r="F43" s="15"/>
      <c r="G43" s="13"/>
      <c r="H43" s="15"/>
      <c r="I43" s="13"/>
    </row>
    <row r="44" spans="2:9" s="16" customFormat="1" ht="30" customHeight="1" x14ac:dyDescent="0.35">
      <c r="B44" s="13"/>
      <c r="C44" s="13"/>
      <c r="D44" s="13"/>
      <c r="E44" s="13"/>
      <c r="F44" s="15"/>
      <c r="G44" s="13"/>
      <c r="H44" s="15"/>
      <c r="I44" s="13"/>
    </row>
    <row r="45" spans="2:9" s="16" customFormat="1" ht="30" customHeight="1" x14ac:dyDescent="0.35">
      <c r="B45" s="13"/>
      <c r="C45" s="13"/>
      <c r="D45" s="13"/>
      <c r="E45" s="13"/>
      <c r="F45" s="15"/>
      <c r="G45" s="13"/>
      <c r="H45" s="15"/>
      <c r="I45" s="13"/>
    </row>
    <row r="46" spans="2:9" s="16" customFormat="1" ht="30" customHeight="1" x14ac:dyDescent="0.35">
      <c r="B46" s="13"/>
      <c r="C46" s="13"/>
      <c r="D46" s="13"/>
      <c r="E46" s="13"/>
      <c r="F46" s="15"/>
      <c r="G46" s="13"/>
      <c r="H46" s="15"/>
      <c r="I46" s="13"/>
    </row>
    <row r="47" spans="2:9" s="16" customFormat="1" ht="30" customHeight="1" x14ac:dyDescent="0.35">
      <c r="B47" s="13"/>
      <c r="C47" s="13"/>
      <c r="D47" s="13"/>
      <c r="E47" s="13"/>
      <c r="F47" s="15"/>
      <c r="G47" s="13"/>
      <c r="H47" s="15"/>
      <c r="I47" s="13"/>
    </row>
    <row r="48" spans="2:9" s="16" customFormat="1" ht="30" customHeight="1" x14ac:dyDescent="0.35">
      <c r="B48" s="13"/>
      <c r="C48" s="13"/>
      <c r="D48" s="13"/>
      <c r="E48" s="13"/>
      <c r="F48" s="15"/>
      <c r="G48" s="13"/>
      <c r="H48" s="15"/>
      <c r="I48" s="13"/>
    </row>
    <row r="49" spans="2:9" s="16" customFormat="1" ht="30" customHeight="1" x14ac:dyDescent="0.35">
      <c r="B49" s="13"/>
      <c r="C49" s="13"/>
      <c r="D49" s="13"/>
      <c r="E49" s="13"/>
      <c r="F49" s="15"/>
      <c r="G49" s="13"/>
      <c r="H49" s="15"/>
      <c r="I49" s="13"/>
    </row>
    <row r="50" spans="2:9" s="16" customFormat="1" ht="30" customHeight="1" x14ac:dyDescent="0.35">
      <c r="B50" s="13"/>
      <c r="C50" s="13"/>
      <c r="D50" s="13"/>
      <c r="E50" s="13"/>
      <c r="F50" s="15"/>
      <c r="G50" s="13"/>
      <c r="H50" s="15"/>
      <c r="I50" s="13"/>
    </row>
    <row r="51" spans="2:9" s="16" customFormat="1" ht="30" customHeight="1" x14ac:dyDescent="0.35">
      <c r="B51" s="13"/>
      <c r="C51" s="13"/>
      <c r="D51" s="13"/>
      <c r="E51" s="13"/>
      <c r="F51" s="15"/>
      <c r="G51" s="13"/>
      <c r="H51" s="15"/>
      <c r="I51" s="13"/>
    </row>
    <row r="52" spans="2:9" s="16" customFormat="1" ht="30" customHeight="1" x14ac:dyDescent="0.35">
      <c r="B52" s="13"/>
      <c r="C52" s="13"/>
      <c r="D52" s="13"/>
      <c r="E52" s="13"/>
      <c r="F52" s="15"/>
      <c r="G52" s="13"/>
      <c r="H52" s="15"/>
      <c r="I52" s="13"/>
    </row>
    <row r="53" spans="2:9" s="16" customFormat="1" ht="30" customHeight="1" x14ac:dyDescent="0.35">
      <c r="B53" s="13"/>
      <c r="C53" s="13"/>
      <c r="D53" s="13"/>
      <c r="E53" s="13"/>
      <c r="F53" s="15"/>
      <c r="G53" s="13"/>
      <c r="H53" s="15"/>
      <c r="I53" s="13"/>
    </row>
    <row r="54" spans="2:9" s="16" customFormat="1" ht="30" customHeight="1" x14ac:dyDescent="0.35">
      <c r="B54" s="13"/>
      <c r="C54" s="13"/>
      <c r="D54" s="13"/>
      <c r="E54" s="13"/>
      <c r="F54" s="15"/>
      <c r="G54" s="13"/>
      <c r="H54" s="15"/>
      <c r="I54" s="13"/>
    </row>
    <row r="55" spans="2:9" s="16" customFormat="1" ht="30" customHeight="1" x14ac:dyDescent="0.35">
      <c r="B55" s="13"/>
      <c r="C55" s="13"/>
      <c r="D55" s="13"/>
      <c r="E55" s="13"/>
      <c r="F55" s="15"/>
      <c r="G55" s="13"/>
      <c r="H55" s="15"/>
      <c r="I55" s="13"/>
    </row>
    <row r="56" spans="2:9" s="16" customFormat="1" ht="30" customHeight="1" x14ac:dyDescent="0.35">
      <c r="B56" s="13"/>
      <c r="C56" s="13"/>
      <c r="D56" s="13"/>
      <c r="E56" s="13"/>
      <c r="F56" s="15"/>
      <c r="G56" s="13"/>
      <c r="H56" s="15"/>
      <c r="I56" s="13"/>
    </row>
    <row r="57" spans="2:9" s="16" customFormat="1" ht="30" customHeight="1" x14ac:dyDescent="0.35">
      <c r="B57" s="13"/>
      <c r="C57" s="13"/>
      <c r="D57" s="13"/>
      <c r="E57" s="13"/>
      <c r="F57" s="15"/>
      <c r="G57" s="13"/>
      <c r="H57" s="15"/>
      <c r="I57" s="13"/>
    </row>
    <row r="58" spans="2:9" s="16" customFormat="1" ht="30" customHeight="1" x14ac:dyDescent="0.35">
      <c r="B58" s="13"/>
      <c r="C58" s="13"/>
      <c r="D58" s="13"/>
      <c r="E58" s="13"/>
      <c r="F58" s="15"/>
      <c r="G58" s="13"/>
      <c r="H58" s="15"/>
      <c r="I58" s="13"/>
    </row>
    <row r="59" spans="2:9" s="16" customFormat="1" ht="30" customHeight="1" x14ac:dyDescent="0.35">
      <c r="B59" s="13"/>
      <c r="C59" s="13"/>
      <c r="D59" s="13"/>
      <c r="E59" s="13"/>
      <c r="F59" s="15"/>
      <c r="G59" s="13"/>
      <c r="H59" s="15"/>
      <c r="I59" s="13"/>
    </row>
    <row r="60" spans="2:9" s="16" customFormat="1" ht="30" customHeight="1" x14ac:dyDescent="0.35">
      <c r="B60" s="13"/>
      <c r="C60" s="13"/>
      <c r="D60" s="13"/>
      <c r="E60" s="13"/>
      <c r="F60" s="15"/>
      <c r="G60" s="13"/>
      <c r="H60" s="15"/>
      <c r="I60" s="13"/>
    </row>
    <row r="61" spans="2:9" s="16" customFormat="1" ht="30" customHeight="1" x14ac:dyDescent="0.35">
      <c r="B61" s="13"/>
      <c r="C61" s="13"/>
      <c r="D61" s="13"/>
      <c r="E61" s="13"/>
      <c r="F61" s="15"/>
      <c r="G61" s="13"/>
      <c r="H61" s="15"/>
      <c r="I61" s="13"/>
    </row>
    <row r="62" spans="2:9" s="16" customFormat="1" ht="30" customHeight="1" x14ac:dyDescent="0.35">
      <c r="B62" s="13"/>
      <c r="C62" s="13"/>
      <c r="D62" s="13"/>
      <c r="E62" s="13"/>
      <c r="F62" s="15"/>
      <c r="G62" s="13"/>
      <c r="H62" s="15"/>
      <c r="I62" s="13"/>
    </row>
    <row r="63" spans="2:9" s="16" customFormat="1" ht="30" customHeight="1" x14ac:dyDescent="0.35">
      <c r="B63" s="13"/>
      <c r="C63" s="13"/>
      <c r="D63" s="13"/>
      <c r="E63" s="13"/>
      <c r="F63" s="15"/>
      <c r="G63" s="13"/>
      <c r="H63" s="15"/>
      <c r="I63" s="13"/>
    </row>
    <row r="64" spans="2:9" s="16" customFormat="1" ht="30" customHeight="1" x14ac:dyDescent="0.35">
      <c r="B64" s="13"/>
      <c r="C64" s="13"/>
      <c r="D64" s="13"/>
      <c r="E64" s="13"/>
      <c r="F64" s="15"/>
      <c r="G64" s="13"/>
      <c r="H64" s="15"/>
      <c r="I64" s="13"/>
    </row>
    <row r="65" spans="2:9" s="16" customFormat="1" ht="30" customHeight="1" x14ac:dyDescent="0.35">
      <c r="B65" s="13"/>
      <c r="C65" s="13"/>
      <c r="D65" s="13"/>
      <c r="E65" s="13"/>
      <c r="F65" s="15"/>
      <c r="G65" s="13"/>
      <c r="H65" s="15"/>
      <c r="I65" s="13"/>
    </row>
    <row r="66" spans="2:9" ht="30" customHeight="1" x14ac:dyDescent="0.35">
      <c r="B66" s="2"/>
      <c r="C66" s="2"/>
      <c r="D66" s="2"/>
      <c r="E66" s="2"/>
      <c r="F66" s="3"/>
      <c r="G66" s="2"/>
      <c r="H66" s="3"/>
      <c r="I66" s="2"/>
    </row>
    <row r="67" spans="2:9" ht="30" customHeight="1" x14ac:dyDescent="0.35">
      <c r="B67" s="2"/>
      <c r="C67" s="2"/>
      <c r="D67" s="2"/>
      <c r="E67" s="2"/>
      <c r="F67" s="3"/>
      <c r="G67" s="2"/>
      <c r="H67" s="3"/>
      <c r="I67" s="2"/>
    </row>
    <row r="68" spans="2:9" ht="30" customHeight="1" x14ac:dyDescent="0.35">
      <c r="B68" s="2"/>
      <c r="C68" s="2"/>
      <c r="D68" s="2"/>
      <c r="E68" s="2"/>
      <c r="F68" s="3"/>
      <c r="G68" s="2"/>
      <c r="H68" s="3"/>
      <c r="I68" s="2"/>
    </row>
    <row r="69" spans="2:9" ht="30" customHeight="1" x14ac:dyDescent="0.35">
      <c r="B69" s="2"/>
      <c r="C69" s="2"/>
      <c r="D69" s="2"/>
      <c r="E69" s="2"/>
      <c r="F69" s="3"/>
      <c r="G69" s="2"/>
      <c r="H69" s="3"/>
      <c r="I69" s="2"/>
    </row>
    <row r="70" spans="2:9" ht="30" customHeight="1" x14ac:dyDescent="0.35">
      <c r="B70" s="2"/>
      <c r="C70" s="2"/>
      <c r="D70" s="2"/>
      <c r="E70" s="2"/>
      <c r="F70" s="3"/>
      <c r="G70" s="2"/>
      <c r="H70" s="3"/>
      <c r="I70" s="2"/>
    </row>
    <row r="71" spans="2:9" ht="30" customHeight="1" x14ac:dyDescent="0.35">
      <c r="B71" s="2"/>
      <c r="C71" s="2"/>
      <c r="D71" s="2"/>
      <c r="E71" s="2"/>
      <c r="F71" s="3"/>
      <c r="G71" s="2"/>
      <c r="H71" s="3"/>
      <c r="I71" s="2"/>
    </row>
    <row r="72" spans="2:9" ht="30" customHeight="1" x14ac:dyDescent="0.35">
      <c r="B72" s="2"/>
      <c r="C72" s="2"/>
      <c r="D72" s="2"/>
      <c r="E72" s="2"/>
      <c r="F72" s="3"/>
      <c r="G72" s="2"/>
      <c r="H72" s="3"/>
      <c r="I72" s="2"/>
    </row>
    <row r="73" spans="2:9" ht="30" customHeight="1" x14ac:dyDescent="0.35">
      <c r="B73" s="2"/>
      <c r="C73" s="2"/>
      <c r="D73" s="2"/>
      <c r="E73" s="2"/>
      <c r="F73" s="3"/>
      <c r="G73" s="2"/>
      <c r="H73" s="3"/>
      <c r="I73" s="2"/>
    </row>
    <row r="74" spans="2:9" ht="30" customHeight="1" x14ac:dyDescent="0.35">
      <c r="B74" s="2"/>
      <c r="C74" s="2"/>
      <c r="D74" s="2"/>
      <c r="E74" s="2"/>
      <c r="F74" s="3"/>
      <c r="G74" s="2"/>
      <c r="H74" s="3"/>
      <c r="I74" s="2"/>
    </row>
    <row r="75" spans="2:9" ht="30" customHeight="1" x14ac:dyDescent="0.35">
      <c r="B75" s="2"/>
      <c r="C75" s="2"/>
      <c r="D75" s="2"/>
      <c r="E75" s="2"/>
      <c r="F75" s="3"/>
      <c r="G75" s="2"/>
      <c r="H75" s="3"/>
      <c r="I75" s="2"/>
    </row>
    <row r="76" spans="2:9" ht="30" customHeight="1" x14ac:dyDescent="0.35">
      <c r="B76" s="2"/>
      <c r="C76" s="2"/>
      <c r="D76" s="2"/>
      <c r="E76" s="2"/>
      <c r="F76" s="3"/>
      <c r="G76" s="2"/>
      <c r="H76" s="3"/>
      <c r="I76" s="2"/>
    </row>
    <row r="77" spans="2:9" ht="30" customHeight="1" x14ac:dyDescent="0.35">
      <c r="B77" s="2"/>
      <c r="C77" s="2"/>
      <c r="D77" s="2"/>
      <c r="E77" s="2"/>
      <c r="F77" s="3"/>
      <c r="G77" s="2"/>
      <c r="H77" s="3"/>
      <c r="I77" s="2"/>
    </row>
    <row r="78" spans="2:9" ht="30" customHeight="1" x14ac:dyDescent="0.35">
      <c r="B78" s="2"/>
      <c r="C78" s="2"/>
      <c r="D78" s="2"/>
      <c r="E78" s="2"/>
      <c r="F78" s="3"/>
      <c r="G78" s="2"/>
      <c r="H78" s="3"/>
      <c r="I78" s="2"/>
    </row>
    <row r="79" spans="2:9" ht="30" customHeight="1" x14ac:dyDescent="0.35">
      <c r="B79" s="2"/>
      <c r="C79" s="2"/>
      <c r="D79" s="2"/>
      <c r="E79" s="2"/>
      <c r="F79" s="3"/>
      <c r="G79" s="2"/>
      <c r="H79" s="3"/>
      <c r="I79" s="2"/>
    </row>
    <row r="80" spans="2:9" ht="30" customHeight="1" x14ac:dyDescent="0.35">
      <c r="B80" s="2"/>
      <c r="C80" s="2"/>
      <c r="D80" s="2"/>
      <c r="E80" s="2"/>
      <c r="F80" s="3"/>
      <c r="G80" s="2"/>
      <c r="H80" s="3"/>
      <c r="I80" s="2"/>
    </row>
    <row r="81" spans="2:9" ht="30" customHeight="1" x14ac:dyDescent="0.35">
      <c r="B81" s="2"/>
      <c r="C81" s="2"/>
      <c r="D81" s="2"/>
      <c r="E81" s="2"/>
      <c r="F81" s="3"/>
      <c r="G81" s="2"/>
      <c r="H81" s="3"/>
      <c r="I81" s="2"/>
    </row>
    <row r="82" spans="2:9" ht="30" customHeight="1" x14ac:dyDescent="0.35">
      <c r="B82" s="2"/>
      <c r="C82" s="2"/>
      <c r="D82" s="2"/>
      <c r="E82" s="2"/>
      <c r="F82" s="3"/>
      <c r="G82" s="2"/>
      <c r="H82" s="3"/>
      <c r="I82" s="2"/>
    </row>
    <row r="83" spans="2:9" ht="30" customHeight="1" x14ac:dyDescent="0.35">
      <c r="B83" s="2"/>
      <c r="C83" s="2"/>
      <c r="D83" s="2"/>
      <c r="E83" s="2"/>
      <c r="F83" s="3"/>
      <c r="G83" s="2"/>
      <c r="H83" s="3"/>
      <c r="I83" s="2"/>
    </row>
    <row r="84" spans="2:9" ht="30" customHeight="1" x14ac:dyDescent="0.35">
      <c r="B84" s="2"/>
      <c r="C84" s="2"/>
      <c r="D84" s="2"/>
      <c r="E84" s="2"/>
      <c r="F84" s="3"/>
      <c r="G84" s="2"/>
      <c r="H84" s="3"/>
      <c r="I84" s="2"/>
    </row>
    <row r="85" spans="2:9" ht="30" customHeight="1" x14ac:dyDescent="0.35">
      <c r="B85" s="2"/>
      <c r="C85" s="2"/>
      <c r="D85" s="2"/>
      <c r="E85" s="2"/>
      <c r="F85" s="3"/>
      <c r="G85" s="2"/>
      <c r="H85" s="3"/>
      <c r="I85" s="2"/>
    </row>
    <row r="86" spans="2:9" ht="30" customHeight="1" x14ac:dyDescent="0.35">
      <c r="B86" s="2"/>
      <c r="C86" s="2"/>
      <c r="D86" s="2"/>
      <c r="E86" s="2"/>
      <c r="F86" s="3"/>
      <c r="G86" s="2"/>
      <c r="H86" s="3"/>
      <c r="I86" s="2"/>
    </row>
    <row r="87" spans="2:9" ht="30" customHeight="1" x14ac:dyDescent="0.35">
      <c r="B87" s="2"/>
      <c r="C87" s="2"/>
      <c r="D87" s="2"/>
      <c r="E87" s="2"/>
      <c r="F87" s="3"/>
      <c r="G87" s="2"/>
      <c r="H87" s="3"/>
      <c r="I87" s="2"/>
    </row>
    <row r="88" spans="2:9" ht="30" customHeight="1" x14ac:dyDescent="0.35">
      <c r="B88" s="2"/>
      <c r="C88" s="2"/>
      <c r="D88" s="2"/>
      <c r="E88" s="2"/>
      <c r="F88" s="3"/>
      <c r="G88" s="2"/>
      <c r="H88" s="3"/>
      <c r="I88" s="2"/>
    </row>
    <row r="89" spans="2:9" ht="30" customHeight="1" x14ac:dyDescent="0.35">
      <c r="B89" s="2"/>
      <c r="C89" s="2"/>
      <c r="D89" s="2"/>
      <c r="E89" s="2"/>
      <c r="F89" s="3"/>
      <c r="G89" s="2"/>
      <c r="H89" s="3"/>
      <c r="I89" s="2"/>
    </row>
    <row r="90" spans="2:9" ht="30" customHeight="1" x14ac:dyDescent="0.35">
      <c r="B90" s="2"/>
      <c r="C90" s="2"/>
      <c r="D90" s="2"/>
      <c r="E90" s="2"/>
      <c r="F90" s="3"/>
      <c r="G90" s="2"/>
      <c r="H90" s="3"/>
      <c r="I90" s="2"/>
    </row>
    <row r="91" spans="2:9" ht="30" customHeight="1" x14ac:dyDescent="0.35">
      <c r="B91" s="2"/>
      <c r="C91" s="2"/>
      <c r="D91" s="2"/>
      <c r="E91" s="2"/>
      <c r="F91" s="3"/>
      <c r="G91" s="2"/>
      <c r="H91" s="3"/>
      <c r="I91" s="2"/>
    </row>
    <row r="92" spans="2:9" ht="30" customHeight="1" x14ac:dyDescent="0.35">
      <c r="B92" s="2"/>
      <c r="C92" s="2"/>
      <c r="D92" s="2"/>
      <c r="E92" s="2"/>
      <c r="F92" s="3"/>
      <c r="G92" s="2"/>
      <c r="H92" s="3"/>
      <c r="I92" s="2"/>
    </row>
    <row r="93" spans="2:9" ht="30" customHeight="1" x14ac:dyDescent="0.35">
      <c r="B93" s="2"/>
      <c r="C93" s="2"/>
      <c r="D93" s="2"/>
      <c r="E93" s="2"/>
      <c r="F93" s="3"/>
      <c r="G93" s="2"/>
      <c r="H93" s="3"/>
      <c r="I93" s="2"/>
    </row>
    <row r="94" spans="2:9" ht="30" customHeight="1" x14ac:dyDescent="0.35">
      <c r="B94" s="2"/>
      <c r="C94" s="2"/>
      <c r="D94" s="2"/>
      <c r="E94" s="2"/>
      <c r="F94" s="3"/>
      <c r="G94" s="2"/>
      <c r="H94" s="3"/>
      <c r="I94" s="2"/>
    </row>
    <row r="95" spans="2:9" ht="30" customHeight="1" x14ac:dyDescent="0.35">
      <c r="B95" s="2"/>
      <c r="C95" s="2"/>
      <c r="D95" s="2"/>
      <c r="E95" s="2"/>
      <c r="F95" s="3"/>
      <c r="G95" s="2"/>
      <c r="H95" s="3"/>
      <c r="I95" s="2"/>
    </row>
    <row r="96" spans="2:9" ht="30" customHeight="1" x14ac:dyDescent="0.35">
      <c r="B96" s="2"/>
      <c r="C96" s="2"/>
      <c r="D96" s="2"/>
      <c r="E96" s="2"/>
      <c r="F96" s="3"/>
      <c r="G96" s="2"/>
      <c r="H96" s="3"/>
      <c r="I96" s="2"/>
    </row>
    <row r="97" spans="2:9" ht="30" customHeight="1" x14ac:dyDescent="0.35">
      <c r="B97" s="2"/>
      <c r="C97" s="2"/>
      <c r="D97" s="2"/>
      <c r="E97" s="2"/>
      <c r="F97" s="3"/>
      <c r="G97" s="2"/>
      <c r="H97" s="3"/>
      <c r="I97" s="2"/>
    </row>
    <row r="98" spans="2:9" ht="30" customHeight="1" x14ac:dyDescent="0.35">
      <c r="B98" s="2"/>
      <c r="C98" s="2"/>
      <c r="D98" s="2"/>
      <c r="E98" s="2"/>
      <c r="F98" s="3"/>
      <c r="G98" s="2"/>
      <c r="H98" s="3"/>
      <c r="I98" s="2"/>
    </row>
    <row r="99" spans="2:9" ht="30" customHeight="1" x14ac:dyDescent="0.35">
      <c r="B99" s="2"/>
      <c r="C99" s="2"/>
      <c r="D99" s="2"/>
      <c r="E99" s="2"/>
      <c r="F99" s="3"/>
      <c r="G99" s="2"/>
      <c r="H99" s="3"/>
      <c r="I99" s="2"/>
    </row>
    <row r="100" spans="2:9" ht="30" customHeight="1" x14ac:dyDescent="0.35">
      <c r="B100" s="2"/>
      <c r="C100" s="2"/>
      <c r="D100" s="2"/>
      <c r="E100" s="2"/>
      <c r="F100" s="3"/>
      <c r="G100" s="2"/>
      <c r="H100" s="3"/>
      <c r="I100" s="2"/>
    </row>
    <row r="101" spans="2:9" ht="30" customHeight="1" x14ac:dyDescent="0.35">
      <c r="B101" s="2"/>
      <c r="C101" s="2"/>
      <c r="D101" s="2"/>
      <c r="E101" s="2"/>
      <c r="F101" s="3"/>
      <c r="G101" s="2"/>
      <c r="H101" s="3"/>
      <c r="I101" s="2"/>
    </row>
    <row r="102" spans="2:9" ht="30" customHeight="1" x14ac:dyDescent="0.35">
      <c r="B102" s="2"/>
      <c r="C102" s="2"/>
      <c r="D102" s="2"/>
      <c r="E102" s="2"/>
      <c r="F102" s="3"/>
      <c r="G102" s="2"/>
      <c r="H102" s="3"/>
      <c r="I102" s="2"/>
    </row>
    <row r="103" spans="2:9" ht="30" customHeight="1" x14ac:dyDescent="0.35">
      <c r="B103" s="2"/>
      <c r="C103" s="2"/>
      <c r="D103" s="2"/>
      <c r="E103" s="2"/>
      <c r="F103" s="3"/>
      <c r="G103" s="2"/>
      <c r="H103" s="3"/>
      <c r="I103" s="2"/>
    </row>
    <row r="104" spans="2:9" ht="30" customHeight="1" x14ac:dyDescent="0.35">
      <c r="B104" s="2"/>
      <c r="C104" s="2"/>
      <c r="D104" s="2"/>
      <c r="E104" s="2"/>
      <c r="F104" s="3"/>
      <c r="G104" s="2"/>
      <c r="H104" s="3"/>
      <c r="I104" s="2"/>
    </row>
    <row r="105" spans="2:9" ht="30" customHeight="1" x14ac:dyDescent="0.35">
      <c r="B105" s="2"/>
      <c r="C105" s="2"/>
      <c r="D105" s="2"/>
      <c r="E105" s="2"/>
      <c r="F105" s="3"/>
      <c r="G105" s="2"/>
      <c r="H105" s="3"/>
      <c r="I105" s="2"/>
    </row>
    <row r="106" spans="2:9" ht="30" customHeight="1" x14ac:dyDescent="0.35">
      <c r="B106" s="2"/>
      <c r="C106" s="2"/>
      <c r="D106" s="2"/>
      <c r="E106" s="2"/>
      <c r="F106" s="3"/>
      <c r="G106" s="2"/>
      <c r="H106" s="3"/>
      <c r="I106" s="2"/>
    </row>
    <row r="107" spans="2:9" ht="30" customHeight="1" x14ac:dyDescent="0.35">
      <c r="F107" s="4"/>
      <c r="H107"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5" x14ac:dyDescent="0.35"/>
  <cols>
    <col min="8" max="8" width="11" customWidth="1"/>
    <col min="10" max="10" width="11.33203125" customWidth="1"/>
    <col min="14" max="15" width="14.33203125" customWidth="1"/>
  </cols>
  <sheetData>
    <row r="1" spans="1:20" x14ac:dyDescent="0.35">
      <c r="A1" t="s">
        <v>12</v>
      </c>
    </row>
    <row r="4" spans="1:20" x14ac:dyDescent="0.35">
      <c r="I4" t="s">
        <v>10</v>
      </c>
      <c r="J4" s="1">
        <v>40909</v>
      </c>
    </row>
    <row r="5" spans="1:20" x14ac:dyDescent="0.35">
      <c r="I5" t="s">
        <v>11</v>
      </c>
      <c r="J5" s="1"/>
    </row>
    <row r="7" spans="1:20" x14ac:dyDescent="0.35">
      <c r="I7" t="s">
        <v>7</v>
      </c>
      <c r="J7">
        <f>'Issue Tracker'!J3</f>
        <v>30</v>
      </c>
    </row>
    <row r="8" spans="1:20" x14ac:dyDescent="0.35">
      <c r="I8" t="s">
        <v>6</v>
      </c>
      <c r="J8" s="1">
        <f>'Issue Tracker'!I3</f>
        <v>42430</v>
      </c>
      <c r="N8">
        <f ca="1">COUNT(typesUnsorted)</f>
        <v>1</v>
      </c>
    </row>
    <row r="9" spans="1:20" x14ac:dyDescent="0.35">
      <c r="I9" t="s">
        <v>0</v>
      </c>
      <c r="J9" t="str">
        <f>'Issue Tracker'!G3</f>
        <v>*</v>
      </c>
    </row>
    <row r="10" spans="1:20" x14ac:dyDescent="0.35">
      <c r="I10" t="s">
        <v>1</v>
      </c>
      <c r="J10" t="str">
        <f>'Issue Tracker'!H3</f>
        <v>*</v>
      </c>
    </row>
    <row r="12" spans="1:20" x14ac:dyDescent="0.35">
      <c r="N12" t="e">
        <f ca="1">OFFSET($N$16,,,$N$13)</f>
        <v>#VALUE!</v>
      </c>
      <c r="O12" t="e">
        <f ca="1">OFFSET($O$16,,,$O$13)</f>
        <v>#VALUE!</v>
      </c>
    </row>
    <row r="13" spans="1:20" x14ac:dyDescent="0.35">
      <c r="N13">
        <f>COUNTA(N16:N45)-COUNTIF(N16:N45,NA())</f>
        <v>8</v>
      </c>
      <c r="O13">
        <f>COUNTA(O16:O45)-COUNTIF(O16:O45,NA())</f>
        <v>4</v>
      </c>
      <c r="S13" t="s">
        <v>16</v>
      </c>
      <c r="T13" t="s">
        <v>16</v>
      </c>
    </row>
    <row r="14" spans="1:20" x14ac:dyDescent="0.35">
      <c r="H14" t="s">
        <v>6</v>
      </c>
      <c r="I14" t="s">
        <v>3</v>
      </c>
      <c r="J14" t="s">
        <v>4</v>
      </c>
      <c r="N14" t="s">
        <v>8</v>
      </c>
      <c r="O14" t="s">
        <v>9</v>
      </c>
      <c r="S14" t="s">
        <v>8</v>
      </c>
      <c r="T14" t="s">
        <v>9</v>
      </c>
    </row>
    <row r="15" spans="1:20" x14ac:dyDescent="0.35">
      <c r="N15" t="s">
        <v>5</v>
      </c>
      <c r="O15" t="s">
        <v>5</v>
      </c>
    </row>
    <row r="16" spans="1:20" x14ac:dyDescent="0.35">
      <c r="G16">
        <v>1</v>
      </c>
      <c r="H16" s="1">
        <f t="shared" ref="H16:H47" si="0">keydate-days+G16</f>
        <v>42401</v>
      </c>
      <c r="I16">
        <f>I15+COUNTIFS('Issue Tracker'!$F$17:$F$107,H16,'Issue Tracker'!$D$17:$D$107,type,'Issue Tracker'!$E$17:$E$107,priority)</f>
        <v>0</v>
      </c>
      <c r="J16">
        <f>J15+COUNTIFS('Issue Tracker'!$H$17:$H$107,H16,'Issue Tracker'!$D$17:$D$107,type,'Issue Tracker'!$E$17:$E$107,priority)</f>
        <v>0</v>
      </c>
      <c r="N16" t="str">
        <f t="array" ref="N16">INDEX('Issue Tracker'!$D$17:$D$107,MATCH(0,COUNTIF(N$15:N15, 'Issue Tracker'!$D$17:$D$107),0))</f>
        <v>Clock</v>
      </c>
      <c r="O16" t="str">
        <f t="array" ref="O16">INDEX('Issue Tracker'!$E$17:$E$107,MATCH(0,COUNTIF(O$15:O15,'Issue Tracker'!$E$17:$E$107),0))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35">
      <c r="G17">
        <v>2</v>
      </c>
      <c r="H17" s="1">
        <f t="shared" si="0"/>
        <v>42402</v>
      </c>
      <c r="I17">
        <f>I16+COUNTIFS('Issue Tracker'!$F$17:$F$107,H17,'Issue Tracker'!$D$17:$D$107,type,'Issue Tracker'!$E$17:$E$107,priority)</f>
        <v>0</v>
      </c>
      <c r="J17">
        <f>J16+COUNTIFS('Issue Tracker'!$H$17:$H$107,H17,'Issue Tracker'!$D$17:$D$107,type,'Issue Tracker'!$E$17:$E$107,priority)</f>
        <v>0</v>
      </c>
      <c r="N17" t="str">
        <f t="array" ref="N17">INDEX('Issue Tracker'!$D$17:$D$107,MATCH(0,COUNTIF(N$15:N16, 'Issue Tracker'!$D$17:$D$107),0))</f>
        <v>FF/Latch</v>
      </c>
      <c r="O17" t="str">
        <f t="array" ref="O17">INDEX('Issue Tracker'!$E$17:$E$107,MATCH(0,COUNTIF(O$15:O16,'Issue Tracker'!$E$17:$E$107),0))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35">
      <c r="G18">
        <v>3</v>
      </c>
      <c r="H18" s="1">
        <f t="shared" si="0"/>
        <v>42403</v>
      </c>
      <c r="I18">
        <f>I17+COUNTIFS('Issue Tracker'!$F$17:$F$107,H18,'Issue Tracker'!$D$17:$D$107,type,'Issue Tracker'!$E$17:$E$107,priority)</f>
        <v>0</v>
      </c>
      <c r="J18">
        <f>J17+COUNTIFS('Issue Tracker'!$H$17:$H$107,H18,'Issue Tracker'!$D$17:$D$107,type,'Issue Tracker'!$E$17:$E$107,priority)</f>
        <v>0</v>
      </c>
      <c r="N18" t="str">
        <f t="array" ref="N18">INDEX('Issue Tracker'!$D$17:$D$107,MATCH(0,COUNTIF(N$15:N17, 'Issue Tracker'!$D$17:$D$107),0))</f>
        <v>Latch</v>
      </c>
      <c r="O18" t="str">
        <f t="array" ref="O18">INDEX('Issue Tracker'!$E$17:$E$107,MATCH(0,COUNTIF(O$15:O17,'Issue Tracker'!$E$17:$E$107),0))</f>
        <v>Low</v>
      </c>
      <c r="S18" t="str">
        <f t="array" aca="1" ref="S18" ca="1">INDEX(typesUnsorted, MATCH(SMALL(COUNTIF(typesUnsorted, "&lt;"&amp;typesUnsorted), ROW(3:3)), COUNTIF(typesUnsorted, "&lt;"&amp;typesUnsorted), 0))</f>
        <v>Alarm</v>
      </c>
      <c r="T18" t="str">
        <f t="array" aca="1" ref="T18" ca="1">INDEX(prioritiesUnsorted, MATCH(SMALL(COUNTIF(prioritiesUnsorted, "&lt;"&amp;prioritiesUnsorted), ROW(3:3)), COUNTIF(prioritiesUnsorted, "&lt;"&amp;prioritiesUnsorted), 0))</f>
        <v>High</v>
      </c>
    </row>
    <row r="19" spans="7:20" x14ac:dyDescent="0.35">
      <c r="G19">
        <v>4</v>
      </c>
      <c r="H19" s="1">
        <f t="shared" si="0"/>
        <v>42404</v>
      </c>
      <c r="I19">
        <f>I18+COUNTIFS('Issue Tracker'!$F$17:$F$107,H19,'Issue Tracker'!$D$17:$D$107,type,'Issue Tracker'!$E$17:$E$107,priority)</f>
        <v>0</v>
      </c>
      <c r="J19">
        <f>J18+COUNTIFS('Issue Tracker'!$H$17:$H$107,H19,'Issue Tracker'!$D$17:$D$107,type,'Issue Tracker'!$E$17:$E$107,priority)</f>
        <v>0</v>
      </c>
      <c r="N19" t="str">
        <f t="array" ref="N19">INDEX('Issue Tracker'!$D$17:$D$107,MATCH(0,COUNTIF(N$15:N18, 'Issue Tracker'!$D$17:$D$107),0))</f>
        <v>Alarm</v>
      </c>
      <c r="O19">
        <f t="array" ref="O19">INDEX('Issue Tracker'!$E$17:$E$107,MATCH(0,COUNTIF(O$15:O18,'Issue Tracker'!$E$17:$E$107),0))</f>
        <v>0</v>
      </c>
      <c r="S19" t="str">
        <f t="array" aca="1" ref="S19" ca="1">INDEX(typesUnsorted, MATCH(SMALL(COUNTIF(typesUnsorted, "&lt;"&amp;typesUnsorted), ROW(4:4)), COUNTIF(typesUnsorted, "&lt;"&amp;typesUnsorted), 0))</f>
        <v>Calendar</v>
      </c>
      <c r="T19" t="str">
        <f t="array" aca="1" ref="T19" ca="1">INDEX(prioritiesUnsorted, MATCH(SMALL(COUNTIF(prioritiesUnsorted, "&lt;"&amp;prioritiesUnsorted), ROW(4:4)), COUNTIF(prioritiesUnsorted, "&lt;"&amp;prioritiesUnsorted), 0))</f>
        <v>Low</v>
      </c>
    </row>
    <row r="20" spans="7:20" x14ac:dyDescent="0.35">
      <c r="G20">
        <v>5</v>
      </c>
      <c r="H20" s="1">
        <f t="shared" si="0"/>
        <v>42405</v>
      </c>
      <c r="I20">
        <f>I19+COUNTIFS('Issue Tracker'!$F$17:$F$107,H20,'Issue Tracker'!$D$17:$D$107,type,'Issue Tracker'!$E$17:$E$107,priority)</f>
        <v>7</v>
      </c>
      <c r="J20">
        <f>J19+COUNTIFS('Issue Tracker'!$H$17:$H$107,H20,'Issue Tracker'!$D$17:$D$107,type,'Issue Tracker'!$E$17:$E$107,priority)</f>
        <v>0</v>
      </c>
      <c r="N20" t="str">
        <f t="array" ref="N20">INDEX('Issue Tracker'!$D$17:$D$107,MATCH(0,COUNTIF(N$15:N19, 'Issue Tracker'!$D$17:$D$107),0))</f>
        <v>Calendar</v>
      </c>
      <c r="O20" t="e">
        <f t="array" ref="O20">INDEX('Issue Tracker'!$E$17:$E$107,MATCH(0,COUNTIF(O$15:O19,'Issue Tracker'!$E$17:$E$107),0))</f>
        <v>#N/A</v>
      </c>
      <c r="S20" t="str">
        <f t="array" aca="1" ref="S20" ca="1">INDEX(typesUnsorted, MATCH(SMALL(COUNTIF(typesUnsorted, "&lt;"&amp;typesUnsorted), ROW(5:5)), COUNTIF(typesUnsorted, "&lt;"&amp;typesUnsorted), 0))</f>
        <v>Clock</v>
      </c>
      <c r="T20" t="str">
        <f t="array" aca="1" ref="T20" ca="1">INDEX(prioritiesUnsorted, MATCH(SMALL(COUNTIF(prioritiesUnsorted, "&lt;"&amp;prioritiesUnsorted), ROW(5:5)), COUNTIF(prioritiesUnsorted, "&lt;"&amp;prioritiesUnsorted), 0))</f>
        <v>Medium</v>
      </c>
    </row>
    <row r="21" spans="7:20" x14ac:dyDescent="0.35">
      <c r="G21">
        <v>6</v>
      </c>
      <c r="H21" s="1">
        <f t="shared" si="0"/>
        <v>42406</v>
      </c>
      <c r="I21">
        <f>I20+COUNTIFS('Issue Tracker'!$F$17:$F$107,H21,'Issue Tracker'!$D$17:$D$107,type,'Issue Tracker'!$E$17:$E$107,priority)</f>
        <v>7</v>
      </c>
      <c r="J21">
        <f>J20+COUNTIFS('Issue Tracker'!$H$17:$H$107,H21,'Issue Tracker'!$D$17:$D$107,type,'Issue Tracker'!$E$17:$E$107,priority)</f>
        <v>0</v>
      </c>
      <c r="N21" t="str">
        <f t="array" ref="N21">INDEX('Issue Tracker'!$D$17:$D$107,MATCH(0,COUNTIF(N$15:N20, 'Issue Tracker'!$D$17:$D$107),0))</f>
        <v>Stopwatch</v>
      </c>
      <c r="O21" t="e">
        <f t="array" ref="O21">INDEX('Issue Tracker'!$E$17:$E$107,MATCH(0,COUNTIF(O$15:O20,'Issue Tracker'!$E$17:$E$107),0))</f>
        <v>#N/A</v>
      </c>
      <c r="S21" t="str">
        <f t="array" aca="1" ref="S21" ca="1">INDEX(typesUnsorted, MATCH(SMALL(COUNTIF(typesUnsorted, "&lt;"&amp;typesUnsorted), ROW(6:6)), COUNTIF(typesUnsorted, "&lt;"&amp;typesUnsorted), 0))</f>
        <v>FF/Latch</v>
      </c>
      <c r="T21" t="e">
        <f t="array" aca="1" ref="T21" ca="1">INDEX(prioritiesUnsorted, MATCH(SMALL(COUNTIF(prioritiesUnsorted, "&lt;"&amp;prioritiesUnsorted), ROW(6:6)), COUNTIF(prioritiesUnsorted, "&lt;"&amp;prioritiesUnsorted), 0))</f>
        <v>#NUM!</v>
      </c>
    </row>
    <row r="22" spans="7:20" x14ac:dyDescent="0.35">
      <c r="G22">
        <v>7</v>
      </c>
      <c r="H22" s="1">
        <f t="shared" si="0"/>
        <v>42407</v>
      </c>
      <c r="I22">
        <f>I21+COUNTIFS('Issue Tracker'!$F$17:$F$107,H22,'Issue Tracker'!$D$17:$D$107,type,'Issue Tracker'!$E$17:$E$107,priority)</f>
        <v>7</v>
      </c>
      <c r="J22">
        <f>J21+COUNTIFS('Issue Tracker'!$H$17:$H$107,H22,'Issue Tracker'!$D$17:$D$107,type,'Issue Tracker'!$E$17:$E$107,priority)</f>
        <v>1</v>
      </c>
      <c r="N22" t="str">
        <f t="array" ref="N22">INDEX('Issue Tracker'!$D$17:$D$107,MATCH(0,COUNTIF(N$15:N21, 'Issue Tracker'!$D$17:$D$107),0))</f>
        <v>Timer</v>
      </c>
      <c r="O22" t="e">
        <f t="array" ref="O22">INDEX('Issue Tracker'!$E$17:$E$107,MATCH(0,COUNTIF(O$15:O21,'Issue Tracker'!$E$17:$E$107),0))</f>
        <v>#N/A</v>
      </c>
      <c r="S22" t="str">
        <f t="array" aca="1" ref="S22" ca="1">INDEX(typesUnsorted, MATCH(SMALL(COUNTIF(typesUnsorted, "&lt;"&amp;typesUnsorted), ROW(7:7)), COUNTIF(typesUnsorted, "&lt;"&amp;typesUnsorted), 0))</f>
        <v>Latch</v>
      </c>
      <c r="T22" t="e">
        <f t="array" aca="1" ref="T22" ca="1">INDEX(prioritiesUnsorted, MATCH(SMALL(COUNTIF(prioritiesUnsorted, "&lt;"&amp;prioritiesUnsorted), ROW(7:7)), COUNTIF(prioritiesUnsorted, "&lt;"&amp;prioritiesUnsorted), 0))</f>
        <v>#NUM!</v>
      </c>
    </row>
    <row r="23" spans="7:20" x14ac:dyDescent="0.35">
      <c r="G23">
        <v>8</v>
      </c>
      <c r="H23" s="1">
        <f t="shared" si="0"/>
        <v>42408</v>
      </c>
      <c r="I23">
        <f>I22+COUNTIFS('Issue Tracker'!$F$17:$F$107,H23,'Issue Tracker'!$D$17:$D$107,type,'Issue Tracker'!$E$17:$E$107,priority)</f>
        <v>7</v>
      </c>
      <c r="J23">
        <f>J22+COUNTIFS('Issue Tracker'!$H$17:$H$107,H23,'Issue Tracker'!$D$17:$D$107,type,'Issue Tracker'!$E$17:$E$107,priority)</f>
        <v>1</v>
      </c>
      <c r="N23">
        <f t="array" ref="N23">INDEX('Issue Tracker'!$D$17:$D$107,MATCH(0,COUNTIF(N$15:N22, 'Issue Tracker'!$D$17:$D$107),0))</f>
        <v>0</v>
      </c>
      <c r="O23" t="e">
        <f t="array" ref="O23">INDEX('Issue Tracker'!$E$17:$E$107,MATCH(0,COUNTIF(O$15:O22,'Issue Tracker'!$E$17:$E$107),0))</f>
        <v>#N/A</v>
      </c>
      <c r="S23" t="str">
        <f t="array" aca="1" ref="S23" ca="1">INDEX(typesUnsorted, MATCH(SMALL(COUNTIF(typesUnsorted, "&lt;"&amp;typesUnsorted), ROW(8:8)), COUNTIF(typesUnsorted, "&lt;"&amp;typesUnsorted), 0))</f>
        <v>Stopwatch</v>
      </c>
      <c r="T23" t="e">
        <f t="array" aca="1" ref="T23" ca="1">INDEX(prioritiesUnsorted, MATCH(SMALL(COUNTIF(prioritiesUnsorted, "&lt;"&amp;prioritiesUnsorted), ROW(8:8)), COUNTIF(prioritiesUnsorted, "&lt;"&amp;prioritiesUnsorted), 0))</f>
        <v>#NUM!</v>
      </c>
    </row>
    <row r="24" spans="7:20" x14ac:dyDescent="0.35">
      <c r="G24">
        <v>9</v>
      </c>
      <c r="H24" s="1">
        <f t="shared" si="0"/>
        <v>42409</v>
      </c>
      <c r="I24">
        <f>I23+COUNTIFS('Issue Tracker'!$F$17:$F$107,H24,'Issue Tracker'!$D$17:$D$107,type,'Issue Tracker'!$E$17:$E$107,priority)</f>
        <v>7</v>
      </c>
      <c r="J24">
        <f>J23+COUNTIFS('Issue Tracker'!$H$17:$H$107,H24,'Issue Tracker'!$D$17:$D$107,type,'Issue Tracker'!$E$17:$E$107,priority)</f>
        <v>2</v>
      </c>
      <c r="N24" t="e">
        <f t="array" ref="N24">INDEX('Issue Tracker'!$D$17:$D$107,MATCH(0,COUNTIF(N$15:N23, 'Issue Tracker'!$D$17:$D$107),0))</f>
        <v>#N/A</v>
      </c>
      <c r="O24" t="e">
        <f t="array" ref="O24">INDEX('Issue Tracker'!$E$17:$E$107,MATCH(0,COUNTIF(O$15:O23,'Issue Tracker'!$E$17:$E$107),0))</f>
        <v>#N/A</v>
      </c>
      <c r="S24" t="str">
        <f t="array" aca="1" ref="S24" ca="1">INDEX(typesUnsorted, MATCH(SMALL(COUNTIF(typesUnsorted, "&lt;"&amp;typesUnsorted), ROW(9:9)), COUNTIF(typesUnsorted, "&lt;"&amp;typesUnsorted), 0))</f>
        <v>Timer</v>
      </c>
      <c r="T24" t="e">
        <f t="array" aca="1" ref="T24" ca="1">INDEX(prioritiesUnsorted, MATCH(SMALL(COUNTIF(prioritiesUnsorted, "&lt;"&amp;prioritiesUnsorted), ROW(9:9)), COUNTIF(prioritiesUnsorted, "&lt;"&amp;prioritiesUnsorted), 0))</f>
        <v>#NUM!</v>
      </c>
    </row>
    <row r="25" spans="7:20" x14ac:dyDescent="0.35">
      <c r="G25">
        <v>10</v>
      </c>
      <c r="H25" s="1">
        <f t="shared" si="0"/>
        <v>42410</v>
      </c>
      <c r="I25">
        <f>I24+COUNTIFS('Issue Tracker'!$F$17:$F$107,H25,'Issue Tracker'!$D$17:$D$107,type,'Issue Tracker'!$E$17:$E$107,priority)</f>
        <v>7</v>
      </c>
      <c r="J25">
        <f>J24+COUNTIFS('Issue Tracker'!$H$17:$H$107,H25,'Issue Tracker'!$D$17:$D$107,type,'Issue Tracker'!$E$17:$E$107,priority)</f>
        <v>2</v>
      </c>
      <c r="N25" t="e">
        <f t="array" ref="N25">INDEX('Issue Tracker'!$D$17:$D$107,MATCH(0,COUNTIF(N$15:N24, 'Issue Tracker'!$D$17:$D$107),0))</f>
        <v>#N/A</v>
      </c>
      <c r="O25" t="e">
        <f t="array" ref="O25">INDEX('Issue Tracker'!$E$17:$E$107,MATCH(0,COUNTIF(O$15:O24,'Issue Tracker'!$E$17:$E$107),0))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35">
      <c r="G26">
        <v>11</v>
      </c>
      <c r="H26" s="1">
        <f t="shared" si="0"/>
        <v>42411</v>
      </c>
      <c r="I26">
        <f>I25+COUNTIFS('Issue Tracker'!$F$17:$F$107,H26,'Issue Tracker'!$D$17:$D$107,type,'Issue Tracker'!$E$17:$E$107,priority)</f>
        <v>7</v>
      </c>
      <c r="J26">
        <f>J25+COUNTIFS('Issue Tracker'!$H$17:$H$107,H26,'Issue Tracker'!$D$17:$D$107,type,'Issue Tracker'!$E$17:$E$107,priority)</f>
        <v>2</v>
      </c>
      <c r="N26" t="e">
        <f t="array" ref="N26">INDEX('Issue Tracker'!$D$17:$D$107,MATCH(0,COUNTIF(N$15:N25, 'Issue Tracker'!$D$17:$D$107),0))</f>
        <v>#N/A</v>
      </c>
      <c r="O26" t="e">
        <f t="array" ref="O26">INDEX('Issue Tracker'!$E$17:$E$107,MATCH(0,COUNTIF(O$15:O25,'Issue Tracker'!$E$17:$E$107),0))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35">
      <c r="G27">
        <v>12</v>
      </c>
      <c r="H27" s="1">
        <f t="shared" si="0"/>
        <v>42412</v>
      </c>
      <c r="I27">
        <f>I26+COUNTIFS('Issue Tracker'!$F$17:$F$107,H27,'Issue Tracker'!$D$17:$D$107,type,'Issue Tracker'!$E$17:$E$107,priority)</f>
        <v>7</v>
      </c>
      <c r="J27">
        <f>J26+COUNTIFS('Issue Tracker'!$H$17:$H$107,H27,'Issue Tracker'!$D$17:$D$107,type,'Issue Tracker'!$E$17:$E$107,priority)</f>
        <v>2</v>
      </c>
      <c r="N27" t="e">
        <f t="array" ref="N27">INDEX('Issue Tracker'!$D$17:$D$107,MATCH(0,COUNTIF(N$15:N26, 'Issue Tracker'!$D$17:$D$107),0))</f>
        <v>#N/A</v>
      </c>
      <c r="O27" t="e">
        <f t="array" ref="O27">INDEX('Issue Tracker'!$E$17:$E$107,MATCH(0,COUNTIF(O$15:O26,'Issue Tracker'!$E$17:$E$107),0))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35">
      <c r="G28">
        <v>13</v>
      </c>
      <c r="H28" s="1">
        <f t="shared" si="0"/>
        <v>42413</v>
      </c>
      <c r="I28">
        <f>I27+COUNTIFS('Issue Tracker'!$F$17:$F$107,H28,'Issue Tracker'!$D$17:$D$107,type,'Issue Tracker'!$E$17:$E$107,priority)</f>
        <v>7</v>
      </c>
      <c r="J28">
        <f>J27+COUNTIFS('Issue Tracker'!$H$17:$H$107,H28,'Issue Tracker'!$D$17:$D$107,type,'Issue Tracker'!$E$17:$E$107,priority)</f>
        <v>2</v>
      </c>
      <c r="N28" t="e">
        <f t="array" ref="N28">INDEX('Issue Tracker'!$D$17:$D$107,MATCH(0,COUNTIF(N$15:N27, 'Issue Tracker'!$D$17:$D$107),0))</f>
        <v>#N/A</v>
      </c>
      <c r="O28" t="e">
        <f t="array" ref="O28">INDEX('Issue Tracker'!$E$17:$E$107,MATCH(0,COUNTIF(O$15:O27,'Issue Tracker'!$E$17:$E$107),0))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35">
      <c r="G29">
        <v>14</v>
      </c>
      <c r="H29" s="1">
        <f t="shared" si="0"/>
        <v>42414</v>
      </c>
      <c r="I29">
        <f>I28+COUNTIFS('Issue Tracker'!$F$17:$F$107,H29,'Issue Tracker'!$D$17:$D$107,type,'Issue Tracker'!$E$17:$E$107,priority)</f>
        <v>7</v>
      </c>
      <c r="J29">
        <f>J28+COUNTIFS('Issue Tracker'!$H$17:$H$107,H29,'Issue Tracker'!$D$17:$D$107,type,'Issue Tracker'!$E$17:$E$107,priority)</f>
        <v>2</v>
      </c>
      <c r="N29" t="e">
        <f t="array" ref="N29">INDEX('Issue Tracker'!$D$17:$D$107,MATCH(0,COUNTIF(N$15:N28, 'Issue Tracker'!$D$17:$D$107),0))</f>
        <v>#N/A</v>
      </c>
      <c r="O29" t="e">
        <f t="array" ref="O29">INDEX('Issue Tracker'!$E$17:$E$107,MATCH(0,COUNTIF(O$15:O28,'Issue Tracker'!$E$17:$E$107),0))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35">
      <c r="G30">
        <v>15</v>
      </c>
      <c r="H30" s="1">
        <f t="shared" si="0"/>
        <v>42415</v>
      </c>
      <c r="I30">
        <f>I29+COUNTIFS('Issue Tracker'!$F$17:$F$107,H30,'Issue Tracker'!$D$17:$D$107,type,'Issue Tracker'!$E$17:$E$107,priority)</f>
        <v>7</v>
      </c>
      <c r="J30">
        <f>J29+COUNTIFS('Issue Tracker'!$H$17:$H$107,H30,'Issue Tracker'!$D$17:$D$107,type,'Issue Tracker'!$E$17:$E$107,priority)</f>
        <v>2</v>
      </c>
      <c r="N30" t="e">
        <f t="array" ref="N30">INDEX('Issue Tracker'!$D$17:$D$107,MATCH(0,COUNTIF(N$15:N29, 'Issue Tracker'!$D$17:$D$107),0))</f>
        <v>#N/A</v>
      </c>
      <c r="O30" t="e">
        <f t="array" ref="O30">INDEX('Issue Tracker'!$E$17:$E$107,MATCH(0,COUNTIF(O$15:O29,'Issue Tracker'!$E$17:$E$107),0))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35">
      <c r="G31">
        <v>16</v>
      </c>
      <c r="H31" s="1">
        <f t="shared" si="0"/>
        <v>42416</v>
      </c>
      <c r="I31">
        <f>I30+COUNTIFS('Issue Tracker'!$F$17:$F$107,H31,'Issue Tracker'!$D$17:$D$107,type,'Issue Tracker'!$E$17:$E$107,priority)</f>
        <v>7</v>
      </c>
      <c r="J31">
        <f>J30+COUNTIFS('Issue Tracker'!$H$17:$H$107,H31,'Issue Tracker'!$D$17:$D$107,type,'Issue Tracker'!$E$17:$E$107,priority)</f>
        <v>2</v>
      </c>
      <c r="N31" t="e">
        <f t="array" ref="N31">INDEX('Issue Tracker'!$D$17:$D$107,MATCH(0,COUNTIF(N$15:N30, 'Issue Tracker'!$D$17:$D$107),0))</f>
        <v>#N/A</v>
      </c>
      <c r="O31" t="e">
        <f t="array" ref="O31">INDEX('Issue Tracker'!$E$17:$E$107,MATCH(0,COUNTIF(O$15:O30,'Issue Tracker'!$E$17:$E$107),0))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35">
      <c r="G32">
        <v>17</v>
      </c>
      <c r="H32" s="1">
        <f t="shared" si="0"/>
        <v>42417</v>
      </c>
      <c r="I32">
        <f>I31+COUNTIFS('Issue Tracker'!$F$17:$F$107,H32,'Issue Tracker'!$D$17:$D$107,type,'Issue Tracker'!$E$17:$E$107,priority)</f>
        <v>7</v>
      </c>
      <c r="J32">
        <f>J31+COUNTIFS('Issue Tracker'!$H$17:$H$107,H32,'Issue Tracker'!$D$17:$D$107,type,'Issue Tracker'!$E$17:$E$107,priority)</f>
        <v>2</v>
      </c>
      <c r="N32" t="e">
        <f t="array" ref="N32">INDEX('Issue Tracker'!$D$17:$D$107,MATCH(0,COUNTIF(N$15:N31, 'Issue Tracker'!$D$17:$D$107),0))</f>
        <v>#N/A</v>
      </c>
      <c r="O32" t="e">
        <f t="array" ref="O32">INDEX('Issue Tracker'!$E$17:$E$107,MATCH(0,COUNTIF(O$15:O31,'Issue Tracker'!$E$17:$E$107),0))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35">
      <c r="G33">
        <v>18</v>
      </c>
      <c r="H33" s="1">
        <f t="shared" si="0"/>
        <v>42418</v>
      </c>
      <c r="I33">
        <f>I32+COUNTIFS('Issue Tracker'!$F$17:$F$107,H33,'Issue Tracker'!$D$17:$D$107,type,'Issue Tracker'!$E$17:$E$107,priority)</f>
        <v>7</v>
      </c>
      <c r="J33">
        <f>J32+COUNTIFS('Issue Tracker'!$H$17:$H$107,H33,'Issue Tracker'!$D$17:$D$107,type,'Issue Tracker'!$E$17:$E$107,priority)</f>
        <v>2</v>
      </c>
      <c r="N33" t="e">
        <f t="array" ref="N33">INDEX('Issue Tracker'!$D$17:$D$107,MATCH(0,COUNTIF(N$15:N32, 'Issue Tracker'!$D$17:$D$107),0))</f>
        <v>#N/A</v>
      </c>
      <c r="O33" t="e">
        <f t="array" ref="O33">INDEX('Issue Tracker'!$E$17:$E$107,MATCH(0,COUNTIF(O$15:O32,'Issue Tracker'!$E$17:$E$107),0))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35">
      <c r="G34">
        <v>19</v>
      </c>
      <c r="H34" s="1">
        <f t="shared" si="0"/>
        <v>42419</v>
      </c>
      <c r="I34">
        <f>I33+COUNTIFS('Issue Tracker'!$F$17:$F$107,H34,'Issue Tracker'!$D$17:$D$107,type,'Issue Tracker'!$E$17:$E$107,priority)</f>
        <v>7</v>
      </c>
      <c r="J34">
        <f>J33+COUNTIFS('Issue Tracker'!$H$17:$H$107,H34,'Issue Tracker'!$D$17:$D$107,type,'Issue Tracker'!$E$17:$E$107,priority)</f>
        <v>2</v>
      </c>
      <c r="N34" t="e">
        <f t="array" ref="N34">INDEX('Issue Tracker'!$D$17:$D$107,MATCH(0,COUNTIF(N$15:N33, 'Issue Tracker'!$D$17:$D$107),0))</f>
        <v>#N/A</v>
      </c>
      <c r="O34" t="e">
        <f t="array" ref="O34">INDEX('Issue Tracker'!$E$17:$E$107,MATCH(0,COUNTIF(O$15:O33,'Issue Tracker'!$E$17:$E$107),0))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35">
      <c r="G35">
        <v>20</v>
      </c>
      <c r="H35" s="1">
        <f t="shared" si="0"/>
        <v>42420</v>
      </c>
      <c r="I35">
        <f>I34+COUNTIFS('Issue Tracker'!$F$17:$F$107,H35,'Issue Tracker'!$D$17:$D$107,type,'Issue Tracker'!$E$17:$E$107,priority)</f>
        <v>7</v>
      </c>
      <c r="J35">
        <f>J34+COUNTIFS('Issue Tracker'!$H$17:$H$107,H35,'Issue Tracker'!$D$17:$D$107,type,'Issue Tracker'!$E$17:$E$107,priority)</f>
        <v>2</v>
      </c>
      <c r="N35" t="e">
        <f t="array" ref="N35">INDEX('Issue Tracker'!$D$17:$D$107,MATCH(0,COUNTIF(N$15:N34, 'Issue Tracker'!$D$17:$D$107),0))</f>
        <v>#N/A</v>
      </c>
      <c r="O35" t="e">
        <f t="array" ref="O35">INDEX('Issue Tracker'!$E$17:$E$107,MATCH(0,COUNTIF(O$15:O34,'Issue Tracker'!$E$17:$E$107),0))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35">
      <c r="G36">
        <v>21</v>
      </c>
      <c r="H36" s="1">
        <f t="shared" si="0"/>
        <v>42421</v>
      </c>
      <c r="I36">
        <f>I35+COUNTIFS('Issue Tracker'!$F$17:$F$107,H36,'Issue Tracker'!$D$17:$D$107,type,'Issue Tracker'!$E$17:$E$107,priority)</f>
        <v>7</v>
      </c>
      <c r="J36">
        <f>J35+COUNTIFS('Issue Tracker'!$H$17:$H$107,H36,'Issue Tracker'!$D$17:$D$107,type,'Issue Tracker'!$E$17:$E$107,priority)</f>
        <v>2</v>
      </c>
      <c r="N36" t="e">
        <f t="array" ref="N36">INDEX('Issue Tracker'!$D$17:$D$107,MATCH(0,COUNTIF(N$15:N35, 'Issue Tracker'!$D$17:$D$107),0))</f>
        <v>#N/A</v>
      </c>
      <c r="O36" t="e">
        <f t="array" ref="O36">INDEX('Issue Tracker'!$E$17:$E$107,MATCH(0,COUNTIF(O$15:O35,'Issue Tracker'!$E$17:$E$107),0))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35">
      <c r="G37">
        <v>22</v>
      </c>
      <c r="H37" s="1">
        <f t="shared" si="0"/>
        <v>42422</v>
      </c>
      <c r="I37">
        <f>I36+COUNTIFS('Issue Tracker'!$F$17:$F$107,H37,'Issue Tracker'!$D$17:$D$107,type,'Issue Tracker'!$E$17:$E$107,priority)</f>
        <v>7</v>
      </c>
      <c r="J37">
        <f>J36+COUNTIFS('Issue Tracker'!$H$17:$H$107,H37,'Issue Tracker'!$D$17:$D$107,type,'Issue Tracker'!$E$17:$E$107,priority)</f>
        <v>2</v>
      </c>
      <c r="N37" t="e">
        <f t="array" ref="N37">INDEX('Issue Tracker'!$D$17:$D$107,MATCH(0,COUNTIF(N$15:N36, 'Issue Tracker'!$D$17:$D$107),0))</f>
        <v>#N/A</v>
      </c>
      <c r="O37" t="e">
        <f t="array" ref="O37">INDEX('Issue Tracker'!$E$17:$E$107,MATCH(0,COUNTIF(O$15:O36,'Issue Tracker'!$E$17:$E$107),0))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35">
      <c r="G38">
        <v>23</v>
      </c>
      <c r="H38" s="1">
        <f t="shared" si="0"/>
        <v>42423</v>
      </c>
      <c r="I38">
        <f>I37+COUNTIFS('Issue Tracker'!$F$17:$F$107,H38,'Issue Tracker'!$D$17:$D$107,type,'Issue Tracker'!$E$17:$E$107,priority)</f>
        <v>7</v>
      </c>
      <c r="J38">
        <f>J37+COUNTIFS('Issue Tracker'!$H$17:$H$107,H38,'Issue Tracker'!$D$17:$D$107,type,'Issue Tracker'!$E$17:$E$107,priority)</f>
        <v>2</v>
      </c>
      <c r="N38" t="e">
        <f t="array" ref="N38">INDEX('Issue Tracker'!$D$17:$D$107,MATCH(0,COUNTIF(N$15:N37, 'Issue Tracker'!$D$17:$D$107),0))</f>
        <v>#N/A</v>
      </c>
      <c r="O38" t="e">
        <f t="array" ref="O38">INDEX('Issue Tracker'!$E$17:$E$107,MATCH(0,COUNTIF(O$15:O37,'Issue Tracker'!$E$17:$E$107),0))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35">
      <c r="G39">
        <v>24</v>
      </c>
      <c r="H39" s="1">
        <f t="shared" si="0"/>
        <v>42424</v>
      </c>
      <c r="I39">
        <f>I38+COUNTIFS('Issue Tracker'!$F$17:$F$107,H39,'Issue Tracker'!$D$17:$D$107,type,'Issue Tracker'!$E$17:$E$107,priority)</f>
        <v>7</v>
      </c>
      <c r="J39">
        <f>J38+COUNTIFS('Issue Tracker'!$H$17:$H$107,H39,'Issue Tracker'!$D$17:$D$107,type,'Issue Tracker'!$E$17:$E$107,priority)</f>
        <v>2</v>
      </c>
      <c r="N39" t="e">
        <f t="array" ref="N39">INDEX('Issue Tracker'!$D$17:$D$107,MATCH(0,COUNTIF(N$15:N38, 'Issue Tracker'!$D$17:$D$107),0))</f>
        <v>#N/A</v>
      </c>
      <c r="O39" t="e">
        <f t="array" ref="O39">INDEX('Issue Tracker'!$E$17:$E$107,MATCH(0,COUNTIF(O$15:O38,'Issue Tracker'!$E$17:$E$107),0))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35">
      <c r="G40">
        <v>25</v>
      </c>
      <c r="H40" s="1">
        <f t="shared" si="0"/>
        <v>42425</v>
      </c>
      <c r="I40">
        <f>I39+COUNTIFS('Issue Tracker'!$F$17:$F$107,H40,'Issue Tracker'!$D$17:$D$107,type,'Issue Tracker'!$E$17:$E$107,priority)</f>
        <v>7</v>
      </c>
      <c r="J40">
        <f>J39+COUNTIFS('Issue Tracker'!$H$17:$H$107,H40,'Issue Tracker'!$D$17:$D$107,type,'Issue Tracker'!$E$17:$E$107,priority)</f>
        <v>2</v>
      </c>
      <c r="N40" t="e">
        <f t="array" ref="N40">INDEX('Issue Tracker'!$D$17:$D$107,MATCH(0,COUNTIF(N$15:N39, 'Issue Tracker'!$D$17:$D$107),0))</f>
        <v>#N/A</v>
      </c>
      <c r="O40" t="e">
        <f t="array" ref="O40">INDEX('Issue Tracker'!$E$17:$E$107,MATCH(0,COUNTIF(O$15:O39,'Issue Tracker'!$E$17:$E$107),0))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35">
      <c r="G41">
        <v>26</v>
      </c>
      <c r="H41" s="1">
        <f t="shared" si="0"/>
        <v>42426</v>
      </c>
      <c r="I41">
        <f>I40+COUNTIFS('Issue Tracker'!$F$17:$F$107,H41,'Issue Tracker'!$D$17:$D$107,type,'Issue Tracker'!$E$17:$E$107,priority)</f>
        <v>7</v>
      </c>
      <c r="J41">
        <f>J40+COUNTIFS('Issue Tracker'!$H$17:$H$107,H41,'Issue Tracker'!$D$17:$D$107,type,'Issue Tracker'!$E$17:$E$107,priority)</f>
        <v>2</v>
      </c>
      <c r="N41" t="e">
        <f t="array" ref="N41">INDEX('Issue Tracker'!$D$17:$D$107,MATCH(0,COUNTIF(N$15:N40, 'Issue Tracker'!$D$17:$D$107),0))</f>
        <v>#N/A</v>
      </c>
      <c r="O41" t="e">
        <f t="array" ref="O41">INDEX('Issue Tracker'!$E$17:$E$107,MATCH(0,COUNTIF(O$15:O40,'Issue Tracker'!$E$17:$E$107),0))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35">
      <c r="G42">
        <v>27</v>
      </c>
      <c r="H42" s="1">
        <f t="shared" si="0"/>
        <v>42427</v>
      </c>
      <c r="I42">
        <f>I41+COUNTIFS('Issue Tracker'!$F$17:$F$107,H42,'Issue Tracker'!$D$17:$D$107,type,'Issue Tracker'!$E$17:$E$107,priority)</f>
        <v>7</v>
      </c>
      <c r="J42">
        <f>J41+COUNTIFS('Issue Tracker'!$H$17:$H$107,H42,'Issue Tracker'!$D$17:$D$107,type,'Issue Tracker'!$E$17:$E$107,priority)</f>
        <v>2</v>
      </c>
      <c r="N42" t="e">
        <f t="array" ref="N42">INDEX('Issue Tracker'!$D$17:$D$107,MATCH(0,COUNTIF(N$15:N41, 'Issue Tracker'!$D$17:$D$107),0))</f>
        <v>#N/A</v>
      </c>
      <c r="O42" t="e">
        <f t="array" ref="O42">INDEX('Issue Tracker'!$E$17:$E$107,MATCH(0,COUNTIF(O$15:O41,'Issue Tracker'!$E$17:$E$107),0))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35">
      <c r="G43">
        <v>28</v>
      </c>
      <c r="H43" s="1">
        <f t="shared" si="0"/>
        <v>42428</v>
      </c>
      <c r="I43">
        <f>I42+COUNTIFS('Issue Tracker'!$F$17:$F$107,H43,'Issue Tracker'!$D$17:$D$107,type,'Issue Tracker'!$E$17:$E$107,priority)</f>
        <v>7</v>
      </c>
      <c r="J43">
        <f>J42+COUNTIFS('Issue Tracker'!$H$17:$H$107,H43,'Issue Tracker'!$D$17:$D$107,type,'Issue Tracker'!$E$17:$E$107,priority)</f>
        <v>2</v>
      </c>
      <c r="N43" t="e">
        <f t="array" ref="N43">INDEX('Issue Tracker'!$D$17:$D$107,MATCH(0,COUNTIF(N$15:N42, 'Issue Tracker'!$D$17:$D$107),0))</f>
        <v>#N/A</v>
      </c>
      <c r="O43" t="e">
        <f t="array" ref="O43">INDEX('Issue Tracker'!$E$17:$E$107,MATCH(0,COUNTIF(O$15:O42,'Issue Tracker'!$E$17:$E$107),0))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35">
      <c r="G44">
        <v>29</v>
      </c>
      <c r="H44" s="1">
        <f t="shared" si="0"/>
        <v>42429</v>
      </c>
      <c r="I44">
        <f>I43+COUNTIFS('Issue Tracker'!$F$17:$F$107,H44,'Issue Tracker'!$D$17:$D$107,type,'Issue Tracker'!$E$17:$E$107,priority)</f>
        <v>7</v>
      </c>
      <c r="J44">
        <f>J43+COUNTIFS('Issue Tracker'!$H$17:$H$107,H44,'Issue Tracker'!$D$17:$D$107,type,'Issue Tracker'!$E$17:$E$107,priority)</f>
        <v>2</v>
      </c>
      <c r="N44" t="e">
        <f t="array" ref="N44">INDEX('Issue Tracker'!$D$17:$D$107,MATCH(0,COUNTIF(N$15:N43, 'Issue Tracker'!$D$17:$D$107),0))</f>
        <v>#N/A</v>
      </c>
      <c r="O44" t="e">
        <f t="array" ref="O44">INDEX('Issue Tracker'!$E$17:$E$107,MATCH(0,COUNTIF(O$15:O43,'Issue Tracker'!$E$17:$E$107),0))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35">
      <c r="G45">
        <v>30</v>
      </c>
      <c r="H45" s="1">
        <f t="shared" si="0"/>
        <v>42430</v>
      </c>
      <c r="I45">
        <f>I44+COUNTIFS('Issue Tracker'!$F$17:$F$107,H45,'Issue Tracker'!$D$17:$D$107,type,'Issue Tracker'!$E$17:$E$107,priority)</f>
        <v>7</v>
      </c>
      <c r="J45">
        <f>J44+COUNTIFS('Issue Tracker'!$H$17:$H$107,H45,'Issue Tracker'!$D$17:$D$107,type,'Issue Tracker'!$E$17:$E$107,priority)</f>
        <v>2</v>
      </c>
      <c r="N45" t="e">
        <f t="array" ref="N45">INDEX('Issue Tracker'!$D$17:$D$107,MATCH(0,COUNTIF(N$15:N44, 'Issue Tracker'!$D$17:$D$107),0))</f>
        <v>#N/A</v>
      </c>
      <c r="O45" t="e">
        <f t="array" ref="O45">INDEX('Issue Tracker'!$E$17:$E$107,MATCH(0,COUNTIF(O$15:O44,'Issue Tracker'!$E$17:$E$107),0))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35">
      <c r="G46">
        <v>31</v>
      </c>
      <c r="H46" s="1">
        <f t="shared" si="0"/>
        <v>42431</v>
      </c>
      <c r="I46">
        <f>I45+COUNTIFS('Issue Tracker'!$F$17:$F$107,H46,'Issue Tracker'!$D$17:$D$107,type,'Issue Tracker'!$E$17:$E$107,priority)</f>
        <v>7</v>
      </c>
      <c r="J46">
        <f>J45+COUNTIFS('Issue Tracker'!$H$17:$H$107,H46,'Issue Tracker'!$D$17:$D$107,type,'Issue Tracker'!$E$17:$E$107,priority)</f>
        <v>2</v>
      </c>
    </row>
    <row r="47" spans="7:20" x14ac:dyDescent="0.35">
      <c r="G47">
        <v>32</v>
      </c>
      <c r="H47" s="1">
        <f t="shared" si="0"/>
        <v>42432</v>
      </c>
      <c r="I47">
        <f>I46+COUNTIFS('Issue Tracker'!$F$17:$F$107,H47,'Issue Tracker'!$D$17:$D$107,type,'Issue Tracker'!$E$17:$E$107,priority)</f>
        <v>7</v>
      </c>
      <c r="J47">
        <f>J46+COUNTIFS('Issue Tracker'!$H$17:$H$107,H47,'Issue Tracker'!$D$17:$D$107,type,'Issue Tracker'!$E$17:$E$107,priority)</f>
        <v>2</v>
      </c>
    </row>
    <row r="48" spans="7:20" x14ac:dyDescent="0.35">
      <c r="G48">
        <v>33</v>
      </c>
      <c r="H48" s="1">
        <f t="shared" ref="H48:H79" si="1">keydate-days+G48</f>
        <v>42433</v>
      </c>
      <c r="I48">
        <f>I47+COUNTIFS('Issue Tracker'!$F$17:$F$107,H48,'Issue Tracker'!$D$17:$D$107,type,'Issue Tracker'!$E$17:$E$107,priority)</f>
        <v>7</v>
      </c>
      <c r="J48">
        <f>J47+COUNTIFS('Issue Tracker'!$H$17:$H$107,H48,'Issue Tracker'!$D$17:$D$107,type,'Issue Tracker'!$E$17:$E$107,priority)</f>
        <v>2</v>
      </c>
    </row>
    <row r="49" spans="7:10" x14ac:dyDescent="0.35">
      <c r="G49">
        <v>34</v>
      </c>
      <c r="H49" s="1">
        <f t="shared" si="1"/>
        <v>42434</v>
      </c>
      <c r="I49">
        <f>I48+COUNTIFS('Issue Tracker'!$F$17:$F$107,H49,'Issue Tracker'!$D$17:$D$107,type,'Issue Tracker'!$E$17:$E$107,priority)</f>
        <v>7</v>
      </c>
      <c r="J49">
        <f>J48+COUNTIFS('Issue Tracker'!$H$17:$H$107,H49,'Issue Tracker'!$D$17:$D$107,type,'Issue Tracker'!$E$17:$E$107,priority)</f>
        <v>2</v>
      </c>
    </row>
    <row r="50" spans="7:10" x14ac:dyDescent="0.35">
      <c r="G50">
        <v>35</v>
      </c>
      <c r="H50" s="1">
        <f t="shared" si="1"/>
        <v>42435</v>
      </c>
      <c r="I50">
        <f>I49+COUNTIFS('Issue Tracker'!$F$17:$F$107,H50,'Issue Tracker'!$D$17:$D$107,type,'Issue Tracker'!$E$17:$E$107,priority)</f>
        <v>7</v>
      </c>
      <c r="J50">
        <f>J49+COUNTIFS('Issue Tracker'!$H$17:$H$107,H50,'Issue Tracker'!$D$17:$D$107,type,'Issue Tracker'!$E$17:$E$107,priority)</f>
        <v>2</v>
      </c>
    </row>
    <row r="51" spans="7:10" x14ac:dyDescent="0.35">
      <c r="G51">
        <v>36</v>
      </c>
      <c r="H51" s="1">
        <f t="shared" si="1"/>
        <v>42436</v>
      </c>
      <c r="I51">
        <f>I50+COUNTIFS('Issue Tracker'!$F$17:$F$107,H51,'Issue Tracker'!$D$17:$D$107,type,'Issue Tracker'!$E$17:$E$107,priority)</f>
        <v>7</v>
      </c>
      <c r="J51">
        <f>J50+COUNTIFS('Issue Tracker'!$H$17:$H$107,H51,'Issue Tracker'!$D$17:$D$107,type,'Issue Tracker'!$E$17:$E$107,priority)</f>
        <v>2</v>
      </c>
    </row>
    <row r="52" spans="7:10" x14ac:dyDescent="0.35">
      <c r="G52">
        <v>37</v>
      </c>
      <c r="H52" s="1">
        <f t="shared" si="1"/>
        <v>42437</v>
      </c>
      <c r="I52">
        <f>I51+COUNTIFS('Issue Tracker'!$F$17:$F$107,H52,'Issue Tracker'!$D$17:$D$107,type,'Issue Tracker'!$E$17:$E$107,priority)</f>
        <v>7</v>
      </c>
      <c r="J52">
        <f>J51+COUNTIFS('Issue Tracker'!$H$17:$H$107,H52,'Issue Tracker'!$D$17:$D$107,type,'Issue Tracker'!$E$17:$E$107,priority)</f>
        <v>2</v>
      </c>
    </row>
    <row r="53" spans="7:10" x14ac:dyDescent="0.35">
      <c r="G53">
        <v>38</v>
      </c>
      <c r="H53" s="1">
        <f t="shared" si="1"/>
        <v>42438</v>
      </c>
      <c r="I53">
        <f>I52+COUNTIFS('Issue Tracker'!$F$17:$F$107,H53,'Issue Tracker'!$D$17:$D$107,type,'Issue Tracker'!$E$17:$E$107,priority)</f>
        <v>7</v>
      </c>
      <c r="J53">
        <f>J52+COUNTIFS('Issue Tracker'!$H$17:$H$107,H53,'Issue Tracker'!$D$17:$D$107,type,'Issue Tracker'!$E$17:$E$107,priority)</f>
        <v>2</v>
      </c>
    </row>
    <row r="54" spans="7:10" x14ac:dyDescent="0.35">
      <c r="G54">
        <v>39</v>
      </c>
      <c r="H54" s="1">
        <f t="shared" si="1"/>
        <v>42439</v>
      </c>
      <c r="I54">
        <f>I53+COUNTIFS('Issue Tracker'!$F$17:$F$107,H54,'Issue Tracker'!$D$17:$D$107,type,'Issue Tracker'!$E$17:$E$107,priority)</f>
        <v>7</v>
      </c>
      <c r="J54">
        <f>J53+COUNTIFS('Issue Tracker'!$H$17:$H$107,H54,'Issue Tracker'!$D$17:$D$107,type,'Issue Tracker'!$E$17:$E$107,priority)</f>
        <v>2</v>
      </c>
    </row>
    <row r="55" spans="7:10" x14ac:dyDescent="0.35">
      <c r="G55">
        <v>40</v>
      </c>
      <c r="H55" s="1">
        <f t="shared" si="1"/>
        <v>42440</v>
      </c>
      <c r="I55">
        <f>I54+COUNTIFS('Issue Tracker'!$F$17:$F$107,H55,'Issue Tracker'!$D$17:$D$107,type,'Issue Tracker'!$E$17:$E$107,priority)</f>
        <v>7</v>
      </c>
      <c r="J55">
        <f>J54+COUNTIFS('Issue Tracker'!$H$17:$H$107,H55,'Issue Tracker'!$D$17:$D$107,type,'Issue Tracker'!$E$17:$E$107,priority)</f>
        <v>2</v>
      </c>
    </row>
    <row r="56" spans="7:10" x14ac:dyDescent="0.35">
      <c r="G56">
        <v>41</v>
      </c>
      <c r="H56" s="1">
        <f t="shared" si="1"/>
        <v>42441</v>
      </c>
      <c r="I56">
        <f>I55+COUNTIFS('Issue Tracker'!$F$17:$F$107,H56,'Issue Tracker'!$D$17:$D$107,type,'Issue Tracker'!$E$17:$E$107,priority)</f>
        <v>7</v>
      </c>
      <c r="J56">
        <f>J55+COUNTIFS('Issue Tracker'!$H$17:$H$107,H56,'Issue Tracker'!$D$17:$D$107,type,'Issue Tracker'!$E$17:$E$107,priority)</f>
        <v>2</v>
      </c>
    </row>
    <row r="57" spans="7:10" x14ac:dyDescent="0.35">
      <c r="G57">
        <v>42</v>
      </c>
      <c r="H57" s="1">
        <f t="shared" si="1"/>
        <v>42442</v>
      </c>
      <c r="I57">
        <f>I56+COUNTIFS('Issue Tracker'!$F$17:$F$107,H57,'Issue Tracker'!$D$17:$D$107,type,'Issue Tracker'!$E$17:$E$107,priority)</f>
        <v>7</v>
      </c>
      <c r="J57">
        <f>J56+COUNTIFS('Issue Tracker'!$H$17:$H$107,H57,'Issue Tracker'!$D$17:$D$107,type,'Issue Tracker'!$E$17:$E$107,priority)</f>
        <v>2</v>
      </c>
    </row>
    <row r="58" spans="7:10" x14ac:dyDescent="0.35">
      <c r="G58">
        <v>43</v>
      </c>
      <c r="H58" s="1">
        <f t="shared" si="1"/>
        <v>42443</v>
      </c>
      <c r="I58">
        <f>I57+COUNTIFS('Issue Tracker'!$F$17:$F$107,H58,'Issue Tracker'!$D$17:$D$107,type,'Issue Tracker'!$E$17:$E$107,priority)</f>
        <v>7</v>
      </c>
      <c r="J58">
        <f>J57+COUNTIFS('Issue Tracker'!$H$17:$H$107,H58,'Issue Tracker'!$D$17:$D$107,type,'Issue Tracker'!$E$17:$E$107,priority)</f>
        <v>2</v>
      </c>
    </row>
    <row r="59" spans="7:10" x14ac:dyDescent="0.35">
      <c r="G59">
        <v>44</v>
      </c>
      <c r="H59" s="1">
        <f t="shared" si="1"/>
        <v>42444</v>
      </c>
      <c r="I59">
        <f>I58+COUNTIFS('Issue Tracker'!$F$17:$F$107,H59,'Issue Tracker'!$D$17:$D$107,type,'Issue Tracker'!$E$17:$E$107,priority)</f>
        <v>7</v>
      </c>
      <c r="J59">
        <f>J58+COUNTIFS('Issue Tracker'!$H$17:$H$107,H59,'Issue Tracker'!$D$17:$D$107,type,'Issue Tracker'!$E$17:$E$107,priority)</f>
        <v>2</v>
      </c>
    </row>
    <row r="60" spans="7:10" x14ac:dyDescent="0.35">
      <c r="G60">
        <v>45</v>
      </c>
      <c r="H60" s="1">
        <f t="shared" si="1"/>
        <v>42445</v>
      </c>
      <c r="I60">
        <f>I59+COUNTIFS('Issue Tracker'!$F$17:$F$107,H60,'Issue Tracker'!$D$17:$D$107,type,'Issue Tracker'!$E$17:$E$107,priority)</f>
        <v>7</v>
      </c>
      <c r="J60">
        <f>J59+COUNTIFS('Issue Tracker'!$H$17:$H$107,H60,'Issue Tracker'!$D$17:$D$107,type,'Issue Tracker'!$E$17:$E$107,priority)</f>
        <v>2</v>
      </c>
    </row>
    <row r="61" spans="7:10" x14ac:dyDescent="0.35">
      <c r="G61">
        <v>46</v>
      </c>
      <c r="H61" s="1">
        <f t="shared" si="1"/>
        <v>42446</v>
      </c>
      <c r="I61">
        <f>I60+COUNTIFS('Issue Tracker'!$F$17:$F$107,H61,'Issue Tracker'!$D$17:$D$107,type,'Issue Tracker'!$E$17:$E$107,priority)</f>
        <v>7</v>
      </c>
      <c r="J61">
        <f>J60+COUNTIFS('Issue Tracker'!$H$17:$H$107,H61,'Issue Tracker'!$D$17:$D$107,type,'Issue Tracker'!$E$17:$E$107,priority)</f>
        <v>2</v>
      </c>
    </row>
    <row r="62" spans="7:10" x14ac:dyDescent="0.35">
      <c r="G62">
        <v>47</v>
      </c>
      <c r="H62" s="1">
        <f t="shared" si="1"/>
        <v>42447</v>
      </c>
      <c r="I62">
        <f>I61+COUNTIFS('Issue Tracker'!$F$17:$F$107,H62,'Issue Tracker'!$D$17:$D$107,type,'Issue Tracker'!$E$17:$E$107,priority)</f>
        <v>7</v>
      </c>
      <c r="J62">
        <f>J61+COUNTIFS('Issue Tracker'!$H$17:$H$107,H62,'Issue Tracker'!$D$17:$D$107,type,'Issue Tracker'!$E$17:$E$107,priority)</f>
        <v>2</v>
      </c>
    </row>
    <row r="63" spans="7:10" x14ac:dyDescent="0.35">
      <c r="G63">
        <v>48</v>
      </c>
      <c r="H63" s="1">
        <f t="shared" si="1"/>
        <v>42448</v>
      </c>
      <c r="I63">
        <f>I62+COUNTIFS('Issue Tracker'!$F$17:$F$107,H63,'Issue Tracker'!$D$17:$D$107,type,'Issue Tracker'!$E$17:$E$107,priority)</f>
        <v>7</v>
      </c>
      <c r="J63">
        <f>J62+COUNTIFS('Issue Tracker'!$H$17:$H$107,H63,'Issue Tracker'!$D$17:$D$107,type,'Issue Tracker'!$E$17:$E$107,priority)</f>
        <v>2</v>
      </c>
    </row>
    <row r="64" spans="7:10" x14ac:dyDescent="0.35">
      <c r="G64">
        <v>49</v>
      </c>
      <c r="H64" s="1">
        <f t="shared" si="1"/>
        <v>42449</v>
      </c>
      <c r="I64">
        <f>I63+COUNTIFS('Issue Tracker'!$F$17:$F$107,H64,'Issue Tracker'!$D$17:$D$107,type,'Issue Tracker'!$E$17:$E$107,priority)</f>
        <v>7</v>
      </c>
      <c r="J64">
        <f>J63+COUNTIFS('Issue Tracker'!$H$17:$H$107,H64,'Issue Tracker'!$D$17:$D$107,type,'Issue Tracker'!$E$17:$E$107,priority)</f>
        <v>2</v>
      </c>
    </row>
    <row r="65" spans="7:10" x14ac:dyDescent="0.35">
      <c r="G65">
        <v>50</v>
      </c>
      <c r="H65" s="1">
        <f t="shared" si="1"/>
        <v>42450</v>
      </c>
      <c r="I65">
        <f>I64+COUNTIFS('Issue Tracker'!$F$17:$F$107,H65,'Issue Tracker'!$D$17:$D$107,type,'Issue Tracker'!$E$17:$E$107,priority)</f>
        <v>7</v>
      </c>
      <c r="J65">
        <f>J64+COUNTIFS('Issue Tracker'!$H$17:$H$107,H65,'Issue Tracker'!$D$17:$D$107,type,'Issue Tracker'!$E$17:$E$107,priority)</f>
        <v>2</v>
      </c>
    </row>
    <row r="66" spans="7:10" x14ac:dyDescent="0.35">
      <c r="G66">
        <v>51</v>
      </c>
      <c r="H66" s="1">
        <f t="shared" si="1"/>
        <v>42451</v>
      </c>
      <c r="I66">
        <f>I65+COUNTIFS('Issue Tracker'!$F$17:$F$107,H66,'Issue Tracker'!$D$17:$D$107,type,'Issue Tracker'!$E$17:$E$107,priority)</f>
        <v>7</v>
      </c>
      <c r="J66">
        <f>J65+COUNTIFS('Issue Tracker'!$H$17:$H$107,H66,'Issue Tracker'!$D$17:$D$107,type,'Issue Tracker'!$E$17:$E$107,priority)</f>
        <v>2</v>
      </c>
    </row>
    <row r="67" spans="7:10" x14ac:dyDescent="0.35">
      <c r="G67">
        <v>52</v>
      </c>
      <c r="H67" s="1">
        <f t="shared" si="1"/>
        <v>42452</v>
      </c>
      <c r="I67">
        <f>I66+COUNTIFS('Issue Tracker'!$F$17:$F$107,H67,'Issue Tracker'!$D$17:$D$107,type,'Issue Tracker'!$E$17:$E$107,priority)</f>
        <v>7</v>
      </c>
      <c r="J67">
        <f>J66+COUNTIFS('Issue Tracker'!$H$17:$H$107,H67,'Issue Tracker'!$D$17:$D$107,type,'Issue Tracker'!$E$17:$E$107,priority)</f>
        <v>2</v>
      </c>
    </row>
    <row r="68" spans="7:10" x14ac:dyDescent="0.35">
      <c r="G68">
        <v>53</v>
      </c>
      <c r="H68" s="1">
        <f t="shared" si="1"/>
        <v>42453</v>
      </c>
      <c r="I68">
        <f>I67+COUNTIFS('Issue Tracker'!$F$17:$F$107,H68,'Issue Tracker'!$D$17:$D$107,type,'Issue Tracker'!$E$17:$E$107,priority)</f>
        <v>7</v>
      </c>
      <c r="J68">
        <f>J67+COUNTIFS('Issue Tracker'!$H$17:$H$107,H68,'Issue Tracker'!$D$17:$D$107,type,'Issue Tracker'!$E$17:$E$107,priority)</f>
        <v>2</v>
      </c>
    </row>
    <row r="69" spans="7:10" x14ac:dyDescent="0.35">
      <c r="G69">
        <v>54</v>
      </c>
      <c r="H69" s="1">
        <f t="shared" si="1"/>
        <v>42454</v>
      </c>
      <c r="I69">
        <f>I68+COUNTIFS('Issue Tracker'!$F$17:$F$107,H69,'Issue Tracker'!$D$17:$D$107,type,'Issue Tracker'!$E$17:$E$107,priority)</f>
        <v>7</v>
      </c>
      <c r="J69">
        <f>J68+COUNTIFS('Issue Tracker'!$H$17:$H$107,H69,'Issue Tracker'!$D$17:$D$107,type,'Issue Tracker'!$E$17:$E$107,priority)</f>
        <v>2</v>
      </c>
    </row>
    <row r="70" spans="7:10" x14ac:dyDescent="0.35">
      <c r="G70">
        <v>55</v>
      </c>
      <c r="H70" s="1">
        <f t="shared" si="1"/>
        <v>42455</v>
      </c>
      <c r="I70">
        <f>I69+COUNTIFS('Issue Tracker'!$F$17:$F$107,H70,'Issue Tracker'!$D$17:$D$107,type,'Issue Tracker'!$E$17:$E$107,priority)</f>
        <v>7</v>
      </c>
      <c r="J70">
        <f>J69+COUNTIFS('Issue Tracker'!$H$17:$H$107,H70,'Issue Tracker'!$D$17:$D$107,type,'Issue Tracker'!$E$17:$E$107,priority)</f>
        <v>2</v>
      </c>
    </row>
    <row r="71" spans="7:10" x14ac:dyDescent="0.35">
      <c r="G71">
        <v>56</v>
      </c>
      <c r="H71" s="1">
        <f t="shared" si="1"/>
        <v>42456</v>
      </c>
      <c r="I71">
        <f>I70+COUNTIFS('Issue Tracker'!$F$17:$F$107,H71,'Issue Tracker'!$D$17:$D$107,type,'Issue Tracker'!$E$17:$E$107,priority)</f>
        <v>7</v>
      </c>
      <c r="J71">
        <f>J70+COUNTIFS('Issue Tracker'!$H$17:$H$107,H71,'Issue Tracker'!$D$17:$D$107,type,'Issue Tracker'!$E$17:$E$107,priority)</f>
        <v>2</v>
      </c>
    </row>
    <row r="72" spans="7:10" x14ac:dyDescent="0.35">
      <c r="G72">
        <v>57</v>
      </c>
      <c r="H72" s="1">
        <f t="shared" si="1"/>
        <v>42457</v>
      </c>
      <c r="I72">
        <f>I71+COUNTIFS('Issue Tracker'!$F$17:$F$107,H72,'Issue Tracker'!$D$17:$D$107,type,'Issue Tracker'!$E$17:$E$107,priority)</f>
        <v>7</v>
      </c>
      <c r="J72">
        <f>J71+COUNTIFS('Issue Tracker'!$H$17:$H$107,H72,'Issue Tracker'!$D$17:$D$107,type,'Issue Tracker'!$E$17:$E$107,priority)</f>
        <v>2</v>
      </c>
    </row>
    <row r="73" spans="7:10" x14ac:dyDescent="0.35">
      <c r="G73">
        <v>58</v>
      </c>
      <c r="H73" s="1">
        <f t="shared" si="1"/>
        <v>42458</v>
      </c>
      <c r="I73">
        <f>I72+COUNTIFS('Issue Tracker'!$F$17:$F$107,H73,'Issue Tracker'!$D$17:$D$107,type,'Issue Tracker'!$E$17:$E$107,priority)</f>
        <v>7</v>
      </c>
      <c r="J73">
        <f>J72+COUNTIFS('Issue Tracker'!$H$17:$H$107,H73,'Issue Tracker'!$D$17:$D$107,type,'Issue Tracker'!$E$17:$E$107,priority)</f>
        <v>2</v>
      </c>
    </row>
    <row r="74" spans="7:10" x14ac:dyDescent="0.35">
      <c r="G74">
        <v>59</v>
      </c>
      <c r="H74" s="1">
        <f t="shared" si="1"/>
        <v>42459</v>
      </c>
      <c r="I74">
        <f>I73+COUNTIFS('Issue Tracker'!$F$17:$F$107,H74,'Issue Tracker'!$D$17:$D$107,type,'Issue Tracker'!$E$17:$E$107,priority)</f>
        <v>7</v>
      </c>
      <c r="J74">
        <f>J73+COUNTIFS('Issue Tracker'!$H$17:$H$107,H74,'Issue Tracker'!$D$17:$D$107,type,'Issue Tracker'!$E$17:$E$107,priority)</f>
        <v>2</v>
      </c>
    </row>
    <row r="75" spans="7:10" x14ac:dyDescent="0.35">
      <c r="G75">
        <v>60</v>
      </c>
      <c r="H75" s="1">
        <f t="shared" si="1"/>
        <v>42460</v>
      </c>
      <c r="I75">
        <f>I74+COUNTIFS('Issue Tracker'!$F$17:$F$107,H75,'Issue Tracker'!$D$17:$D$107,type,'Issue Tracker'!$E$17:$E$107,priority)</f>
        <v>7</v>
      </c>
      <c r="J75">
        <f>J74+COUNTIFS('Issue Tracker'!$H$17:$H$107,H75,'Issue Tracker'!$D$17:$D$107,type,'Issue Tracker'!$E$17:$E$107,priority)</f>
        <v>2</v>
      </c>
    </row>
    <row r="76" spans="7:10" x14ac:dyDescent="0.35">
      <c r="G76">
        <v>61</v>
      </c>
      <c r="H76" s="1">
        <f t="shared" si="1"/>
        <v>42461</v>
      </c>
      <c r="I76">
        <f>I75+COUNTIFS('Issue Tracker'!$F$17:$F$107,H76,'Issue Tracker'!$D$17:$D$107,type,'Issue Tracker'!$E$17:$E$107,priority)</f>
        <v>7</v>
      </c>
      <c r="J76">
        <f>J75+COUNTIFS('Issue Tracker'!$H$17:$H$107,H76,'Issue Tracker'!$D$17:$D$107,type,'Issue Tracker'!$E$17:$E$107,priority)</f>
        <v>2</v>
      </c>
    </row>
    <row r="77" spans="7:10" x14ac:dyDescent="0.35">
      <c r="G77">
        <v>62</v>
      </c>
      <c r="H77" s="1">
        <f t="shared" si="1"/>
        <v>42462</v>
      </c>
      <c r="I77">
        <f>I76+COUNTIFS('Issue Tracker'!$F$17:$F$107,H77,'Issue Tracker'!$D$17:$D$107,type,'Issue Tracker'!$E$17:$E$107,priority)</f>
        <v>7</v>
      </c>
      <c r="J77">
        <f>J76+COUNTIFS('Issue Tracker'!$H$17:$H$107,H77,'Issue Tracker'!$D$17:$D$107,type,'Issue Tracker'!$E$17:$E$107,priority)</f>
        <v>2</v>
      </c>
    </row>
    <row r="78" spans="7:10" x14ac:dyDescent="0.35">
      <c r="G78">
        <v>63</v>
      </c>
      <c r="H78" s="1">
        <f t="shared" si="1"/>
        <v>42463</v>
      </c>
      <c r="I78">
        <f>I77+COUNTIFS('Issue Tracker'!$F$17:$F$107,H78,'Issue Tracker'!$D$17:$D$107,type,'Issue Tracker'!$E$17:$E$107,priority)</f>
        <v>7</v>
      </c>
      <c r="J78">
        <f>J77+COUNTIFS('Issue Tracker'!$H$17:$H$107,H78,'Issue Tracker'!$D$17:$D$107,type,'Issue Tracker'!$E$17:$E$107,priority)</f>
        <v>2</v>
      </c>
    </row>
    <row r="79" spans="7:10" x14ac:dyDescent="0.35">
      <c r="G79">
        <v>64</v>
      </c>
      <c r="H79" s="1">
        <f t="shared" si="1"/>
        <v>42464</v>
      </c>
      <c r="I79">
        <f>I78+COUNTIFS('Issue Tracker'!$F$17:$F$107,H79,'Issue Tracker'!$D$17:$D$107,type,'Issue Tracker'!$E$17:$E$107,priority)</f>
        <v>7</v>
      </c>
      <c r="J79">
        <f>J78+COUNTIFS('Issue Tracker'!$H$17:$H$107,H79,'Issue Tracker'!$D$17:$D$107,type,'Issue Tracker'!$E$17:$E$107,priority)</f>
        <v>2</v>
      </c>
    </row>
    <row r="80" spans="7:10" x14ac:dyDescent="0.35">
      <c r="G80">
        <v>65</v>
      </c>
      <c r="H80" s="1">
        <f>keydate-days+G80</f>
        <v>42465</v>
      </c>
      <c r="I80">
        <f>I79+COUNTIFS('Issue Tracker'!$F$17:$F$107,H80,'Issue Tracker'!$D$17:$D$107,type,'Issue Tracker'!$E$17:$E$107,priority)</f>
        <v>7</v>
      </c>
      <c r="J80">
        <f>J79+COUNTIFS('Issue Tracker'!$H$17:$H$107,H80,'Issue Tracker'!$D$17:$D$107,type,'Issue Tracker'!$E$17:$E$107,priority)</f>
        <v>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Issue Tracker</vt:lpstr>
      <vt:lpstr>calculations</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qhsam leo</dc:creator>
  <cp:keywords/>
  <cp:lastModifiedBy>qhsam leo</cp:lastModifiedBy>
  <dcterms:created xsi:type="dcterms:W3CDTF">2016-02-10T08:10:33Z</dcterms:created>
  <dcterms:modified xsi:type="dcterms:W3CDTF">2016-02-10T12:47:47Z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