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qhsam\Desktop\"/>
    </mc:Choice>
  </mc:AlternateContent>
  <bookViews>
    <workbookView xWindow="0" yWindow="0" windowWidth="29330" windowHeight="17130"/>
  </bookViews>
  <sheets>
    <sheet name="Issue Tracker" sheetId="1" r:id="rId1"/>
    <sheet name="calculations" sheetId="2" state="hidden" r:id="rId2"/>
  </sheets>
  <definedNames>
    <definedName name="closed">OFFSET(calculations!$J$16,,,days)</definedName>
    <definedName name="closed_labels">closed+label_offset</definedName>
    <definedName name="dates">OFFSET(calculations!$H$16,,,days)</definedName>
    <definedName name="days">calculations!$J$7</definedName>
    <definedName name="keydate">calculations!$J$8</definedName>
    <definedName name="label_offset">MAX(opened, closed)*4%</definedName>
    <definedName name="maxdate">calculations!$J$5</definedName>
    <definedName name="mindate">calculations!$J$4</definedName>
    <definedName name="opened">OFFSET(calculations!$I$16,,,days)</definedName>
    <definedName name="opened_labels">opened+label_offset</definedName>
    <definedName name="_xlnm.Print_Area" localSheetId="0">'Issue Tracker'!$A$1:$K$15</definedName>
    <definedName name="priorities">OFFSET(calculations!$T$16,,,calculations!$O$13+1)</definedName>
    <definedName name="prioritiesUnsorted">OFFSET(calculations!$O$15,,,calculations!$O$13+1)</definedName>
    <definedName name="priority">calculations!$J$10</definedName>
    <definedName name="type">calculations!$J$9</definedName>
    <definedName name="types">OFFSET(calculations!$S$16,,,calculations!$N$13+1)</definedName>
    <definedName name="typesUnsorted">OFFSET(calculations!$N$15,,,calculations!$N$13+1)</definedName>
  </definedNames>
  <calcPr calcId="152511"/>
</workbook>
</file>

<file path=xl/calcChain.xml><?xml version="1.0" encoding="utf-8"?>
<calcChain xmlns="http://schemas.openxmlformats.org/spreadsheetml/2006/main">
  <c r="J8" i="2" l="1"/>
  <c r="H16" i="2" s="1"/>
  <c r="J7" i="2"/>
  <c r="J10" i="2"/>
  <c r="J9" i="2"/>
  <c r="J16" i="2" s="1"/>
  <c r="H26" i="2"/>
  <c r="H20" i="2"/>
  <c r="H27" i="2"/>
  <c r="H55" i="2"/>
  <c r="H59" i="2"/>
  <c r="H53" i="2"/>
  <c r="H56" i="2"/>
  <c r="H62" i="2"/>
  <c r="H21" i="2"/>
  <c r="H22" i="2"/>
  <c r="H31" i="2"/>
  <c r="H25" i="2"/>
  <c r="H32" i="2"/>
  <c r="H66" i="2"/>
  <c r="H33" i="2"/>
  <c r="H68" i="2"/>
  <c r="H37" i="2"/>
  <c r="H64" i="2"/>
  <c r="H49" i="2"/>
  <c r="H52" i="2"/>
  <c r="H60" i="2"/>
  <c r="H72" i="2"/>
  <c r="H67" i="2"/>
  <c r="H30" i="2"/>
  <c r="H36" i="2"/>
  <c r="H58" i="2"/>
  <c r="H65" i="2"/>
  <c r="H71" i="2"/>
  <c r="H78" i="2"/>
  <c r="H39" i="2"/>
  <c r="H45" i="2"/>
  <c r="H63" i="2"/>
  <c r="H69" i="2"/>
  <c r="O16" i="2" a="1"/>
  <c r="O16" i="2" s="1"/>
  <c r="N16" i="2" a="1"/>
  <c r="N16" i="2" s="1"/>
  <c r="I16" i="2"/>
  <c r="N17" i="2" l="1" a="1"/>
  <c r="N17" i="2" s="1"/>
  <c r="N18" i="2" s="1" a="1"/>
  <c r="N18" i="2" s="1"/>
  <c r="O17" i="2" a="1"/>
  <c r="O17" i="2" s="1"/>
  <c r="O18" i="2" a="1"/>
  <c r="O18" i="2" s="1"/>
  <c r="H57" i="2"/>
  <c r="H80" i="2"/>
  <c r="H76" i="2"/>
  <c r="H50" i="2"/>
  <c r="H24" i="2"/>
  <c r="H74" i="2"/>
  <c r="H42" i="2"/>
  <c r="H75" i="2"/>
  <c r="H54" i="2"/>
  <c r="H77" i="2"/>
  <c r="H17" i="2"/>
  <c r="I17" i="2" s="1"/>
  <c r="I18" i="2" s="1"/>
  <c r="H44" i="2"/>
  <c r="H40" i="2"/>
  <c r="H34" i="2"/>
  <c r="H38" i="2"/>
  <c r="H19" i="2"/>
  <c r="H51" i="2"/>
  <c r="H79" i="2"/>
  <c r="H73" i="2"/>
  <c r="H43" i="2"/>
  <c r="H18" i="2"/>
  <c r="H70" i="2"/>
  <c r="H61" i="2"/>
  <c r="H47" i="2"/>
  <c r="H41" i="2"/>
  <c r="H46" i="2"/>
  <c r="H48" i="2"/>
  <c r="H29" i="2"/>
  <c r="H28" i="2"/>
  <c r="H23" i="2"/>
  <c r="H35" i="2"/>
  <c r="O19" i="2" l="1" a="1"/>
  <c r="O19" i="2" s="1"/>
  <c r="N19" i="2" a="1"/>
  <c r="N19" i="2" s="1"/>
  <c r="I19" i="2"/>
  <c r="I20" i="2" s="1"/>
  <c r="I21" i="2" s="1"/>
  <c r="I22" i="2" s="1"/>
  <c r="I23" i="2" s="1"/>
  <c r="I24" i="2" s="1"/>
  <c r="I25" i="2" s="1"/>
  <c r="I26" i="2" s="1"/>
  <c r="I27" i="2" s="1"/>
  <c r="I28" i="2" s="1"/>
  <c r="I29" i="2" s="1"/>
  <c r="I30" i="2" s="1"/>
  <c r="I31" i="2" s="1"/>
  <c r="I32" i="2" s="1"/>
  <c r="I33" i="2" s="1"/>
  <c r="I34" i="2" s="1"/>
  <c r="I35" i="2" s="1"/>
  <c r="I36" i="2" s="1"/>
  <c r="I37" i="2" s="1"/>
  <c r="I38" i="2" s="1"/>
  <c r="I39" i="2" s="1"/>
  <c r="I40" i="2" s="1"/>
  <c r="I41" i="2" s="1"/>
  <c r="I42" i="2" s="1"/>
  <c r="I43" i="2" s="1"/>
  <c r="I44" i="2" s="1"/>
  <c r="I45" i="2" s="1"/>
  <c r="I46" i="2" s="1"/>
  <c r="I47" i="2" s="1"/>
  <c r="I48" i="2" s="1"/>
  <c r="I49" i="2" s="1"/>
  <c r="I50" i="2" s="1"/>
  <c r="I51" i="2" s="1"/>
  <c r="I52" i="2" s="1"/>
  <c r="I53" i="2" s="1"/>
  <c r="I54" i="2" s="1"/>
  <c r="I55" i="2" s="1"/>
  <c r="I56" i="2" s="1"/>
  <c r="I57" i="2" s="1"/>
  <c r="I58" i="2" s="1"/>
  <c r="I59" i="2" s="1"/>
  <c r="I60" i="2" s="1"/>
  <c r="I61" i="2" s="1"/>
  <c r="I62" i="2" s="1"/>
  <c r="I63" i="2" s="1"/>
  <c r="I64" i="2" s="1"/>
  <c r="I65" i="2" s="1"/>
  <c r="I66" i="2" s="1"/>
  <c r="I67" i="2" s="1"/>
  <c r="I68" i="2" s="1"/>
  <c r="I69" i="2" s="1"/>
  <c r="I70" i="2" s="1"/>
  <c r="I71" i="2" s="1"/>
  <c r="I72" i="2" s="1"/>
  <c r="I73" i="2" s="1"/>
  <c r="I74" i="2" s="1"/>
  <c r="I75" i="2" s="1"/>
  <c r="I76" i="2" s="1"/>
  <c r="I77" i="2" s="1"/>
  <c r="I78" i="2" s="1"/>
  <c r="I79" i="2" s="1"/>
  <c r="I80" i="2" s="1"/>
  <c r="O20" i="2" a="1"/>
  <c r="O20" i="2" s="1"/>
  <c r="O21" i="2" s="1" a="1"/>
  <c r="O21" i="2" s="1"/>
  <c r="J17" i="2"/>
  <c r="J18" i="2" s="1"/>
  <c r="J19" i="2" s="1"/>
  <c r="J20" i="2" s="1"/>
  <c r="J21" i="2" s="1"/>
  <c r="J22" i="2" s="1"/>
  <c r="J23" i="2" s="1"/>
  <c r="J24" i="2" s="1"/>
  <c r="J25" i="2" s="1"/>
  <c r="J26" i="2" s="1"/>
  <c r="J27" i="2" s="1"/>
  <c r="J28" i="2" s="1"/>
  <c r="J29" i="2" s="1"/>
  <c r="J30" i="2" s="1"/>
  <c r="J31" i="2" s="1"/>
  <c r="J32" i="2" s="1"/>
  <c r="J33" i="2" s="1"/>
  <c r="J34" i="2" s="1"/>
  <c r="J35" i="2" s="1"/>
  <c r="J36" i="2" s="1"/>
  <c r="J37" i="2" s="1"/>
  <c r="J38" i="2" s="1"/>
  <c r="J39" i="2" s="1"/>
  <c r="J40" i="2" s="1"/>
  <c r="J41" i="2" s="1"/>
  <c r="J42" i="2" s="1"/>
  <c r="J43" i="2" s="1"/>
  <c r="J44" i="2" s="1"/>
  <c r="J45" i="2" s="1"/>
  <c r="J46" i="2" s="1"/>
  <c r="J47" i="2" s="1"/>
  <c r="J48" i="2" s="1"/>
  <c r="J49" i="2" s="1"/>
  <c r="J50" i="2" s="1"/>
  <c r="J51" i="2" s="1"/>
  <c r="J52" i="2" s="1"/>
  <c r="J53" i="2" s="1"/>
  <c r="J54" i="2" s="1"/>
  <c r="J55" i="2" s="1"/>
  <c r="J56" i="2" s="1"/>
  <c r="J57" i="2" s="1"/>
  <c r="J58" i="2" s="1"/>
  <c r="J59" i="2" s="1"/>
  <c r="J60" i="2" s="1"/>
  <c r="J61" i="2" s="1"/>
  <c r="J62" i="2" s="1"/>
  <c r="J63" i="2" s="1"/>
  <c r="J64" i="2" s="1"/>
  <c r="J65" i="2" s="1"/>
  <c r="J66" i="2" s="1"/>
  <c r="J67" i="2" s="1"/>
  <c r="J68" i="2" s="1"/>
  <c r="J69" i="2" s="1"/>
  <c r="J70" i="2" s="1"/>
  <c r="J71" i="2" s="1"/>
  <c r="J72" i="2" s="1"/>
  <c r="J73" i="2" s="1"/>
  <c r="J74" i="2" s="1"/>
  <c r="J75" i="2" s="1"/>
  <c r="J76" i="2" s="1"/>
  <c r="J77" i="2" s="1"/>
  <c r="J78" i="2" s="1"/>
  <c r="J79" i="2" s="1"/>
  <c r="J80" i="2" s="1"/>
  <c r="O22" i="2" l="1" a="1"/>
  <c r="O22" i="2" s="1"/>
  <c r="O23" i="2" s="1" a="1"/>
  <c r="O23" i="2" s="1"/>
  <c r="N20" i="2" a="1"/>
  <c r="N20" i="2" s="1"/>
  <c r="N21" i="2" s="1" a="1"/>
  <c r="N21" i="2" s="1"/>
  <c r="N22" i="2" l="1" a="1"/>
  <c r="N22" i="2" s="1"/>
  <c r="N23" i="2" s="1" a="1"/>
  <c r="N23" i="2" s="1"/>
  <c r="O24" i="2" a="1"/>
  <c r="O24" i="2" s="1"/>
  <c r="N24" i="2" l="1" a="1"/>
  <c r="N24" i="2" s="1"/>
  <c r="N25" i="2" s="1" a="1"/>
  <c r="N25" i="2" s="1"/>
  <c r="O25" i="2" a="1"/>
  <c r="O25" i="2" s="1"/>
  <c r="N26" i="2" l="1" a="1"/>
  <c r="N26" i="2" s="1"/>
  <c r="N27" i="2" s="1" a="1"/>
  <c r="N27" i="2" s="1"/>
  <c r="N28" i="2" s="1" a="1"/>
  <c r="N28" i="2" s="1"/>
  <c r="N29" i="2" s="1" a="1"/>
  <c r="N29" i="2" s="1"/>
  <c r="N30" i="2" s="1" a="1"/>
  <c r="N30" i="2" s="1"/>
  <c r="N31" i="2" s="1" a="1"/>
  <c r="N31" i="2" s="1"/>
  <c r="N32" i="2" s="1" a="1"/>
  <c r="N32" i="2" s="1"/>
  <c r="N33" i="2" s="1" a="1"/>
  <c r="N33" i="2" s="1"/>
  <c r="N34" i="2" s="1" a="1"/>
  <c r="N34" i="2" s="1"/>
  <c r="N35" i="2" s="1" a="1"/>
  <c r="N35" i="2" s="1"/>
  <c r="N36" i="2" s="1" a="1"/>
  <c r="N36" i="2" s="1"/>
  <c r="N37" i="2" s="1" a="1"/>
  <c r="N37" i="2" s="1"/>
  <c r="N38" i="2" s="1" a="1"/>
  <c r="N38" i="2" s="1"/>
  <c r="N39" i="2" s="1" a="1"/>
  <c r="N39" i="2" s="1"/>
  <c r="N40" i="2" s="1" a="1"/>
  <c r="N40" i="2" s="1"/>
  <c r="N41" i="2" s="1" a="1"/>
  <c r="N41" i="2" s="1"/>
  <c r="N42" i="2" s="1" a="1"/>
  <c r="N42" i="2" s="1"/>
  <c r="N43" i="2" s="1" a="1"/>
  <c r="N43" i="2" s="1"/>
  <c r="N44" i="2" s="1" a="1"/>
  <c r="N44" i="2" s="1"/>
  <c r="N45" i="2" s="1" a="1"/>
  <c r="N45" i="2" s="1"/>
  <c r="N13" i="2" s="1"/>
  <c r="O26" i="2" a="1"/>
  <c r="O26" i="2" s="1"/>
  <c r="N12" i="2" l="1"/>
  <c r="S22" i="2" a="1"/>
  <c r="S22" i="2" s="1"/>
  <c r="S20" i="2" a="1"/>
  <c r="S20" i="2" s="1"/>
  <c r="S28" i="2" a="1"/>
  <c r="S28" i="2" s="1"/>
  <c r="S36" i="2" a="1"/>
  <c r="S36" i="2" s="1"/>
  <c r="S44" i="2" a="1"/>
  <c r="S44" i="2" s="1"/>
  <c r="S40" i="2" a="1"/>
  <c r="S40" i="2" s="1"/>
  <c r="S16" i="2" a="1"/>
  <c r="S16" i="2" s="1"/>
  <c r="S24" i="2" a="1"/>
  <c r="S24" i="2" s="1"/>
  <c r="S33" i="2" a="1"/>
  <c r="S33" i="2" s="1"/>
  <c r="S42" i="2" a="1"/>
  <c r="S42" i="2" s="1"/>
  <c r="S37" i="2" a="1"/>
  <c r="S37" i="2" s="1"/>
  <c r="S45" i="2" a="1"/>
  <c r="S45" i="2" s="1"/>
  <c r="S31" i="2" a="1"/>
  <c r="S31" i="2" s="1"/>
  <c r="S29" i="2" a="1"/>
  <c r="S29" i="2" s="1"/>
  <c r="S39" i="2" a="1"/>
  <c r="S39" i="2" s="1"/>
  <c r="N8" i="2"/>
  <c r="S38" i="2" a="1"/>
  <c r="S38" i="2" s="1"/>
  <c r="S23" i="2" a="1"/>
  <c r="S23" i="2" s="1"/>
  <c r="S43" i="2" a="1"/>
  <c r="S43" i="2" s="1"/>
  <c r="S18" i="2" a="1"/>
  <c r="S18" i="2" s="1"/>
  <c r="S35" i="2" a="1"/>
  <c r="S35" i="2" s="1"/>
  <c r="S21" i="2" a="1"/>
  <c r="S21" i="2" s="1"/>
  <c r="S27" i="2" a="1"/>
  <c r="S27" i="2" s="1"/>
  <c r="S17" i="2" a="1"/>
  <c r="S17" i="2" s="1"/>
  <c r="S26" i="2" a="1"/>
  <c r="S26" i="2" s="1"/>
  <c r="S30" i="2" a="1"/>
  <c r="S30" i="2" s="1"/>
  <c r="S25" i="2" a="1"/>
  <c r="S25" i="2" s="1"/>
  <c r="S41" i="2" a="1"/>
  <c r="S41" i="2" s="1"/>
  <c r="S32" i="2" a="1"/>
  <c r="S32" i="2" s="1"/>
  <c r="S34" i="2" a="1"/>
  <c r="S34" i="2" s="1"/>
  <c r="S19" i="2" a="1"/>
  <c r="S19" i="2" s="1"/>
  <c r="O27" i="2" a="1"/>
  <c r="O27" i="2" s="1"/>
  <c r="O28" i="2" s="1" a="1"/>
  <c r="O28" i="2" s="1"/>
  <c r="O29" i="2" l="1" a="1"/>
  <c r="O29" i="2" s="1"/>
  <c r="O30" i="2" s="1" a="1"/>
  <c r="O30" i="2" s="1"/>
  <c r="O31" i="2" l="1" a="1"/>
  <c r="O31" i="2" s="1"/>
  <c r="O32" i="2" s="1" a="1"/>
  <c r="O32" i="2" s="1"/>
  <c r="O33" i="2" s="1" a="1"/>
  <c r="O33" i="2" s="1"/>
  <c r="O34" i="2" s="1" a="1"/>
  <c r="O34" i="2" s="1"/>
  <c r="O35" i="2" s="1" a="1"/>
  <c r="O35" i="2" s="1"/>
  <c r="O36" i="2" s="1" a="1"/>
  <c r="O36" i="2" s="1"/>
  <c r="O37" i="2" s="1" a="1"/>
  <c r="O37" i="2" s="1"/>
  <c r="O38" i="2" s="1" a="1"/>
  <c r="O38" i="2" s="1"/>
  <c r="O39" i="2" s="1" a="1"/>
  <c r="O39" i="2" s="1"/>
  <c r="O40" i="2" s="1" a="1"/>
  <c r="O40" i="2" s="1"/>
  <c r="O41" i="2" s="1" a="1"/>
  <c r="O41" i="2" s="1"/>
  <c r="O42" i="2" s="1" a="1"/>
  <c r="O42" i="2" s="1"/>
  <c r="O43" i="2" s="1" a="1"/>
  <c r="O43" i="2" s="1"/>
  <c r="O44" i="2" s="1" a="1"/>
  <c r="O44" i="2" s="1"/>
  <c r="O45" i="2" s="1" a="1"/>
  <c r="O45" i="2" s="1"/>
  <c r="O13" i="2" s="1"/>
  <c r="T18" i="2" s="1" a="1"/>
  <c r="T18" i="2" s="1"/>
  <c r="T30" i="2" l="1" a="1"/>
  <c r="T30" i="2" s="1"/>
  <c r="T26" i="2" a="1"/>
  <c r="T26" i="2" s="1"/>
  <c r="T45" i="2" a="1"/>
  <c r="T45" i="2" s="1"/>
  <c r="T37" i="2" a="1"/>
  <c r="T37" i="2" s="1"/>
  <c r="T19" i="2" a="1"/>
  <c r="T19" i="2" s="1"/>
  <c r="T27" i="2" a="1"/>
  <c r="T27" i="2" s="1"/>
  <c r="T28" i="2" a="1"/>
  <c r="T28" i="2" s="1"/>
  <c r="T40" i="2" a="1"/>
  <c r="T40" i="2" s="1"/>
  <c r="T24" i="2" a="1"/>
  <c r="T24" i="2" s="1"/>
  <c r="T38" i="2" a="1"/>
  <c r="T38" i="2" s="1"/>
  <c r="T44" i="2" a="1"/>
  <c r="T44" i="2" s="1"/>
  <c r="T22" i="2" a="1"/>
  <c r="T22" i="2" s="1"/>
  <c r="T31" i="2" a="1"/>
  <c r="T31" i="2" s="1"/>
  <c r="T17" i="2" a="1"/>
  <c r="T17" i="2" s="1"/>
  <c r="T33" i="2" a="1"/>
  <c r="T33" i="2" s="1"/>
  <c r="T23" i="2" a="1"/>
  <c r="T23" i="2" s="1"/>
  <c r="T39" i="2" a="1"/>
  <c r="T39" i="2" s="1"/>
  <c r="T34" i="2" a="1"/>
  <c r="T34" i="2" s="1"/>
  <c r="T36" i="2" a="1"/>
  <c r="T36" i="2" s="1"/>
  <c r="T42" i="2" a="1"/>
  <c r="T42" i="2" s="1"/>
  <c r="T21" i="2" a="1"/>
  <c r="T21" i="2" s="1"/>
  <c r="T32" i="2" a="1"/>
  <c r="T32" i="2" s="1"/>
  <c r="O12" i="2"/>
  <c r="T29" i="2" a="1"/>
  <c r="T29" i="2" s="1"/>
  <c r="T43" i="2" a="1"/>
  <c r="T43" i="2" s="1"/>
  <c r="T35" i="2" a="1"/>
  <c r="T35" i="2" s="1"/>
  <c r="T25" i="2" a="1"/>
  <c r="T25" i="2" s="1"/>
  <c r="T41" i="2" a="1"/>
  <c r="T41" i="2" s="1"/>
  <c r="T20" i="2" a="1"/>
  <c r="T20" i="2" s="1"/>
  <c r="T16" i="2" a="1"/>
  <c r="T16" i="2" s="1"/>
</calcChain>
</file>

<file path=xl/sharedStrings.xml><?xml version="1.0" encoding="utf-8"?>
<sst xmlns="http://schemas.openxmlformats.org/spreadsheetml/2006/main" count="71" uniqueCount="51">
  <si>
    <t>Type</t>
  </si>
  <si>
    <t>Priority</t>
  </si>
  <si>
    <t>#</t>
  </si>
  <si>
    <t>Opened</t>
  </si>
  <si>
    <t>Closed</t>
  </si>
  <si>
    <t>*</t>
  </si>
  <si>
    <t>Date</t>
  </si>
  <si>
    <t>Days</t>
  </si>
  <si>
    <t>Types</t>
  </si>
  <si>
    <t>Priorities</t>
  </si>
  <si>
    <t>Min</t>
  </si>
  <si>
    <t>Max</t>
  </si>
  <si>
    <t>*** This sheet should remain hidden ***</t>
  </si>
  <si>
    <t>High</t>
  </si>
  <si>
    <t>Medium</t>
  </si>
  <si>
    <t>Low</t>
  </si>
  <si>
    <t>Sorted</t>
  </si>
  <si>
    <t>ISSUE</t>
  </si>
  <si>
    <t>TYPE</t>
  </si>
  <si>
    <t>PRIORITY</t>
  </si>
  <si>
    <t>OPENED ON</t>
  </si>
  <si>
    <t>OPENED BY</t>
  </si>
  <si>
    <t>CLOSED ON</t>
  </si>
  <si>
    <t>CLOSED BY</t>
  </si>
  <si>
    <t>NOTES</t>
  </si>
  <si>
    <t>DATE</t>
  </si>
  <si>
    <t>LAST (days)</t>
  </si>
  <si>
    <t>Xst:1896 - Due to other FF/Latch trimming</t>
  </si>
  <si>
    <t>FF/Latch</t>
  </si>
  <si>
    <t>Clock</t>
  </si>
  <si>
    <t>Xst:737 - Found 1-bit latch for signal &lt;blink_flag&lt;7&gt;&gt;.</t>
  </si>
  <si>
    <t>Latch</t>
  </si>
  <si>
    <t>Manuel</t>
  </si>
  <si>
    <t>PhysDesignRules:372 - Gated clock.</t>
  </si>
  <si>
    <t>Alarm</t>
  </si>
  <si>
    <t>Incompatibility between the alarm and the clock</t>
  </si>
  <si>
    <t xml:space="preserve">clock goes from 01:00 to 24:59 (normally they go between 00:00 and 23:59), but alarm can be set between 00:00 and 00:59. If you select 00:01 for example, the alarm never goes on. In the same way, the alarm cannot be set between 24:00 and 24:59. You should correct the clock to run between 00:00 and 23:59. </t>
  </si>
  <si>
    <t>Clock net MODUL_SET&lt;4&gt; is sourced by a combinatorial pin. This is not good design practice. Use the CE pin to control the loading of data into the flip-flop.
The eternal gate clock problem. The system clock must be applied to all registers inside your design, to keep it synchronous. Remember: "Avoid asynchronous design; practice synchronous design until a better methodology comes along".
Otherwise you will receive the famous Gated clock warning. Take a look at the Discussion forum post about this subject. After, review the way the up/down counter was implemented in the first course week. Again, check the Discussion forum to look at the up/down counter VHDL files. Notice that to reduce the frequency of the up/down counter we generate a clock enable pulse to be applied to the register. We don't create a slow clock signal using counters to apply it to the clock register input. We create a signal - clock enable (CE) - that inhibits the application of the clock signal to the register, except for one period each x"FFFFF" cycles (or each 16777215 pulses, around 168ms interval).</t>
  </si>
  <si>
    <t>A lot of warnings state that: 
Xst:1896 - Due to other FF/Latch trimming, FF/Latch &lt;timer_md/hours_7&gt; has a constant value of 0 in block &lt;smtWatch&gt;. This FF/Latch will be trimmed during the optimization process.
It seems that you declared signals that you are not effectively being use or whose values never change.
There are also warnings about incomplete case statements that end up generating latches. This can be easily avoided if you end up your incomplete case statements with 
when others =&gt;
sequential statements;</t>
  </si>
  <si>
    <t>Xst:737 - Found 1-bit latch for signal &lt;blink_flag&lt;7&gt;&gt;. Latches may be generated from incomplete case or if statements. We do not recommend the use of latches in FPGA/CPLD designs, as they may lead to timing problems.</t>
  </si>
  <si>
    <t>Days of the week seemed not to be working.</t>
  </si>
  <si>
    <t>Calendar</t>
  </si>
  <si>
    <t>In calendar mode, days of the week seemed not to be working. It always displayed an intriguing da:02 no matter if I increment the calendar day or not. Then I understood that I must set it myself :-) Well, what I was expecting is that it determined the day of the week based on the date! Take a look at http://www.wikihow.com/Calculate-the-Day-of-the-Week. It also accepts things like February 31st, 1968, for example. Well, I was expecting an automatic calendar!</t>
  </si>
  <si>
    <t>Unable to reset Stopwatch</t>
  </si>
  <si>
    <t>Stopwatch</t>
  </si>
  <si>
    <t>Brian Liu</t>
  </si>
  <si>
    <t xml:space="preserve">it can be reset by first press Button 2 from timing state to enter pause state (the led will blink) then press Button 3, it will be reset to Zero. </t>
  </si>
  <si>
    <t>no need to set 23 hours has the maximum for the hour</t>
  </si>
  <si>
    <t>Timer</t>
  </si>
  <si>
    <t xml:space="preserve">It should be possible to set, for example 99 hours and 59 minutes as the maximum time and decrease it until reach zero.
</t>
  </si>
  <si>
    <r>
      <rPr>
        <b/>
        <sz val="16"/>
        <color indexed="49"/>
        <rFont val="Calibri"/>
        <family val="2"/>
      </rPr>
      <t>SmartWatch VHDL Project by Group 4 
OPEN</t>
    </r>
    <r>
      <rPr>
        <b/>
        <sz val="16"/>
        <color indexed="9"/>
        <rFont val="Calibri"/>
        <family val="2"/>
      </rPr>
      <t xml:space="preserve"> vs. </t>
    </r>
    <r>
      <rPr>
        <b/>
        <sz val="16"/>
        <color indexed="51"/>
        <rFont val="Calibri"/>
        <family val="2"/>
      </rPr>
      <t>CLOSED</t>
    </r>
    <r>
      <rPr>
        <sz val="16"/>
        <color indexed="9"/>
        <rFont val="Calibri"/>
        <family val="2"/>
      </rPr>
      <t xml:space="preserve"> ISSUE TRACKER</t>
    </r>
  </si>
</sst>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2"/>
      <color theme="0"/>
      <name val="Calibri"/>
      <family val="2"/>
      <scheme val="minor"/>
    </font>
    <font>
      <sz val="16"/>
      <color indexed="9"/>
      <name val="Calibri"/>
      <family val="2"/>
    </font>
    <font>
      <b/>
      <sz val="16"/>
      <color indexed="49"/>
      <name val="Calibri"/>
      <family val="2"/>
    </font>
    <font>
      <b/>
      <sz val="16"/>
      <color indexed="9"/>
      <name val="Calibri"/>
      <family val="2"/>
    </font>
    <font>
      <b/>
      <sz val="16"/>
      <color indexed="51"/>
      <name val="Calibri"/>
      <family val="2"/>
    </font>
    <font>
      <sz val="12"/>
      <color theme="0"/>
      <name val="Calibri"/>
      <family val="2"/>
      <scheme val="minor"/>
    </font>
    <font>
      <b/>
      <sz val="18"/>
      <color theme="0"/>
      <name val="Calibri"/>
      <family val="2"/>
      <scheme val="minor"/>
    </font>
    <font>
      <sz val="11"/>
      <color theme="1"/>
      <name val="Calibri"/>
      <family val="2"/>
      <scheme val="minor"/>
    </font>
    <font>
      <b/>
      <sz val="18"/>
      <color theme="4"/>
      <name val="Calibri"/>
      <family val="2"/>
      <scheme val="minor"/>
    </font>
    <font>
      <b/>
      <sz val="18"/>
      <color theme="6"/>
      <name val="Calibri"/>
      <family val="2"/>
      <scheme val="minor"/>
    </font>
    <font>
      <sz val="38"/>
      <color theme="0"/>
      <name val="Calibri"/>
      <family val="2"/>
      <scheme val="major"/>
    </font>
    <font>
      <sz val="13"/>
      <color theme="0"/>
      <name val="Calibri"/>
      <family val="2"/>
      <scheme val="minor"/>
    </font>
    <font>
      <b/>
      <sz val="19"/>
      <color theme="0"/>
      <name val="Calibri"/>
      <family val="2"/>
      <scheme val="minor"/>
    </font>
    <font>
      <sz val="11"/>
      <color theme="0"/>
      <name val="Calibri"/>
      <family val="2"/>
      <scheme val="minor"/>
    </font>
    <font>
      <b/>
      <sz val="14"/>
      <color theme="0"/>
      <name val="Calibri"/>
      <family val="2"/>
      <scheme val="minor"/>
    </font>
    <font>
      <b/>
      <sz val="14"/>
      <color theme="4"/>
      <name val="Calibri"/>
      <family val="2"/>
      <scheme val="minor"/>
    </font>
    <font>
      <b/>
      <sz val="14"/>
      <color theme="6"/>
      <name val="Calibri"/>
      <family val="2"/>
      <scheme val="minor"/>
    </font>
    <font>
      <sz val="16"/>
      <color theme="0"/>
      <name val="Calibri"/>
      <family val="2"/>
      <scheme val="major"/>
    </font>
    <font>
      <sz val="16"/>
      <color theme="0"/>
      <name val="Calibri"/>
      <family val="2"/>
    </font>
  </fonts>
  <fills count="5">
    <fill>
      <patternFill patternType="none"/>
    </fill>
    <fill>
      <patternFill patternType="gray125"/>
    </fill>
    <fill>
      <patternFill patternType="solid">
        <fgColor theme="1" tint="0.34998626667073579"/>
        <bgColor indexed="64"/>
      </patternFill>
    </fill>
    <fill>
      <patternFill patternType="solid">
        <fgColor rgb="FFFFCC99"/>
      </patternFill>
    </fill>
    <fill>
      <patternFill patternType="solid">
        <fgColor theme="1" tint="0.14999847407452621"/>
        <bgColor indexed="64"/>
      </patternFill>
    </fill>
  </fills>
  <borders count="7">
    <border>
      <left/>
      <right/>
      <top/>
      <bottom/>
      <diagonal/>
    </border>
    <border>
      <left style="thin">
        <color rgb="FF7F7F7F"/>
      </left>
      <right style="thin">
        <color rgb="FF7F7F7F"/>
      </right>
      <top style="thin">
        <color rgb="FF7F7F7F"/>
      </top>
      <bottom style="thin">
        <color rgb="FF7F7F7F"/>
      </bottom>
      <diagonal/>
    </border>
    <border>
      <left/>
      <right/>
      <top style="thin">
        <color theme="1" tint="0.499984740745262"/>
      </top>
      <bottom/>
      <diagonal/>
    </border>
    <border>
      <left/>
      <right style="thin">
        <color theme="1" tint="0.499984740745262"/>
      </right>
      <top/>
      <bottom/>
      <diagonal/>
    </border>
    <border>
      <left/>
      <right style="thin">
        <color theme="1" tint="0.499984740745262"/>
      </right>
      <top style="thin">
        <color theme="1" tint="0.499984740745262"/>
      </top>
      <bottom/>
      <diagonal/>
    </border>
    <border>
      <left style="thin">
        <color theme="1" tint="0.499984740745262"/>
      </left>
      <right/>
      <top style="thin">
        <color theme="1" tint="0.499984740745262"/>
      </top>
      <bottom/>
      <diagonal/>
    </border>
    <border>
      <left style="thin">
        <color theme="1" tint="0.499984740745262"/>
      </left>
      <right/>
      <top/>
      <bottom/>
      <diagonal/>
    </border>
  </borders>
  <cellStyleXfs count="8">
    <xf numFmtId="0" fontId="0" fillId="2" borderId="0">
      <alignment horizontal="left" vertical="center" indent="1"/>
    </xf>
    <xf numFmtId="0" fontId="9" fillId="2" borderId="0" applyNumberFormat="0" applyFill="0" applyBorder="0" applyAlignment="0" applyProtection="0">
      <alignment horizontal="left" vertical="center" indent="1"/>
    </xf>
    <xf numFmtId="14" fontId="7" fillId="0" borderId="0" applyFont="0" applyFill="0" applyBorder="0" applyAlignment="0" applyProtection="0"/>
    <xf numFmtId="0" fontId="11" fillId="3" borderId="1" applyNumberFormat="0" applyFill="0" applyBorder="0" applyProtection="0">
      <alignment horizontal="left" vertical="top"/>
    </xf>
    <xf numFmtId="0" fontId="12" fillId="4" borderId="2" applyNumberFormat="0" applyFill="0" applyBorder="0" applyProtection="0">
      <alignment horizontal="left"/>
    </xf>
    <xf numFmtId="0" fontId="8" fillId="2" borderId="0" applyNumberFormat="0" applyBorder="0" applyAlignment="0" applyProtection="0">
      <alignment horizontal="left" vertical="center" indent="1"/>
    </xf>
    <xf numFmtId="0" fontId="6" fillId="0" borderId="0" applyNumberFormat="0" applyFill="0" applyBorder="0" applyAlignment="0" applyProtection="0">
      <alignment horizontal="center"/>
    </xf>
    <xf numFmtId="0" fontId="10" fillId="0" borderId="0" applyNumberFormat="0" applyFill="0" applyBorder="0" applyProtection="0">
      <alignment horizontal="left" vertical="center" indent="2"/>
    </xf>
  </cellStyleXfs>
  <cellXfs count="24">
    <xf numFmtId="0" fontId="0" fillId="2" borderId="0" xfId="0">
      <alignment horizontal="left" vertical="center" indent="1"/>
    </xf>
    <xf numFmtId="14" fontId="0" fillId="2" borderId="0" xfId="0" applyNumberFormat="1">
      <alignment horizontal="left" vertical="center" indent="1"/>
    </xf>
    <xf numFmtId="0" fontId="0" fillId="2" borderId="0" xfId="0" applyFont="1" applyFill="1" applyBorder="1">
      <alignment horizontal="left" vertical="center" indent="1"/>
    </xf>
    <xf numFmtId="14" fontId="5" fillId="2" borderId="0" xfId="2" applyFont="1" applyFill="1" applyBorder="1" applyAlignment="1">
      <alignment horizontal="left" vertical="center" indent="1"/>
    </xf>
    <xf numFmtId="14" fontId="5" fillId="2" borderId="0" xfId="2" applyFont="1" applyFill="1" applyAlignment="1">
      <alignment horizontal="left" vertical="center" indent="1"/>
    </xf>
    <xf numFmtId="0" fontId="11" fillId="4" borderId="0" xfId="3" applyFill="1" applyBorder="1">
      <alignment horizontal="left" vertical="top"/>
    </xf>
    <xf numFmtId="14" fontId="11" fillId="4" borderId="0" xfId="3" applyNumberFormat="1" applyFill="1" applyBorder="1">
      <alignment horizontal="left" vertical="top"/>
    </xf>
    <xf numFmtId="0" fontId="11" fillId="4" borderId="3" xfId="3" applyFill="1" applyBorder="1">
      <alignment horizontal="left" vertical="top"/>
    </xf>
    <xf numFmtId="0" fontId="14" fillId="4" borderId="2" xfId="4" applyFont="1" applyFill="1" applyBorder="1">
      <alignment horizontal="left"/>
    </xf>
    <xf numFmtId="0" fontId="14" fillId="4" borderId="4" xfId="4" applyFont="1" applyFill="1" applyBorder="1">
      <alignment horizontal="left"/>
    </xf>
    <xf numFmtId="0" fontId="14" fillId="2" borderId="0" xfId="6" applyFont="1" applyFill="1" applyBorder="1" applyAlignment="1">
      <alignment horizontal="left" vertical="center" indent="1"/>
    </xf>
    <xf numFmtId="0" fontId="15" fillId="2" borderId="0" xfId="5" applyFont="1" applyBorder="1" applyAlignment="1">
      <alignment horizontal="left" vertical="center" indent="1"/>
    </xf>
    <xf numFmtId="0" fontId="16" fillId="2" borderId="0" xfId="1" applyFont="1" applyFill="1" applyBorder="1" applyAlignment="1">
      <alignment horizontal="left" vertical="center" indent="1"/>
    </xf>
    <xf numFmtId="0" fontId="13" fillId="2" borderId="0" xfId="0" applyFont="1" applyFill="1" applyBorder="1">
      <alignment horizontal="left" vertical="center" indent="1"/>
    </xf>
    <xf numFmtId="0" fontId="13" fillId="2" borderId="0" xfId="0" applyFont="1" applyFill="1" applyBorder="1" applyAlignment="1">
      <alignment horizontal="left" vertical="center" wrapText="1" indent="1"/>
    </xf>
    <xf numFmtId="14" fontId="13" fillId="2" borderId="0" xfId="2" applyFont="1" applyFill="1" applyBorder="1" applyAlignment="1">
      <alignment horizontal="left" vertical="center" indent="1"/>
    </xf>
    <xf numFmtId="0" fontId="13" fillId="2" borderId="0" xfId="0" applyFont="1">
      <alignment horizontal="left" vertical="center" indent="1"/>
    </xf>
    <xf numFmtId="0" fontId="13" fillId="2" borderId="0" xfId="6" applyFont="1" applyFill="1" applyBorder="1">
      <alignment horizontal="center"/>
    </xf>
    <xf numFmtId="49" fontId="13" fillId="2" borderId="0" xfId="0" applyNumberFormat="1" applyFont="1" applyFill="1" applyBorder="1" applyAlignment="1">
      <alignment horizontal="left" vertical="top" wrapText="1" indent="1"/>
    </xf>
    <xf numFmtId="0" fontId="13" fillId="2" borderId="0" xfId="0" applyFont="1" applyFill="1" applyBorder="1" applyAlignment="1">
      <alignment horizontal="left" vertical="top" wrapText="1" indent="1"/>
    </xf>
    <xf numFmtId="0" fontId="17" fillId="4" borderId="2" xfId="7" applyFont="1" applyFill="1" applyBorder="1" applyAlignment="1">
      <alignment vertical="center"/>
    </xf>
    <xf numFmtId="0" fontId="17" fillId="4" borderId="6" xfId="7" applyFont="1" applyFill="1" applyBorder="1" applyAlignment="1">
      <alignment vertical="center"/>
    </xf>
    <xf numFmtId="0" fontId="17" fillId="4" borderId="0" xfId="7" applyFont="1" applyFill="1" applyBorder="1" applyAlignment="1">
      <alignment vertical="center"/>
    </xf>
    <xf numFmtId="0" fontId="18" fillId="4" borderId="5" xfId="7" applyFont="1" applyFill="1" applyBorder="1" applyAlignment="1">
      <alignment vertical="center" wrapText="1"/>
    </xf>
  </cellXfs>
  <cellStyles count="8">
    <cellStyle name="Closed Color" xfId="1"/>
    <cellStyle name="Date" xfId="2"/>
    <cellStyle name="Input" xfId="3" builtinId="20" customBuiltin="1"/>
    <cellStyle name="Input Labels" xfId="4"/>
    <cellStyle name="Normal" xfId="0" builtinId="0" customBuiltin="1"/>
    <cellStyle name="Open Color" xfId="5"/>
    <cellStyle name="Table Header" xfId="6"/>
    <cellStyle name="Title" xfId="7" builtinId="15" customBuiltin="1"/>
  </cellStyles>
  <dxfs count="4">
    <dxf>
      <font>
        <strike val="0"/>
        <outline val="0"/>
        <shadow val="0"/>
        <u val="none"/>
        <vertAlign val="baseline"/>
        <sz val="14"/>
        <name val="Calibri"/>
        <scheme val="minor"/>
      </font>
    </dxf>
    <dxf>
      <fill>
        <patternFill>
          <bgColor theme="1" tint="0.14996795556505021"/>
        </patternFill>
      </fill>
    </dxf>
    <dxf>
      <font>
        <b/>
        <i val="0"/>
      </font>
      <fill>
        <patternFill>
          <bgColor theme="1" tint="0.14996795556505021"/>
        </patternFill>
      </fill>
    </dxf>
    <dxf>
      <font>
        <color theme="0"/>
      </font>
      <fill>
        <patternFill>
          <bgColor theme="1" tint="0.24994659260841701"/>
        </patternFill>
      </fill>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s>
  <tableStyles count="1" defaultTableStyle="Project Issue Tracker" defaultPivotStyle="PivotStyleDark1">
    <tableStyle name="Project Issue Tracker" pivot="0" count="3">
      <tableStyleElement type="wholeTable" dxfId="3"/>
      <tableStyleElement type="headerRow" dxfId="2"/>
      <tableStyleElement type="secondRowStripe"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1.8809252851585478E-2"/>
          <c:y val="0"/>
          <c:w val="0.97886606699030965"/>
          <c:h val="0.94944925634295718"/>
        </c:manualLayout>
      </c:layout>
      <c:areaChart>
        <c:grouping val="standard"/>
        <c:varyColors val="0"/>
        <c:ser>
          <c:idx val="4"/>
          <c:order val="4"/>
          <c:tx>
            <c:v>Closed Area</c:v>
          </c:tx>
          <c:spPr>
            <a:solidFill>
              <a:schemeClr val="tx1">
                <a:lumMod val="95000"/>
                <a:lumOff val="5000"/>
                <a:alpha val="35000"/>
              </a:schemeClr>
            </a:solidFill>
            <a:ln w="25400">
              <a:noFill/>
            </a:ln>
            <a:effectLst/>
          </c:spPr>
          <c:val>
            <c:numRef>
              <c:f>[0]!closed</c:f>
              <c:numCache>
                <c:formatCode>General</c:formatCode>
                <c:ptCount val="30"/>
                <c:pt idx="0">
                  <c:v>0</c:v>
                </c:pt>
                <c:pt idx="1">
                  <c:v>0</c:v>
                </c:pt>
                <c:pt idx="2">
                  <c:v>0</c:v>
                </c:pt>
                <c:pt idx="3">
                  <c:v>0</c:v>
                </c:pt>
                <c:pt idx="4">
                  <c:v>0</c:v>
                </c:pt>
                <c:pt idx="5">
                  <c:v>0</c:v>
                </c:pt>
                <c:pt idx="6">
                  <c:v>1</c:v>
                </c:pt>
                <c:pt idx="7">
                  <c:v>1</c:v>
                </c:pt>
                <c:pt idx="8">
                  <c:v>2</c:v>
                </c:pt>
                <c:pt idx="9">
                  <c:v>2</c:v>
                </c:pt>
                <c:pt idx="10">
                  <c:v>2</c:v>
                </c:pt>
                <c:pt idx="11">
                  <c:v>2</c:v>
                </c:pt>
                <c:pt idx="12">
                  <c:v>2</c:v>
                </c:pt>
                <c:pt idx="13">
                  <c:v>2</c:v>
                </c:pt>
                <c:pt idx="14">
                  <c:v>2</c:v>
                </c:pt>
                <c:pt idx="15">
                  <c:v>2</c:v>
                </c:pt>
                <c:pt idx="16">
                  <c:v>2</c:v>
                </c:pt>
                <c:pt idx="17">
                  <c:v>2</c:v>
                </c:pt>
                <c:pt idx="18">
                  <c:v>2</c:v>
                </c:pt>
                <c:pt idx="19">
                  <c:v>2</c:v>
                </c:pt>
                <c:pt idx="20">
                  <c:v>2</c:v>
                </c:pt>
                <c:pt idx="21">
                  <c:v>2</c:v>
                </c:pt>
                <c:pt idx="22">
                  <c:v>2</c:v>
                </c:pt>
                <c:pt idx="23">
                  <c:v>2</c:v>
                </c:pt>
                <c:pt idx="24">
                  <c:v>2</c:v>
                </c:pt>
                <c:pt idx="25">
                  <c:v>2</c:v>
                </c:pt>
                <c:pt idx="26">
                  <c:v>2</c:v>
                </c:pt>
                <c:pt idx="27">
                  <c:v>2</c:v>
                </c:pt>
                <c:pt idx="28">
                  <c:v>2</c:v>
                </c:pt>
                <c:pt idx="29">
                  <c:v>2</c:v>
                </c:pt>
              </c:numCache>
            </c:numRef>
          </c:val>
        </c:ser>
        <c:dLbls>
          <c:showLegendKey val="0"/>
          <c:showVal val="0"/>
          <c:showCatName val="0"/>
          <c:showSerName val="0"/>
          <c:showPercent val="0"/>
          <c:showBubbleSize val="0"/>
        </c:dLbls>
        <c:axId val="307126448"/>
        <c:axId val="307128016"/>
      </c:areaChart>
      <c:lineChart>
        <c:grouping val="standard"/>
        <c:varyColors val="0"/>
        <c:ser>
          <c:idx val="0"/>
          <c:order val="0"/>
          <c:tx>
            <c:strRef>
              <c:f>calculations!$I$14</c:f>
              <c:strCache>
                <c:ptCount val="1"/>
                <c:pt idx="0">
                  <c:v>Opened</c:v>
                </c:pt>
              </c:strCache>
            </c:strRef>
          </c:tx>
          <c:spPr>
            <a:ln w="19050" cap="rnd" cmpd="sng" algn="ctr">
              <a:solidFill>
                <a:schemeClr val="accent2"/>
              </a:solidFill>
              <a:round/>
            </a:ln>
            <a:effectLst/>
          </c:spPr>
          <c:marker>
            <c:symbol val="none"/>
          </c:marker>
          <c:cat>
            <c:numRef>
              <c:f>[0]!dates</c:f>
              <c:numCache>
                <c:formatCode>m/d/yyyy</c:formatCode>
                <c:ptCount val="30"/>
                <c:pt idx="0">
                  <c:v>42401</c:v>
                </c:pt>
                <c:pt idx="1">
                  <c:v>42402</c:v>
                </c:pt>
                <c:pt idx="2">
                  <c:v>42403</c:v>
                </c:pt>
                <c:pt idx="3">
                  <c:v>42404</c:v>
                </c:pt>
                <c:pt idx="4">
                  <c:v>42405</c:v>
                </c:pt>
                <c:pt idx="5">
                  <c:v>42406</c:v>
                </c:pt>
                <c:pt idx="6">
                  <c:v>42407</c:v>
                </c:pt>
                <c:pt idx="7">
                  <c:v>42408</c:v>
                </c:pt>
                <c:pt idx="8">
                  <c:v>42409</c:v>
                </c:pt>
                <c:pt idx="9">
                  <c:v>42410</c:v>
                </c:pt>
                <c:pt idx="10">
                  <c:v>42411</c:v>
                </c:pt>
                <c:pt idx="11">
                  <c:v>42412</c:v>
                </c:pt>
                <c:pt idx="12">
                  <c:v>42413</c:v>
                </c:pt>
                <c:pt idx="13">
                  <c:v>42414</c:v>
                </c:pt>
                <c:pt idx="14">
                  <c:v>42415</c:v>
                </c:pt>
                <c:pt idx="15">
                  <c:v>42416</c:v>
                </c:pt>
                <c:pt idx="16">
                  <c:v>42417</c:v>
                </c:pt>
                <c:pt idx="17">
                  <c:v>42418</c:v>
                </c:pt>
                <c:pt idx="18">
                  <c:v>42419</c:v>
                </c:pt>
                <c:pt idx="19">
                  <c:v>42420</c:v>
                </c:pt>
                <c:pt idx="20">
                  <c:v>42421</c:v>
                </c:pt>
                <c:pt idx="21">
                  <c:v>42422</c:v>
                </c:pt>
                <c:pt idx="22">
                  <c:v>42423</c:v>
                </c:pt>
                <c:pt idx="23">
                  <c:v>42424</c:v>
                </c:pt>
                <c:pt idx="24">
                  <c:v>42425</c:v>
                </c:pt>
                <c:pt idx="25">
                  <c:v>42426</c:v>
                </c:pt>
                <c:pt idx="26">
                  <c:v>42427</c:v>
                </c:pt>
                <c:pt idx="27">
                  <c:v>42428</c:v>
                </c:pt>
                <c:pt idx="28">
                  <c:v>42429</c:v>
                </c:pt>
                <c:pt idx="29">
                  <c:v>42430</c:v>
                </c:pt>
              </c:numCache>
            </c:numRef>
          </c:cat>
          <c:val>
            <c:numRef>
              <c:f>[0]!opened</c:f>
              <c:numCache>
                <c:formatCode>General</c:formatCode>
                <c:ptCount val="30"/>
                <c:pt idx="0">
                  <c:v>0</c:v>
                </c:pt>
                <c:pt idx="1">
                  <c:v>0</c:v>
                </c:pt>
                <c:pt idx="2">
                  <c:v>0</c:v>
                </c:pt>
                <c:pt idx="3">
                  <c:v>0</c:v>
                </c:pt>
                <c:pt idx="4">
                  <c:v>7</c:v>
                </c:pt>
                <c:pt idx="5">
                  <c:v>7</c:v>
                </c:pt>
                <c:pt idx="6">
                  <c:v>7</c:v>
                </c:pt>
                <c:pt idx="7">
                  <c:v>7</c:v>
                </c:pt>
                <c:pt idx="8">
                  <c:v>7</c:v>
                </c:pt>
                <c:pt idx="9">
                  <c:v>7</c:v>
                </c:pt>
                <c:pt idx="10">
                  <c:v>7</c:v>
                </c:pt>
                <c:pt idx="11">
                  <c:v>7</c:v>
                </c:pt>
                <c:pt idx="12">
                  <c:v>7</c:v>
                </c:pt>
                <c:pt idx="13">
                  <c:v>7</c:v>
                </c:pt>
                <c:pt idx="14">
                  <c:v>7</c:v>
                </c:pt>
                <c:pt idx="15">
                  <c:v>7</c:v>
                </c:pt>
                <c:pt idx="16">
                  <c:v>7</c:v>
                </c:pt>
                <c:pt idx="17">
                  <c:v>7</c:v>
                </c:pt>
                <c:pt idx="18">
                  <c:v>7</c:v>
                </c:pt>
                <c:pt idx="19">
                  <c:v>7</c:v>
                </c:pt>
                <c:pt idx="20">
                  <c:v>7</c:v>
                </c:pt>
                <c:pt idx="21">
                  <c:v>7</c:v>
                </c:pt>
                <c:pt idx="22">
                  <c:v>7</c:v>
                </c:pt>
                <c:pt idx="23">
                  <c:v>7</c:v>
                </c:pt>
                <c:pt idx="24">
                  <c:v>7</c:v>
                </c:pt>
                <c:pt idx="25">
                  <c:v>7</c:v>
                </c:pt>
                <c:pt idx="26">
                  <c:v>7</c:v>
                </c:pt>
                <c:pt idx="27">
                  <c:v>7</c:v>
                </c:pt>
                <c:pt idx="28">
                  <c:v>7</c:v>
                </c:pt>
                <c:pt idx="29">
                  <c:v>7</c:v>
                </c:pt>
              </c:numCache>
            </c:numRef>
          </c:val>
          <c:smooth val="0"/>
        </c:ser>
        <c:ser>
          <c:idx val="1"/>
          <c:order val="1"/>
          <c:tx>
            <c:strRef>
              <c:f>calculations!$J$14</c:f>
              <c:strCache>
                <c:ptCount val="1"/>
                <c:pt idx="0">
                  <c:v>Closed</c:v>
                </c:pt>
              </c:strCache>
            </c:strRef>
          </c:tx>
          <c:spPr>
            <a:ln w="19050" cap="rnd" cmpd="sng" algn="ctr">
              <a:solidFill>
                <a:schemeClr val="accent4"/>
              </a:solidFill>
              <a:round/>
            </a:ln>
            <a:effectLst/>
          </c:spPr>
          <c:marker>
            <c:symbol val="circle"/>
            <c:size val="20"/>
            <c:spPr>
              <a:noFill/>
              <a:ln>
                <a:noFill/>
              </a:ln>
              <a:effectLst/>
            </c:spPr>
          </c:marker>
          <c:cat>
            <c:numRef>
              <c:f>[0]!dates</c:f>
              <c:numCache>
                <c:formatCode>m/d/yyyy</c:formatCode>
                <c:ptCount val="30"/>
                <c:pt idx="0">
                  <c:v>42401</c:v>
                </c:pt>
                <c:pt idx="1">
                  <c:v>42402</c:v>
                </c:pt>
                <c:pt idx="2">
                  <c:v>42403</c:v>
                </c:pt>
                <c:pt idx="3">
                  <c:v>42404</c:v>
                </c:pt>
                <c:pt idx="4">
                  <c:v>42405</c:v>
                </c:pt>
                <c:pt idx="5">
                  <c:v>42406</c:v>
                </c:pt>
                <c:pt idx="6">
                  <c:v>42407</c:v>
                </c:pt>
                <c:pt idx="7">
                  <c:v>42408</c:v>
                </c:pt>
                <c:pt idx="8">
                  <c:v>42409</c:v>
                </c:pt>
                <c:pt idx="9">
                  <c:v>42410</c:v>
                </c:pt>
                <c:pt idx="10">
                  <c:v>42411</c:v>
                </c:pt>
                <c:pt idx="11">
                  <c:v>42412</c:v>
                </c:pt>
                <c:pt idx="12">
                  <c:v>42413</c:v>
                </c:pt>
                <c:pt idx="13">
                  <c:v>42414</c:v>
                </c:pt>
                <c:pt idx="14">
                  <c:v>42415</c:v>
                </c:pt>
                <c:pt idx="15">
                  <c:v>42416</c:v>
                </c:pt>
                <c:pt idx="16">
                  <c:v>42417</c:v>
                </c:pt>
                <c:pt idx="17">
                  <c:v>42418</c:v>
                </c:pt>
                <c:pt idx="18">
                  <c:v>42419</c:v>
                </c:pt>
                <c:pt idx="19">
                  <c:v>42420</c:v>
                </c:pt>
                <c:pt idx="20">
                  <c:v>42421</c:v>
                </c:pt>
                <c:pt idx="21">
                  <c:v>42422</c:v>
                </c:pt>
                <c:pt idx="22">
                  <c:v>42423</c:v>
                </c:pt>
                <c:pt idx="23">
                  <c:v>42424</c:v>
                </c:pt>
                <c:pt idx="24">
                  <c:v>42425</c:v>
                </c:pt>
                <c:pt idx="25">
                  <c:v>42426</c:v>
                </c:pt>
                <c:pt idx="26">
                  <c:v>42427</c:v>
                </c:pt>
                <c:pt idx="27">
                  <c:v>42428</c:v>
                </c:pt>
                <c:pt idx="28">
                  <c:v>42429</c:v>
                </c:pt>
                <c:pt idx="29">
                  <c:v>42430</c:v>
                </c:pt>
              </c:numCache>
            </c:numRef>
          </c:cat>
          <c:val>
            <c:numRef>
              <c:f>[0]!closed</c:f>
              <c:numCache>
                <c:formatCode>General</c:formatCode>
                <c:ptCount val="30"/>
                <c:pt idx="0">
                  <c:v>0</c:v>
                </c:pt>
                <c:pt idx="1">
                  <c:v>0</c:v>
                </c:pt>
                <c:pt idx="2">
                  <c:v>0</c:v>
                </c:pt>
                <c:pt idx="3">
                  <c:v>0</c:v>
                </c:pt>
                <c:pt idx="4">
                  <c:v>0</c:v>
                </c:pt>
                <c:pt idx="5">
                  <c:v>0</c:v>
                </c:pt>
                <c:pt idx="6">
                  <c:v>1</c:v>
                </c:pt>
                <c:pt idx="7">
                  <c:v>1</c:v>
                </c:pt>
                <c:pt idx="8">
                  <c:v>2</c:v>
                </c:pt>
                <c:pt idx="9">
                  <c:v>2</c:v>
                </c:pt>
                <c:pt idx="10">
                  <c:v>2</c:v>
                </c:pt>
                <c:pt idx="11">
                  <c:v>2</c:v>
                </c:pt>
                <c:pt idx="12">
                  <c:v>2</c:v>
                </c:pt>
                <c:pt idx="13">
                  <c:v>2</c:v>
                </c:pt>
                <c:pt idx="14">
                  <c:v>2</c:v>
                </c:pt>
                <c:pt idx="15">
                  <c:v>2</c:v>
                </c:pt>
                <c:pt idx="16">
                  <c:v>2</c:v>
                </c:pt>
                <c:pt idx="17">
                  <c:v>2</c:v>
                </c:pt>
                <c:pt idx="18">
                  <c:v>2</c:v>
                </c:pt>
                <c:pt idx="19">
                  <c:v>2</c:v>
                </c:pt>
                <c:pt idx="20">
                  <c:v>2</c:v>
                </c:pt>
                <c:pt idx="21">
                  <c:v>2</c:v>
                </c:pt>
                <c:pt idx="22">
                  <c:v>2</c:v>
                </c:pt>
                <c:pt idx="23">
                  <c:v>2</c:v>
                </c:pt>
                <c:pt idx="24">
                  <c:v>2</c:v>
                </c:pt>
                <c:pt idx="25">
                  <c:v>2</c:v>
                </c:pt>
                <c:pt idx="26">
                  <c:v>2</c:v>
                </c:pt>
                <c:pt idx="27">
                  <c:v>2</c:v>
                </c:pt>
                <c:pt idx="28">
                  <c:v>2</c:v>
                </c:pt>
                <c:pt idx="29">
                  <c:v>2</c:v>
                </c:pt>
              </c:numCache>
            </c:numRef>
          </c:val>
          <c:smooth val="0"/>
        </c:ser>
        <c:ser>
          <c:idx val="2"/>
          <c:order val="2"/>
          <c:tx>
            <c:v>Opened Lables</c:v>
          </c:tx>
          <c:spPr>
            <a:ln w="19050" cap="rnd" cmpd="sng" algn="ctr">
              <a:no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accen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0"/>
              </c:ext>
            </c:extLst>
          </c:dLbls>
          <c:cat>
            <c:numRef>
              <c:f>[0]!dates</c:f>
              <c:numCache>
                <c:formatCode>m/d/yyyy</c:formatCode>
                <c:ptCount val="30"/>
                <c:pt idx="0">
                  <c:v>42401</c:v>
                </c:pt>
                <c:pt idx="1">
                  <c:v>42402</c:v>
                </c:pt>
                <c:pt idx="2">
                  <c:v>42403</c:v>
                </c:pt>
                <c:pt idx="3">
                  <c:v>42404</c:v>
                </c:pt>
                <c:pt idx="4">
                  <c:v>42405</c:v>
                </c:pt>
                <c:pt idx="5">
                  <c:v>42406</c:v>
                </c:pt>
                <c:pt idx="6">
                  <c:v>42407</c:v>
                </c:pt>
                <c:pt idx="7">
                  <c:v>42408</c:v>
                </c:pt>
                <c:pt idx="8">
                  <c:v>42409</c:v>
                </c:pt>
                <c:pt idx="9">
                  <c:v>42410</c:v>
                </c:pt>
                <c:pt idx="10">
                  <c:v>42411</c:v>
                </c:pt>
                <c:pt idx="11">
                  <c:v>42412</c:v>
                </c:pt>
                <c:pt idx="12">
                  <c:v>42413</c:v>
                </c:pt>
                <c:pt idx="13">
                  <c:v>42414</c:v>
                </c:pt>
                <c:pt idx="14">
                  <c:v>42415</c:v>
                </c:pt>
                <c:pt idx="15">
                  <c:v>42416</c:v>
                </c:pt>
                <c:pt idx="16">
                  <c:v>42417</c:v>
                </c:pt>
                <c:pt idx="17">
                  <c:v>42418</c:v>
                </c:pt>
                <c:pt idx="18">
                  <c:v>42419</c:v>
                </c:pt>
                <c:pt idx="19">
                  <c:v>42420</c:v>
                </c:pt>
                <c:pt idx="20">
                  <c:v>42421</c:v>
                </c:pt>
                <c:pt idx="21">
                  <c:v>42422</c:v>
                </c:pt>
                <c:pt idx="22">
                  <c:v>42423</c:v>
                </c:pt>
                <c:pt idx="23">
                  <c:v>42424</c:v>
                </c:pt>
                <c:pt idx="24">
                  <c:v>42425</c:v>
                </c:pt>
                <c:pt idx="25">
                  <c:v>42426</c:v>
                </c:pt>
                <c:pt idx="26">
                  <c:v>42427</c:v>
                </c:pt>
                <c:pt idx="27">
                  <c:v>42428</c:v>
                </c:pt>
                <c:pt idx="28">
                  <c:v>42429</c:v>
                </c:pt>
                <c:pt idx="29">
                  <c:v>42430</c:v>
                </c:pt>
              </c:numCache>
            </c:numRef>
          </c:cat>
          <c:val>
            <c:numRef>
              <c:f>[0]!opened_labels</c:f>
              <c:numCache>
                <c:formatCode>General</c:formatCode>
                <c:ptCount val="30"/>
                <c:pt idx="0">
                  <c:v>0.28000000000000003</c:v>
                </c:pt>
                <c:pt idx="1">
                  <c:v>0.28000000000000003</c:v>
                </c:pt>
                <c:pt idx="2">
                  <c:v>0.28000000000000003</c:v>
                </c:pt>
                <c:pt idx="3">
                  <c:v>0.28000000000000003</c:v>
                </c:pt>
                <c:pt idx="4">
                  <c:v>7.28</c:v>
                </c:pt>
                <c:pt idx="5">
                  <c:v>7.28</c:v>
                </c:pt>
                <c:pt idx="6">
                  <c:v>7.28</c:v>
                </c:pt>
                <c:pt idx="7">
                  <c:v>7.28</c:v>
                </c:pt>
                <c:pt idx="8">
                  <c:v>7.28</c:v>
                </c:pt>
                <c:pt idx="9">
                  <c:v>7.28</c:v>
                </c:pt>
                <c:pt idx="10">
                  <c:v>7.28</c:v>
                </c:pt>
                <c:pt idx="11">
                  <c:v>7.28</c:v>
                </c:pt>
                <c:pt idx="12">
                  <c:v>7.28</c:v>
                </c:pt>
                <c:pt idx="13">
                  <c:v>7.28</c:v>
                </c:pt>
                <c:pt idx="14">
                  <c:v>7.28</c:v>
                </c:pt>
                <c:pt idx="15">
                  <c:v>7.28</c:v>
                </c:pt>
                <c:pt idx="16">
                  <c:v>7.28</c:v>
                </c:pt>
                <c:pt idx="17">
                  <c:v>7.28</c:v>
                </c:pt>
                <c:pt idx="18">
                  <c:v>7.28</c:v>
                </c:pt>
                <c:pt idx="19">
                  <c:v>7.28</c:v>
                </c:pt>
                <c:pt idx="20">
                  <c:v>7.28</c:v>
                </c:pt>
                <c:pt idx="21">
                  <c:v>7.28</c:v>
                </c:pt>
                <c:pt idx="22">
                  <c:v>7.28</c:v>
                </c:pt>
                <c:pt idx="23">
                  <c:v>7.28</c:v>
                </c:pt>
                <c:pt idx="24">
                  <c:v>7.28</c:v>
                </c:pt>
                <c:pt idx="25">
                  <c:v>7.28</c:v>
                </c:pt>
                <c:pt idx="26">
                  <c:v>7.28</c:v>
                </c:pt>
                <c:pt idx="27">
                  <c:v>7.28</c:v>
                </c:pt>
                <c:pt idx="28">
                  <c:v>7.28</c:v>
                </c:pt>
                <c:pt idx="29">
                  <c:v>7.28</c:v>
                </c:pt>
              </c:numCache>
            </c:numRef>
          </c:val>
          <c:smooth val="0"/>
        </c:ser>
        <c:ser>
          <c:idx val="3"/>
          <c:order val="3"/>
          <c:tx>
            <c:v>Closed Labels</c:v>
          </c:tx>
          <c:spPr>
            <a:ln w="19050" cap="rnd" cmpd="sng" algn="ctr">
              <a:no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accent3"/>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0"/>
              </c:ext>
            </c:extLst>
          </c:dLbls>
          <c:val>
            <c:numRef>
              <c:f>[0]!closed_labels</c:f>
              <c:numCache>
                <c:formatCode>General</c:formatCode>
                <c:ptCount val="30"/>
                <c:pt idx="0">
                  <c:v>0.28000000000000003</c:v>
                </c:pt>
                <c:pt idx="1">
                  <c:v>0.28000000000000003</c:v>
                </c:pt>
                <c:pt idx="2">
                  <c:v>0.28000000000000003</c:v>
                </c:pt>
                <c:pt idx="3">
                  <c:v>0.28000000000000003</c:v>
                </c:pt>
                <c:pt idx="4">
                  <c:v>0.28000000000000003</c:v>
                </c:pt>
                <c:pt idx="5">
                  <c:v>0.28000000000000003</c:v>
                </c:pt>
                <c:pt idx="6">
                  <c:v>1.28</c:v>
                </c:pt>
                <c:pt idx="7">
                  <c:v>1.28</c:v>
                </c:pt>
                <c:pt idx="8">
                  <c:v>2.2800000000000002</c:v>
                </c:pt>
                <c:pt idx="9">
                  <c:v>2.2800000000000002</c:v>
                </c:pt>
                <c:pt idx="10">
                  <c:v>2.2800000000000002</c:v>
                </c:pt>
                <c:pt idx="11">
                  <c:v>2.2800000000000002</c:v>
                </c:pt>
                <c:pt idx="12">
                  <c:v>2.2800000000000002</c:v>
                </c:pt>
                <c:pt idx="13">
                  <c:v>2.2800000000000002</c:v>
                </c:pt>
                <c:pt idx="14">
                  <c:v>2.2800000000000002</c:v>
                </c:pt>
                <c:pt idx="15">
                  <c:v>2.2800000000000002</c:v>
                </c:pt>
                <c:pt idx="16">
                  <c:v>2.2800000000000002</c:v>
                </c:pt>
                <c:pt idx="17">
                  <c:v>2.2800000000000002</c:v>
                </c:pt>
                <c:pt idx="18">
                  <c:v>2.2800000000000002</c:v>
                </c:pt>
                <c:pt idx="19">
                  <c:v>2.2800000000000002</c:v>
                </c:pt>
                <c:pt idx="20">
                  <c:v>2.2800000000000002</c:v>
                </c:pt>
                <c:pt idx="21">
                  <c:v>2.2800000000000002</c:v>
                </c:pt>
                <c:pt idx="22">
                  <c:v>2.2800000000000002</c:v>
                </c:pt>
                <c:pt idx="23">
                  <c:v>2.2800000000000002</c:v>
                </c:pt>
                <c:pt idx="24">
                  <c:v>2.2800000000000002</c:v>
                </c:pt>
                <c:pt idx="25">
                  <c:v>2.2800000000000002</c:v>
                </c:pt>
                <c:pt idx="26">
                  <c:v>2.2800000000000002</c:v>
                </c:pt>
                <c:pt idx="27">
                  <c:v>2.2800000000000002</c:v>
                </c:pt>
                <c:pt idx="28">
                  <c:v>2.2800000000000002</c:v>
                </c:pt>
                <c:pt idx="29">
                  <c:v>2.2800000000000002</c:v>
                </c:pt>
              </c:numCache>
            </c:numRef>
          </c:val>
          <c:smooth val="0"/>
        </c:ser>
        <c:dLbls>
          <c:showLegendKey val="0"/>
          <c:showVal val="0"/>
          <c:showCatName val="0"/>
          <c:showSerName val="0"/>
          <c:showPercent val="0"/>
          <c:showBubbleSize val="0"/>
        </c:dLbls>
        <c:marker val="1"/>
        <c:smooth val="0"/>
        <c:axId val="307126448"/>
        <c:axId val="307128016"/>
      </c:lineChart>
      <c:dateAx>
        <c:axId val="307126448"/>
        <c:scaling>
          <c:orientation val="minMax"/>
        </c:scaling>
        <c:delete val="0"/>
        <c:axPos val="b"/>
        <c:majorGridlines>
          <c:spPr>
            <a:ln>
              <a:solidFill>
                <a:schemeClr val="tx1">
                  <a:lumMod val="50000"/>
                  <a:lumOff val="50000"/>
                </a:schemeClr>
              </a:solidFill>
            </a:ln>
            <a:effectLst/>
          </c:spPr>
        </c:majorGridlines>
        <c:numFmt formatCode="m/d/yy" sourceLinked="0"/>
        <c:majorTickMark val="out"/>
        <c:minorTickMark val="none"/>
        <c:tickLblPos val="nextTo"/>
        <c:spPr>
          <a:noFill/>
          <a:ln w="9525" cap="flat" cmpd="sng" algn="ctr">
            <a:noFill/>
            <a:round/>
          </a:ln>
          <a:effectLst/>
        </c:spPr>
        <c:txPr>
          <a:bodyPr rot="0" spcFirstLastPara="1" vertOverflow="ellipsis" wrap="square" anchor="ctr" anchorCtr="1"/>
          <a:lstStyle/>
          <a:p>
            <a:pPr>
              <a:defRPr sz="900" b="0" i="0" u="none" strike="noStrike" kern="1200" baseline="0">
                <a:solidFill>
                  <a:schemeClr val="bg1"/>
                </a:solidFill>
                <a:latin typeface="+mn-lt"/>
                <a:ea typeface="+mn-ea"/>
                <a:cs typeface="+mn-cs"/>
              </a:defRPr>
            </a:pPr>
            <a:endParaRPr lang="en-US"/>
          </a:p>
        </c:txPr>
        <c:crossAx val="307128016"/>
        <c:crosses val="autoZero"/>
        <c:auto val="0"/>
        <c:lblOffset val="100"/>
        <c:baseTimeUnit val="days"/>
      </c:dateAx>
      <c:valAx>
        <c:axId val="307128016"/>
        <c:scaling>
          <c:orientation val="minMax"/>
        </c:scaling>
        <c:delete val="1"/>
        <c:axPos val="l"/>
        <c:numFmt formatCode="General" sourceLinked="1"/>
        <c:majorTickMark val="out"/>
        <c:minorTickMark val="none"/>
        <c:tickLblPos val="nextTo"/>
        <c:crossAx val="307126448"/>
        <c:crosses val="autoZero"/>
        <c:crossBetween val="between"/>
      </c:valAx>
      <c:spPr>
        <a:solidFill>
          <a:schemeClr val="tx1">
            <a:lumMod val="75000"/>
            <a:lumOff val="25000"/>
          </a:schemeClr>
        </a:solidFill>
        <a:ln w="3175">
          <a:solidFill>
            <a:schemeClr val="tx1">
              <a:lumMod val="50000"/>
              <a:lumOff val="50000"/>
            </a:schemeClr>
          </a:solid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0</xdr:colOff>
      <xdr:row>13</xdr:row>
      <xdr:rowOff>190501</xdr:rowOff>
    </xdr:from>
    <xdr:to>
      <xdr:col>10</xdr:col>
      <xdr:colOff>5565</xdr:colOff>
      <xdr:row>14</xdr:row>
      <xdr:rowOff>120317</xdr:rowOff>
    </xdr:to>
    <xdr:sp macro="" textlink="">
      <xdr:nvSpPr>
        <xdr:cNvPr id="4" name="TextBox 2" descr="Used to provide a background color for the chart's horizontal axis." title="Background Color"/>
        <xdr:cNvSpPr txBox="1"/>
      </xdr:nvSpPr>
      <xdr:spPr>
        <a:xfrm>
          <a:off x="206675" y="4881114"/>
          <a:ext cx="12271248" cy="307222"/>
        </a:xfrm>
        <a:prstGeom prst="rect">
          <a:avLst/>
        </a:prstGeom>
        <a:solidFill>
          <a:schemeClr val="tx1">
            <a:lumMod val="75000"/>
            <a:lumOff val="25000"/>
          </a:schemeClr>
        </a:solidFill>
        <a:ln w="3175" cmpd="sng">
          <a:solidFill>
            <a:schemeClr val="tx1">
              <a:lumMod val="50000"/>
              <a:lumOff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endParaRPr lang="en-US"/>
        </a:p>
      </xdr:txBody>
    </xdr:sp>
    <xdr:clientData/>
  </xdr:twoCellAnchor>
  <xdr:twoCellAnchor>
    <xdr:from>
      <xdr:col>0</xdr:col>
      <xdr:colOff>12700</xdr:colOff>
      <xdr:row>3</xdr:row>
      <xdr:rowOff>6350</xdr:rowOff>
    </xdr:from>
    <xdr:to>
      <xdr:col>10</xdr:col>
      <xdr:colOff>57150</xdr:colOff>
      <xdr:row>13</xdr:row>
      <xdr:rowOff>139700</xdr:rowOff>
    </xdr:to>
    <xdr:graphicFrame macro="">
      <xdr:nvGraphicFramePr>
        <xdr:cNvPr id="1029" name="Chart 1" descr="LIne chart that plots Opened vs. Closed issues per day for a given time frame."/>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id="1" name="issues" displayName="issues" ref="B16:J107" totalsRowShown="0" headerRowDxfId="0">
  <autoFilter ref="B16:J107"/>
  <tableColumns count="9">
    <tableColumn id="10" name="#"/>
    <tableColumn id="1" name="ISSUE"/>
    <tableColumn id="2" name="TYPE"/>
    <tableColumn id="3" name="PRIORITY"/>
    <tableColumn id="4" name="OPENED ON" dataCellStyle="Date"/>
    <tableColumn id="5" name="OPENED BY"/>
    <tableColumn id="7" name="CLOSED ON" dataCellStyle="Date"/>
    <tableColumn id="8" name="CLOSED BY"/>
    <tableColumn id="9" name="NOTES"/>
  </tableColumns>
  <tableStyleInfo name="Project Issue Tracker" showFirstColumn="0" showLastColumn="0" showRowStripes="1" showColumnStripes="0"/>
</table>
</file>

<file path=xl/theme/theme1.xml><?xml version="1.0" encoding="utf-8"?>
<a:theme xmlns:a="http://schemas.openxmlformats.org/drawingml/2006/main" name="Office Theme">
  <a:themeElements>
    <a:clrScheme name="Project Issue Tracker">
      <a:dk1>
        <a:sysClr val="windowText" lastClr="000000"/>
      </a:dk1>
      <a:lt1>
        <a:sysClr val="window" lastClr="FFFFFF"/>
      </a:lt1>
      <a:dk2>
        <a:srgbClr val="0D1C35"/>
      </a:dk2>
      <a:lt2>
        <a:srgbClr val="EBEAD4"/>
      </a:lt2>
      <a:accent1>
        <a:srgbClr val="5BD2D5"/>
      </a:accent1>
      <a:accent2>
        <a:srgbClr val="0096D1"/>
      </a:accent2>
      <a:accent3>
        <a:srgbClr val="FCB606"/>
      </a:accent3>
      <a:accent4>
        <a:srgbClr val="EF6237"/>
      </a:accent4>
      <a:accent5>
        <a:srgbClr val="93CE3E"/>
      </a:accent5>
      <a:accent6>
        <a:srgbClr val="7F52AA"/>
      </a:accent6>
      <a:hlink>
        <a:srgbClr val="5BD2D5"/>
      </a:hlink>
      <a:folHlink>
        <a:srgbClr val="7F52AA"/>
      </a:folHlink>
    </a:clrScheme>
    <a:fontScheme name="198">
      <a:majorFont>
        <a:latin typeface="Calibri"/>
        <a:ea typeface=""/>
        <a:cs typeface=""/>
      </a:majorFont>
      <a:minorFont>
        <a:latin typeface="Calibri"/>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theme="5"/>
    <pageSetUpPr fitToPage="1"/>
  </sheetPr>
  <dimension ref="B1:J107"/>
  <sheetViews>
    <sheetView showGridLines="0" tabSelected="1" topLeftCell="A16" zoomScaleNormal="100" workbookViewId="0">
      <selection activeCell="C24" sqref="C24"/>
    </sheetView>
  </sheetViews>
  <sheetFormatPr defaultRowHeight="30" customHeight="1" x14ac:dyDescent="0.35"/>
  <cols>
    <col min="1" max="1" width="2.75" customWidth="1"/>
    <col min="2" max="2" width="6.25" customWidth="1"/>
    <col min="3" max="3" width="25.75" customWidth="1"/>
    <col min="4" max="4" width="11.4140625" customWidth="1"/>
    <col min="5" max="5" width="12.08203125" customWidth="1"/>
    <col min="6" max="6" width="15.9140625" customWidth="1"/>
    <col min="7" max="7" width="14.83203125" customWidth="1"/>
    <col min="8" max="8" width="18" customWidth="1"/>
    <col min="9" max="9" width="14" customWidth="1"/>
    <col min="10" max="10" width="27.33203125" customWidth="1"/>
    <col min="11" max="11" width="2.83203125" customWidth="1"/>
  </cols>
  <sheetData>
    <row r="1" spans="2:10" ht="4.5" customHeight="1" x14ac:dyDescent="0.35"/>
    <row r="2" spans="2:10" ht="20.5" customHeight="1" x14ac:dyDescent="0.45">
      <c r="B2" s="23" t="s">
        <v>50</v>
      </c>
      <c r="C2" s="20"/>
      <c r="D2" s="20"/>
      <c r="E2" s="20"/>
      <c r="F2" s="20"/>
      <c r="G2" s="8" t="s">
        <v>18</v>
      </c>
      <c r="H2" s="8" t="s">
        <v>19</v>
      </c>
      <c r="I2" s="8" t="s">
        <v>25</v>
      </c>
      <c r="J2" s="9" t="s">
        <v>26</v>
      </c>
    </row>
    <row r="3" spans="2:10" ht="20" customHeight="1" x14ac:dyDescent="0.35">
      <c r="B3" s="21"/>
      <c r="C3" s="22"/>
      <c r="D3" s="22"/>
      <c r="E3" s="22"/>
      <c r="F3" s="22"/>
      <c r="G3" s="5" t="s">
        <v>5</v>
      </c>
      <c r="H3" s="5" t="s">
        <v>5</v>
      </c>
      <c r="I3" s="6">
        <v>42430</v>
      </c>
      <c r="J3" s="7">
        <v>30</v>
      </c>
    </row>
    <row r="4" spans="2:10" ht="17.5" customHeight="1" x14ac:dyDescent="0.35"/>
    <row r="5" spans="2:10" ht="16.5" customHeight="1" x14ac:dyDescent="0.35"/>
    <row r="6" spans="2:10" ht="17" customHeight="1" x14ac:dyDescent="0.35"/>
    <row r="7" spans="2:10" ht="18.5" customHeight="1" x14ac:dyDescent="0.35"/>
    <row r="8" spans="2:10" ht="16.5" customHeight="1" x14ac:dyDescent="0.35"/>
    <row r="9" spans="2:10" ht="17" customHeight="1" x14ac:dyDescent="0.35"/>
    <row r="10" spans="2:10" ht="15" customHeight="1" x14ac:dyDescent="0.35"/>
    <row r="11" spans="2:10" ht="15.5" customHeight="1" x14ac:dyDescent="0.35"/>
    <row r="12" spans="2:10" ht="14" customHeight="1" x14ac:dyDescent="0.35"/>
    <row r="13" spans="2:10" ht="5.5" customHeight="1" x14ac:dyDescent="0.35"/>
    <row r="14" spans="2:10" ht="13" customHeight="1" x14ac:dyDescent="0.35"/>
    <row r="15" spans="2:10" ht="18" customHeight="1" x14ac:dyDescent="0.35"/>
    <row r="16" spans="2:10" ht="30" customHeight="1" x14ac:dyDescent="0.35">
      <c r="B16" s="10" t="s">
        <v>2</v>
      </c>
      <c r="C16" s="10" t="s">
        <v>17</v>
      </c>
      <c r="D16" s="10" t="s">
        <v>18</v>
      </c>
      <c r="E16" s="10" t="s">
        <v>19</v>
      </c>
      <c r="F16" s="11" t="s">
        <v>20</v>
      </c>
      <c r="G16" s="10" t="s">
        <v>21</v>
      </c>
      <c r="H16" s="12" t="s">
        <v>22</v>
      </c>
      <c r="I16" s="10" t="s">
        <v>23</v>
      </c>
      <c r="J16" s="10" t="s">
        <v>24</v>
      </c>
    </row>
    <row r="17" spans="2:10" s="16" customFormat="1" ht="30" customHeight="1" x14ac:dyDescent="0.35">
      <c r="B17" s="13">
        <v>1</v>
      </c>
      <c r="C17" s="14" t="s">
        <v>33</v>
      </c>
      <c r="D17" s="13" t="s">
        <v>29</v>
      </c>
      <c r="E17" s="13" t="s">
        <v>13</v>
      </c>
      <c r="F17" s="15">
        <v>42405</v>
      </c>
      <c r="G17" s="13" t="s">
        <v>32</v>
      </c>
      <c r="H17" s="15"/>
      <c r="I17" s="13"/>
      <c r="J17" s="18" t="s">
        <v>37</v>
      </c>
    </row>
    <row r="18" spans="2:10" s="16" customFormat="1" ht="30" customHeight="1" x14ac:dyDescent="0.35">
      <c r="B18" s="13">
        <v>2</v>
      </c>
      <c r="C18" s="14" t="s">
        <v>27</v>
      </c>
      <c r="D18" s="13" t="s">
        <v>28</v>
      </c>
      <c r="E18" s="13" t="s">
        <v>14</v>
      </c>
      <c r="F18" s="15">
        <v>42405</v>
      </c>
      <c r="G18" s="13" t="s">
        <v>32</v>
      </c>
      <c r="H18" s="15"/>
      <c r="I18" s="13"/>
      <c r="J18" s="19" t="s">
        <v>38</v>
      </c>
    </row>
    <row r="19" spans="2:10" s="16" customFormat="1" ht="30" customHeight="1" x14ac:dyDescent="0.35">
      <c r="B19" s="13">
        <v>3</v>
      </c>
      <c r="C19" s="14" t="s">
        <v>30</v>
      </c>
      <c r="D19" s="13" t="s">
        <v>31</v>
      </c>
      <c r="E19" s="17" t="s">
        <v>14</v>
      </c>
      <c r="F19" s="15">
        <v>42405</v>
      </c>
      <c r="G19" s="13" t="s">
        <v>32</v>
      </c>
      <c r="H19" s="15"/>
      <c r="I19" s="13"/>
      <c r="J19" s="18" t="s">
        <v>39</v>
      </c>
    </row>
    <row r="20" spans="2:10" s="16" customFormat="1" ht="30" customHeight="1" x14ac:dyDescent="0.35">
      <c r="B20" s="13">
        <v>4</v>
      </c>
      <c r="C20" s="14" t="s">
        <v>35</v>
      </c>
      <c r="D20" s="13" t="s">
        <v>34</v>
      </c>
      <c r="E20" s="13" t="s">
        <v>13</v>
      </c>
      <c r="F20" s="15">
        <v>42405</v>
      </c>
      <c r="G20" s="13" t="s">
        <v>32</v>
      </c>
      <c r="H20" s="15"/>
      <c r="I20" s="13"/>
      <c r="J20" s="19" t="s">
        <v>36</v>
      </c>
    </row>
    <row r="21" spans="2:10" s="16" customFormat="1" ht="30" customHeight="1" x14ac:dyDescent="0.35">
      <c r="B21" s="13">
        <v>5</v>
      </c>
      <c r="C21" s="14" t="s">
        <v>40</v>
      </c>
      <c r="D21" s="13" t="s">
        <v>41</v>
      </c>
      <c r="E21" s="13" t="s">
        <v>13</v>
      </c>
      <c r="F21" s="15">
        <v>42405</v>
      </c>
      <c r="G21" s="13" t="s">
        <v>32</v>
      </c>
      <c r="H21" s="15"/>
      <c r="I21" s="13"/>
      <c r="J21" s="18" t="s">
        <v>42</v>
      </c>
    </row>
    <row r="22" spans="2:10" s="16" customFormat="1" ht="30" customHeight="1" x14ac:dyDescent="0.35">
      <c r="B22" s="13">
        <v>6</v>
      </c>
      <c r="C22" s="13" t="s">
        <v>43</v>
      </c>
      <c r="D22" s="13" t="s">
        <v>44</v>
      </c>
      <c r="E22" s="13" t="s">
        <v>15</v>
      </c>
      <c r="F22" s="15">
        <v>42405</v>
      </c>
      <c r="G22" s="13" t="s">
        <v>32</v>
      </c>
      <c r="H22" s="15">
        <v>42407</v>
      </c>
      <c r="I22" s="13" t="s">
        <v>45</v>
      </c>
      <c r="J22" s="19" t="s">
        <v>46</v>
      </c>
    </row>
    <row r="23" spans="2:10" s="16" customFormat="1" ht="30" customHeight="1" x14ac:dyDescent="0.35">
      <c r="B23" s="13">
        <v>7</v>
      </c>
      <c r="C23" s="14" t="s">
        <v>47</v>
      </c>
      <c r="D23" s="13" t="s">
        <v>48</v>
      </c>
      <c r="E23" s="13" t="s">
        <v>15</v>
      </c>
      <c r="F23" s="15">
        <v>42405</v>
      </c>
      <c r="G23" s="13" t="s">
        <v>32</v>
      </c>
      <c r="H23" s="15">
        <v>42409</v>
      </c>
      <c r="I23" s="13" t="s">
        <v>45</v>
      </c>
      <c r="J23" s="18" t="s">
        <v>49</v>
      </c>
    </row>
    <row r="24" spans="2:10" s="16" customFormat="1" ht="30" customHeight="1" x14ac:dyDescent="0.35">
      <c r="B24" s="13">
        <v>8</v>
      </c>
      <c r="C24" s="13"/>
      <c r="D24" s="13"/>
      <c r="E24" s="13"/>
      <c r="F24" s="15"/>
      <c r="G24" s="13"/>
      <c r="H24" s="15"/>
      <c r="I24" s="13"/>
      <c r="J24" s="19"/>
    </row>
    <row r="25" spans="2:10" s="16" customFormat="1" ht="30" customHeight="1" x14ac:dyDescent="0.35">
      <c r="B25" s="13"/>
      <c r="C25" s="13"/>
      <c r="D25" s="13"/>
      <c r="E25" s="13"/>
      <c r="F25" s="15"/>
      <c r="G25" s="13"/>
      <c r="H25" s="15"/>
      <c r="I25" s="13"/>
      <c r="J25" s="18"/>
    </row>
    <row r="26" spans="2:10" s="16" customFormat="1" ht="30" customHeight="1" x14ac:dyDescent="0.35">
      <c r="B26" s="13"/>
      <c r="C26" s="13"/>
      <c r="D26" s="13"/>
      <c r="E26" s="13"/>
      <c r="F26" s="15"/>
      <c r="G26" s="13"/>
      <c r="H26" s="15"/>
      <c r="I26" s="13"/>
    </row>
    <row r="27" spans="2:10" s="16" customFormat="1" ht="30" customHeight="1" x14ac:dyDescent="0.35">
      <c r="B27" s="13"/>
      <c r="C27" s="13"/>
      <c r="D27" s="13"/>
      <c r="E27" s="13"/>
      <c r="F27" s="15"/>
      <c r="G27" s="13"/>
      <c r="H27" s="15"/>
      <c r="I27" s="13"/>
    </row>
    <row r="28" spans="2:10" s="16" customFormat="1" ht="30" customHeight="1" x14ac:dyDescent="0.35">
      <c r="B28" s="13"/>
      <c r="C28" s="13"/>
      <c r="D28" s="13"/>
      <c r="E28" s="13"/>
      <c r="F28" s="15"/>
      <c r="G28" s="13"/>
      <c r="H28" s="15"/>
      <c r="I28" s="13"/>
    </row>
    <row r="29" spans="2:10" s="16" customFormat="1" ht="30" customHeight="1" x14ac:dyDescent="0.35">
      <c r="B29" s="13"/>
      <c r="C29" s="13"/>
      <c r="D29" s="13"/>
      <c r="E29" s="13"/>
      <c r="F29" s="15"/>
      <c r="G29" s="13"/>
      <c r="H29" s="15"/>
      <c r="I29" s="13"/>
    </row>
    <row r="30" spans="2:10" s="16" customFormat="1" ht="30" customHeight="1" x14ac:dyDescent="0.35">
      <c r="B30" s="13"/>
      <c r="C30" s="13"/>
      <c r="D30" s="13"/>
      <c r="E30" s="13"/>
      <c r="F30" s="15"/>
      <c r="G30" s="13"/>
      <c r="H30" s="15"/>
      <c r="I30" s="13"/>
    </row>
    <row r="31" spans="2:10" s="16" customFormat="1" ht="30" customHeight="1" x14ac:dyDescent="0.35">
      <c r="B31" s="13"/>
      <c r="C31" s="13"/>
      <c r="D31" s="13"/>
      <c r="E31" s="13"/>
      <c r="F31" s="15"/>
      <c r="G31" s="13"/>
      <c r="H31" s="15"/>
      <c r="I31" s="13"/>
    </row>
    <row r="32" spans="2:10" s="16" customFormat="1" ht="30" customHeight="1" x14ac:dyDescent="0.35">
      <c r="B32" s="13"/>
      <c r="C32" s="13"/>
      <c r="D32" s="13"/>
      <c r="E32" s="13"/>
      <c r="F32" s="15"/>
      <c r="G32" s="13"/>
      <c r="H32" s="15"/>
      <c r="I32" s="13"/>
    </row>
    <row r="33" spans="2:9" s="16" customFormat="1" ht="30" customHeight="1" x14ac:dyDescent="0.35">
      <c r="B33" s="13"/>
      <c r="C33" s="13"/>
      <c r="D33" s="13"/>
      <c r="E33" s="13"/>
      <c r="F33" s="15"/>
      <c r="G33" s="13"/>
      <c r="H33" s="15"/>
      <c r="I33" s="13"/>
    </row>
    <row r="34" spans="2:9" s="16" customFormat="1" ht="30" customHeight="1" x14ac:dyDescent="0.35">
      <c r="B34" s="13"/>
      <c r="C34" s="13"/>
      <c r="D34" s="13"/>
      <c r="E34" s="13"/>
      <c r="F34" s="15"/>
      <c r="G34" s="13"/>
      <c r="H34" s="15"/>
      <c r="I34" s="13"/>
    </row>
    <row r="35" spans="2:9" s="16" customFormat="1" ht="30" customHeight="1" x14ac:dyDescent="0.35">
      <c r="B35" s="13"/>
      <c r="C35" s="13"/>
      <c r="D35" s="13"/>
      <c r="E35" s="13"/>
      <c r="F35" s="15"/>
      <c r="G35" s="13"/>
      <c r="H35" s="15"/>
      <c r="I35" s="13"/>
    </row>
    <row r="36" spans="2:9" s="16" customFormat="1" ht="30" customHeight="1" x14ac:dyDescent="0.35">
      <c r="B36" s="13"/>
      <c r="C36" s="13"/>
      <c r="D36" s="13"/>
      <c r="E36" s="13"/>
      <c r="F36" s="15"/>
      <c r="G36" s="13"/>
      <c r="H36" s="15"/>
      <c r="I36" s="13"/>
    </row>
    <row r="37" spans="2:9" s="16" customFormat="1" ht="30" customHeight="1" x14ac:dyDescent="0.35">
      <c r="B37" s="13"/>
      <c r="C37" s="13"/>
      <c r="D37" s="13"/>
      <c r="E37" s="13"/>
      <c r="F37" s="15"/>
      <c r="G37" s="13"/>
      <c r="H37" s="15"/>
      <c r="I37" s="13"/>
    </row>
    <row r="38" spans="2:9" s="16" customFormat="1" ht="30" customHeight="1" x14ac:dyDescent="0.35">
      <c r="B38" s="13"/>
      <c r="C38" s="13"/>
      <c r="D38" s="13"/>
      <c r="E38" s="13"/>
      <c r="F38" s="15"/>
      <c r="G38" s="13"/>
      <c r="H38" s="15"/>
      <c r="I38" s="13"/>
    </row>
    <row r="39" spans="2:9" s="16" customFormat="1" ht="30" customHeight="1" x14ac:dyDescent="0.35">
      <c r="B39" s="13"/>
      <c r="C39" s="13"/>
      <c r="D39" s="13"/>
      <c r="E39" s="13"/>
      <c r="F39" s="15"/>
      <c r="G39" s="13"/>
      <c r="H39" s="15"/>
      <c r="I39" s="13"/>
    </row>
    <row r="40" spans="2:9" s="16" customFormat="1" ht="30" customHeight="1" x14ac:dyDescent="0.35">
      <c r="B40" s="13"/>
      <c r="C40" s="13"/>
      <c r="D40" s="13"/>
      <c r="E40" s="13"/>
      <c r="F40" s="15"/>
      <c r="G40" s="13"/>
      <c r="H40" s="15"/>
      <c r="I40" s="13"/>
    </row>
    <row r="41" spans="2:9" s="16" customFormat="1" ht="30" customHeight="1" x14ac:dyDescent="0.35">
      <c r="B41" s="13"/>
      <c r="C41" s="13"/>
      <c r="D41" s="13"/>
      <c r="E41" s="13"/>
      <c r="F41" s="15"/>
      <c r="G41" s="13"/>
      <c r="H41" s="15"/>
      <c r="I41" s="13"/>
    </row>
    <row r="42" spans="2:9" s="16" customFormat="1" ht="30" customHeight="1" x14ac:dyDescent="0.35">
      <c r="B42" s="13"/>
      <c r="C42" s="13"/>
      <c r="D42" s="13"/>
      <c r="E42" s="13"/>
      <c r="F42" s="15"/>
      <c r="G42" s="13"/>
      <c r="H42" s="15"/>
      <c r="I42" s="13"/>
    </row>
    <row r="43" spans="2:9" s="16" customFormat="1" ht="30" customHeight="1" x14ac:dyDescent="0.35">
      <c r="B43" s="13"/>
      <c r="C43" s="13"/>
      <c r="D43" s="13"/>
      <c r="E43" s="13"/>
      <c r="F43" s="15"/>
      <c r="G43" s="13"/>
      <c r="H43" s="15"/>
      <c r="I43" s="13"/>
    </row>
    <row r="44" spans="2:9" s="16" customFormat="1" ht="30" customHeight="1" x14ac:dyDescent="0.35">
      <c r="B44" s="13"/>
      <c r="C44" s="13"/>
      <c r="D44" s="13"/>
      <c r="E44" s="13"/>
      <c r="F44" s="15"/>
      <c r="G44" s="13"/>
      <c r="H44" s="15"/>
      <c r="I44" s="13"/>
    </row>
    <row r="45" spans="2:9" s="16" customFormat="1" ht="30" customHeight="1" x14ac:dyDescent="0.35">
      <c r="B45" s="13"/>
      <c r="C45" s="13"/>
      <c r="D45" s="13"/>
      <c r="E45" s="13"/>
      <c r="F45" s="15"/>
      <c r="G45" s="13"/>
      <c r="H45" s="15"/>
      <c r="I45" s="13"/>
    </row>
    <row r="46" spans="2:9" s="16" customFormat="1" ht="30" customHeight="1" x14ac:dyDescent="0.35">
      <c r="B46" s="13"/>
      <c r="C46" s="13"/>
      <c r="D46" s="13"/>
      <c r="E46" s="13"/>
      <c r="F46" s="15"/>
      <c r="G46" s="13"/>
      <c r="H46" s="15"/>
      <c r="I46" s="13"/>
    </row>
    <row r="47" spans="2:9" s="16" customFormat="1" ht="30" customHeight="1" x14ac:dyDescent="0.35">
      <c r="B47" s="13"/>
      <c r="C47" s="13"/>
      <c r="D47" s="13"/>
      <c r="E47" s="13"/>
      <c r="F47" s="15"/>
      <c r="G47" s="13"/>
      <c r="H47" s="15"/>
      <c r="I47" s="13"/>
    </row>
    <row r="48" spans="2:9" s="16" customFormat="1" ht="30" customHeight="1" x14ac:dyDescent="0.35">
      <c r="B48" s="13"/>
      <c r="C48" s="13"/>
      <c r="D48" s="13"/>
      <c r="E48" s="13"/>
      <c r="F48" s="15"/>
      <c r="G48" s="13"/>
      <c r="H48" s="15"/>
      <c r="I48" s="13"/>
    </row>
    <row r="49" spans="2:9" s="16" customFormat="1" ht="30" customHeight="1" x14ac:dyDescent="0.35">
      <c r="B49" s="13"/>
      <c r="C49" s="13"/>
      <c r="D49" s="13"/>
      <c r="E49" s="13"/>
      <c r="F49" s="15"/>
      <c r="G49" s="13"/>
      <c r="H49" s="15"/>
      <c r="I49" s="13"/>
    </row>
    <row r="50" spans="2:9" s="16" customFormat="1" ht="30" customHeight="1" x14ac:dyDescent="0.35">
      <c r="B50" s="13"/>
      <c r="C50" s="13"/>
      <c r="D50" s="13"/>
      <c r="E50" s="13"/>
      <c r="F50" s="15"/>
      <c r="G50" s="13"/>
      <c r="H50" s="15"/>
      <c r="I50" s="13"/>
    </row>
    <row r="51" spans="2:9" s="16" customFormat="1" ht="30" customHeight="1" x14ac:dyDescent="0.35">
      <c r="B51" s="13"/>
      <c r="C51" s="13"/>
      <c r="D51" s="13"/>
      <c r="E51" s="13"/>
      <c r="F51" s="15"/>
      <c r="G51" s="13"/>
      <c r="H51" s="15"/>
      <c r="I51" s="13"/>
    </row>
    <row r="52" spans="2:9" s="16" customFormat="1" ht="30" customHeight="1" x14ac:dyDescent="0.35">
      <c r="B52" s="13"/>
      <c r="C52" s="13"/>
      <c r="D52" s="13"/>
      <c r="E52" s="13"/>
      <c r="F52" s="15"/>
      <c r="G52" s="13"/>
      <c r="H52" s="15"/>
      <c r="I52" s="13"/>
    </row>
    <row r="53" spans="2:9" s="16" customFormat="1" ht="30" customHeight="1" x14ac:dyDescent="0.35">
      <c r="B53" s="13"/>
      <c r="C53" s="13"/>
      <c r="D53" s="13"/>
      <c r="E53" s="13"/>
      <c r="F53" s="15"/>
      <c r="G53" s="13"/>
      <c r="H53" s="15"/>
      <c r="I53" s="13"/>
    </row>
    <row r="54" spans="2:9" s="16" customFormat="1" ht="30" customHeight="1" x14ac:dyDescent="0.35">
      <c r="B54" s="13"/>
      <c r="C54" s="13"/>
      <c r="D54" s="13"/>
      <c r="E54" s="13"/>
      <c r="F54" s="15"/>
      <c r="G54" s="13"/>
      <c r="H54" s="15"/>
      <c r="I54" s="13"/>
    </row>
    <row r="55" spans="2:9" s="16" customFormat="1" ht="30" customHeight="1" x14ac:dyDescent="0.35">
      <c r="B55" s="13"/>
      <c r="C55" s="13"/>
      <c r="D55" s="13"/>
      <c r="E55" s="13"/>
      <c r="F55" s="15"/>
      <c r="G55" s="13"/>
      <c r="H55" s="15"/>
      <c r="I55" s="13"/>
    </row>
    <row r="56" spans="2:9" s="16" customFormat="1" ht="30" customHeight="1" x14ac:dyDescent="0.35">
      <c r="B56" s="13"/>
      <c r="C56" s="13"/>
      <c r="D56" s="13"/>
      <c r="E56" s="13"/>
      <c r="F56" s="15"/>
      <c r="G56" s="13"/>
      <c r="H56" s="15"/>
      <c r="I56" s="13"/>
    </row>
    <row r="57" spans="2:9" s="16" customFormat="1" ht="30" customHeight="1" x14ac:dyDescent="0.35">
      <c r="B57" s="13"/>
      <c r="C57" s="13"/>
      <c r="D57" s="13"/>
      <c r="E57" s="13"/>
      <c r="F57" s="15"/>
      <c r="G57" s="13"/>
      <c r="H57" s="15"/>
      <c r="I57" s="13"/>
    </row>
    <row r="58" spans="2:9" s="16" customFormat="1" ht="30" customHeight="1" x14ac:dyDescent="0.35">
      <c r="B58" s="13"/>
      <c r="C58" s="13"/>
      <c r="D58" s="13"/>
      <c r="E58" s="13"/>
      <c r="F58" s="15"/>
      <c r="G58" s="13"/>
      <c r="H58" s="15"/>
      <c r="I58" s="13"/>
    </row>
    <row r="59" spans="2:9" s="16" customFormat="1" ht="30" customHeight="1" x14ac:dyDescent="0.35">
      <c r="B59" s="13"/>
      <c r="C59" s="13"/>
      <c r="D59" s="13"/>
      <c r="E59" s="13"/>
      <c r="F59" s="15"/>
      <c r="G59" s="13"/>
      <c r="H59" s="15"/>
      <c r="I59" s="13"/>
    </row>
    <row r="60" spans="2:9" s="16" customFormat="1" ht="30" customHeight="1" x14ac:dyDescent="0.35">
      <c r="B60" s="13"/>
      <c r="C60" s="13"/>
      <c r="D60" s="13"/>
      <c r="E60" s="13"/>
      <c r="F60" s="15"/>
      <c r="G60" s="13"/>
      <c r="H60" s="15"/>
      <c r="I60" s="13"/>
    </row>
    <row r="61" spans="2:9" s="16" customFormat="1" ht="30" customHeight="1" x14ac:dyDescent="0.35">
      <c r="B61" s="13"/>
      <c r="C61" s="13"/>
      <c r="D61" s="13"/>
      <c r="E61" s="13"/>
      <c r="F61" s="15"/>
      <c r="G61" s="13"/>
      <c r="H61" s="15"/>
      <c r="I61" s="13"/>
    </row>
    <row r="62" spans="2:9" s="16" customFormat="1" ht="30" customHeight="1" x14ac:dyDescent="0.35">
      <c r="B62" s="13"/>
      <c r="C62" s="13"/>
      <c r="D62" s="13"/>
      <c r="E62" s="13"/>
      <c r="F62" s="15"/>
      <c r="G62" s="13"/>
      <c r="H62" s="15"/>
      <c r="I62" s="13"/>
    </row>
    <row r="63" spans="2:9" s="16" customFormat="1" ht="30" customHeight="1" x14ac:dyDescent="0.35">
      <c r="B63" s="13"/>
      <c r="C63" s="13"/>
      <c r="D63" s="13"/>
      <c r="E63" s="13"/>
      <c r="F63" s="15"/>
      <c r="G63" s="13"/>
      <c r="H63" s="15"/>
      <c r="I63" s="13"/>
    </row>
    <row r="64" spans="2:9" s="16" customFormat="1" ht="30" customHeight="1" x14ac:dyDescent="0.35">
      <c r="B64" s="13"/>
      <c r="C64" s="13"/>
      <c r="D64" s="13"/>
      <c r="E64" s="13"/>
      <c r="F64" s="15"/>
      <c r="G64" s="13"/>
      <c r="H64" s="15"/>
      <c r="I64" s="13"/>
    </row>
    <row r="65" spans="2:9" s="16" customFormat="1" ht="30" customHeight="1" x14ac:dyDescent="0.35">
      <c r="B65" s="13"/>
      <c r="C65" s="13"/>
      <c r="D65" s="13"/>
      <c r="E65" s="13"/>
      <c r="F65" s="15"/>
      <c r="G65" s="13"/>
      <c r="H65" s="15"/>
      <c r="I65" s="13"/>
    </row>
    <row r="66" spans="2:9" ht="30" customHeight="1" x14ac:dyDescent="0.35">
      <c r="B66" s="2"/>
      <c r="C66" s="2"/>
      <c r="D66" s="2"/>
      <c r="E66" s="2"/>
      <c r="F66" s="3"/>
      <c r="G66" s="2"/>
      <c r="H66" s="3"/>
      <c r="I66" s="2"/>
    </row>
    <row r="67" spans="2:9" ht="30" customHeight="1" x14ac:dyDescent="0.35">
      <c r="B67" s="2"/>
      <c r="C67" s="2"/>
      <c r="D67" s="2"/>
      <c r="E67" s="2"/>
      <c r="F67" s="3"/>
      <c r="G67" s="2"/>
      <c r="H67" s="3"/>
      <c r="I67" s="2"/>
    </row>
    <row r="68" spans="2:9" ht="30" customHeight="1" x14ac:dyDescent="0.35">
      <c r="B68" s="2"/>
      <c r="C68" s="2"/>
      <c r="D68" s="2"/>
      <c r="E68" s="2"/>
      <c r="F68" s="3"/>
      <c r="G68" s="2"/>
      <c r="H68" s="3"/>
      <c r="I68" s="2"/>
    </row>
    <row r="69" spans="2:9" ht="30" customHeight="1" x14ac:dyDescent="0.35">
      <c r="B69" s="2"/>
      <c r="C69" s="2"/>
      <c r="D69" s="2"/>
      <c r="E69" s="2"/>
      <c r="F69" s="3"/>
      <c r="G69" s="2"/>
      <c r="H69" s="3"/>
      <c r="I69" s="2"/>
    </row>
    <row r="70" spans="2:9" ht="30" customHeight="1" x14ac:dyDescent="0.35">
      <c r="B70" s="2"/>
      <c r="C70" s="2"/>
      <c r="D70" s="2"/>
      <c r="E70" s="2"/>
      <c r="F70" s="3"/>
      <c r="G70" s="2"/>
      <c r="H70" s="3"/>
      <c r="I70" s="2"/>
    </row>
    <row r="71" spans="2:9" ht="30" customHeight="1" x14ac:dyDescent="0.35">
      <c r="B71" s="2"/>
      <c r="C71" s="2"/>
      <c r="D71" s="2"/>
      <c r="E71" s="2"/>
      <c r="F71" s="3"/>
      <c r="G71" s="2"/>
      <c r="H71" s="3"/>
      <c r="I71" s="2"/>
    </row>
    <row r="72" spans="2:9" ht="30" customHeight="1" x14ac:dyDescent="0.35">
      <c r="B72" s="2"/>
      <c r="C72" s="2"/>
      <c r="D72" s="2"/>
      <c r="E72" s="2"/>
      <c r="F72" s="3"/>
      <c r="G72" s="2"/>
      <c r="H72" s="3"/>
      <c r="I72" s="2"/>
    </row>
    <row r="73" spans="2:9" ht="30" customHeight="1" x14ac:dyDescent="0.35">
      <c r="B73" s="2"/>
      <c r="C73" s="2"/>
      <c r="D73" s="2"/>
      <c r="E73" s="2"/>
      <c r="F73" s="3"/>
      <c r="G73" s="2"/>
      <c r="H73" s="3"/>
      <c r="I73" s="2"/>
    </row>
    <row r="74" spans="2:9" ht="30" customHeight="1" x14ac:dyDescent="0.35">
      <c r="B74" s="2"/>
      <c r="C74" s="2"/>
      <c r="D74" s="2"/>
      <c r="E74" s="2"/>
      <c r="F74" s="3"/>
      <c r="G74" s="2"/>
      <c r="H74" s="3"/>
      <c r="I74" s="2"/>
    </row>
    <row r="75" spans="2:9" ht="30" customHeight="1" x14ac:dyDescent="0.35">
      <c r="B75" s="2"/>
      <c r="C75" s="2"/>
      <c r="D75" s="2"/>
      <c r="E75" s="2"/>
      <c r="F75" s="3"/>
      <c r="G75" s="2"/>
      <c r="H75" s="3"/>
      <c r="I75" s="2"/>
    </row>
    <row r="76" spans="2:9" ht="30" customHeight="1" x14ac:dyDescent="0.35">
      <c r="B76" s="2"/>
      <c r="C76" s="2"/>
      <c r="D76" s="2"/>
      <c r="E76" s="2"/>
      <c r="F76" s="3"/>
      <c r="G76" s="2"/>
      <c r="H76" s="3"/>
      <c r="I76" s="2"/>
    </row>
    <row r="77" spans="2:9" ht="30" customHeight="1" x14ac:dyDescent="0.35">
      <c r="B77" s="2"/>
      <c r="C77" s="2"/>
      <c r="D77" s="2"/>
      <c r="E77" s="2"/>
      <c r="F77" s="3"/>
      <c r="G77" s="2"/>
      <c r="H77" s="3"/>
      <c r="I77" s="2"/>
    </row>
    <row r="78" spans="2:9" ht="30" customHeight="1" x14ac:dyDescent="0.35">
      <c r="B78" s="2"/>
      <c r="C78" s="2"/>
      <c r="D78" s="2"/>
      <c r="E78" s="2"/>
      <c r="F78" s="3"/>
      <c r="G78" s="2"/>
      <c r="H78" s="3"/>
      <c r="I78" s="2"/>
    </row>
    <row r="79" spans="2:9" ht="30" customHeight="1" x14ac:dyDescent="0.35">
      <c r="B79" s="2"/>
      <c r="C79" s="2"/>
      <c r="D79" s="2"/>
      <c r="E79" s="2"/>
      <c r="F79" s="3"/>
      <c r="G79" s="2"/>
      <c r="H79" s="3"/>
      <c r="I79" s="2"/>
    </row>
    <row r="80" spans="2:9" ht="30" customHeight="1" x14ac:dyDescent="0.35">
      <c r="B80" s="2"/>
      <c r="C80" s="2"/>
      <c r="D80" s="2"/>
      <c r="E80" s="2"/>
      <c r="F80" s="3"/>
      <c r="G80" s="2"/>
      <c r="H80" s="3"/>
      <c r="I80" s="2"/>
    </row>
    <row r="81" spans="2:9" ht="30" customHeight="1" x14ac:dyDescent="0.35">
      <c r="B81" s="2"/>
      <c r="C81" s="2"/>
      <c r="D81" s="2"/>
      <c r="E81" s="2"/>
      <c r="F81" s="3"/>
      <c r="G81" s="2"/>
      <c r="H81" s="3"/>
      <c r="I81" s="2"/>
    </row>
    <row r="82" spans="2:9" ht="30" customHeight="1" x14ac:dyDescent="0.35">
      <c r="B82" s="2"/>
      <c r="C82" s="2"/>
      <c r="D82" s="2"/>
      <c r="E82" s="2"/>
      <c r="F82" s="3"/>
      <c r="G82" s="2"/>
      <c r="H82" s="3"/>
      <c r="I82" s="2"/>
    </row>
    <row r="83" spans="2:9" ht="30" customHeight="1" x14ac:dyDescent="0.35">
      <c r="B83" s="2"/>
      <c r="C83" s="2"/>
      <c r="D83" s="2"/>
      <c r="E83" s="2"/>
      <c r="F83" s="3"/>
      <c r="G83" s="2"/>
      <c r="H83" s="3"/>
      <c r="I83" s="2"/>
    </row>
    <row r="84" spans="2:9" ht="30" customHeight="1" x14ac:dyDescent="0.35">
      <c r="B84" s="2"/>
      <c r="C84" s="2"/>
      <c r="D84" s="2"/>
      <c r="E84" s="2"/>
      <c r="F84" s="3"/>
      <c r="G84" s="2"/>
      <c r="H84" s="3"/>
      <c r="I84" s="2"/>
    </row>
    <row r="85" spans="2:9" ht="30" customHeight="1" x14ac:dyDescent="0.35">
      <c r="B85" s="2"/>
      <c r="C85" s="2"/>
      <c r="D85" s="2"/>
      <c r="E85" s="2"/>
      <c r="F85" s="3"/>
      <c r="G85" s="2"/>
      <c r="H85" s="3"/>
      <c r="I85" s="2"/>
    </row>
    <row r="86" spans="2:9" ht="30" customHeight="1" x14ac:dyDescent="0.35">
      <c r="B86" s="2"/>
      <c r="C86" s="2"/>
      <c r="D86" s="2"/>
      <c r="E86" s="2"/>
      <c r="F86" s="3"/>
      <c r="G86" s="2"/>
      <c r="H86" s="3"/>
      <c r="I86" s="2"/>
    </row>
    <row r="87" spans="2:9" ht="30" customHeight="1" x14ac:dyDescent="0.35">
      <c r="B87" s="2"/>
      <c r="C87" s="2"/>
      <c r="D87" s="2"/>
      <c r="E87" s="2"/>
      <c r="F87" s="3"/>
      <c r="G87" s="2"/>
      <c r="H87" s="3"/>
      <c r="I87" s="2"/>
    </row>
    <row r="88" spans="2:9" ht="30" customHeight="1" x14ac:dyDescent="0.35">
      <c r="B88" s="2"/>
      <c r="C88" s="2"/>
      <c r="D88" s="2"/>
      <c r="E88" s="2"/>
      <c r="F88" s="3"/>
      <c r="G88" s="2"/>
      <c r="H88" s="3"/>
      <c r="I88" s="2"/>
    </row>
    <row r="89" spans="2:9" ht="30" customHeight="1" x14ac:dyDescent="0.35">
      <c r="B89" s="2"/>
      <c r="C89" s="2"/>
      <c r="D89" s="2"/>
      <c r="E89" s="2"/>
      <c r="F89" s="3"/>
      <c r="G89" s="2"/>
      <c r="H89" s="3"/>
      <c r="I89" s="2"/>
    </row>
    <row r="90" spans="2:9" ht="30" customHeight="1" x14ac:dyDescent="0.35">
      <c r="B90" s="2"/>
      <c r="C90" s="2"/>
      <c r="D90" s="2"/>
      <c r="E90" s="2"/>
      <c r="F90" s="3"/>
      <c r="G90" s="2"/>
      <c r="H90" s="3"/>
      <c r="I90" s="2"/>
    </row>
    <row r="91" spans="2:9" ht="30" customHeight="1" x14ac:dyDescent="0.35">
      <c r="B91" s="2"/>
      <c r="C91" s="2"/>
      <c r="D91" s="2"/>
      <c r="E91" s="2"/>
      <c r="F91" s="3"/>
      <c r="G91" s="2"/>
      <c r="H91" s="3"/>
      <c r="I91" s="2"/>
    </row>
    <row r="92" spans="2:9" ht="30" customHeight="1" x14ac:dyDescent="0.35">
      <c r="B92" s="2"/>
      <c r="C92" s="2"/>
      <c r="D92" s="2"/>
      <c r="E92" s="2"/>
      <c r="F92" s="3"/>
      <c r="G92" s="2"/>
      <c r="H92" s="3"/>
      <c r="I92" s="2"/>
    </row>
    <row r="93" spans="2:9" ht="30" customHeight="1" x14ac:dyDescent="0.35">
      <c r="B93" s="2"/>
      <c r="C93" s="2"/>
      <c r="D93" s="2"/>
      <c r="E93" s="2"/>
      <c r="F93" s="3"/>
      <c r="G93" s="2"/>
      <c r="H93" s="3"/>
      <c r="I93" s="2"/>
    </row>
    <row r="94" spans="2:9" ht="30" customHeight="1" x14ac:dyDescent="0.35">
      <c r="B94" s="2"/>
      <c r="C94" s="2"/>
      <c r="D94" s="2"/>
      <c r="E94" s="2"/>
      <c r="F94" s="3"/>
      <c r="G94" s="2"/>
      <c r="H94" s="3"/>
      <c r="I94" s="2"/>
    </row>
    <row r="95" spans="2:9" ht="30" customHeight="1" x14ac:dyDescent="0.35">
      <c r="B95" s="2"/>
      <c r="C95" s="2"/>
      <c r="D95" s="2"/>
      <c r="E95" s="2"/>
      <c r="F95" s="3"/>
      <c r="G95" s="2"/>
      <c r="H95" s="3"/>
      <c r="I95" s="2"/>
    </row>
    <row r="96" spans="2:9" ht="30" customHeight="1" x14ac:dyDescent="0.35">
      <c r="B96" s="2"/>
      <c r="C96" s="2"/>
      <c r="D96" s="2"/>
      <c r="E96" s="2"/>
      <c r="F96" s="3"/>
      <c r="G96" s="2"/>
      <c r="H96" s="3"/>
      <c r="I96" s="2"/>
    </row>
    <row r="97" spans="2:9" ht="30" customHeight="1" x14ac:dyDescent="0.35">
      <c r="B97" s="2"/>
      <c r="C97" s="2"/>
      <c r="D97" s="2"/>
      <c r="E97" s="2"/>
      <c r="F97" s="3"/>
      <c r="G97" s="2"/>
      <c r="H97" s="3"/>
      <c r="I97" s="2"/>
    </row>
    <row r="98" spans="2:9" ht="30" customHeight="1" x14ac:dyDescent="0.35">
      <c r="B98" s="2"/>
      <c r="C98" s="2"/>
      <c r="D98" s="2"/>
      <c r="E98" s="2"/>
      <c r="F98" s="3"/>
      <c r="G98" s="2"/>
      <c r="H98" s="3"/>
      <c r="I98" s="2"/>
    </row>
    <row r="99" spans="2:9" ht="30" customHeight="1" x14ac:dyDescent="0.35">
      <c r="B99" s="2"/>
      <c r="C99" s="2"/>
      <c r="D99" s="2"/>
      <c r="E99" s="2"/>
      <c r="F99" s="3"/>
      <c r="G99" s="2"/>
      <c r="H99" s="3"/>
      <c r="I99" s="2"/>
    </row>
    <row r="100" spans="2:9" ht="30" customHeight="1" x14ac:dyDescent="0.35">
      <c r="B100" s="2"/>
      <c r="C100" s="2"/>
      <c r="D100" s="2"/>
      <c r="E100" s="2"/>
      <c r="F100" s="3"/>
      <c r="G100" s="2"/>
      <c r="H100" s="3"/>
      <c r="I100" s="2"/>
    </row>
    <row r="101" spans="2:9" ht="30" customHeight="1" x14ac:dyDescent="0.35">
      <c r="B101" s="2"/>
      <c r="C101" s="2"/>
      <c r="D101" s="2"/>
      <c r="E101" s="2"/>
      <c r="F101" s="3"/>
      <c r="G101" s="2"/>
      <c r="H101" s="3"/>
      <c r="I101" s="2"/>
    </row>
    <row r="102" spans="2:9" ht="30" customHeight="1" x14ac:dyDescent="0.35">
      <c r="B102" s="2"/>
      <c r="C102" s="2"/>
      <c r="D102" s="2"/>
      <c r="E102" s="2"/>
      <c r="F102" s="3"/>
      <c r="G102" s="2"/>
      <c r="H102" s="3"/>
      <c r="I102" s="2"/>
    </row>
    <row r="103" spans="2:9" ht="30" customHeight="1" x14ac:dyDescent="0.35">
      <c r="B103" s="2"/>
      <c r="C103" s="2"/>
      <c r="D103" s="2"/>
      <c r="E103" s="2"/>
      <c r="F103" s="3"/>
      <c r="G103" s="2"/>
      <c r="H103" s="3"/>
      <c r="I103" s="2"/>
    </row>
    <row r="104" spans="2:9" ht="30" customHeight="1" x14ac:dyDescent="0.35">
      <c r="B104" s="2"/>
      <c r="C104" s="2"/>
      <c r="D104" s="2"/>
      <c r="E104" s="2"/>
      <c r="F104" s="3"/>
      <c r="G104" s="2"/>
      <c r="H104" s="3"/>
      <c r="I104" s="2"/>
    </row>
    <row r="105" spans="2:9" ht="30" customHeight="1" x14ac:dyDescent="0.35">
      <c r="B105" s="2"/>
      <c r="C105" s="2"/>
      <c r="D105" s="2"/>
      <c r="E105" s="2"/>
      <c r="F105" s="3"/>
      <c r="G105" s="2"/>
      <c r="H105" s="3"/>
      <c r="I105" s="2"/>
    </row>
    <row r="106" spans="2:9" ht="30" customHeight="1" x14ac:dyDescent="0.35">
      <c r="B106" s="2"/>
      <c r="C106" s="2"/>
      <c r="D106" s="2"/>
      <c r="E106" s="2"/>
      <c r="F106" s="3"/>
      <c r="G106" s="2"/>
      <c r="H106" s="3"/>
      <c r="I106" s="2"/>
    </row>
    <row r="107" spans="2:9" ht="30" customHeight="1" x14ac:dyDescent="0.35">
      <c r="F107" s="4"/>
      <c r="H107" s="4"/>
    </row>
  </sheetData>
  <mergeCells count="1">
    <mergeCell ref="B2:F3"/>
  </mergeCells>
  <dataValidations count="4">
    <dataValidation type="list" allowBlank="1" showInputMessage="1" showErrorMessage="1" errorTitle="Whoops!" error="You need to select an option from the list in order for the chart to work correctly. " sqref="G3">
      <formula1>types</formula1>
    </dataValidation>
    <dataValidation type="list" allowBlank="1" showInputMessage="1" showErrorMessage="1" errorTitle="Whoops" error="You need to select an option from the list in order for the chart to work correctly. " sqref="H3">
      <formula1>priorities</formula1>
    </dataValidation>
    <dataValidation type="whole" allowBlank="1" showInputMessage="1" showErrorMessage="1" sqref="J3">
      <formula1>1</formula1>
      <formula2>90</formula2>
    </dataValidation>
    <dataValidation type="date" operator="greaterThanOrEqual" allowBlank="1" showInputMessage="1" showErrorMessage="1" sqref="I3">
      <formula1>mindate</formula1>
    </dataValidation>
  </dataValidations>
  <pageMargins left="0.7" right="0.7" top="0.75" bottom="0.75" header="0.3" footer="0.3"/>
  <pageSetup scale="54" fitToHeight="0" orientation="landscape"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T80"/>
  <sheetViews>
    <sheetView workbookViewId="0"/>
  </sheetViews>
  <sheetFormatPr defaultRowHeight="15.5" x14ac:dyDescent="0.35"/>
  <cols>
    <col min="8" max="8" width="11" customWidth="1"/>
    <col min="10" max="10" width="11.33203125" customWidth="1"/>
    <col min="14" max="15" width="14.33203125" customWidth="1"/>
  </cols>
  <sheetData>
    <row r="1" spans="1:20" x14ac:dyDescent="0.35">
      <c r="A1" t="s">
        <v>12</v>
      </c>
    </row>
    <row r="4" spans="1:20" x14ac:dyDescent="0.35">
      <c r="I4" t="s">
        <v>10</v>
      </c>
      <c r="J4" s="1">
        <v>40909</v>
      </c>
    </row>
    <row r="5" spans="1:20" x14ac:dyDescent="0.35">
      <c r="I5" t="s">
        <v>11</v>
      </c>
      <c r="J5" s="1"/>
    </row>
    <row r="7" spans="1:20" x14ac:dyDescent="0.35">
      <c r="I7" t="s">
        <v>7</v>
      </c>
      <c r="J7">
        <f>'Issue Tracker'!J3</f>
        <v>30</v>
      </c>
    </row>
    <row r="8" spans="1:20" x14ac:dyDescent="0.35">
      <c r="I8" t="s">
        <v>6</v>
      </c>
      <c r="J8" s="1">
        <f>'Issue Tracker'!I3</f>
        <v>42430</v>
      </c>
      <c r="N8">
        <f ca="1">COUNT(typesUnsorted)</f>
        <v>1</v>
      </c>
    </row>
    <row r="9" spans="1:20" x14ac:dyDescent="0.35">
      <c r="I9" t="s">
        <v>0</v>
      </c>
      <c r="J9" t="str">
        <f>'Issue Tracker'!G3</f>
        <v>*</v>
      </c>
    </row>
    <row r="10" spans="1:20" x14ac:dyDescent="0.35">
      <c r="I10" t="s">
        <v>1</v>
      </c>
      <c r="J10" t="str">
        <f>'Issue Tracker'!H3</f>
        <v>*</v>
      </c>
    </row>
    <row r="12" spans="1:20" x14ac:dyDescent="0.35">
      <c r="N12" t="e">
        <f ca="1">OFFSET($N$16,,,$N$13)</f>
        <v>#VALUE!</v>
      </c>
      <c r="O12" t="e">
        <f ca="1">OFFSET($O$16,,,$O$13)</f>
        <v>#VALUE!</v>
      </c>
    </row>
    <row r="13" spans="1:20" x14ac:dyDescent="0.35">
      <c r="N13">
        <f>COUNTA(N16:N45)-COUNTIF(N16:N45,NA())</f>
        <v>8</v>
      </c>
      <c r="O13">
        <f>COUNTA(O16:O45)-COUNTIF(O16:O45,NA())</f>
        <v>4</v>
      </c>
      <c r="S13" t="s">
        <v>16</v>
      </c>
      <c r="T13" t="s">
        <v>16</v>
      </c>
    </row>
    <row r="14" spans="1:20" x14ac:dyDescent="0.35">
      <c r="H14" t="s">
        <v>6</v>
      </c>
      <c r="I14" t="s">
        <v>3</v>
      </c>
      <c r="J14" t="s">
        <v>4</v>
      </c>
      <c r="N14" t="s">
        <v>8</v>
      </c>
      <c r="O14" t="s">
        <v>9</v>
      </c>
      <c r="S14" t="s">
        <v>8</v>
      </c>
      <c r="T14" t="s">
        <v>9</v>
      </c>
    </row>
    <row r="15" spans="1:20" x14ac:dyDescent="0.35">
      <c r="N15" t="s">
        <v>5</v>
      </c>
      <c r="O15" t="s">
        <v>5</v>
      </c>
    </row>
    <row r="16" spans="1:20" x14ac:dyDescent="0.35">
      <c r="G16">
        <v>1</v>
      </c>
      <c r="H16" s="1">
        <f t="shared" ref="H16:H47" si="0">keydate-days+G16</f>
        <v>42401</v>
      </c>
      <c r="I16">
        <f>I15+COUNTIFS('Issue Tracker'!$F$17:$F$107,H16,'Issue Tracker'!$D$17:$D$107,type,'Issue Tracker'!$E$17:$E$107,priority)</f>
        <v>0</v>
      </c>
      <c r="J16">
        <f>J15+COUNTIFS('Issue Tracker'!$H$17:$H$107,H16,'Issue Tracker'!$D$17:$D$107,type,'Issue Tracker'!$E$17:$E$107,priority)</f>
        <v>0</v>
      </c>
      <c r="N16" t="str">
        <f t="array" ref="N16">INDEX('Issue Tracker'!$D$17:$D$107,MATCH(0,COUNTIF(N$15:N15, 'Issue Tracker'!$D$17:$D$107),0))</f>
        <v>Clock</v>
      </c>
      <c r="O16" t="str">
        <f t="array" ref="O16">INDEX('Issue Tracker'!$E$17:$E$107,MATCH(0,COUNTIF(O$15:O15,'Issue Tracker'!$E$17:$E$107),0))</f>
        <v>High</v>
      </c>
      <c r="S16" t="str">
        <f t="array" aca="1" ref="S16" ca="1">INDEX(typesUnsorted, MATCH(SMALL(COUNTIF(typesUnsorted, "&lt;"&amp;typesUnsorted), ROW(1:1)), COUNTIF(typesUnsorted, "&lt;"&amp;typesUnsorted), 0))</f>
        <v>*</v>
      </c>
      <c r="T16" t="str">
        <f t="array" aca="1" ref="T16" ca="1">INDEX(prioritiesUnsorted, MATCH(SMALL(COUNTIF(prioritiesUnsorted, "&lt;"&amp;prioritiesUnsorted), ROW(1:1)), COUNTIF(prioritiesUnsorted, "&lt;"&amp;prioritiesUnsorted), 0))</f>
        <v>*</v>
      </c>
    </row>
    <row r="17" spans="7:20" x14ac:dyDescent="0.35">
      <c r="G17">
        <v>2</v>
      </c>
      <c r="H17" s="1">
        <f t="shared" si="0"/>
        <v>42402</v>
      </c>
      <c r="I17">
        <f>I16+COUNTIFS('Issue Tracker'!$F$17:$F$107,H17,'Issue Tracker'!$D$17:$D$107,type,'Issue Tracker'!$E$17:$E$107,priority)</f>
        <v>0</v>
      </c>
      <c r="J17">
        <f>J16+COUNTIFS('Issue Tracker'!$H$17:$H$107,H17,'Issue Tracker'!$D$17:$D$107,type,'Issue Tracker'!$E$17:$E$107,priority)</f>
        <v>0</v>
      </c>
      <c r="N17" t="str">
        <f t="array" ref="N17">INDEX('Issue Tracker'!$D$17:$D$107,MATCH(0,COUNTIF(N$15:N16, 'Issue Tracker'!$D$17:$D$107),0))</f>
        <v>FF/Latch</v>
      </c>
      <c r="O17" t="str">
        <f t="array" ref="O17">INDEX('Issue Tracker'!$E$17:$E$107,MATCH(0,COUNTIF(O$15:O16,'Issue Tracker'!$E$17:$E$107),0))</f>
        <v>Medium</v>
      </c>
      <c r="S17" t="str">
        <f t="array" aca="1" ref="S17" ca="1">INDEX(typesUnsorted, MATCH(SMALL(COUNTIF(typesUnsorted, "&lt;"&amp;typesUnsorted), ROW(2:2)), COUNTIF(typesUnsorted, "&lt;"&amp;typesUnsorted), 0))</f>
        <v>*</v>
      </c>
      <c r="T17" t="str">
        <f t="array" aca="1" ref="T17" ca="1">INDEX(prioritiesUnsorted, MATCH(SMALL(COUNTIF(prioritiesUnsorted, "&lt;"&amp;prioritiesUnsorted), ROW(2:2)), COUNTIF(prioritiesUnsorted, "&lt;"&amp;prioritiesUnsorted), 0))</f>
        <v>*</v>
      </c>
    </row>
    <row r="18" spans="7:20" x14ac:dyDescent="0.35">
      <c r="G18">
        <v>3</v>
      </c>
      <c r="H18" s="1">
        <f t="shared" si="0"/>
        <v>42403</v>
      </c>
      <c r="I18">
        <f>I17+COUNTIFS('Issue Tracker'!$F$17:$F$107,H18,'Issue Tracker'!$D$17:$D$107,type,'Issue Tracker'!$E$17:$E$107,priority)</f>
        <v>0</v>
      </c>
      <c r="J18">
        <f>J17+COUNTIFS('Issue Tracker'!$H$17:$H$107,H18,'Issue Tracker'!$D$17:$D$107,type,'Issue Tracker'!$E$17:$E$107,priority)</f>
        <v>0</v>
      </c>
      <c r="N18" t="str">
        <f t="array" ref="N18">INDEX('Issue Tracker'!$D$17:$D$107,MATCH(0,COUNTIF(N$15:N17, 'Issue Tracker'!$D$17:$D$107),0))</f>
        <v>Latch</v>
      </c>
      <c r="O18" t="str">
        <f t="array" ref="O18">INDEX('Issue Tracker'!$E$17:$E$107,MATCH(0,COUNTIF(O$15:O17,'Issue Tracker'!$E$17:$E$107),0))</f>
        <v>Low</v>
      </c>
      <c r="S18" t="str">
        <f t="array" aca="1" ref="S18" ca="1">INDEX(typesUnsorted, MATCH(SMALL(COUNTIF(typesUnsorted, "&lt;"&amp;typesUnsorted), ROW(3:3)), COUNTIF(typesUnsorted, "&lt;"&amp;typesUnsorted), 0))</f>
        <v>Alarm</v>
      </c>
      <c r="T18" t="str">
        <f t="array" aca="1" ref="T18" ca="1">INDEX(prioritiesUnsorted, MATCH(SMALL(COUNTIF(prioritiesUnsorted, "&lt;"&amp;prioritiesUnsorted), ROW(3:3)), COUNTIF(prioritiesUnsorted, "&lt;"&amp;prioritiesUnsorted), 0))</f>
        <v>High</v>
      </c>
    </row>
    <row r="19" spans="7:20" x14ac:dyDescent="0.35">
      <c r="G19">
        <v>4</v>
      </c>
      <c r="H19" s="1">
        <f t="shared" si="0"/>
        <v>42404</v>
      </c>
      <c r="I19">
        <f>I18+COUNTIFS('Issue Tracker'!$F$17:$F$107,H19,'Issue Tracker'!$D$17:$D$107,type,'Issue Tracker'!$E$17:$E$107,priority)</f>
        <v>0</v>
      </c>
      <c r="J19">
        <f>J18+COUNTIFS('Issue Tracker'!$H$17:$H$107,H19,'Issue Tracker'!$D$17:$D$107,type,'Issue Tracker'!$E$17:$E$107,priority)</f>
        <v>0</v>
      </c>
      <c r="N19" t="str">
        <f t="array" ref="N19">INDEX('Issue Tracker'!$D$17:$D$107,MATCH(0,COUNTIF(N$15:N18, 'Issue Tracker'!$D$17:$D$107),0))</f>
        <v>Alarm</v>
      </c>
      <c r="O19">
        <f t="array" ref="O19">INDEX('Issue Tracker'!$E$17:$E$107,MATCH(0,COUNTIF(O$15:O18,'Issue Tracker'!$E$17:$E$107),0))</f>
        <v>0</v>
      </c>
      <c r="S19" t="str">
        <f t="array" aca="1" ref="S19" ca="1">INDEX(typesUnsorted, MATCH(SMALL(COUNTIF(typesUnsorted, "&lt;"&amp;typesUnsorted), ROW(4:4)), COUNTIF(typesUnsorted, "&lt;"&amp;typesUnsorted), 0))</f>
        <v>Calendar</v>
      </c>
      <c r="T19" t="str">
        <f t="array" aca="1" ref="T19" ca="1">INDEX(prioritiesUnsorted, MATCH(SMALL(COUNTIF(prioritiesUnsorted, "&lt;"&amp;prioritiesUnsorted), ROW(4:4)), COUNTIF(prioritiesUnsorted, "&lt;"&amp;prioritiesUnsorted), 0))</f>
        <v>Low</v>
      </c>
    </row>
    <row r="20" spans="7:20" x14ac:dyDescent="0.35">
      <c r="G20">
        <v>5</v>
      </c>
      <c r="H20" s="1">
        <f t="shared" si="0"/>
        <v>42405</v>
      </c>
      <c r="I20">
        <f>I19+COUNTIFS('Issue Tracker'!$F$17:$F$107,H20,'Issue Tracker'!$D$17:$D$107,type,'Issue Tracker'!$E$17:$E$107,priority)</f>
        <v>7</v>
      </c>
      <c r="J20">
        <f>J19+COUNTIFS('Issue Tracker'!$H$17:$H$107,H20,'Issue Tracker'!$D$17:$D$107,type,'Issue Tracker'!$E$17:$E$107,priority)</f>
        <v>0</v>
      </c>
      <c r="N20" t="str">
        <f t="array" ref="N20">INDEX('Issue Tracker'!$D$17:$D$107,MATCH(0,COUNTIF(N$15:N19, 'Issue Tracker'!$D$17:$D$107),0))</f>
        <v>Calendar</v>
      </c>
      <c r="O20" t="e">
        <f t="array" ref="O20">INDEX('Issue Tracker'!$E$17:$E$107,MATCH(0,COUNTIF(O$15:O19,'Issue Tracker'!$E$17:$E$107),0))</f>
        <v>#N/A</v>
      </c>
      <c r="S20" t="str">
        <f t="array" aca="1" ref="S20" ca="1">INDEX(typesUnsorted, MATCH(SMALL(COUNTIF(typesUnsorted, "&lt;"&amp;typesUnsorted), ROW(5:5)), COUNTIF(typesUnsorted, "&lt;"&amp;typesUnsorted), 0))</f>
        <v>Clock</v>
      </c>
      <c r="T20" t="str">
        <f t="array" aca="1" ref="T20" ca="1">INDEX(prioritiesUnsorted, MATCH(SMALL(COUNTIF(prioritiesUnsorted, "&lt;"&amp;prioritiesUnsorted), ROW(5:5)), COUNTIF(prioritiesUnsorted, "&lt;"&amp;prioritiesUnsorted), 0))</f>
        <v>Medium</v>
      </c>
    </row>
    <row r="21" spans="7:20" x14ac:dyDescent="0.35">
      <c r="G21">
        <v>6</v>
      </c>
      <c r="H21" s="1">
        <f t="shared" si="0"/>
        <v>42406</v>
      </c>
      <c r="I21">
        <f>I20+COUNTIFS('Issue Tracker'!$F$17:$F$107,H21,'Issue Tracker'!$D$17:$D$107,type,'Issue Tracker'!$E$17:$E$107,priority)</f>
        <v>7</v>
      </c>
      <c r="J21">
        <f>J20+COUNTIFS('Issue Tracker'!$H$17:$H$107,H21,'Issue Tracker'!$D$17:$D$107,type,'Issue Tracker'!$E$17:$E$107,priority)</f>
        <v>0</v>
      </c>
      <c r="N21" t="str">
        <f t="array" ref="N21">INDEX('Issue Tracker'!$D$17:$D$107,MATCH(0,COUNTIF(N$15:N20, 'Issue Tracker'!$D$17:$D$107),0))</f>
        <v>Stopwatch</v>
      </c>
      <c r="O21" t="e">
        <f t="array" ref="O21">INDEX('Issue Tracker'!$E$17:$E$107,MATCH(0,COUNTIF(O$15:O20,'Issue Tracker'!$E$17:$E$107),0))</f>
        <v>#N/A</v>
      </c>
      <c r="S21" t="str">
        <f t="array" aca="1" ref="S21" ca="1">INDEX(typesUnsorted, MATCH(SMALL(COUNTIF(typesUnsorted, "&lt;"&amp;typesUnsorted), ROW(6:6)), COUNTIF(typesUnsorted, "&lt;"&amp;typesUnsorted), 0))</f>
        <v>FF/Latch</v>
      </c>
      <c r="T21" t="e">
        <f t="array" aca="1" ref="T21" ca="1">INDEX(prioritiesUnsorted, MATCH(SMALL(COUNTIF(prioritiesUnsorted, "&lt;"&amp;prioritiesUnsorted), ROW(6:6)), COUNTIF(prioritiesUnsorted, "&lt;"&amp;prioritiesUnsorted), 0))</f>
        <v>#NUM!</v>
      </c>
    </row>
    <row r="22" spans="7:20" x14ac:dyDescent="0.35">
      <c r="G22">
        <v>7</v>
      </c>
      <c r="H22" s="1">
        <f t="shared" si="0"/>
        <v>42407</v>
      </c>
      <c r="I22">
        <f>I21+COUNTIFS('Issue Tracker'!$F$17:$F$107,H22,'Issue Tracker'!$D$17:$D$107,type,'Issue Tracker'!$E$17:$E$107,priority)</f>
        <v>7</v>
      </c>
      <c r="J22">
        <f>J21+COUNTIFS('Issue Tracker'!$H$17:$H$107,H22,'Issue Tracker'!$D$17:$D$107,type,'Issue Tracker'!$E$17:$E$107,priority)</f>
        <v>1</v>
      </c>
      <c r="N22" t="str">
        <f t="array" ref="N22">INDEX('Issue Tracker'!$D$17:$D$107,MATCH(0,COUNTIF(N$15:N21, 'Issue Tracker'!$D$17:$D$107),0))</f>
        <v>Timer</v>
      </c>
      <c r="O22" t="e">
        <f t="array" ref="O22">INDEX('Issue Tracker'!$E$17:$E$107,MATCH(0,COUNTIF(O$15:O21,'Issue Tracker'!$E$17:$E$107),0))</f>
        <v>#N/A</v>
      </c>
      <c r="S22" t="str">
        <f t="array" aca="1" ref="S22" ca="1">INDEX(typesUnsorted, MATCH(SMALL(COUNTIF(typesUnsorted, "&lt;"&amp;typesUnsorted), ROW(7:7)), COUNTIF(typesUnsorted, "&lt;"&amp;typesUnsorted), 0))</f>
        <v>Latch</v>
      </c>
      <c r="T22" t="e">
        <f t="array" aca="1" ref="T22" ca="1">INDEX(prioritiesUnsorted, MATCH(SMALL(COUNTIF(prioritiesUnsorted, "&lt;"&amp;prioritiesUnsorted), ROW(7:7)), COUNTIF(prioritiesUnsorted, "&lt;"&amp;prioritiesUnsorted), 0))</f>
        <v>#NUM!</v>
      </c>
    </row>
    <row r="23" spans="7:20" x14ac:dyDescent="0.35">
      <c r="G23">
        <v>8</v>
      </c>
      <c r="H23" s="1">
        <f t="shared" si="0"/>
        <v>42408</v>
      </c>
      <c r="I23">
        <f>I22+COUNTIFS('Issue Tracker'!$F$17:$F$107,H23,'Issue Tracker'!$D$17:$D$107,type,'Issue Tracker'!$E$17:$E$107,priority)</f>
        <v>7</v>
      </c>
      <c r="J23">
        <f>J22+COUNTIFS('Issue Tracker'!$H$17:$H$107,H23,'Issue Tracker'!$D$17:$D$107,type,'Issue Tracker'!$E$17:$E$107,priority)</f>
        <v>1</v>
      </c>
      <c r="N23">
        <f t="array" ref="N23">INDEX('Issue Tracker'!$D$17:$D$107,MATCH(0,COUNTIF(N$15:N22, 'Issue Tracker'!$D$17:$D$107),0))</f>
        <v>0</v>
      </c>
      <c r="O23" t="e">
        <f t="array" ref="O23">INDEX('Issue Tracker'!$E$17:$E$107,MATCH(0,COUNTIF(O$15:O22,'Issue Tracker'!$E$17:$E$107),0))</f>
        <v>#N/A</v>
      </c>
      <c r="S23" t="str">
        <f t="array" aca="1" ref="S23" ca="1">INDEX(typesUnsorted, MATCH(SMALL(COUNTIF(typesUnsorted, "&lt;"&amp;typesUnsorted), ROW(8:8)), COUNTIF(typesUnsorted, "&lt;"&amp;typesUnsorted), 0))</f>
        <v>Stopwatch</v>
      </c>
      <c r="T23" t="e">
        <f t="array" aca="1" ref="T23" ca="1">INDEX(prioritiesUnsorted, MATCH(SMALL(COUNTIF(prioritiesUnsorted, "&lt;"&amp;prioritiesUnsorted), ROW(8:8)), COUNTIF(prioritiesUnsorted, "&lt;"&amp;prioritiesUnsorted), 0))</f>
        <v>#NUM!</v>
      </c>
    </row>
    <row r="24" spans="7:20" x14ac:dyDescent="0.35">
      <c r="G24">
        <v>9</v>
      </c>
      <c r="H24" s="1">
        <f t="shared" si="0"/>
        <v>42409</v>
      </c>
      <c r="I24">
        <f>I23+COUNTIFS('Issue Tracker'!$F$17:$F$107,H24,'Issue Tracker'!$D$17:$D$107,type,'Issue Tracker'!$E$17:$E$107,priority)</f>
        <v>7</v>
      </c>
      <c r="J24">
        <f>J23+COUNTIFS('Issue Tracker'!$H$17:$H$107,H24,'Issue Tracker'!$D$17:$D$107,type,'Issue Tracker'!$E$17:$E$107,priority)</f>
        <v>2</v>
      </c>
      <c r="N24" t="e">
        <f t="array" ref="N24">INDEX('Issue Tracker'!$D$17:$D$107,MATCH(0,COUNTIF(N$15:N23, 'Issue Tracker'!$D$17:$D$107),0))</f>
        <v>#N/A</v>
      </c>
      <c r="O24" t="e">
        <f t="array" ref="O24">INDEX('Issue Tracker'!$E$17:$E$107,MATCH(0,COUNTIF(O$15:O23,'Issue Tracker'!$E$17:$E$107),0))</f>
        <v>#N/A</v>
      </c>
      <c r="S24" t="str">
        <f t="array" aca="1" ref="S24" ca="1">INDEX(typesUnsorted, MATCH(SMALL(COUNTIF(typesUnsorted, "&lt;"&amp;typesUnsorted), ROW(9:9)), COUNTIF(typesUnsorted, "&lt;"&amp;typesUnsorted), 0))</f>
        <v>Timer</v>
      </c>
      <c r="T24" t="e">
        <f t="array" aca="1" ref="T24" ca="1">INDEX(prioritiesUnsorted, MATCH(SMALL(COUNTIF(prioritiesUnsorted, "&lt;"&amp;prioritiesUnsorted), ROW(9:9)), COUNTIF(prioritiesUnsorted, "&lt;"&amp;prioritiesUnsorted), 0))</f>
        <v>#NUM!</v>
      </c>
    </row>
    <row r="25" spans="7:20" x14ac:dyDescent="0.35">
      <c r="G25">
        <v>10</v>
      </c>
      <c r="H25" s="1">
        <f t="shared" si="0"/>
        <v>42410</v>
      </c>
      <c r="I25">
        <f>I24+COUNTIFS('Issue Tracker'!$F$17:$F$107,H25,'Issue Tracker'!$D$17:$D$107,type,'Issue Tracker'!$E$17:$E$107,priority)</f>
        <v>7</v>
      </c>
      <c r="J25">
        <f>J24+COUNTIFS('Issue Tracker'!$H$17:$H$107,H25,'Issue Tracker'!$D$17:$D$107,type,'Issue Tracker'!$E$17:$E$107,priority)</f>
        <v>2</v>
      </c>
      <c r="N25" t="e">
        <f t="array" ref="N25">INDEX('Issue Tracker'!$D$17:$D$107,MATCH(0,COUNTIF(N$15:N24, 'Issue Tracker'!$D$17:$D$107),0))</f>
        <v>#N/A</v>
      </c>
      <c r="O25" t="e">
        <f t="array" ref="O25">INDEX('Issue Tracker'!$E$17:$E$107,MATCH(0,COUNTIF(O$15:O24,'Issue Tracker'!$E$17:$E$107),0))</f>
        <v>#N/A</v>
      </c>
      <c r="S25" t="e">
        <f t="array" aca="1" ref="S25" ca="1">INDEX(typesUnsorted, MATCH(SMALL(COUNTIF(typesUnsorted, "&lt;"&amp;typesUnsorted), ROW(10:10)), COUNTIF(typesUnsorted, "&lt;"&amp;typesUnsorted), 0))</f>
        <v>#NUM!</v>
      </c>
      <c r="T25" t="e">
        <f t="array" aca="1" ref="T25" ca="1">INDEX(prioritiesUnsorted, MATCH(SMALL(COUNTIF(prioritiesUnsorted, "&lt;"&amp;prioritiesUnsorted), ROW(10:10)), COUNTIF(prioritiesUnsorted, "&lt;"&amp;prioritiesUnsorted), 0))</f>
        <v>#NUM!</v>
      </c>
    </row>
    <row r="26" spans="7:20" x14ac:dyDescent="0.35">
      <c r="G26">
        <v>11</v>
      </c>
      <c r="H26" s="1">
        <f t="shared" si="0"/>
        <v>42411</v>
      </c>
      <c r="I26">
        <f>I25+COUNTIFS('Issue Tracker'!$F$17:$F$107,H26,'Issue Tracker'!$D$17:$D$107,type,'Issue Tracker'!$E$17:$E$107,priority)</f>
        <v>7</v>
      </c>
      <c r="J26">
        <f>J25+COUNTIFS('Issue Tracker'!$H$17:$H$107,H26,'Issue Tracker'!$D$17:$D$107,type,'Issue Tracker'!$E$17:$E$107,priority)</f>
        <v>2</v>
      </c>
      <c r="N26" t="e">
        <f t="array" ref="N26">INDEX('Issue Tracker'!$D$17:$D$107,MATCH(0,COUNTIF(N$15:N25, 'Issue Tracker'!$D$17:$D$107),0))</f>
        <v>#N/A</v>
      </c>
      <c r="O26" t="e">
        <f t="array" ref="O26">INDEX('Issue Tracker'!$E$17:$E$107,MATCH(0,COUNTIF(O$15:O25,'Issue Tracker'!$E$17:$E$107),0))</f>
        <v>#N/A</v>
      </c>
      <c r="S26" t="e">
        <f t="array" aca="1" ref="S26" ca="1">INDEX(typesUnsorted, MATCH(SMALL(COUNTIF(typesUnsorted, "&lt;"&amp;typesUnsorted), ROW(11:11)), COUNTIF(typesUnsorted, "&lt;"&amp;typesUnsorted), 0))</f>
        <v>#NUM!</v>
      </c>
      <c r="T26" t="e">
        <f t="array" aca="1" ref="T26" ca="1">INDEX(prioritiesUnsorted, MATCH(SMALL(COUNTIF(prioritiesUnsorted, "&lt;"&amp;prioritiesUnsorted), ROW(11:11)), COUNTIF(prioritiesUnsorted, "&lt;"&amp;prioritiesUnsorted), 0))</f>
        <v>#NUM!</v>
      </c>
    </row>
    <row r="27" spans="7:20" x14ac:dyDescent="0.35">
      <c r="G27">
        <v>12</v>
      </c>
      <c r="H27" s="1">
        <f t="shared" si="0"/>
        <v>42412</v>
      </c>
      <c r="I27">
        <f>I26+COUNTIFS('Issue Tracker'!$F$17:$F$107,H27,'Issue Tracker'!$D$17:$D$107,type,'Issue Tracker'!$E$17:$E$107,priority)</f>
        <v>7</v>
      </c>
      <c r="J27">
        <f>J26+COUNTIFS('Issue Tracker'!$H$17:$H$107,H27,'Issue Tracker'!$D$17:$D$107,type,'Issue Tracker'!$E$17:$E$107,priority)</f>
        <v>2</v>
      </c>
      <c r="N27" t="e">
        <f t="array" ref="N27">INDEX('Issue Tracker'!$D$17:$D$107,MATCH(0,COUNTIF(N$15:N26, 'Issue Tracker'!$D$17:$D$107),0))</f>
        <v>#N/A</v>
      </c>
      <c r="O27" t="e">
        <f t="array" ref="O27">INDEX('Issue Tracker'!$E$17:$E$107,MATCH(0,COUNTIF(O$15:O26,'Issue Tracker'!$E$17:$E$107),0))</f>
        <v>#N/A</v>
      </c>
      <c r="S27" t="e">
        <f t="array" aca="1" ref="S27" ca="1">INDEX(typesUnsorted, MATCH(SMALL(COUNTIF(typesUnsorted, "&lt;"&amp;typesUnsorted), ROW(12:12)), COUNTIF(typesUnsorted, "&lt;"&amp;typesUnsorted), 0))</f>
        <v>#NUM!</v>
      </c>
      <c r="T27" t="e">
        <f t="array" aca="1" ref="T27" ca="1">INDEX(prioritiesUnsorted, MATCH(SMALL(COUNTIF(prioritiesUnsorted, "&lt;"&amp;prioritiesUnsorted), ROW(12:12)), COUNTIF(prioritiesUnsorted, "&lt;"&amp;prioritiesUnsorted), 0))</f>
        <v>#NUM!</v>
      </c>
    </row>
    <row r="28" spans="7:20" x14ac:dyDescent="0.35">
      <c r="G28">
        <v>13</v>
      </c>
      <c r="H28" s="1">
        <f t="shared" si="0"/>
        <v>42413</v>
      </c>
      <c r="I28">
        <f>I27+COUNTIFS('Issue Tracker'!$F$17:$F$107,H28,'Issue Tracker'!$D$17:$D$107,type,'Issue Tracker'!$E$17:$E$107,priority)</f>
        <v>7</v>
      </c>
      <c r="J28">
        <f>J27+COUNTIFS('Issue Tracker'!$H$17:$H$107,H28,'Issue Tracker'!$D$17:$D$107,type,'Issue Tracker'!$E$17:$E$107,priority)</f>
        <v>2</v>
      </c>
      <c r="N28" t="e">
        <f t="array" ref="N28">INDEX('Issue Tracker'!$D$17:$D$107,MATCH(0,COUNTIF(N$15:N27, 'Issue Tracker'!$D$17:$D$107),0))</f>
        <v>#N/A</v>
      </c>
      <c r="O28" t="e">
        <f t="array" ref="O28">INDEX('Issue Tracker'!$E$17:$E$107,MATCH(0,COUNTIF(O$15:O27,'Issue Tracker'!$E$17:$E$107),0))</f>
        <v>#N/A</v>
      </c>
      <c r="S28" t="e">
        <f t="array" aca="1" ref="S28" ca="1">INDEX(typesUnsorted, MATCH(SMALL(COUNTIF(typesUnsorted, "&lt;"&amp;typesUnsorted), ROW(13:13)), COUNTIF(typesUnsorted, "&lt;"&amp;typesUnsorted), 0))</f>
        <v>#NUM!</v>
      </c>
      <c r="T28" t="e">
        <f t="array" aca="1" ref="T28" ca="1">INDEX(prioritiesUnsorted, MATCH(SMALL(COUNTIF(prioritiesUnsorted, "&lt;"&amp;prioritiesUnsorted), ROW(13:13)), COUNTIF(prioritiesUnsorted, "&lt;"&amp;prioritiesUnsorted), 0))</f>
        <v>#NUM!</v>
      </c>
    </row>
    <row r="29" spans="7:20" x14ac:dyDescent="0.35">
      <c r="G29">
        <v>14</v>
      </c>
      <c r="H29" s="1">
        <f t="shared" si="0"/>
        <v>42414</v>
      </c>
      <c r="I29">
        <f>I28+COUNTIFS('Issue Tracker'!$F$17:$F$107,H29,'Issue Tracker'!$D$17:$D$107,type,'Issue Tracker'!$E$17:$E$107,priority)</f>
        <v>7</v>
      </c>
      <c r="J29">
        <f>J28+COUNTIFS('Issue Tracker'!$H$17:$H$107,H29,'Issue Tracker'!$D$17:$D$107,type,'Issue Tracker'!$E$17:$E$107,priority)</f>
        <v>2</v>
      </c>
      <c r="N29" t="e">
        <f t="array" ref="N29">INDEX('Issue Tracker'!$D$17:$D$107,MATCH(0,COUNTIF(N$15:N28, 'Issue Tracker'!$D$17:$D$107),0))</f>
        <v>#N/A</v>
      </c>
      <c r="O29" t="e">
        <f t="array" ref="O29">INDEX('Issue Tracker'!$E$17:$E$107,MATCH(0,COUNTIF(O$15:O28,'Issue Tracker'!$E$17:$E$107),0))</f>
        <v>#N/A</v>
      </c>
      <c r="S29" t="e">
        <f t="array" aca="1" ref="S29" ca="1">INDEX(typesUnsorted, MATCH(SMALL(COUNTIF(typesUnsorted, "&lt;"&amp;typesUnsorted), ROW(14:14)), COUNTIF(typesUnsorted, "&lt;"&amp;typesUnsorted), 0))</f>
        <v>#NUM!</v>
      </c>
      <c r="T29" t="e">
        <f t="array" aca="1" ref="T29" ca="1">INDEX(prioritiesUnsorted, MATCH(SMALL(COUNTIF(prioritiesUnsorted, "&lt;"&amp;prioritiesUnsorted), ROW(14:14)), COUNTIF(prioritiesUnsorted, "&lt;"&amp;prioritiesUnsorted), 0))</f>
        <v>#NUM!</v>
      </c>
    </row>
    <row r="30" spans="7:20" x14ac:dyDescent="0.35">
      <c r="G30">
        <v>15</v>
      </c>
      <c r="H30" s="1">
        <f t="shared" si="0"/>
        <v>42415</v>
      </c>
      <c r="I30">
        <f>I29+COUNTIFS('Issue Tracker'!$F$17:$F$107,H30,'Issue Tracker'!$D$17:$D$107,type,'Issue Tracker'!$E$17:$E$107,priority)</f>
        <v>7</v>
      </c>
      <c r="J30">
        <f>J29+COUNTIFS('Issue Tracker'!$H$17:$H$107,H30,'Issue Tracker'!$D$17:$D$107,type,'Issue Tracker'!$E$17:$E$107,priority)</f>
        <v>2</v>
      </c>
      <c r="N30" t="e">
        <f t="array" ref="N30">INDEX('Issue Tracker'!$D$17:$D$107,MATCH(0,COUNTIF(N$15:N29, 'Issue Tracker'!$D$17:$D$107),0))</f>
        <v>#N/A</v>
      </c>
      <c r="O30" t="e">
        <f t="array" ref="O30">INDEX('Issue Tracker'!$E$17:$E$107,MATCH(0,COUNTIF(O$15:O29,'Issue Tracker'!$E$17:$E$107),0))</f>
        <v>#N/A</v>
      </c>
      <c r="S30" t="e">
        <f t="array" aca="1" ref="S30" ca="1">INDEX(typesUnsorted, MATCH(SMALL(COUNTIF(typesUnsorted, "&lt;"&amp;typesUnsorted), ROW(15:15)), COUNTIF(typesUnsorted, "&lt;"&amp;typesUnsorted), 0))</f>
        <v>#NUM!</v>
      </c>
      <c r="T30" t="e">
        <f t="array" aca="1" ref="T30" ca="1">INDEX(prioritiesUnsorted, MATCH(SMALL(COUNTIF(prioritiesUnsorted, "&lt;"&amp;prioritiesUnsorted), ROW(15:15)), COUNTIF(prioritiesUnsorted, "&lt;"&amp;prioritiesUnsorted), 0))</f>
        <v>#NUM!</v>
      </c>
    </row>
    <row r="31" spans="7:20" x14ac:dyDescent="0.35">
      <c r="G31">
        <v>16</v>
      </c>
      <c r="H31" s="1">
        <f t="shared" si="0"/>
        <v>42416</v>
      </c>
      <c r="I31">
        <f>I30+COUNTIFS('Issue Tracker'!$F$17:$F$107,H31,'Issue Tracker'!$D$17:$D$107,type,'Issue Tracker'!$E$17:$E$107,priority)</f>
        <v>7</v>
      </c>
      <c r="J31">
        <f>J30+COUNTIFS('Issue Tracker'!$H$17:$H$107,H31,'Issue Tracker'!$D$17:$D$107,type,'Issue Tracker'!$E$17:$E$107,priority)</f>
        <v>2</v>
      </c>
      <c r="N31" t="e">
        <f t="array" ref="N31">INDEX('Issue Tracker'!$D$17:$D$107,MATCH(0,COUNTIF(N$15:N30, 'Issue Tracker'!$D$17:$D$107),0))</f>
        <v>#N/A</v>
      </c>
      <c r="O31" t="e">
        <f t="array" ref="O31">INDEX('Issue Tracker'!$E$17:$E$107,MATCH(0,COUNTIF(O$15:O30,'Issue Tracker'!$E$17:$E$107),0))</f>
        <v>#N/A</v>
      </c>
      <c r="S31" t="e">
        <f t="array" aca="1" ref="S31" ca="1">INDEX(typesUnsorted, MATCH(SMALL(COUNTIF(typesUnsorted, "&lt;"&amp;typesUnsorted), ROW(16:16)), COUNTIF(typesUnsorted, "&lt;"&amp;typesUnsorted), 0))</f>
        <v>#NUM!</v>
      </c>
      <c r="T31" t="e">
        <f t="array" aca="1" ref="T31" ca="1">INDEX(prioritiesUnsorted, MATCH(SMALL(COUNTIF(prioritiesUnsorted, "&lt;"&amp;prioritiesUnsorted), ROW(16:16)), COUNTIF(prioritiesUnsorted, "&lt;"&amp;prioritiesUnsorted), 0))</f>
        <v>#NUM!</v>
      </c>
    </row>
    <row r="32" spans="7:20" x14ac:dyDescent="0.35">
      <c r="G32">
        <v>17</v>
      </c>
      <c r="H32" s="1">
        <f t="shared" si="0"/>
        <v>42417</v>
      </c>
      <c r="I32">
        <f>I31+COUNTIFS('Issue Tracker'!$F$17:$F$107,H32,'Issue Tracker'!$D$17:$D$107,type,'Issue Tracker'!$E$17:$E$107,priority)</f>
        <v>7</v>
      </c>
      <c r="J32">
        <f>J31+COUNTIFS('Issue Tracker'!$H$17:$H$107,H32,'Issue Tracker'!$D$17:$D$107,type,'Issue Tracker'!$E$17:$E$107,priority)</f>
        <v>2</v>
      </c>
      <c r="N32" t="e">
        <f t="array" ref="N32">INDEX('Issue Tracker'!$D$17:$D$107,MATCH(0,COUNTIF(N$15:N31, 'Issue Tracker'!$D$17:$D$107),0))</f>
        <v>#N/A</v>
      </c>
      <c r="O32" t="e">
        <f t="array" ref="O32">INDEX('Issue Tracker'!$E$17:$E$107,MATCH(0,COUNTIF(O$15:O31,'Issue Tracker'!$E$17:$E$107),0))</f>
        <v>#N/A</v>
      </c>
      <c r="S32" t="e">
        <f t="array" aca="1" ref="S32" ca="1">INDEX(typesUnsorted, MATCH(SMALL(COUNTIF(typesUnsorted, "&lt;"&amp;typesUnsorted), ROW(17:17)), COUNTIF(typesUnsorted, "&lt;"&amp;typesUnsorted), 0))</f>
        <v>#NUM!</v>
      </c>
      <c r="T32" t="e">
        <f t="array" aca="1" ref="T32" ca="1">INDEX(prioritiesUnsorted, MATCH(SMALL(COUNTIF(prioritiesUnsorted, "&lt;"&amp;prioritiesUnsorted), ROW(17:17)), COUNTIF(prioritiesUnsorted, "&lt;"&amp;prioritiesUnsorted), 0))</f>
        <v>#NUM!</v>
      </c>
    </row>
    <row r="33" spans="7:20" x14ac:dyDescent="0.35">
      <c r="G33">
        <v>18</v>
      </c>
      <c r="H33" s="1">
        <f t="shared" si="0"/>
        <v>42418</v>
      </c>
      <c r="I33">
        <f>I32+COUNTIFS('Issue Tracker'!$F$17:$F$107,H33,'Issue Tracker'!$D$17:$D$107,type,'Issue Tracker'!$E$17:$E$107,priority)</f>
        <v>7</v>
      </c>
      <c r="J33">
        <f>J32+COUNTIFS('Issue Tracker'!$H$17:$H$107,H33,'Issue Tracker'!$D$17:$D$107,type,'Issue Tracker'!$E$17:$E$107,priority)</f>
        <v>2</v>
      </c>
      <c r="N33" t="e">
        <f t="array" ref="N33">INDEX('Issue Tracker'!$D$17:$D$107,MATCH(0,COUNTIF(N$15:N32, 'Issue Tracker'!$D$17:$D$107),0))</f>
        <v>#N/A</v>
      </c>
      <c r="O33" t="e">
        <f t="array" ref="O33">INDEX('Issue Tracker'!$E$17:$E$107,MATCH(0,COUNTIF(O$15:O32,'Issue Tracker'!$E$17:$E$107),0))</f>
        <v>#N/A</v>
      </c>
      <c r="S33" t="e">
        <f t="array" aca="1" ref="S33" ca="1">INDEX(typesUnsorted, MATCH(SMALL(COUNTIF(typesUnsorted, "&lt;"&amp;typesUnsorted), ROW(18:18)), COUNTIF(typesUnsorted, "&lt;"&amp;typesUnsorted), 0))</f>
        <v>#NUM!</v>
      </c>
      <c r="T33" t="e">
        <f t="array" aca="1" ref="T33" ca="1">INDEX(prioritiesUnsorted, MATCH(SMALL(COUNTIF(prioritiesUnsorted, "&lt;"&amp;prioritiesUnsorted), ROW(18:18)), COUNTIF(prioritiesUnsorted, "&lt;"&amp;prioritiesUnsorted), 0))</f>
        <v>#NUM!</v>
      </c>
    </row>
    <row r="34" spans="7:20" x14ac:dyDescent="0.35">
      <c r="G34">
        <v>19</v>
      </c>
      <c r="H34" s="1">
        <f t="shared" si="0"/>
        <v>42419</v>
      </c>
      <c r="I34">
        <f>I33+COUNTIFS('Issue Tracker'!$F$17:$F$107,H34,'Issue Tracker'!$D$17:$D$107,type,'Issue Tracker'!$E$17:$E$107,priority)</f>
        <v>7</v>
      </c>
      <c r="J34">
        <f>J33+COUNTIFS('Issue Tracker'!$H$17:$H$107,H34,'Issue Tracker'!$D$17:$D$107,type,'Issue Tracker'!$E$17:$E$107,priority)</f>
        <v>2</v>
      </c>
      <c r="N34" t="e">
        <f t="array" ref="N34">INDEX('Issue Tracker'!$D$17:$D$107,MATCH(0,COUNTIF(N$15:N33, 'Issue Tracker'!$D$17:$D$107),0))</f>
        <v>#N/A</v>
      </c>
      <c r="O34" t="e">
        <f t="array" ref="O34">INDEX('Issue Tracker'!$E$17:$E$107,MATCH(0,COUNTIF(O$15:O33,'Issue Tracker'!$E$17:$E$107),0))</f>
        <v>#N/A</v>
      </c>
      <c r="S34" t="e">
        <f t="array" aca="1" ref="S34" ca="1">INDEX(typesUnsorted, MATCH(SMALL(COUNTIF(typesUnsorted, "&lt;"&amp;typesUnsorted), ROW(19:19)), COUNTIF(typesUnsorted, "&lt;"&amp;typesUnsorted), 0))</f>
        <v>#NUM!</v>
      </c>
      <c r="T34" t="e">
        <f t="array" aca="1" ref="T34" ca="1">INDEX(prioritiesUnsorted, MATCH(SMALL(COUNTIF(prioritiesUnsorted, "&lt;"&amp;prioritiesUnsorted), ROW(19:19)), COUNTIF(prioritiesUnsorted, "&lt;"&amp;prioritiesUnsorted), 0))</f>
        <v>#NUM!</v>
      </c>
    </row>
    <row r="35" spans="7:20" x14ac:dyDescent="0.35">
      <c r="G35">
        <v>20</v>
      </c>
      <c r="H35" s="1">
        <f t="shared" si="0"/>
        <v>42420</v>
      </c>
      <c r="I35">
        <f>I34+COUNTIFS('Issue Tracker'!$F$17:$F$107,H35,'Issue Tracker'!$D$17:$D$107,type,'Issue Tracker'!$E$17:$E$107,priority)</f>
        <v>7</v>
      </c>
      <c r="J35">
        <f>J34+COUNTIFS('Issue Tracker'!$H$17:$H$107,H35,'Issue Tracker'!$D$17:$D$107,type,'Issue Tracker'!$E$17:$E$107,priority)</f>
        <v>2</v>
      </c>
      <c r="N35" t="e">
        <f t="array" ref="N35">INDEX('Issue Tracker'!$D$17:$D$107,MATCH(0,COUNTIF(N$15:N34, 'Issue Tracker'!$D$17:$D$107),0))</f>
        <v>#N/A</v>
      </c>
      <c r="O35" t="e">
        <f t="array" ref="O35">INDEX('Issue Tracker'!$E$17:$E$107,MATCH(0,COUNTIF(O$15:O34,'Issue Tracker'!$E$17:$E$107),0))</f>
        <v>#N/A</v>
      </c>
      <c r="S35" t="e">
        <f t="array" aca="1" ref="S35" ca="1">INDEX(typesUnsorted, MATCH(SMALL(COUNTIF(typesUnsorted, "&lt;"&amp;typesUnsorted), ROW(20:20)), COUNTIF(typesUnsorted, "&lt;"&amp;typesUnsorted), 0))</f>
        <v>#NUM!</v>
      </c>
      <c r="T35" t="e">
        <f t="array" aca="1" ref="T35" ca="1">INDEX(prioritiesUnsorted, MATCH(SMALL(COUNTIF(prioritiesUnsorted, "&lt;"&amp;prioritiesUnsorted), ROW(20:20)), COUNTIF(prioritiesUnsorted, "&lt;"&amp;prioritiesUnsorted), 0))</f>
        <v>#NUM!</v>
      </c>
    </row>
    <row r="36" spans="7:20" x14ac:dyDescent="0.35">
      <c r="G36">
        <v>21</v>
      </c>
      <c r="H36" s="1">
        <f t="shared" si="0"/>
        <v>42421</v>
      </c>
      <c r="I36">
        <f>I35+COUNTIFS('Issue Tracker'!$F$17:$F$107,H36,'Issue Tracker'!$D$17:$D$107,type,'Issue Tracker'!$E$17:$E$107,priority)</f>
        <v>7</v>
      </c>
      <c r="J36">
        <f>J35+COUNTIFS('Issue Tracker'!$H$17:$H$107,H36,'Issue Tracker'!$D$17:$D$107,type,'Issue Tracker'!$E$17:$E$107,priority)</f>
        <v>2</v>
      </c>
      <c r="N36" t="e">
        <f t="array" ref="N36">INDEX('Issue Tracker'!$D$17:$D$107,MATCH(0,COUNTIF(N$15:N35, 'Issue Tracker'!$D$17:$D$107),0))</f>
        <v>#N/A</v>
      </c>
      <c r="O36" t="e">
        <f t="array" ref="O36">INDEX('Issue Tracker'!$E$17:$E$107,MATCH(0,COUNTIF(O$15:O35,'Issue Tracker'!$E$17:$E$107),0))</f>
        <v>#N/A</v>
      </c>
      <c r="S36" t="e">
        <f t="array" aca="1" ref="S36" ca="1">INDEX(typesUnsorted, MATCH(SMALL(COUNTIF(typesUnsorted, "&lt;"&amp;typesUnsorted), ROW(21:21)), COUNTIF(typesUnsorted, "&lt;"&amp;typesUnsorted), 0))</f>
        <v>#NUM!</v>
      </c>
      <c r="T36" t="e">
        <f t="array" aca="1" ref="T36" ca="1">INDEX(prioritiesUnsorted, MATCH(SMALL(COUNTIF(prioritiesUnsorted, "&lt;"&amp;prioritiesUnsorted), ROW(21:21)), COUNTIF(prioritiesUnsorted, "&lt;"&amp;prioritiesUnsorted), 0))</f>
        <v>#NUM!</v>
      </c>
    </row>
    <row r="37" spans="7:20" x14ac:dyDescent="0.35">
      <c r="G37">
        <v>22</v>
      </c>
      <c r="H37" s="1">
        <f t="shared" si="0"/>
        <v>42422</v>
      </c>
      <c r="I37">
        <f>I36+COUNTIFS('Issue Tracker'!$F$17:$F$107,H37,'Issue Tracker'!$D$17:$D$107,type,'Issue Tracker'!$E$17:$E$107,priority)</f>
        <v>7</v>
      </c>
      <c r="J37">
        <f>J36+COUNTIFS('Issue Tracker'!$H$17:$H$107,H37,'Issue Tracker'!$D$17:$D$107,type,'Issue Tracker'!$E$17:$E$107,priority)</f>
        <v>2</v>
      </c>
      <c r="N37" t="e">
        <f t="array" ref="N37">INDEX('Issue Tracker'!$D$17:$D$107,MATCH(0,COUNTIF(N$15:N36, 'Issue Tracker'!$D$17:$D$107),0))</f>
        <v>#N/A</v>
      </c>
      <c r="O37" t="e">
        <f t="array" ref="O37">INDEX('Issue Tracker'!$E$17:$E$107,MATCH(0,COUNTIF(O$15:O36,'Issue Tracker'!$E$17:$E$107),0))</f>
        <v>#N/A</v>
      </c>
      <c r="S37" t="e">
        <f t="array" aca="1" ref="S37" ca="1">INDEX(typesUnsorted, MATCH(SMALL(COUNTIF(typesUnsorted, "&lt;"&amp;typesUnsorted), ROW(22:22)), COUNTIF(typesUnsorted, "&lt;"&amp;typesUnsorted), 0))</f>
        <v>#NUM!</v>
      </c>
      <c r="T37" t="e">
        <f t="array" aca="1" ref="T37" ca="1">INDEX(prioritiesUnsorted, MATCH(SMALL(COUNTIF(prioritiesUnsorted, "&lt;"&amp;prioritiesUnsorted), ROW(22:22)), COUNTIF(prioritiesUnsorted, "&lt;"&amp;prioritiesUnsorted), 0))</f>
        <v>#NUM!</v>
      </c>
    </row>
    <row r="38" spans="7:20" x14ac:dyDescent="0.35">
      <c r="G38">
        <v>23</v>
      </c>
      <c r="H38" s="1">
        <f t="shared" si="0"/>
        <v>42423</v>
      </c>
      <c r="I38">
        <f>I37+COUNTIFS('Issue Tracker'!$F$17:$F$107,H38,'Issue Tracker'!$D$17:$D$107,type,'Issue Tracker'!$E$17:$E$107,priority)</f>
        <v>7</v>
      </c>
      <c r="J38">
        <f>J37+COUNTIFS('Issue Tracker'!$H$17:$H$107,H38,'Issue Tracker'!$D$17:$D$107,type,'Issue Tracker'!$E$17:$E$107,priority)</f>
        <v>2</v>
      </c>
      <c r="N38" t="e">
        <f t="array" ref="N38">INDEX('Issue Tracker'!$D$17:$D$107,MATCH(0,COUNTIF(N$15:N37, 'Issue Tracker'!$D$17:$D$107),0))</f>
        <v>#N/A</v>
      </c>
      <c r="O38" t="e">
        <f t="array" ref="O38">INDEX('Issue Tracker'!$E$17:$E$107,MATCH(0,COUNTIF(O$15:O37,'Issue Tracker'!$E$17:$E$107),0))</f>
        <v>#N/A</v>
      </c>
      <c r="S38" t="e">
        <f t="array" aca="1" ref="S38" ca="1">INDEX(typesUnsorted, MATCH(SMALL(COUNTIF(typesUnsorted, "&lt;"&amp;typesUnsorted), ROW(23:23)), COUNTIF(typesUnsorted, "&lt;"&amp;typesUnsorted), 0))</f>
        <v>#NUM!</v>
      </c>
      <c r="T38" t="e">
        <f t="array" aca="1" ref="T38" ca="1">INDEX(prioritiesUnsorted, MATCH(SMALL(COUNTIF(prioritiesUnsorted, "&lt;"&amp;prioritiesUnsorted), ROW(23:23)), COUNTIF(prioritiesUnsorted, "&lt;"&amp;prioritiesUnsorted), 0))</f>
        <v>#NUM!</v>
      </c>
    </row>
    <row r="39" spans="7:20" x14ac:dyDescent="0.35">
      <c r="G39">
        <v>24</v>
      </c>
      <c r="H39" s="1">
        <f t="shared" si="0"/>
        <v>42424</v>
      </c>
      <c r="I39">
        <f>I38+COUNTIFS('Issue Tracker'!$F$17:$F$107,H39,'Issue Tracker'!$D$17:$D$107,type,'Issue Tracker'!$E$17:$E$107,priority)</f>
        <v>7</v>
      </c>
      <c r="J39">
        <f>J38+COUNTIFS('Issue Tracker'!$H$17:$H$107,H39,'Issue Tracker'!$D$17:$D$107,type,'Issue Tracker'!$E$17:$E$107,priority)</f>
        <v>2</v>
      </c>
      <c r="N39" t="e">
        <f t="array" ref="N39">INDEX('Issue Tracker'!$D$17:$D$107,MATCH(0,COUNTIF(N$15:N38, 'Issue Tracker'!$D$17:$D$107),0))</f>
        <v>#N/A</v>
      </c>
      <c r="O39" t="e">
        <f t="array" ref="O39">INDEX('Issue Tracker'!$E$17:$E$107,MATCH(0,COUNTIF(O$15:O38,'Issue Tracker'!$E$17:$E$107),0))</f>
        <v>#N/A</v>
      </c>
      <c r="S39" t="e">
        <f t="array" aca="1" ref="S39" ca="1">INDEX(typesUnsorted, MATCH(SMALL(COUNTIF(typesUnsorted, "&lt;"&amp;typesUnsorted), ROW(24:24)), COUNTIF(typesUnsorted, "&lt;"&amp;typesUnsorted), 0))</f>
        <v>#NUM!</v>
      </c>
      <c r="T39" t="e">
        <f t="array" aca="1" ref="T39" ca="1">INDEX(prioritiesUnsorted, MATCH(SMALL(COUNTIF(prioritiesUnsorted, "&lt;"&amp;prioritiesUnsorted), ROW(24:24)), COUNTIF(prioritiesUnsorted, "&lt;"&amp;prioritiesUnsorted), 0))</f>
        <v>#NUM!</v>
      </c>
    </row>
    <row r="40" spans="7:20" x14ac:dyDescent="0.35">
      <c r="G40">
        <v>25</v>
      </c>
      <c r="H40" s="1">
        <f t="shared" si="0"/>
        <v>42425</v>
      </c>
      <c r="I40">
        <f>I39+COUNTIFS('Issue Tracker'!$F$17:$F$107,H40,'Issue Tracker'!$D$17:$D$107,type,'Issue Tracker'!$E$17:$E$107,priority)</f>
        <v>7</v>
      </c>
      <c r="J40">
        <f>J39+COUNTIFS('Issue Tracker'!$H$17:$H$107,H40,'Issue Tracker'!$D$17:$D$107,type,'Issue Tracker'!$E$17:$E$107,priority)</f>
        <v>2</v>
      </c>
      <c r="N40" t="e">
        <f t="array" ref="N40">INDEX('Issue Tracker'!$D$17:$D$107,MATCH(0,COUNTIF(N$15:N39, 'Issue Tracker'!$D$17:$D$107),0))</f>
        <v>#N/A</v>
      </c>
      <c r="O40" t="e">
        <f t="array" ref="O40">INDEX('Issue Tracker'!$E$17:$E$107,MATCH(0,COUNTIF(O$15:O39,'Issue Tracker'!$E$17:$E$107),0))</f>
        <v>#N/A</v>
      </c>
      <c r="S40" t="e">
        <f t="array" aca="1" ref="S40" ca="1">INDEX(typesUnsorted, MATCH(SMALL(COUNTIF(typesUnsorted, "&lt;"&amp;typesUnsorted), ROW(25:25)), COUNTIF(typesUnsorted, "&lt;"&amp;typesUnsorted), 0))</f>
        <v>#NUM!</v>
      </c>
      <c r="T40" t="e">
        <f t="array" aca="1" ref="T40" ca="1">INDEX(prioritiesUnsorted, MATCH(SMALL(COUNTIF(prioritiesUnsorted, "&lt;"&amp;prioritiesUnsorted), ROW(25:25)), COUNTIF(prioritiesUnsorted, "&lt;"&amp;prioritiesUnsorted), 0))</f>
        <v>#NUM!</v>
      </c>
    </row>
    <row r="41" spans="7:20" x14ac:dyDescent="0.35">
      <c r="G41">
        <v>26</v>
      </c>
      <c r="H41" s="1">
        <f t="shared" si="0"/>
        <v>42426</v>
      </c>
      <c r="I41">
        <f>I40+COUNTIFS('Issue Tracker'!$F$17:$F$107,H41,'Issue Tracker'!$D$17:$D$107,type,'Issue Tracker'!$E$17:$E$107,priority)</f>
        <v>7</v>
      </c>
      <c r="J41">
        <f>J40+COUNTIFS('Issue Tracker'!$H$17:$H$107,H41,'Issue Tracker'!$D$17:$D$107,type,'Issue Tracker'!$E$17:$E$107,priority)</f>
        <v>2</v>
      </c>
      <c r="N41" t="e">
        <f t="array" ref="N41">INDEX('Issue Tracker'!$D$17:$D$107,MATCH(0,COUNTIF(N$15:N40, 'Issue Tracker'!$D$17:$D$107),0))</f>
        <v>#N/A</v>
      </c>
      <c r="O41" t="e">
        <f t="array" ref="O41">INDEX('Issue Tracker'!$E$17:$E$107,MATCH(0,COUNTIF(O$15:O40,'Issue Tracker'!$E$17:$E$107),0))</f>
        <v>#N/A</v>
      </c>
      <c r="S41" t="e">
        <f t="array" aca="1" ref="S41" ca="1">INDEX(typesUnsorted, MATCH(SMALL(COUNTIF(typesUnsorted, "&lt;"&amp;typesUnsorted), ROW(26:26)), COUNTIF(typesUnsorted, "&lt;"&amp;typesUnsorted), 0))</f>
        <v>#NUM!</v>
      </c>
      <c r="T41" t="e">
        <f t="array" aca="1" ref="T41" ca="1">INDEX(prioritiesUnsorted, MATCH(SMALL(COUNTIF(prioritiesUnsorted, "&lt;"&amp;prioritiesUnsorted), ROW(26:26)), COUNTIF(prioritiesUnsorted, "&lt;"&amp;prioritiesUnsorted), 0))</f>
        <v>#NUM!</v>
      </c>
    </row>
    <row r="42" spans="7:20" x14ac:dyDescent="0.35">
      <c r="G42">
        <v>27</v>
      </c>
      <c r="H42" s="1">
        <f t="shared" si="0"/>
        <v>42427</v>
      </c>
      <c r="I42">
        <f>I41+COUNTIFS('Issue Tracker'!$F$17:$F$107,H42,'Issue Tracker'!$D$17:$D$107,type,'Issue Tracker'!$E$17:$E$107,priority)</f>
        <v>7</v>
      </c>
      <c r="J42">
        <f>J41+COUNTIFS('Issue Tracker'!$H$17:$H$107,H42,'Issue Tracker'!$D$17:$D$107,type,'Issue Tracker'!$E$17:$E$107,priority)</f>
        <v>2</v>
      </c>
      <c r="N42" t="e">
        <f t="array" ref="N42">INDEX('Issue Tracker'!$D$17:$D$107,MATCH(0,COUNTIF(N$15:N41, 'Issue Tracker'!$D$17:$D$107),0))</f>
        <v>#N/A</v>
      </c>
      <c r="O42" t="e">
        <f t="array" ref="O42">INDEX('Issue Tracker'!$E$17:$E$107,MATCH(0,COUNTIF(O$15:O41,'Issue Tracker'!$E$17:$E$107),0))</f>
        <v>#N/A</v>
      </c>
      <c r="S42" t="e">
        <f t="array" aca="1" ref="S42" ca="1">INDEX(typesUnsorted, MATCH(SMALL(COUNTIF(typesUnsorted, "&lt;"&amp;typesUnsorted), ROW(27:27)), COUNTIF(typesUnsorted, "&lt;"&amp;typesUnsorted), 0))</f>
        <v>#NUM!</v>
      </c>
      <c r="T42" t="e">
        <f t="array" aca="1" ref="T42" ca="1">INDEX(prioritiesUnsorted, MATCH(SMALL(COUNTIF(prioritiesUnsorted, "&lt;"&amp;prioritiesUnsorted), ROW(27:27)), COUNTIF(prioritiesUnsorted, "&lt;"&amp;prioritiesUnsorted), 0))</f>
        <v>#NUM!</v>
      </c>
    </row>
    <row r="43" spans="7:20" x14ac:dyDescent="0.35">
      <c r="G43">
        <v>28</v>
      </c>
      <c r="H43" s="1">
        <f t="shared" si="0"/>
        <v>42428</v>
      </c>
      <c r="I43">
        <f>I42+COUNTIFS('Issue Tracker'!$F$17:$F$107,H43,'Issue Tracker'!$D$17:$D$107,type,'Issue Tracker'!$E$17:$E$107,priority)</f>
        <v>7</v>
      </c>
      <c r="J43">
        <f>J42+COUNTIFS('Issue Tracker'!$H$17:$H$107,H43,'Issue Tracker'!$D$17:$D$107,type,'Issue Tracker'!$E$17:$E$107,priority)</f>
        <v>2</v>
      </c>
      <c r="N43" t="e">
        <f t="array" ref="N43">INDEX('Issue Tracker'!$D$17:$D$107,MATCH(0,COUNTIF(N$15:N42, 'Issue Tracker'!$D$17:$D$107),0))</f>
        <v>#N/A</v>
      </c>
      <c r="O43" t="e">
        <f t="array" ref="O43">INDEX('Issue Tracker'!$E$17:$E$107,MATCH(0,COUNTIF(O$15:O42,'Issue Tracker'!$E$17:$E$107),0))</f>
        <v>#N/A</v>
      </c>
      <c r="S43" t="e">
        <f t="array" aca="1" ref="S43" ca="1">INDEX(typesUnsorted, MATCH(SMALL(COUNTIF(typesUnsorted, "&lt;"&amp;typesUnsorted), ROW(28:28)), COUNTIF(typesUnsorted, "&lt;"&amp;typesUnsorted), 0))</f>
        <v>#NUM!</v>
      </c>
      <c r="T43" t="e">
        <f t="array" aca="1" ref="T43" ca="1">INDEX(prioritiesUnsorted, MATCH(SMALL(COUNTIF(prioritiesUnsorted, "&lt;"&amp;prioritiesUnsorted), ROW(28:28)), COUNTIF(prioritiesUnsorted, "&lt;"&amp;prioritiesUnsorted), 0))</f>
        <v>#NUM!</v>
      </c>
    </row>
    <row r="44" spans="7:20" x14ac:dyDescent="0.35">
      <c r="G44">
        <v>29</v>
      </c>
      <c r="H44" s="1">
        <f t="shared" si="0"/>
        <v>42429</v>
      </c>
      <c r="I44">
        <f>I43+COUNTIFS('Issue Tracker'!$F$17:$F$107,H44,'Issue Tracker'!$D$17:$D$107,type,'Issue Tracker'!$E$17:$E$107,priority)</f>
        <v>7</v>
      </c>
      <c r="J44">
        <f>J43+COUNTIFS('Issue Tracker'!$H$17:$H$107,H44,'Issue Tracker'!$D$17:$D$107,type,'Issue Tracker'!$E$17:$E$107,priority)</f>
        <v>2</v>
      </c>
      <c r="N44" t="e">
        <f t="array" ref="N44">INDEX('Issue Tracker'!$D$17:$D$107,MATCH(0,COUNTIF(N$15:N43, 'Issue Tracker'!$D$17:$D$107),0))</f>
        <v>#N/A</v>
      </c>
      <c r="O44" t="e">
        <f t="array" ref="O44">INDEX('Issue Tracker'!$E$17:$E$107,MATCH(0,COUNTIF(O$15:O43,'Issue Tracker'!$E$17:$E$107),0))</f>
        <v>#N/A</v>
      </c>
      <c r="S44" t="e">
        <f t="array" aca="1" ref="S44" ca="1">INDEX(typesUnsorted, MATCH(SMALL(COUNTIF(typesUnsorted, "&lt;"&amp;typesUnsorted), ROW(29:29)), COUNTIF(typesUnsorted, "&lt;"&amp;typesUnsorted), 0))</f>
        <v>#NUM!</v>
      </c>
      <c r="T44" t="e">
        <f t="array" aca="1" ref="T44" ca="1">INDEX(prioritiesUnsorted, MATCH(SMALL(COUNTIF(prioritiesUnsorted, "&lt;"&amp;prioritiesUnsorted), ROW(29:29)), COUNTIF(prioritiesUnsorted, "&lt;"&amp;prioritiesUnsorted), 0))</f>
        <v>#NUM!</v>
      </c>
    </row>
    <row r="45" spans="7:20" x14ac:dyDescent="0.35">
      <c r="G45">
        <v>30</v>
      </c>
      <c r="H45" s="1">
        <f t="shared" si="0"/>
        <v>42430</v>
      </c>
      <c r="I45">
        <f>I44+COUNTIFS('Issue Tracker'!$F$17:$F$107,H45,'Issue Tracker'!$D$17:$D$107,type,'Issue Tracker'!$E$17:$E$107,priority)</f>
        <v>7</v>
      </c>
      <c r="J45">
        <f>J44+COUNTIFS('Issue Tracker'!$H$17:$H$107,H45,'Issue Tracker'!$D$17:$D$107,type,'Issue Tracker'!$E$17:$E$107,priority)</f>
        <v>2</v>
      </c>
      <c r="N45" t="e">
        <f t="array" ref="N45">INDEX('Issue Tracker'!$D$17:$D$107,MATCH(0,COUNTIF(N$15:N44, 'Issue Tracker'!$D$17:$D$107),0))</f>
        <v>#N/A</v>
      </c>
      <c r="O45" t="e">
        <f t="array" ref="O45">INDEX('Issue Tracker'!$E$17:$E$107,MATCH(0,COUNTIF(O$15:O44,'Issue Tracker'!$E$17:$E$107),0))</f>
        <v>#N/A</v>
      </c>
      <c r="S45" t="e">
        <f t="array" aca="1" ref="S45" ca="1">INDEX(typesUnsorted, MATCH(SMALL(COUNTIF(typesUnsorted, "&lt;"&amp;typesUnsorted), ROW(30:30)), COUNTIF(typesUnsorted, "&lt;"&amp;typesUnsorted), 0))</f>
        <v>#NUM!</v>
      </c>
      <c r="T45" t="e">
        <f t="array" aca="1" ref="T45" ca="1">INDEX(prioritiesUnsorted, MATCH(SMALL(COUNTIF(prioritiesUnsorted, "&lt;"&amp;prioritiesUnsorted), ROW(30:30)), COUNTIF(prioritiesUnsorted, "&lt;"&amp;prioritiesUnsorted), 0))</f>
        <v>#NUM!</v>
      </c>
    </row>
    <row r="46" spans="7:20" x14ac:dyDescent="0.35">
      <c r="G46">
        <v>31</v>
      </c>
      <c r="H46" s="1">
        <f t="shared" si="0"/>
        <v>42431</v>
      </c>
      <c r="I46">
        <f>I45+COUNTIFS('Issue Tracker'!$F$17:$F$107,H46,'Issue Tracker'!$D$17:$D$107,type,'Issue Tracker'!$E$17:$E$107,priority)</f>
        <v>7</v>
      </c>
      <c r="J46">
        <f>J45+COUNTIFS('Issue Tracker'!$H$17:$H$107,H46,'Issue Tracker'!$D$17:$D$107,type,'Issue Tracker'!$E$17:$E$107,priority)</f>
        <v>2</v>
      </c>
    </row>
    <row r="47" spans="7:20" x14ac:dyDescent="0.35">
      <c r="G47">
        <v>32</v>
      </c>
      <c r="H47" s="1">
        <f t="shared" si="0"/>
        <v>42432</v>
      </c>
      <c r="I47">
        <f>I46+COUNTIFS('Issue Tracker'!$F$17:$F$107,H47,'Issue Tracker'!$D$17:$D$107,type,'Issue Tracker'!$E$17:$E$107,priority)</f>
        <v>7</v>
      </c>
      <c r="J47">
        <f>J46+COUNTIFS('Issue Tracker'!$H$17:$H$107,H47,'Issue Tracker'!$D$17:$D$107,type,'Issue Tracker'!$E$17:$E$107,priority)</f>
        <v>2</v>
      </c>
    </row>
    <row r="48" spans="7:20" x14ac:dyDescent="0.35">
      <c r="G48">
        <v>33</v>
      </c>
      <c r="H48" s="1">
        <f t="shared" ref="H48:H79" si="1">keydate-days+G48</f>
        <v>42433</v>
      </c>
      <c r="I48">
        <f>I47+COUNTIFS('Issue Tracker'!$F$17:$F$107,H48,'Issue Tracker'!$D$17:$D$107,type,'Issue Tracker'!$E$17:$E$107,priority)</f>
        <v>7</v>
      </c>
      <c r="J48">
        <f>J47+COUNTIFS('Issue Tracker'!$H$17:$H$107,H48,'Issue Tracker'!$D$17:$D$107,type,'Issue Tracker'!$E$17:$E$107,priority)</f>
        <v>2</v>
      </c>
    </row>
    <row r="49" spans="7:10" x14ac:dyDescent="0.35">
      <c r="G49">
        <v>34</v>
      </c>
      <c r="H49" s="1">
        <f t="shared" si="1"/>
        <v>42434</v>
      </c>
      <c r="I49">
        <f>I48+COUNTIFS('Issue Tracker'!$F$17:$F$107,H49,'Issue Tracker'!$D$17:$D$107,type,'Issue Tracker'!$E$17:$E$107,priority)</f>
        <v>7</v>
      </c>
      <c r="J49">
        <f>J48+COUNTIFS('Issue Tracker'!$H$17:$H$107,H49,'Issue Tracker'!$D$17:$D$107,type,'Issue Tracker'!$E$17:$E$107,priority)</f>
        <v>2</v>
      </c>
    </row>
    <row r="50" spans="7:10" x14ac:dyDescent="0.35">
      <c r="G50">
        <v>35</v>
      </c>
      <c r="H50" s="1">
        <f t="shared" si="1"/>
        <v>42435</v>
      </c>
      <c r="I50">
        <f>I49+COUNTIFS('Issue Tracker'!$F$17:$F$107,H50,'Issue Tracker'!$D$17:$D$107,type,'Issue Tracker'!$E$17:$E$107,priority)</f>
        <v>7</v>
      </c>
      <c r="J50">
        <f>J49+COUNTIFS('Issue Tracker'!$H$17:$H$107,H50,'Issue Tracker'!$D$17:$D$107,type,'Issue Tracker'!$E$17:$E$107,priority)</f>
        <v>2</v>
      </c>
    </row>
    <row r="51" spans="7:10" x14ac:dyDescent="0.35">
      <c r="G51">
        <v>36</v>
      </c>
      <c r="H51" s="1">
        <f t="shared" si="1"/>
        <v>42436</v>
      </c>
      <c r="I51">
        <f>I50+COUNTIFS('Issue Tracker'!$F$17:$F$107,H51,'Issue Tracker'!$D$17:$D$107,type,'Issue Tracker'!$E$17:$E$107,priority)</f>
        <v>7</v>
      </c>
      <c r="J51">
        <f>J50+COUNTIFS('Issue Tracker'!$H$17:$H$107,H51,'Issue Tracker'!$D$17:$D$107,type,'Issue Tracker'!$E$17:$E$107,priority)</f>
        <v>2</v>
      </c>
    </row>
    <row r="52" spans="7:10" x14ac:dyDescent="0.35">
      <c r="G52">
        <v>37</v>
      </c>
      <c r="H52" s="1">
        <f t="shared" si="1"/>
        <v>42437</v>
      </c>
      <c r="I52">
        <f>I51+COUNTIFS('Issue Tracker'!$F$17:$F$107,H52,'Issue Tracker'!$D$17:$D$107,type,'Issue Tracker'!$E$17:$E$107,priority)</f>
        <v>7</v>
      </c>
      <c r="J52">
        <f>J51+COUNTIFS('Issue Tracker'!$H$17:$H$107,H52,'Issue Tracker'!$D$17:$D$107,type,'Issue Tracker'!$E$17:$E$107,priority)</f>
        <v>2</v>
      </c>
    </row>
    <row r="53" spans="7:10" x14ac:dyDescent="0.35">
      <c r="G53">
        <v>38</v>
      </c>
      <c r="H53" s="1">
        <f t="shared" si="1"/>
        <v>42438</v>
      </c>
      <c r="I53">
        <f>I52+COUNTIFS('Issue Tracker'!$F$17:$F$107,H53,'Issue Tracker'!$D$17:$D$107,type,'Issue Tracker'!$E$17:$E$107,priority)</f>
        <v>7</v>
      </c>
      <c r="J53">
        <f>J52+COUNTIFS('Issue Tracker'!$H$17:$H$107,H53,'Issue Tracker'!$D$17:$D$107,type,'Issue Tracker'!$E$17:$E$107,priority)</f>
        <v>2</v>
      </c>
    </row>
    <row r="54" spans="7:10" x14ac:dyDescent="0.35">
      <c r="G54">
        <v>39</v>
      </c>
      <c r="H54" s="1">
        <f t="shared" si="1"/>
        <v>42439</v>
      </c>
      <c r="I54">
        <f>I53+COUNTIFS('Issue Tracker'!$F$17:$F$107,H54,'Issue Tracker'!$D$17:$D$107,type,'Issue Tracker'!$E$17:$E$107,priority)</f>
        <v>7</v>
      </c>
      <c r="J54">
        <f>J53+COUNTIFS('Issue Tracker'!$H$17:$H$107,H54,'Issue Tracker'!$D$17:$D$107,type,'Issue Tracker'!$E$17:$E$107,priority)</f>
        <v>2</v>
      </c>
    </row>
    <row r="55" spans="7:10" x14ac:dyDescent="0.35">
      <c r="G55">
        <v>40</v>
      </c>
      <c r="H55" s="1">
        <f t="shared" si="1"/>
        <v>42440</v>
      </c>
      <c r="I55">
        <f>I54+COUNTIFS('Issue Tracker'!$F$17:$F$107,H55,'Issue Tracker'!$D$17:$D$107,type,'Issue Tracker'!$E$17:$E$107,priority)</f>
        <v>7</v>
      </c>
      <c r="J55">
        <f>J54+COUNTIFS('Issue Tracker'!$H$17:$H$107,H55,'Issue Tracker'!$D$17:$D$107,type,'Issue Tracker'!$E$17:$E$107,priority)</f>
        <v>2</v>
      </c>
    </row>
    <row r="56" spans="7:10" x14ac:dyDescent="0.35">
      <c r="G56">
        <v>41</v>
      </c>
      <c r="H56" s="1">
        <f t="shared" si="1"/>
        <v>42441</v>
      </c>
      <c r="I56">
        <f>I55+COUNTIFS('Issue Tracker'!$F$17:$F$107,H56,'Issue Tracker'!$D$17:$D$107,type,'Issue Tracker'!$E$17:$E$107,priority)</f>
        <v>7</v>
      </c>
      <c r="J56">
        <f>J55+COUNTIFS('Issue Tracker'!$H$17:$H$107,H56,'Issue Tracker'!$D$17:$D$107,type,'Issue Tracker'!$E$17:$E$107,priority)</f>
        <v>2</v>
      </c>
    </row>
    <row r="57" spans="7:10" x14ac:dyDescent="0.35">
      <c r="G57">
        <v>42</v>
      </c>
      <c r="H57" s="1">
        <f t="shared" si="1"/>
        <v>42442</v>
      </c>
      <c r="I57">
        <f>I56+COUNTIFS('Issue Tracker'!$F$17:$F$107,H57,'Issue Tracker'!$D$17:$D$107,type,'Issue Tracker'!$E$17:$E$107,priority)</f>
        <v>7</v>
      </c>
      <c r="J57">
        <f>J56+COUNTIFS('Issue Tracker'!$H$17:$H$107,H57,'Issue Tracker'!$D$17:$D$107,type,'Issue Tracker'!$E$17:$E$107,priority)</f>
        <v>2</v>
      </c>
    </row>
    <row r="58" spans="7:10" x14ac:dyDescent="0.35">
      <c r="G58">
        <v>43</v>
      </c>
      <c r="H58" s="1">
        <f t="shared" si="1"/>
        <v>42443</v>
      </c>
      <c r="I58">
        <f>I57+COUNTIFS('Issue Tracker'!$F$17:$F$107,H58,'Issue Tracker'!$D$17:$D$107,type,'Issue Tracker'!$E$17:$E$107,priority)</f>
        <v>7</v>
      </c>
      <c r="J58">
        <f>J57+COUNTIFS('Issue Tracker'!$H$17:$H$107,H58,'Issue Tracker'!$D$17:$D$107,type,'Issue Tracker'!$E$17:$E$107,priority)</f>
        <v>2</v>
      </c>
    </row>
    <row r="59" spans="7:10" x14ac:dyDescent="0.35">
      <c r="G59">
        <v>44</v>
      </c>
      <c r="H59" s="1">
        <f t="shared" si="1"/>
        <v>42444</v>
      </c>
      <c r="I59">
        <f>I58+COUNTIFS('Issue Tracker'!$F$17:$F$107,H59,'Issue Tracker'!$D$17:$D$107,type,'Issue Tracker'!$E$17:$E$107,priority)</f>
        <v>7</v>
      </c>
      <c r="J59">
        <f>J58+COUNTIFS('Issue Tracker'!$H$17:$H$107,H59,'Issue Tracker'!$D$17:$D$107,type,'Issue Tracker'!$E$17:$E$107,priority)</f>
        <v>2</v>
      </c>
    </row>
    <row r="60" spans="7:10" x14ac:dyDescent="0.35">
      <c r="G60">
        <v>45</v>
      </c>
      <c r="H60" s="1">
        <f t="shared" si="1"/>
        <v>42445</v>
      </c>
      <c r="I60">
        <f>I59+COUNTIFS('Issue Tracker'!$F$17:$F$107,H60,'Issue Tracker'!$D$17:$D$107,type,'Issue Tracker'!$E$17:$E$107,priority)</f>
        <v>7</v>
      </c>
      <c r="J60">
        <f>J59+COUNTIFS('Issue Tracker'!$H$17:$H$107,H60,'Issue Tracker'!$D$17:$D$107,type,'Issue Tracker'!$E$17:$E$107,priority)</f>
        <v>2</v>
      </c>
    </row>
    <row r="61" spans="7:10" x14ac:dyDescent="0.35">
      <c r="G61">
        <v>46</v>
      </c>
      <c r="H61" s="1">
        <f t="shared" si="1"/>
        <v>42446</v>
      </c>
      <c r="I61">
        <f>I60+COUNTIFS('Issue Tracker'!$F$17:$F$107,H61,'Issue Tracker'!$D$17:$D$107,type,'Issue Tracker'!$E$17:$E$107,priority)</f>
        <v>7</v>
      </c>
      <c r="J61">
        <f>J60+COUNTIFS('Issue Tracker'!$H$17:$H$107,H61,'Issue Tracker'!$D$17:$D$107,type,'Issue Tracker'!$E$17:$E$107,priority)</f>
        <v>2</v>
      </c>
    </row>
    <row r="62" spans="7:10" x14ac:dyDescent="0.35">
      <c r="G62">
        <v>47</v>
      </c>
      <c r="H62" s="1">
        <f t="shared" si="1"/>
        <v>42447</v>
      </c>
      <c r="I62">
        <f>I61+COUNTIFS('Issue Tracker'!$F$17:$F$107,H62,'Issue Tracker'!$D$17:$D$107,type,'Issue Tracker'!$E$17:$E$107,priority)</f>
        <v>7</v>
      </c>
      <c r="J62">
        <f>J61+COUNTIFS('Issue Tracker'!$H$17:$H$107,H62,'Issue Tracker'!$D$17:$D$107,type,'Issue Tracker'!$E$17:$E$107,priority)</f>
        <v>2</v>
      </c>
    </row>
    <row r="63" spans="7:10" x14ac:dyDescent="0.35">
      <c r="G63">
        <v>48</v>
      </c>
      <c r="H63" s="1">
        <f t="shared" si="1"/>
        <v>42448</v>
      </c>
      <c r="I63">
        <f>I62+COUNTIFS('Issue Tracker'!$F$17:$F$107,H63,'Issue Tracker'!$D$17:$D$107,type,'Issue Tracker'!$E$17:$E$107,priority)</f>
        <v>7</v>
      </c>
      <c r="J63">
        <f>J62+COUNTIFS('Issue Tracker'!$H$17:$H$107,H63,'Issue Tracker'!$D$17:$D$107,type,'Issue Tracker'!$E$17:$E$107,priority)</f>
        <v>2</v>
      </c>
    </row>
    <row r="64" spans="7:10" x14ac:dyDescent="0.35">
      <c r="G64">
        <v>49</v>
      </c>
      <c r="H64" s="1">
        <f t="shared" si="1"/>
        <v>42449</v>
      </c>
      <c r="I64">
        <f>I63+COUNTIFS('Issue Tracker'!$F$17:$F$107,H64,'Issue Tracker'!$D$17:$D$107,type,'Issue Tracker'!$E$17:$E$107,priority)</f>
        <v>7</v>
      </c>
      <c r="J64">
        <f>J63+COUNTIFS('Issue Tracker'!$H$17:$H$107,H64,'Issue Tracker'!$D$17:$D$107,type,'Issue Tracker'!$E$17:$E$107,priority)</f>
        <v>2</v>
      </c>
    </row>
    <row r="65" spans="7:10" x14ac:dyDescent="0.35">
      <c r="G65">
        <v>50</v>
      </c>
      <c r="H65" s="1">
        <f t="shared" si="1"/>
        <v>42450</v>
      </c>
      <c r="I65">
        <f>I64+COUNTIFS('Issue Tracker'!$F$17:$F$107,H65,'Issue Tracker'!$D$17:$D$107,type,'Issue Tracker'!$E$17:$E$107,priority)</f>
        <v>7</v>
      </c>
      <c r="J65">
        <f>J64+COUNTIFS('Issue Tracker'!$H$17:$H$107,H65,'Issue Tracker'!$D$17:$D$107,type,'Issue Tracker'!$E$17:$E$107,priority)</f>
        <v>2</v>
      </c>
    </row>
    <row r="66" spans="7:10" x14ac:dyDescent="0.35">
      <c r="G66">
        <v>51</v>
      </c>
      <c r="H66" s="1">
        <f t="shared" si="1"/>
        <v>42451</v>
      </c>
      <c r="I66">
        <f>I65+COUNTIFS('Issue Tracker'!$F$17:$F$107,H66,'Issue Tracker'!$D$17:$D$107,type,'Issue Tracker'!$E$17:$E$107,priority)</f>
        <v>7</v>
      </c>
      <c r="J66">
        <f>J65+COUNTIFS('Issue Tracker'!$H$17:$H$107,H66,'Issue Tracker'!$D$17:$D$107,type,'Issue Tracker'!$E$17:$E$107,priority)</f>
        <v>2</v>
      </c>
    </row>
    <row r="67" spans="7:10" x14ac:dyDescent="0.35">
      <c r="G67">
        <v>52</v>
      </c>
      <c r="H67" s="1">
        <f t="shared" si="1"/>
        <v>42452</v>
      </c>
      <c r="I67">
        <f>I66+COUNTIFS('Issue Tracker'!$F$17:$F$107,H67,'Issue Tracker'!$D$17:$D$107,type,'Issue Tracker'!$E$17:$E$107,priority)</f>
        <v>7</v>
      </c>
      <c r="J67">
        <f>J66+COUNTIFS('Issue Tracker'!$H$17:$H$107,H67,'Issue Tracker'!$D$17:$D$107,type,'Issue Tracker'!$E$17:$E$107,priority)</f>
        <v>2</v>
      </c>
    </row>
    <row r="68" spans="7:10" x14ac:dyDescent="0.35">
      <c r="G68">
        <v>53</v>
      </c>
      <c r="H68" s="1">
        <f t="shared" si="1"/>
        <v>42453</v>
      </c>
      <c r="I68">
        <f>I67+COUNTIFS('Issue Tracker'!$F$17:$F$107,H68,'Issue Tracker'!$D$17:$D$107,type,'Issue Tracker'!$E$17:$E$107,priority)</f>
        <v>7</v>
      </c>
      <c r="J68">
        <f>J67+COUNTIFS('Issue Tracker'!$H$17:$H$107,H68,'Issue Tracker'!$D$17:$D$107,type,'Issue Tracker'!$E$17:$E$107,priority)</f>
        <v>2</v>
      </c>
    </row>
    <row r="69" spans="7:10" x14ac:dyDescent="0.35">
      <c r="G69">
        <v>54</v>
      </c>
      <c r="H69" s="1">
        <f t="shared" si="1"/>
        <v>42454</v>
      </c>
      <c r="I69">
        <f>I68+COUNTIFS('Issue Tracker'!$F$17:$F$107,H69,'Issue Tracker'!$D$17:$D$107,type,'Issue Tracker'!$E$17:$E$107,priority)</f>
        <v>7</v>
      </c>
      <c r="J69">
        <f>J68+COUNTIFS('Issue Tracker'!$H$17:$H$107,H69,'Issue Tracker'!$D$17:$D$107,type,'Issue Tracker'!$E$17:$E$107,priority)</f>
        <v>2</v>
      </c>
    </row>
    <row r="70" spans="7:10" x14ac:dyDescent="0.35">
      <c r="G70">
        <v>55</v>
      </c>
      <c r="H70" s="1">
        <f t="shared" si="1"/>
        <v>42455</v>
      </c>
      <c r="I70">
        <f>I69+COUNTIFS('Issue Tracker'!$F$17:$F$107,H70,'Issue Tracker'!$D$17:$D$107,type,'Issue Tracker'!$E$17:$E$107,priority)</f>
        <v>7</v>
      </c>
      <c r="J70">
        <f>J69+COUNTIFS('Issue Tracker'!$H$17:$H$107,H70,'Issue Tracker'!$D$17:$D$107,type,'Issue Tracker'!$E$17:$E$107,priority)</f>
        <v>2</v>
      </c>
    </row>
    <row r="71" spans="7:10" x14ac:dyDescent="0.35">
      <c r="G71">
        <v>56</v>
      </c>
      <c r="H71" s="1">
        <f t="shared" si="1"/>
        <v>42456</v>
      </c>
      <c r="I71">
        <f>I70+COUNTIFS('Issue Tracker'!$F$17:$F$107,H71,'Issue Tracker'!$D$17:$D$107,type,'Issue Tracker'!$E$17:$E$107,priority)</f>
        <v>7</v>
      </c>
      <c r="J71">
        <f>J70+COUNTIFS('Issue Tracker'!$H$17:$H$107,H71,'Issue Tracker'!$D$17:$D$107,type,'Issue Tracker'!$E$17:$E$107,priority)</f>
        <v>2</v>
      </c>
    </row>
    <row r="72" spans="7:10" x14ac:dyDescent="0.35">
      <c r="G72">
        <v>57</v>
      </c>
      <c r="H72" s="1">
        <f t="shared" si="1"/>
        <v>42457</v>
      </c>
      <c r="I72">
        <f>I71+COUNTIFS('Issue Tracker'!$F$17:$F$107,H72,'Issue Tracker'!$D$17:$D$107,type,'Issue Tracker'!$E$17:$E$107,priority)</f>
        <v>7</v>
      </c>
      <c r="J72">
        <f>J71+COUNTIFS('Issue Tracker'!$H$17:$H$107,H72,'Issue Tracker'!$D$17:$D$107,type,'Issue Tracker'!$E$17:$E$107,priority)</f>
        <v>2</v>
      </c>
    </row>
    <row r="73" spans="7:10" x14ac:dyDescent="0.35">
      <c r="G73">
        <v>58</v>
      </c>
      <c r="H73" s="1">
        <f t="shared" si="1"/>
        <v>42458</v>
      </c>
      <c r="I73">
        <f>I72+COUNTIFS('Issue Tracker'!$F$17:$F$107,H73,'Issue Tracker'!$D$17:$D$107,type,'Issue Tracker'!$E$17:$E$107,priority)</f>
        <v>7</v>
      </c>
      <c r="J73">
        <f>J72+COUNTIFS('Issue Tracker'!$H$17:$H$107,H73,'Issue Tracker'!$D$17:$D$107,type,'Issue Tracker'!$E$17:$E$107,priority)</f>
        <v>2</v>
      </c>
    </row>
    <row r="74" spans="7:10" x14ac:dyDescent="0.35">
      <c r="G74">
        <v>59</v>
      </c>
      <c r="H74" s="1">
        <f t="shared" si="1"/>
        <v>42459</v>
      </c>
      <c r="I74">
        <f>I73+COUNTIFS('Issue Tracker'!$F$17:$F$107,H74,'Issue Tracker'!$D$17:$D$107,type,'Issue Tracker'!$E$17:$E$107,priority)</f>
        <v>7</v>
      </c>
      <c r="J74">
        <f>J73+COUNTIFS('Issue Tracker'!$H$17:$H$107,H74,'Issue Tracker'!$D$17:$D$107,type,'Issue Tracker'!$E$17:$E$107,priority)</f>
        <v>2</v>
      </c>
    </row>
    <row r="75" spans="7:10" x14ac:dyDescent="0.35">
      <c r="G75">
        <v>60</v>
      </c>
      <c r="H75" s="1">
        <f t="shared" si="1"/>
        <v>42460</v>
      </c>
      <c r="I75">
        <f>I74+COUNTIFS('Issue Tracker'!$F$17:$F$107,H75,'Issue Tracker'!$D$17:$D$107,type,'Issue Tracker'!$E$17:$E$107,priority)</f>
        <v>7</v>
      </c>
      <c r="J75">
        <f>J74+COUNTIFS('Issue Tracker'!$H$17:$H$107,H75,'Issue Tracker'!$D$17:$D$107,type,'Issue Tracker'!$E$17:$E$107,priority)</f>
        <v>2</v>
      </c>
    </row>
    <row r="76" spans="7:10" x14ac:dyDescent="0.35">
      <c r="G76">
        <v>61</v>
      </c>
      <c r="H76" s="1">
        <f t="shared" si="1"/>
        <v>42461</v>
      </c>
      <c r="I76">
        <f>I75+COUNTIFS('Issue Tracker'!$F$17:$F$107,H76,'Issue Tracker'!$D$17:$D$107,type,'Issue Tracker'!$E$17:$E$107,priority)</f>
        <v>7</v>
      </c>
      <c r="J76">
        <f>J75+COUNTIFS('Issue Tracker'!$H$17:$H$107,H76,'Issue Tracker'!$D$17:$D$107,type,'Issue Tracker'!$E$17:$E$107,priority)</f>
        <v>2</v>
      </c>
    </row>
    <row r="77" spans="7:10" x14ac:dyDescent="0.35">
      <c r="G77">
        <v>62</v>
      </c>
      <c r="H77" s="1">
        <f t="shared" si="1"/>
        <v>42462</v>
      </c>
      <c r="I77">
        <f>I76+COUNTIFS('Issue Tracker'!$F$17:$F$107,H77,'Issue Tracker'!$D$17:$D$107,type,'Issue Tracker'!$E$17:$E$107,priority)</f>
        <v>7</v>
      </c>
      <c r="J77">
        <f>J76+COUNTIFS('Issue Tracker'!$H$17:$H$107,H77,'Issue Tracker'!$D$17:$D$107,type,'Issue Tracker'!$E$17:$E$107,priority)</f>
        <v>2</v>
      </c>
    </row>
    <row r="78" spans="7:10" x14ac:dyDescent="0.35">
      <c r="G78">
        <v>63</v>
      </c>
      <c r="H78" s="1">
        <f t="shared" si="1"/>
        <v>42463</v>
      </c>
      <c r="I78">
        <f>I77+COUNTIFS('Issue Tracker'!$F$17:$F$107,H78,'Issue Tracker'!$D$17:$D$107,type,'Issue Tracker'!$E$17:$E$107,priority)</f>
        <v>7</v>
      </c>
      <c r="J78">
        <f>J77+COUNTIFS('Issue Tracker'!$H$17:$H$107,H78,'Issue Tracker'!$D$17:$D$107,type,'Issue Tracker'!$E$17:$E$107,priority)</f>
        <v>2</v>
      </c>
    </row>
    <row r="79" spans="7:10" x14ac:dyDescent="0.35">
      <c r="G79">
        <v>64</v>
      </c>
      <c r="H79" s="1">
        <f t="shared" si="1"/>
        <v>42464</v>
      </c>
      <c r="I79">
        <f>I78+COUNTIFS('Issue Tracker'!$F$17:$F$107,H79,'Issue Tracker'!$D$17:$D$107,type,'Issue Tracker'!$E$17:$E$107,priority)</f>
        <v>7</v>
      </c>
      <c r="J79">
        <f>J78+COUNTIFS('Issue Tracker'!$H$17:$H$107,H79,'Issue Tracker'!$D$17:$D$107,type,'Issue Tracker'!$E$17:$E$107,priority)</f>
        <v>2</v>
      </c>
    </row>
    <row r="80" spans="7:10" x14ac:dyDescent="0.35">
      <c r="G80">
        <v>65</v>
      </c>
      <c r="H80" s="1">
        <f>keydate-days+G80</f>
        <v>42465</v>
      </c>
      <c r="I80">
        <f>I79+COUNTIFS('Issue Tracker'!$F$17:$F$107,H80,'Issue Tracker'!$D$17:$D$107,type,'Issue Tracker'!$E$17:$E$107,priority)</f>
        <v>7</v>
      </c>
      <c r="J80">
        <f>J79+COUNTIFS('Issue Tracker'!$H$17:$H$107,H80,'Issue Tracker'!$D$17:$D$107,type,'Issue Tracker'!$E$17:$E$107,priority)</f>
        <v>2</v>
      </c>
    </row>
  </sheetData>
  <pageMargins left="0.7" right="0.7" top="0.75" bottom="0.75" header="0.3" footer="0.3"/>
  <pageSetup orientation="portrait" horizontalDpi="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so-contentType ?>
<FormTemplates xmlns="http://schemas.microsoft.com/sharepoint/v3/contenttype/forms">
  <Display>DocumentLibraryForm</Display>
  <Edit>AssetEditForm</Edit>
  <New>DocumentLibraryForm</New>
</FormTemplates>
</file>

<file path=customXml/itemProps1.xml><?xml version="1.0" encoding="utf-8"?>
<ds:datastoreItem xmlns:ds="http://schemas.openxmlformats.org/officeDocument/2006/customXml" ds:itemID="{67E3DB8E-9661-4D6A-AA19-1DC733EE782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7</vt:i4>
      </vt:variant>
    </vt:vector>
  </HeadingPairs>
  <TitlesOfParts>
    <vt:vector size="9" baseType="lpstr">
      <vt:lpstr>Issue Tracker</vt:lpstr>
      <vt:lpstr>calculations</vt:lpstr>
      <vt:lpstr>days</vt:lpstr>
      <vt:lpstr>keydate</vt:lpstr>
      <vt:lpstr>maxdate</vt:lpstr>
      <vt:lpstr>mindate</vt:lpstr>
      <vt:lpstr>'Issue Tracker'!Print_Area</vt:lpstr>
      <vt:lpstr>priority</vt:lpstr>
      <vt:lpstr>type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qhsam leo</dc:creator>
  <cp:keywords/>
  <cp:lastModifiedBy>qhsam leo</cp:lastModifiedBy>
  <dcterms:created xsi:type="dcterms:W3CDTF">2016-02-10T08:10:33Z</dcterms:created>
  <dcterms:modified xsi:type="dcterms:W3CDTF">2016-02-10T09:14:19Z</dcterms:modified>
  <cp:ver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TemplateID">
    <vt:lpwstr>TC037840019991</vt:lpwstr>
  </property>
</Properties>
</file>