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8805" activeTab="2"/>
  </bookViews>
  <sheets>
    <sheet name="base_dades" sheetId="8" r:id="rId1"/>
    <sheet name="Interval_OR" sheetId="10" r:id="rId2"/>
    <sheet name="base_dades_PVD" sheetId="12" r:id="rId3"/>
    <sheet name="base_dades_IHD" sheetId="15" r:id="rId4"/>
    <sheet name="base_dades_TIA" sheetId="17" r:id="rId5"/>
    <sheet name="esquema" sheetId="11" r:id="rId6"/>
    <sheet name="base_Antiga" sheetId="9" r:id="rId7"/>
  </sheets>
  <definedNames>
    <definedName name="_xlnm._FilterDatabase" localSheetId="0" hidden="1">base_dades!$A$1:$C$49</definedName>
  </definedNames>
  <calcPr calcId="145621"/>
</workbook>
</file>

<file path=xl/calcChain.xml><?xml version="1.0" encoding="utf-8"?>
<calcChain xmlns="http://schemas.openxmlformats.org/spreadsheetml/2006/main">
  <c r="E8" i="12" l="1"/>
  <c r="E3" i="17" l="1"/>
  <c r="F3" i="17"/>
  <c r="E5" i="17"/>
  <c r="F5" i="17"/>
  <c r="E6" i="17"/>
  <c r="F6" i="17"/>
  <c r="E7" i="17"/>
  <c r="F7" i="17"/>
  <c r="E9" i="17"/>
  <c r="F9" i="17"/>
  <c r="E10" i="17"/>
  <c r="F10" i="17"/>
  <c r="E11" i="17"/>
  <c r="F11" i="17"/>
  <c r="E13" i="17"/>
  <c r="F13" i="17"/>
  <c r="E14" i="17"/>
  <c r="F14" i="17"/>
  <c r="E15" i="17"/>
  <c r="F15" i="17"/>
  <c r="E18" i="17"/>
  <c r="F18" i="17"/>
  <c r="E19" i="17"/>
  <c r="F19" i="17"/>
  <c r="E22" i="17"/>
  <c r="F22" i="17"/>
  <c r="E23" i="17"/>
  <c r="F23" i="17"/>
  <c r="E27" i="17"/>
  <c r="F27" i="17"/>
  <c r="E31" i="17"/>
  <c r="F31" i="17"/>
  <c r="E35" i="17"/>
  <c r="F35" i="17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7" i="15"/>
  <c r="F27" i="15"/>
  <c r="E28" i="15"/>
  <c r="F28" i="15"/>
  <c r="E31" i="15"/>
  <c r="F31" i="15"/>
  <c r="E32" i="15"/>
  <c r="F32" i="15"/>
  <c r="E35" i="15"/>
  <c r="F35" i="15"/>
  <c r="E36" i="15"/>
  <c r="F36" i="15"/>
  <c r="F3" i="12"/>
  <c r="F4" i="12"/>
  <c r="F5" i="12"/>
  <c r="F6" i="12"/>
  <c r="F7" i="12"/>
  <c r="F8" i="12"/>
  <c r="F9" i="12"/>
  <c r="F10" i="12"/>
  <c r="F11" i="12"/>
  <c r="F12" i="12"/>
  <c r="F13" i="12"/>
  <c r="F18" i="12"/>
  <c r="F19" i="12"/>
  <c r="F20" i="12"/>
  <c r="F22" i="12"/>
  <c r="F23" i="12"/>
  <c r="F24" i="12"/>
  <c r="F26" i="12"/>
  <c r="F27" i="12"/>
  <c r="F28" i="12"/>
  <c r="F35" i="12"/>
  <c r="F39" i="12"/>
  <c r="F43" i="12"/>
  <c r="E3" i="12"/>
  <c r="E4" i="12"/>
  <c r="E5" i="12"/>
  <c r="E6" i="12"/>
  <c r="E7" i="12"/>
  <c r="E9" i="12"/>
  <c r="E10" i="12"/>
  <c r="E11" i="12"/>
  <c r="E12" i="12"/>
  <c r="E13" i="12"/>
  <c r="E18" i="12"/>
  <c r="E19" i="12"/>
  <c r="E20" i="12"/>
  <c r="E22" i="12"/>
  <c r="E23" i="12"/>
  <c r="E24" i="12"/>
  <c r="E26" i="12"/>
  <c r="E27" i="12"/>
  <c r="E28" i="12"/>
  <c r="E35" i="12"/>
  <c r="E39" i="12"/>
  <c r="E43" i="12"/>
  <c r="F2" i="17" l="1"/>
  <c r="E2" i="17"/>
  <c r="F2" i="15"/>
  <c r="E2" i="15"/>
  <c r="F2" i="12"/>
  <c r="E2" i="12"/>
  <c r="E10" i="8" l="1"/>
  <c r="F26" i="8" l="1"/>
  <c r="F10" i="8"/>
  <c r="E26" i="8"/>
  <c r="E60" i="8" l="1"/>
  <c r="F60" i="8"/>
  <c r="F56" i="8"/>
  <c r="E56" i="8"/>
  <c r="F52" i="8"/>
  <c r="E52" i="8"/>
  <c r="E63" i="8" l="1"/>
  <c r="E59" i="8"/>
  <c r="E55" i="8"/>
  <c r="E51" i="8"/>
  <c r="F3" i="8"/>
  <c r="F63" i="8"/>
  <c r="F59" i="8"/>
  <c r="F55" i="8"/>
  <c r="F51" i="8"/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E19" i="8" l="1"/>
  <c r="E21" i="8"/>
  <c r="E22" i="8"/>
  <c r="E23" i="8"/>
  <c r="E25" i="8"/>
  <c r="E27" i="8"/>
  <c r="E29" i="8"/>
  <c r="E30" i="8"/>
  <c r="E31" i="8"/>
  <c r="E33" i="8"/>
  <c r="E34" i="8"/>
  <c r="E35" i="8"/>
  <c r="E36" i="8"/>
  <c r="E38" i="8"/>
  <c r="E39" i="8"/>
  <c r="E40" i="8"/>
  <c r="E43" i="8"/>
  <c r="E44" i="8"/>
  <c r="E46" i="8"/>
  <c r="E47" i="8"/>
  <c r="E18" i="8"/>
  <c r="D28" i="8"/>
  <c r="E28" i="8" s="1"/>
  <c r="D24" i="8"/>
  <c r="E24" i="8" s="1"/>
  <c r="D20" i="8"/>
  <c r="E20" i="8" s="1"/>
  <c r="H7" i="10"/>
  <c r="J7" i="10" s="1"/>
  <c r="H9" i="10"/>
  <c r="J9" i="10" s="1"/>
  <c r="H10" i="10"/>
  <c r="J10" i="10" s="1"/>
  <c r="G7" i="10"/>
  <c r="I7" i="10" s="1"/>
  <c r="G9" i="10"/>
  <c r="I9" i="10" s="1"/>
  <c r="F6" i="10"/>
  <c r="H6" i="10" s="1"/>
  <c r="J6" i="10" s="1"/>
  <c r="F7" i="10"/>
  <c r="F9" i="10"/>
  <c r="F10" i="10"/>
  <c r="G10" i="10" s="1"/>
  <c r="I10" i="10" s="1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M22" i="10" s="1"/>
  <c r="C21" i="10"/>
  <c r="C20" i="10"/>
  <c r="C19" i="10"/>
  <c r="C18" i="10"/>
  <c r="H11" i="10" l="1"/>
  <c r="J11" i="10" s="1"/>
  <c r="H25" i="10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D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E17" i="8"/>
  <c r="F17" i="8"/>
  <c r="F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E5" i="8"/>
  <c r="F5" i="8"/>
  <c r="F4" i="8"/>
  <c r="F8" i="8"/>
  <c r="F13" i="8"/>
  <c r="E13" i="8"/>
  <c r="E9" i="8"/>
  <c r="F15" i="8"/>
  <c r="E15" i="8"/>
  <c r="H17" i="10" l="1"/>
  <c r="M5" i="10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E3" i="8"/>
  <c r="E7" i="8"/>
  <c r="E11" i="8"/>
  <c r="F7" i="8"/>
  <c r="F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<sst xmlns="http://schemas.openxmlformats.org/spreadsheetml/2006/main" count="1014" uniqueCount="172">
  <si>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</si>
  <si>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</si>
  <si>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</si>
  <si>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</si>
  <si>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</si>
  <si>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</si>
  <si>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</si>
  <si>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</si>
  <si>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</si>
  <si>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</si>
  <si>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</si>
  <si>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</si>
  <si>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</si>
  <si>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</si>
  <si>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</si>
  <si>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</si>
  <si>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</si>
  <si>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</si>
  <si>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</si>
  <si>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</si>
  <si>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</si>
  <si>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</si>
  <si>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</si>
  <si>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</si>
  <si>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</si>
  <si>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</si>
  <si>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</si>
  <si>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</si>
  <si>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</si>
  <si>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</si>
  <si>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</si>
  <si>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</si>
  <si>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</si>
  <si>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</si>
  <si>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</si>
  <si>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</si>
  <si>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</si>
  <si>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</si>
  <si>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</si>
  <si>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</si>
  <si>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</si>
  <si>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</si>
  <si>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</si>
  <si>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</si>
  <si>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</si>
  <si>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</si>
  <si>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</si>
  <si>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</si>
  <si>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</si>
  <si>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</si>
  <si>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</si>
  <si>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</si>
  <si>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</si>
  <si>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</si>
  <si>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</si>
  <si>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</si>
  <si>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</si>
  <si>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</si>
  <si>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</si>
  <si>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</si>
  <si>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</si>
  <si>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</si>
  <si>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</si>
  <si>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</si>
  <si>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</si>
  <si>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</si>
  <si>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</si>
  <si>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</si>
  <si>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</si>
  <si>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</si>
  <si>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</si>
  <si>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</si>
  <si>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</si>
  <si>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</si>
  <si>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</si>
  <si>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</si>
  <si>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</si>
  <si>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</si>
  <si>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</si>
  <si>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</si>
  <si>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</si>
  <si>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</si>
  <si>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</si>
  <si>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</si>
  <si>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</si>
  <si>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</si>
  <si>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</si>
  <si>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</si>
  <si>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</si>
  <si>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</si>
  <si>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</si>
  <si>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</si>
  <si>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</si>
  <si>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</si>
  <si>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</si>
  <si>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</si>
  <si>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</si>
  <si>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</si>
  <si>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</si>
  <si>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</si>
  <si>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</si>
  <si>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</si>
  <si>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</si>
  <si>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</si>
  <si>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</si>
  <si>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</si>
  <si>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</si>
  <si>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</si>
  <si>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</si>
  <si>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</si>
  <si>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</si>
  <si>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</si>
  <si>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</si>
  <si>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</si>
  <si>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</si>
  <si>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</si>
  <si>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</si>
  <si>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</si>
  <si>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</si>
  <si>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</si>
  <si>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</si>
  <si>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</si>
  <si>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</si>
  <si>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</si>
  <si>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</si>
  <si>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</si>
  <si>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</si>
  <si>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</si>
  <si>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</si>
  <si>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</si>
  <si>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</si>
  <si>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</si>
  <si>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</si>
  <si>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</si>
  <si>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</si>
  <si>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</si>
  <si>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</si>
  <si>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</si>
  <si>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</si>
  <si>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</si>
  <si>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</si>
  <si>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</si>
  <si>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</si>
  <si>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</si>
  <si>
    <t>IMV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</si>
  <si>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</si>
  <si>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</si>
  <si>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</si>
  <si>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</si>
  <si>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</si>
  <si>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</si>
  <si>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</si>
  <si>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</si>
  <si>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</si>
  <si>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</si>
  <si>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</si>
  <si>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</si>
  <si>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</si>
  <si>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</si>
  <si>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</si>
  <si>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</si>
  <si>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</si>
  <si>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Uk5</t>
  </si>
  <si>
    <t>France5</t>
  </si>
  <si>
    <t>HM5</t>
  </si>
  <si>
    <t>Bcn5</t>
  </si>
  <si>
    <t>UK</t>
  </si>
  <si>
    <t>France</t>
  </si>
  <si>
    <t>Spain(HM)</t>
  </si>
  <si>
    <t>Spain(BCN)</t>
  </si>
  <si>
    <t>camp2</t>
  </si>
  <si>
    <t>CORRECCIO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</si>
</sst>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  <font>
      <b/>
      <sz val="12"/>
      <name val="Courier New"/>
      <family val="3"/>
    </font>
    <font>
      <b/>
      <sz val="11"/>
      <color theme="1"/>
      <name val="Courier New"/>
      <family val="3"/>
    </font>
    <font>
      <b/>
      <sz val="11"/>
      <color rgb="FF333333"/>
      <name val="Courier New"/>
      <family val="3"/>
    </font>
    <font>
      <b/>
      <sz val="11"/>
      <name val="Courier New"/>
      <family val="3"/>
    </font>
    <font>
      <sz val="11"/>
      <color rgb="FF33333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7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1" fillId="9" borderId="3" xfId="0" applyNumberFormat="1" applyFont="1" applyFill="1" applyBorder="1" applyAlignment="1">
      <alignment horizontal="center"/>
    </xf>
    <xf numFmtId="164" fontId="3" fillId="9" borderId="14" xfId="0" applyNumberFormat="1" applyFont="1" applyFill="1" applyBorder="1"/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  <xf numFmtId="164" fontId="10" fillId="4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left"/>
    </xf>
    <xf numFmtId="164" fontId="10" fillId="4" borderId="12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164" fontId="2" fillId="12" borderId="2" xfId="0" applyNumberFormat="1" applyFont="1" applyFill="1" applyBorder="1" applyAlignment="1">
      <alignment horizontal="left"/>
    </xf>
    <xf numFmtId="164" fontId="2" fillId="12" borderId="14" xfId="0" applyNumberFormat="1" applyFont="1" applyFill="1" applyBorder="1" applyAlignment="1">
      <alignment horizontal="left"/>
    </xf>
    <xf numFmtId="164" fontId="3" fillId="12" borderId="14" xfId="0" applyNumberFormat="1" applyFont="1" applyFill="1" applyBorder="1"/>
    <xf numFmtId="0" fontId="4" fillId="0" borderId="0" xfId="0" applyFont="1" applyFill="1" applyBorder="1"/>
    <xf numFmtId="164" fontId="12" fillId="3" borderId="7" xfId="0" applyNumberFormat="1" applyFont="1" applyFill="1" applyBorder="1" applyAlignment="1">
      <alignment horizontal="left"/>
    </xf>
    <xf numFmtId="164" fontId="12" fillId="3" borderId="10" xfId="0" applyNumberFormat="1" applyFont="1" applyFill="1" applyBorder="1" applyAlignment="1">
      <alignment horizontal="left"/>
    </xf>
    <xf numFmtId="164" fontId="4" fillId="3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left"/>
    </xf>
    <xf numFmtId="164" fontId="2" fillId="3" borderId="7" xfId="0" applyNumberFormat="1" applyFont="1" applyFill="1" applyBorder="1" applyAlignment="1">
      <alignment horizontal="left"/>
    </xf>
    <xf numFmtId="164" fontId="2" fillId="3" borderId="8" xfId="0" applyNumberFormat="1" applyFont="1" applyFill="1" applyBorder="1" applyAlignment="1">
      <alignment horizontal="left"/>
    </xf>
    <xf numFmtId="164" fontId="1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left"/>
    </xf>
    <xf numFmtId="164" fontId="1" fillId="3" borderId="8" xfId="0" applyNumberFormat="1" applyFont="1" applyFill="1" applyBorder="1" applyAlignment="1">
      <alignment horizontal="left"/>
    </xf>
    <xf numFmtId="164" fontId="2" fillId="3" borderId="15" xfId="0" applyNumberFormat="1" applyFont="1" applyFill="1" applyBorder="1" applyAlignment="1">
      <alignment horizontal="left"/>
    </xf>
    <xf numFmtId="164" fontId="1" fillId="0" borderId="4" xfId="0" applyNumberFormat="1" applyFont="1" applyFill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6" fillId="0" borderId="14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3" fillId="5" borderId="2" xfId="0" applyNumberFormat="1" applyFont="1" applyFill="1" applyBorder="1" applyAlignment="1">
      <alignment horizontal="left"/>
    </xf>
    <xf numFmtId="164" fontId="13" fillId="5" borderId="3" xfId="0" applyNumberFormat="1" applyFont="1" applyFill="1" applyBorder="1" applyAlignment="1">
      <alignment horizontal="left"/>
    </xf>
    <xf numFmtId="164" fontId="13" fillId="0" borderId="3" xfId="0" applyNumberFormat="1" applyFont="1" applyFill="1" applyBorder="1" applyAlignment="1">
      <alignment horizontal="left"/>
    </xf>
    <xf numFmtId="164" fontId="13" fillId="0" borderId="14" xfId="0" applyNumberFormat="1" applyFont="1" applyFill="1" applyBorder="1" applyAlignment="1">
      <alignment horizontal="left"/>
    </xf>
    <xf numFmtId="164" fontId="13" fillId="0" borderId="4" xfId="0" applyNumberFormat="1" applyFont="1" applyFill="1" applyBorder="1" applyAlignment="1">
      <alignment horizontal="left"/>
    </xf>
    <xf numFmtId="164" fontId="14" fillId="0" borderId="4" xfId="0" applyNumberFormat="1" applyFont="1" applyFill="1" applyBorder="1"/>
    <xf numFmtId="164" fontId="14" fillId="0" borderId="1" xfId="0" applyNumberFormat="1" applyFont="1" applyFill="1" applyBorder="1"/>
    <xf numFmtId="164" fontId="0" fillId="0" borderId="2" xfId="0" applyNumberFormat="1" applyFont="1" applyFill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4" fontId="7" fillId="5" borderId="12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left"/>
    </xf>
    <xf numFmtId="164" fontId="13" fillId="2" borderId="2" xfId="0" applyNumberFormat="1" applyFont="1" applyFill="1" applyBorder="1" applyAlignment="1">
      <alignment horizontal="left"/>
    </xf>
    <xf numFmtId="164" fontId="13" fillId="2" borderId="3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13" fillId="2" borderId="14" xfId="0" applyNumberFormat="1" applyFont="1" applyFill="1" applyBorder="1" applyAlignment="1">
      <alignment horizontal="left"/>
    </xf>
    <xf numFmtId="164" fontId="13" fillId="2" borderId="4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4" fillId="2" borderId="14" xfId="0" applyNumberFormat="1" applyFont="1" applyFill="1" applyBorder="1"/>
    <xf numFmtId="164" fontId="14" fillId="2" borderId="4" xfId="0" applyNumberFormat="1" applyFont="1" applyFill="1" applyBorder="1"/>
    <xf numFmtId="164" fontId="14" fillId="2" borderId="13" xfId="0" applyNumberFormat="1" applyFont="1" applyFill="1" applyBorder="1"/>
    <xf numFmtId="164" fontId="1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164" fontId="15" fillId="2" borderId="2" xfId="0" applyNumberFormat="1" applyFont="1" applyFill="1" applyBorder="1" applyAlignment="1">
      <alignment horizontal="left"/>
    </xf>
    <xf numFmtId="164" fontId="15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3" fillId="11" borderId="3" xfId="0" applyNumberFormat="1" applyFont="1" applyFill="1" applyBorder="1" applyAlignment="1">
      <alignment horizontal="left"/>
    </xf>
    <xf numFmtId="164" fontId="0" fillId="11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64" fontId="14" fillId="11" borderId="1" xfId="0" applyNumberFormat="1" applyFont="1" applyFill="1" applyBorder="1"/>
    <xf numFmtId="164" fontId="13" fillId="11" borderId="1" xfId="0" applyNumberFormat="1" applyFont="1" applyFill="1" applyBorder="1" applyAlignment="1">
      <alignment horizontal="left"/>
    </xf>
    <xf numFmtId="164" fontId="0" fillId="11" borderId="6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4" fillId="11" borderId="13" xfId="0" applyNumberFormat="1" applyFont="1" applyFill="1" applyBorder="1"/>
    <xf numFmtId="164" fontId="6" fillId="11" borderId="1" xfId="0" applyNumberFormat="1" applyFont="1" applyFill="1" applyBorder="1" applyAlignment="1">
      <alignment horizontal="center"/>
    </xf>
    <xf numFmtId="164" fontId="13" fillId="11" borderId="2" xfId="0" applyNumberFormat="1" applyFont="1" applyFill="1" applyBorder="1" applyAlignment="1">
      <alignment horizontal="left"/>
    </xf>
    <xf numFmtId="164" fontId="1" fillId="11" borderId="3" xfId="0" applyNumberFormat="1" applyFont="1" applyFill="1" applyBorder="1" applyAlignment="1">
      <alignment horizontal="center"/>
    </xf>
    <xf numFmtId="164" fontId="14" fillId="11" borderId="14" xfId="0" applyNumberFormat="1" applyFont="1" applyFill="1" applyBorder="1"/>
    <xf numFmtId="164" fontId="14" fillId="11" borderId="4" xfId="0" applyNumberFormat="1" applyFont="1" applyFill="1" applyBorder="1"/>
    <xf numFmtId="164" fontId="13" fillId="11" borderId="4" xfId="0" applyNumberFormat="1" applyFont="1" applyFill="1" applyBorder="1" applyAlignment="1">
      <alignment horizontal="left"/>
    </xf>
    <xf numFmtId="164" fontId="1" fillId="11" borderId="4" xfId="0" applyNumberFormat="1" applyFont="1" applyFill="1" applyBorder="1" applyAlignment="1">
      <alignment horizontal="center"/>
    </xf>
    <xf numFmtId="164" fontId="0" fillId="11" borderId="0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164" fontId="13" fillId="2" borderId="13" xfId="0" applyNumberFormat="1" applyFont="1" applyFill="1" applyBorder="1" applyAlignment="1">
      <alignment horizontal="left"/>
    </xf>
    <xf numFmtId="164" fontId="13" fillId="11" borderId="13" xfId="0" applyNumberFormat="1" applyFont="1" applyFill="1" applyBorder="1" applyAlignment="1">
      <alignment horizontal="left"/>
    </xf>
    <xf numFmtId="164" fontId="7" fillId="5" borderId="15" xfId="0" applyNumberFormat="1" applyFont="1" applyFill="1" applyBorder="1" applyAlignment="1">
      <alignment horizontal="center"/>
    </xf>
    <xf numFmtId="164" fontId="7" fillId="5" borderId="8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11" borderId="9" xfId="0" applyNumberFormat="1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/>
    </xf>
    <xf numFmtId="164" fontId="1" fillId="11" borderId="12" xfId="0" applyNumberFormat="1" applyFont="1" applyFill="1" applyBorder="1" applyAlignment="1">
      <alignment horizontal="center"/>
    </xf>
    <xf numFmtId="164" fontId="1" fillId="11" borderId="14" xfId="0" applyNumberFormat="1" applyFont="1" applyFill="1" applyBorder="1" applyAlignment="1">
      <alignment horizontal="center"/>
    </xf>
    <xf numFmtId="164" fontId="1" fillId="11" borderId="11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4" fontId="0" fillId="0" borderId="13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14" fillId="0" borderId="13" xfId="0" applyNumberFormat="1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11" borderId="14" xfId="0" applyNumberFormat="1" applyFont="1" applyFill="1" applyBorder="1" applyAlignment="1">
      <alignment horizontal="center"/>
    </xf>
    <xf numFmtId="164" fontId="0" fillId="11" borderId="11" xfId="0" applyNumberFormat="1" applyFont="1" applyFill="1" applyBorder="1" applyAlignment="1">
      <alignment horizontal="center"/>
    </xf>
    <xf numFmtId="164" fontId="1" fillId="11" borderId="0" xfId="0" applyNumberFormat="1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164" fontId="14" fillId="0" borderId="14" xfId="0" applyNumberFormat="1" applyFont="1" applyFill="1" applyBorder="1"/>
    <xf numFmtId="164" fontId="14" fillId="3" borderId="7" xfId="0" applyNumberFormat="1" applyFont="1" applyFill="1" applyBorder="1"/>
    <xf numFmtId="164" fontId="13" fillId="3" borderId="7" xfId="0" applyNumberFormat="1" applyFont="1" applyFill="1" applyBorder="1" applyAlignment="1">
      <alignment horizontal="left"/>
    </xf>
    <xf numFmtId="164" fontId="1" fillId="3" borderId="10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left"/>
    </xf>
    <xf numFmtId="164" fontId="1" fillId="0" borderId="3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6" fillId="3" borderId="7" xfId="0" applyFont="1" applyFill="1" applyBorder="1"/>
    <xf numFmtId="164" fontId="14" fillId="3" borderId="15" xfId="0" applyNumberFormat="1" applyFont="1" applyFill="1" applyBorder="1"/>
    <xf numFmtId="0" fontId="16" fillId="3" borderId="10" xfId="0" applyFont="1" applyFill="1" applyBorder="1"/>
    <xf numFmtId="166" fontId="16" fillId="3" borderId="10" xfId="0" applyNumberFormat="1" applyFont="1" applyFill="1" applyBorder="1"/>
    <xf numFmtId="0" fontId="1" fillId="3" borderId="7" xfId="0" applyFont="1" applyFill="1" applyBorder="1" applyAlignment="1">
      <alignment horizontal="center"/>
    </xf>
    <xf numFmtId="164" fontId="14" fillId="3" borderId="13" xfId="0" applyNumberFormat="1" applyFont="1" applyFill="1" applyBorder="1"/>
    <xf numFmtId="164" fontId="14" fillId="3" borderId="1" xfId="0" applyNumberFormat="1" applyFont="1" applyFill="1" applyBorder="1"/>
    <xf numFmtId="164" fontId="13" fillId="3" borderId="1" xfId="0" applyNumberFormat="1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5" fillId="3" borderId="2" xfId="0" applyNumberFormat="1" applyFont="1" applyFill="1" applyBorder="1" applyAlignment="1">
      <alignment horizontal="left"/>
    </xf>
    <xf numFmtId="164" fontId="15" fillId="3" borderId="3" xfId="0" applyNumberFormat="1" applyFont="1" applyFill="1" applyBorder="1" applyAlignment="1">
      <alignment horizontal="left"/>
    </xf>
    <xf numFmtId="164" fontId="13" fillId="3" borderId="14" xfId="0" applyNumberFormat="1" applyFont="1" applyFill="1" applyBorder="1" applyAlignment="1">
      <alignment horizontal="left"/>
    </xf>
    <xf numFmtId="164" fontId="13" fillId="3" borderId="4" xfId="0" applyNumberFormat="1" applyFont="1" applyFill="1" applyBorder="1" applyAlignment="1">
      <alignment horizontal="left"/>
    </xf>
    <xf numFmtId="164" fontId="14" fillId="3" borderId="14" xfId="0" applyNumberFormat="1" applyFont="1" applyFill="1" applyBorder="1"/>
    <xf numFmtId="164" fontId="14" fillId="3" borderId="4" xfId="0" applyNumberFormat="1" applyFont="1" applyFill="1" applyBorder="1"/>
    <xf numFmtId="164" fontId="13" fillId="3" borderId="2" xfId="0" applyNumberFormat="1" applyFont="1" applyFill="1" applyBorder="1" applyAlignment="1">
      <alignment horizontal="left"/>
    </xf>
    <xf numFmtId="164" fontId="13" fillId="3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50" zoomScaleNormal="150" workbookViewId="0">
      <pane xSplit="1" ySplit="1" topLeftCell="B17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ColWidth="9.140625" defaultRowHeight="15" x14ac:dyDescent="0.25"/>
  <cols>
    <col min="1" max="1" width="27.42578125" style="126" customWidth="1"/>
    <col min="2" max="2" width="21.7109375" style="126" customWidth="1"/>
    <col min="3" max="3" width="19.28515625" style="126" customWidth="1"/>
    <col min="4" max="4" width="10.28515625" style="237" customWidth="1"/>
    <col min="5" max="5" width="8.85546875" style="126" customWidth="1"/>
    <col min="6" max="6" width="20.5703125" style="237" customWidth="1"/>
    <col min="7" max="7" width="6.42578125" style="126" customWidth="1"/>
    <col min="8" max="8" width="7.7109375" style="126" customWidth="1"/>
    <col min="9" max="16384" width="9.140625" style="53"/>
  </cols>
  <sheetData>
    <row r="1" spans="1:8" thickBot="1" x14ac:dyDescent="0.35">
      <c r="A1" s="231" t="s">
        <v>0</v>
      </c>
      <c r="B1" s="231" t="s">
        <v>170</v>
      </c>
      <c r="C1" s="232" t="s">
        <v>107</v>
      </c>
      <c r="D1" s="233" t="s">
        <v>13</v>
      </c>
      <c r="E1" s="234" t="s">
        <v>35</v>
      </c>
      <c r="F1" s="233" t="s">
        <v>1</v>
      </c>
      <c r="G1" s="234" t="s">
        <v>2</v>
      </c>
      <c r="H1" s="235" t="s">
        <v>3</v>
      </c>
    </row>
    <row r="2" spans="1:8" ht="15.75" customHeight="1" x14ac:dyDescent="0.35">
      <c r="A2" s="149" t="s">
        <v>50</v>
      </c>
      <c r="B2" s="285" t="s">
        <v>166</v>
      </c>
      <c r="C2" s="150" t="s">
        <v>116</v>
      </c>
      <c r="D2" s="145">
        <v>2.06</v>
      </c>
      <c r="E2" s="127">
        <v>0.72208000000000006</v>
      </c>
      <c r="F2" s="54">
        <v>9.7180000000000002E-2</v>
      </c>
      <c r="G2" s="172">
        <v>1.7</v>
      </c>
      <c r="H2" s="151">
        <v>2.4900000000000002</v>
      </c>
    </row>
    <row r="3" spans="1:8" ht="15.6" customHeight="1" x14ac:dyDescent="0.35">
      <c r="A3" s="152" t="s">
        <v>66</v>
      </c>
      <c r="B3" s="286" t="s">
        <v>167</v>
      </c>
      <c r="C3" s="153" t="s">
        <v>117</v>
      </c>
      <c r="D3" s="146">
        <v>2.4900000000000002</v>
      </c>
      <c r="E3" s="128">
        <f t="shared" ref="E3:E11" si="0">LN(D3)</f>
        <v>0.91228271047661635</v>
      </c>
      <c r="F3" s="55">
        <f>(LN(D3/G3))/1.96</f>
        <v>0.14066626602299256</v>
      </c>
      <c r="G3" s="245">
        <v>1.89</v>
      </c>
      <c r="H3" s="154">
        <v>3.28</v>
      </c>
    </row>
    <row r="4" spans="1:8" ht="16.149999999999999" x14ac:dyDescent="0.35">
      <c r="A4" s="155" t="s">
        <v>58</v>
      </c>
      <c r="B4" s="287" t="s">
        <v>168</v>
      </c>
      <c r="C4" s="153" t="s">
        <v>117</v>
      </c>
      <c r="D4" s="146">
        <v>1.0820000000000001</v>
      </c>
      <c r="E4" s="128">
        <v>7.8938900000000006E-2</v>
      </c>
      <c r="F4" s="55">
        <f t="shared" ref="F4:F11" si="1">(LN(D4/G4))/1.96</f>
        <v>0.28938720751415131</v>
      </c>
      <c r="G4" s="245">
        <v>0.61361489999999996</v>
      </c>
      <c r="H4" s="154">
        <v>1.908401</v>
      </c>
    </row>
    <row r="5" spans="1:8" ht="16.899999999999999" thickBot="1" x14ac:dyDescent="0.4">
      <c r="A5" s="156" t="s">
        <v>62</v>
      </c>
      <c r="B5" s="287" t="s">
        <v>169</v>
      </c>
      <c r="C5" s="153" t="s">
        <v>117</v>
      </c>
      <c r="D5" s="147">
        <v>2.6488100000000001</v>
      </c>
      <c r="E5" s="129">
        <f>LN(D5)</f>
        <v>0.97411048253824606</v>
      </c>
      <c r="F5" s="56">
        <f t="shared" ref="F5" si="2">(LN(D5/G5))/1.96</f>
        <v>0.2804478245730157</v>
      </c>
      <c r="G5" s="246">
        <v>1.5287230000000001</v>
      </c>
      <c r="H5" s="158">
        <v>4.5895770000000002</v>
      </c>
    </row>
    <row r="6" spans="1:8" ht="16.149999999999999" x14ac:dyDescent="0.35">
      <c r="A6" s="149" t="s">
        <v>51</v>
      </c>
      <c r="B6" s="285" t="s">
        <v>166</v>
      </c>
      <c r="C6" s="150" t="s">
        <v>116</v>
      </c>
      <c r="D6" s="145">
        <v>1.6</v>
      </c>
      <c r="E6" s="127">
        <v>0.47271299999999999</v>
      </c>
      <c r="F6" s="54">
        <v>0.102038</v>
      </c>
      <c r="G6" s="172">
        <v>1.31</v>
      </c>
      <c r="H6" s="151">
        <v>1.96</v>
      </c>
    </row>
    <row r="7" spans="1:8" ht="16.149999999999999" x14ac:dyDescent="0.35">
      <c r="A7" s="152" t="s">
        <v>67</v>
      </c>
      <c r="B7" s="286" t="s">
        <v>167</v>
      </c>
      <c r="C7" s="153" t="s">
        <v>116</v>
      </c>
      <c r="D7" s="146">
        <v>1.7</v>
      </c>
      <c r="E7" s="128">
        <f t="shared" si="0"/>
        <v>0.53062825106217038</v>
      </c>
      <c r="F7" s="55">
        <f t="shared" si="1"/>
        <v>0.15281455617284881</v>
      </c>
      <c r="G7" s="245">
        <v>1.26</v>
      </c>
      <c r="H7" s="154">
        <v>2.2799999999999998</v>
      </c>
    </row>
    <row r="8" spans="1:8" ht="16.149999999999999" x14ac:dyDescent="0.35">
      <c r="A8" s="155" t="s">
        <v>59</v>
      </c>
      <c r="B8" s="287" t="s">
        <v>168</v>
      </c>
      <c r="C8" s="153" t="s">
        <v>116</v>
      </c>
      <c r="D8" s="146">
        <v>0.57199999999999995</v>
      </c>
      <c r="E8" s="130">
        <v>-0.55780845999999995</v>
      </c>
      <c r="F8" s="55">
        <f t="shared" si="1"/>
        <v>0.3221648429667342</v>
      </c>
      <c r="G8" s="245">
        <v>0.30420320000000001</v>
      </c>
      <c r="H8" s="154">
        <v>1.077283</v>
      </c>
    </row>
    <row r="9" spans="1:8" ht="16.899999999999999" thickBot="1" x14ac:dyDescent="0.4">
      <c r="A9" s="156" t="s">
        <v>63</v>
      </c>
      <c r="B9" s="287" t="s">
        <v>169</v>
      </c>
      <c r="C9" s="153" t="s">
        <v>116</v>
      </c>
      <c r="D9" s="147">
        <v>2.062049</v>
      </c>
      <c r="E9" s="129">
        <f t="shared" ref="E9:E10" si="3">LN(D9)</f>
        <v>0.72370014864899102</v>
      </c>
      <c r="F9" s="56">
        <f t="shared" si="1"/>
        <v>0.29523424577300489</v>
      </c>
      <c r="G9" s="246">
        <v>1.1560870000000001</v>
      </c>
      <c r="H9" s="158">
        <v>3.6779639999999998</v>
      </c>
    </row>
    <row r="10" spans="1:8" s="288" customFormat="1" ht="16.899999999999999" thickBot="1" x14ac:dyDescent="0.4">
      <c r="A10" s="289" t="s">
        <v>52</v>
      </c>
      <c r="B10" s="289" t="s">
        <v>166</v>
      </c>
      <c r="C10" s="290" t="s">
        <v>116</v>
      </c>
      <c r="D10" s="291">
        <v>1.53</v>
      </c>
      <c r="E10" s="129">
        <f t="shared" si="3"/>
        <v>0.42526773540434409</v>
      </c>
      <c r="F10" s="291">
        <f>(LN(D10/G10))/1.96</f>
        <v>0.10312458371945629</v>
      </c>
      <c r="G10" s="292">
        <v>1.25</v>
      </c>
      <c r="H10" s="293">
        <v>1.88</v>
      </c>
    </row>
    <row r="11" spans="1:8" ht="16.149999999999999" x14ac:dyDescent="0.35">
      <c r="A11" s="153" t="s">
        <v>68</v>
      </c>
      <c r="B11" s="286" t="s">
        <v>167</v>
      </c>
      <c r="C11" s="161" t="s">
        <v>116</v>
      </c>
      <c r="D11" s="146">
        <v>1.45</v>
      </c>
      <c r="E11" s="128">
        <f t="shared" si="0"/>
        <v>0.37156355643248301</v>
      </c>
      <c r="F11" s="55">
        <f t="shared" si="1"/>
        <v>0.15505352446870821</v>
      </c>
      <c r="G11" s="245">
        <v>1.07</v>
      </c>
      <c r="H11" s="154">
        <v>1.96</v>
      </c>
    </row>
    <row r="12" spans="1:8" s="236" customFormat="1" ht="16.149999999999999" x14ac:dyDescent="0.35">
      <c r="A12" s="177" t="s">
        <v>60</v>
      </c>
      <c r="B12" s="287" t="s">
        <v>168</v>
      </c>
      <c r="C12" s="161" t="s">
        <v>116</v>
      </c>
      <c r="D12" s="148">
        <f>EXP(E12)</f>
        <v>0.63698144663235268</v>
      </c>
      <c r="E12" s="131">
        <v>-0.45101475000000002</v>
      </c>
      <c r="F12" s="121">
        <v>0.32816135000000002</v>
      </c>
      <c r="G12" s="247">
        <v>0.33481</v>
      </c>
      <c r="H12" s="159">
        <v>1.2118800000000001</v>
      </c>
    </row>
    <row r="13" spans="1:8" ht="15" customHeight="1" thickBot="1" x14ac:dyDescent="0.4">
      <c r="A13" s="178" t="s">
        <v>64</v>
      </c>
      <c r="B13" s="287" t="s">
        <v>169</v>
      </c>
      <c r="C13" s="162" t="s">
        <v>116</v>
      </c>
      <c r="D13" s="147">
        <v>2.1843110000000001</v>
      </c>
      <c r="E13" s="129">
        <f t="shared" ref="E13" si="4">LN(D13)</f>
        <v>0.78130044701224466</v>
      </c>
      <c r="F13" s="56">
        <f t="shared" ref="F13" si="5">(LN(D13/G13))/1.96</f>
        <v>0.3026013838774172</v>
      </c>
      <c r="G13" s="246">
        <v>1.207077</v>
      </c>
      <c r="H13" s="158">
        <v>3.952699</v>
      </c>
    </row>
    <row r="14" spans="1:8" ht="16.149999999999999" x14ac:dyDescent="0.35">
      <c r="A14" s="149" t="s">
        <v>53</v>
      </c>
      <c r="B14" s="285" t="s">
        <v>166</v>
      </c>
      <c r="C14" s="150" t="s">
        <v>116</v>
      </c>
      <c r="D14" s="145">
        <v>1.56</v>
      </c>
      <c r="E14" s="127">
        <v>0.44423099999999999</v>
      </c>
      <c r="F14" s="54">
        <v>0.105994</v>
      </c>
      <c r="G14" s="172">
        <v>1.27</v>
      </c>
      <c r="H14" s="151">
        <v>1.92</v>
      </c>
    </row>
    <row r="15" spans="1:8" ht="16.149999999999999" x14ac:dyDescent="0.35">
      <c r="A15" s="152" t="s">
        <v>69</v>
      </c>
      <c r="B15" s="286" t="s">
        <v>167</v>
      </c>
      <c r="C15" s="153" t="s">
        <v>116</v>
      </c>
      <c r="D15" s="146">
        <v>1.47</v>
      </c>
      <c r="E15" s="128">
        <f t="shared" ref="E15:E17" si="6">LN(D15)</f>
        <v>0.38526240079064489</v>
      </c>
      <c r="F15" s="55">
        <f>(LN(D15/G15))/1.96</f>
        <v>0.15729661206863085</v>
      </c>
      <c r="G15" s="245">
        <v>1.08</v>
      </c>
      <c r="H15" s="154">
        <v>1.99</v>
      </c>
    </row>
    <row r="16" spans="1:8" ht="16.149999999999999" x14ac:dyDescent="0.35">
      <c r="A16" s="180" t="s">
        <v>61</v>
      </c>
      <c r="B16" s="287" t="s">
        <v>168</v>
      </c>
      <c r="C16" s="176" t="s">
        <v>116</v>
      </c>
      <c r="D16" s="173"/>
      <c r="E16" s="174"/>
      <c r="F16" s="173"/>
      <c r="G16" s="174"/>
      <c r="H16" s="175"/>
    </row>
    <row r="17" spans="1:8" ht="16.899999999999999" thickBot="1" x14ac:dyDescent="0.4">
      <c r="A17" s="156" t="s">
        <v>65</v>
      </c>
      <c r="B17" s="287" t="s">
        <v>169</v>
      </c>
      <c r="C17" s="157" t="s">
        <v>116</v>
      </c>
      <c r="D17" s="147">
        <v>0.4974674</v>
      </c>
      <c r="E17" s="129">
        <f t="shared" si="6"/>
        <v>-0.69822525216871001</v>
      </c>
      <c r="F17" s="56">
        <f>(LN(D17/G17))/1.96</f>
        <v>1.9144184239579749</v>
      </c>
      <c r="G17" s="246">
        <v>1.16729E-2</v>
      </c>
      <c r="H17" s="158">
        <v>21.200749999999999</v>
      </c>
    </row>
    <row r="18" spans="1:8" ht="16.149999999999999" x14ac:dyDescent="0.35">
      <c r="A18" s="122" t="s">
        <v>71</v>
      </c>
      <c r="B18" s="285" t="s">
        <v>166</v>
      </c>
      <c r="C18" s="132" t="s">
        <v>108</v>
      </c>
      <c r="D18" s="124">
        <v>0.28388671819205552</v>
      </c>
      <c r="E18" s="127">
        <f>LN(D18)</f>
        <v>-1.25918</v>
      </c>
      <c r="F18" s="54">
        <v>0.19653876299053855</v>
      </c>
      <c r="G18" s="248">
        <v>0.19653876299053855</v>
      </c>
      <c r="H18" s="123">
        <v>0.41005482857208825</v>
      </c>
    </row>
    <row r="19" spans="1:8" ht="16.149999999999999" x14ac:dyDescent="0.35">
      <c r="A19" s="120" t="s">
        <v>103</v>
      </c>
      <c r="B19" s="286" t="s">
        <v>167</v>
      </c>
      <c r="C19" s="133" t="s">
        <v>108</v>
      </c>
      <c r="D19" s="134">
        <v>0.51</v>
      </c>
      <c r="E19" s="128">
        <f t="shared" ref="E19:E47" si="7">LN(D19)</f>
        <v>-0.67334455326376563</v>
      </c>
      <c r="F19" s="55">
        <v>0.12395213194407623</v>
      </c>
      <c r="G19" s="230">
        <v>0.4</v>
      </c>
      <c r="H19" s="135">
        <v>0.65</v>
      </c>
    </row>
    <row r="20" spans="1:8" ht="16.149999999999999" x14ac:dyDescent="0.35">
      <c r="A20" s="136" t="s">
        <v>79</v>
      </c>
      <c r="B20" s="287" t="s">
        <v>168</v>
      </c>
      <c r="C20" s="133" t="s">
        <v>108</v>
      </c>
      <c r="D20" s="134">
        <f>EXP(-0.2623643)</f>
        <v>0.7692307418980705</v>
      </c>
      <c r="E20" s="128">
        <f t="shared" si="7"/>
        <v>-0.26236430000000005</v>
      </c>
      <c r="F20" s="55">
        <v>0.43945954081632649</v>
      </c>
      <c r="G20" s="230">
        <v>0.32507316464627944</v>
      </c>
      <c r="H20" s="135">
        <v>1.8202546338296408</v>
      </c>
    </row>
    <row r="21" spans="1:8" ht="16.899999999999999" thickBot="1" x14ac:dyDescent="0.4">
      <c r="A21" s="137" t="s">
        <v>83</v>
      </c>
      <c r="B21" s="287" t="s">
        <v>169</v>
      </c>
      <c r="C21" s="138" t="s">
        <v>108</v>
      </c>
      <c r="D21" s="139">
        <v>0.68907160000000001</v>
      </c>
      <c r="E21" s="129">
        <f t="shared" si="7"/>
        <v>-0.37241009464486824</v>
      </c>
      <c r="F21" s="56">
        <v>0.37108077380430665</v>
      </c>
      <c r="G21" s="249">
        <v>0.33296150000000002</v>
      </c>
      <c r="H21" s="140">
        <v>1.4260497682962143</v>
      </c>
    </row>
    <row r="22" spans="1:8" ht="16.149999999999999" x14ac:dyDescent="0.35">
      <c r="A22" s="122" t="s">
        <v>72</v>
      </c>
      <c r="B22" s="285" t="s">
        <v>166</v>
      </c>
      <c r="C22" s="132" t="s">
        <v>108</v>
      </c>
      <c r="D22" s="124">
        <v>0.45326107273685712</v>
      </c>
      <c r="E22" s="127">
        <f t="shared" si="7"/>
        <v>-0.79128699999999996</v>
      </c>
      <c r="F22" s="54">
        <v>0.30513433399859663</v>
      </c>
      <c r="G22" s="248">
        <v>0.30513433399859663</v>
      </c>
      <c r="H22" s="123">
        <v>0.67329558547649826</v>
      </c>
    </row>
    <row r="23" spans="1:8" ht="16.149999999999999" x14ac:dyDescent="0.35">
      <c r="A23" s="120" t="s">
        <v>104</v>
      </c>
      <c r="B23" s="286" t="s">
        <v>167</v>
      </c>
      <c r="C23" s="133" t="s">
        <v>108</v>
      </c>
      <c r="D23" s="134">
        <v>0.6</v>
      </c>
      <c r="E23" s="128">
        <f t="shared" si="7"/>
        <v>-0.51082562376599072</v>
      </c>
      <c r="F23" s="55">
        <v>0.13556283965969668</v>
      </c>
      <c r="G23" s="230">
        <v>0.46</v>
      </c>
      <c r="H23" s="135">
        <v>0.79</v>
      </c>
    </row>
    <row r="24" spans="1:8" ht="16.149999999999999" x14ac:dyDescent="0.35">
      <c r="A24" s="136" t="s">
        <v>80</v>
      </c>
      <c r="B24" s="287" t="s">
        <v>168</v>
      </c>
      <c r="C24" s="133" t="s">
        <v>108</v>
      </c>
      <c r="D24" s="134">
        <f>EXP(0.02178912)</f>
        <v>1.0220282364293534</v>
      </c>
      <c r="E24" s="128">
        <f t="shared" si="7"/>
        <v>2.1789120000000013E-2</v>
      </c>
      <c r="F24" s="55">
        <v>0.4697204948979592</v>
      </c>
      <c r="G24" s="230">
        <v>0.40703217199207092</v>
      </c>
      <c r="H24" s="135">
        <v>2.5662387101903139</v>
      </c>
    </row>
    <row r="25" spans="1:8" ht="16.899999999999999" thickBot="1" x14ac:dyDescent="0.4">
      <c r="A25" s="136" t="s">
        <v>84</v>
      </c>
      <c r="B25" s="287" t="s">
        <v>169</v>
      </c>
      <c r="C25" s="133" t="s">
        <v>108</v>
      </c>
      <c r="D25" s="160">
        <v>0.81895549999999995</v>
      </c>
      <c r="E25" s="128">
        <f t="shared" si="7"/>
        <v>-0.19972553115957761</v>
      </c>
      <c r="F25" s="55">
        <v>0.3929717925727606</v>
      </c>
      <c r="G25" s="230">
        <v>0.37910189999999999</v>
      </c>
      <c r="H25" s="135">
        <v>1.769149959365147</v>
      </c>
    </row>
    <row r="26" spans="1:8" ht="16.899999999999999" thickBot="1" x14ac:dyDescent="0.4">
      <c r="A26" s="294" t="s">
        <v>73</v>
      </c>
      <c r="B26" s="294" t="s">
        <v>166</v>
      </c>
      <c r="C26" s="295" t="s">
        <v>108</v>
      </c>
      <c r="D26" s="296">
        <v>0.49</v>
      </c>
      <c r="E26" s="297">
        <f t="shared" si="7"/>
        <v>-0.71334988787746478</v>
      </c>
      <c r="F26" s="291">
        <f>(LN(D26/G26))/1.96</f>
        <v>0.20169017175721757</v>
      </c>
      <c r="G26" s="297">
        <v>0.33</v>
      </c>
      <c r="H26" s="298">
        <v>0.74</v>
      </c>
    </row>
    <row r="27" spans="1:8" ht="16.149999999999999" x14ac:dyDescent="0.35">
      <c r="A27" s="133" t="s">
        <v>105</v>
      </c>
      <c r="B27" s="286" t="s">
        <v>167</v>
      </c>
      <c r="C27" s="132" t="s">
        <v>108</v>
      </c>
      <c r="D27" s="134">
        <v>0.59</v>
      </c>
      <c r="E27" s="128">
        <f t="shared" si="7"/>
        <v>-0.52763274208237199</v>
      </c>
      <c r="F27" s="55">
        <v>0.13820150721193863</v>
      </c>
      <c r="G27" s="230">
        <v>0.45</v>
      </c>
      <c r="H27" s="135">
        <v>0.77</v>
      </c>
    </row>
    <row r="28" spans="1:8" ht="16.149999999999999" x14ac:dyDescent="0.35">
      <c r="A28" s="163" t="s">
        <v>81</v>
      </c>
      <c r="B28" s="287" t="s">
        <v>168</v>
      </c>
      <c r="C28" s="133" t="s">
        <v>108</v>
      </c>
      <c r="D28" s="134">
        <f>EXP(-0.02829491)</f>
        <v>0.9721016420290729</v>
      </c>
      <c r="E28" s="128">
        <f t="shared" si="7"/>
        <v>-2.829491E-2</v>
      </c>
      <c r="F28" s="121">
        <v>0.49017310714285722</v>
      </c>
      <c r="G28" s="250">
        <v>0.37193573314376671</v>
      </c>
      <c r="H28" s="141">
        <v>2.5407120591727339</v>
      </c>
    </row>
    <row r="29" spans="1:8" ht="16.899999999999999" thickBot="1" x14ac:dyDescent="0.4">
      <c r="A29" s="164" t="s">
        <v>85</v>
      </c>
      <c r="B29" s="287" t="s">
        <v>169</v>
      </c>
      <c r="C29" s="138" t="s">
        <v>108</v>
      </c>
      <c r="D29" s="139">
        <v>0.75462969999999996</v>
      </c>
      <c r="E29" s="129">
        <f t="shared" si="7"/>
        <v>-0.28152811362587332</v>
      </c>
      <c r="F29" s="56">
        <v>0.39942732138071213</v>
      </c>
      <c r="G29" s="249">
        <v>0.34493279999999998</v>
      </c>
      <c r="H29" s="140">
        <v>1.6509476168172175</v>
      </c>
    </row>
    <row r="30" spans="1:8" ht="16.149999999999999" x14ac:dyDescent="0.35">
      <c r="A30" s="132" t="s">
        <v>74</v>
      </c>
      <c r="B30" s="285" t="s">
        <v>166</v>
      </c>
      <c r="C30" s="132" t="s">
        <v>108</v>
      </c>
      <c r="D30" s="124">
        <v>0.54056412975266621</v>
      </c>
      <c r="E30" s="127">
        <f t="shared" si="7"/>
        <v>-0.61514199999999986</v>
      </c>
      <c r="F30" s="54">
        <v>0.35642682488003907</v>
      </c>
      <c r="G30" s="248">
        <v>0.44</v>
      </c>
      <c r="H30" s="123">
        <v>0.77</v>
      </c>
    </row>
    <row r="31" spans="1:8" ht="16.899999999999999" thickBot="1" x14ac:dyDescent="0.4">
      <c r="A31" s="133" t="s">
        <v>106</v>
      </c>
      <c r="B31" s="286" t="s">
        <v>167</v>
      </c>
      <c r="C31" s="133" t="s">
        <v>108</v>
      </c>
      <c r="D31" s="134">
        <v>0.57999999999999996</v>
      </c>
      <c r="E31" s="128">
        <f t="shared" si="7"/>
        <v>-0.54472717544167215</v>
      </c>
      <c r="F31" s="55">
        <v>0.14094560032048883</v>
      </c>
      <c r="G31" s="230">
        <v>0.44</v>
      </c>
      <c r="H31" s="135">
        <v>0.77</v>
      </c>
    </row>
    <row r="32" spans="1:8" ht="16.899999999999999" thickBot="1" x14ac:dyDescent="0.4">
      <c r="A32" s="190" t="s">
        <v>82</v>
      </c>
      <c r="B32" s="287" t="s">
        <v>168</v>
      </c>
      <c r="C32" s="191" t="s">
        <v>108</v>
      </c>
      <c r="D32" s="192"/>
      <c r="E32" s="181"/>
      <c r="F32" s="193"/>
      <c r="G32" s="251">
        <v>0.35642682488003907</v>
      </c>
      <c r="H32" s="194">
        <v>0.81983048967654149</v>
      </c>
    </row>
    <row r="33" spans="1:8" ht="16.899999999999999" thickBot="1" x14ac:dyDescent="0.4">
      <c r="A33" s="164" t="s">
        <v>86</v>
      </c>
      <c r="B33" s="287" t="s">
        <v>169</v>
      </c>
      <c r="C33" s="138" t="s">
        <v>108</v>
      </c>
      <c r="D33" s="139">
        <v>0.3101293</v>
      </c>
      <c r="E33" s="129">
        <f t="shared" si="7"/>
        <v>-1.1707659716894312</v>
      </c>
      <c r="F33" s="56">
        <v>1.4320074807991772</v>
      </c>
      <c r="G33" s="249">
        <v>1.87324E-2</v>
      </c>
      <c r="H33" s="140">
        <v>5.1344292625872816</v>
      </c>
    </row>
    <row r="34" spans="1:8" ht="16.5" x14ac:dyDescent="0.3">
      <c r="A34" s="117" t="s">
        <v>87</v>
      </c>
      <c r="B34" s="285" t="s">
        <v>166</v>
      </c>
      <c r="C34" s="21" t="s">
        <v>113</v>
      </c>
      <c r="D34" s="125">
        <v>1.5349994151050002</v>
      </c>
      <c r="E34" s="127">
        <f t="shared" si="7"/>
        <v>0.42853000000000002</v>
      </c>
      <c r="F34" s="54">
        <v>9.461E-2</v>
      </c>
      <c r="G34" s="252">
        <v>1.2751889962780529</v>
      </c>
      <c r="H34" s="23">
        <v>1.8477443039815267</v>
      </c>
    </row>
    <row r="35" spans="1:8" ht="16.5" x14ac:dyDescent="0.3">
      <c r="A35" s="118" t="s">
        <v>114</v>
      </c>
      <c r="B35" s="286" t="s">
        <v>167</v>
      </c>
      <c r="C35" s="22" t="s">
        <v>113</v>
      </c>
      <c r="D35" s="89">
        <v>0.96</v>
      </c>
      <c r="E35" s="128">
        <f t="shared" si="7"/>
        <v>-4.0821994520255166E-2</v>
      </c>
      <c r="F35" s="55">
        <v>0.11252182123171039</v>
      </c>
      <c r="G35" s="253">
        <v>0.77</v>
      </c>
      <c r="H35" s="24">
        <v>1.19</v>
      </c>
    </row>
    <row r="36" spans="1:8" ht="16.5" x14ac:dyDescent="0.3">
      <c r="A36" s="119" t="s">
        <v>95</v>
      </c>
      <c r="B36" s="287" t="s">
        <v>168</v>
      </c>
      <c r="C36" s="22" t="s">
        <v>113</v>
      </c>
      <c r="D36" s="89">
        <v>0.97297297704789509</v>
      </c>
      <c r="E36" s="128">
        <f t="shared" si="7"/>
        <v>-2.739897000000005E-2</v>
      </c>
      <c r="F36" s="55">
        <v>0.26924623979591833</v>
      </c>
      <c r="G36" s="253">
        <v>0.57400245825357943</v>
      </c>
      <c r="H36" s="24">
        <v>1.6492549821924745</v>
      </c>
    </row>
    <row r="37" spans="1:8" ht="17.25" thickBot="1" x14ac:dyDescent="0.35">
      <c r="A37" s="182" t="s">
        <v>99</v>
      </c>
      <c r="B37" s="287" t="s">
        <v>169</v>
      </c>
      <c r="C37" s="183" t="s">
        <v>113</v>
      </c>
      <c r="D37" s="184"/>
      <c r="E37" s="185"/>
      <c r="F37" s="184"/>
      <c r="G37" s="185"/>
      <c r="H37" s="186"/>
    </row>
    <row r="38" spans="1:8" ht="16.5" x14ac:dyDescent="0.3">
      <c r="A38" s="117" t="s">
        <v>109</v>
      </c>
      <c r="B38" s="285" t="s">
        <v>166</v>
      </c>
      <c r="C38" s="21" t="s">
        <v>113</v>
      </c>
      <c r="D38" s="125">
        <v>1.4032682776745637</v>
      </c>
      <c r="E38" s="127">
        <f t="shared" si="7"/>
        <v>0.33880400000000005</v>
      </c>
      <c r="F38" s="54">
        <v>9.8753000000000007E-2</v>
      </c>
      <c r="G38" s="252">
        <v>1.1563264423940807</v>
      </c>
      <c r="H38" s="23">
        <v>1.7029463194240766</v>
      </c>
    </row>
    <row r="39" spans="1:8" ht="16.5" x14ac:dyDescent="0.3">
      <c r="A39" s="118" t="s">
        <v>110</v>
      </c>
      <c r="B39" s="286" t="s">
        <v>167</v>
      </c>
      <c r="C39" s="22" t="s">
        <v>113</v>
      </c>
      <c r="D39" s="89">
        <v>0.89</v>
      </c>
      <c r="E39" s="128">
        <f t="shared" si="7"/>
        <v>-0.11653381625595151</v>
      </c>
      <c r="F39" s="55">
        <v>0.12252098351162294</v>
      </c>
      <c r="G39" s="253">
        <v>0.7</v>
      </c>
      <c r="H39" s="24">
        <v>1.1200000000000001</v>
      </c>
    </row>
    <row r="40" spans="1:8" ht="16.5" x14ac:dyDescent="0.3">
      <c r="A40" s="119" t="s">
        <v>96</v>
      </c>
      <c r="B40" s="287" t="s">
        <v>168</v>
      </c>
      <c r="C40" s="22" t="s">
        <v>113</v>
      </c>
      <c r="D40" s="89">
        <v>0.65410122579434049</v>
      </c>
      <c r="E40" s="128">
        <f t="shared" si="7"/>
        <v>-0.42449315999999992</v>
      </c>
      <c r="F40" s="55">
        <v>0.29181282142857151</v>
      </c>
      <c r="G40" s="253">
        <v>0.36918910372248526</v>
      </c>
      <c r="H40" s="24">
        <v>1.158886893658885</v>
      </c>
    </row>
    <row r="41" spans="1:8" ht="17.25" thickBot="1" x14ac:dyDescent="0.35">
      <c r="A41" s="180" t="s">
        <v>100</v>
      </c>
      <c r="B41" s="287" t="s">
        <v>169</v>
      </c>
      <c r="C41" s="176" t="s">
        <v>113</v>
      </c>
      <c r="D41" s="188"/>
      <c r="E41" s="189"/>
      <c r="F41" s="188"/>
      <c r="G41" s="189"/>
      <c r="H41" s="187"/>
    </row>
    <row r="42" spans="1:8" ht="17.25" thickBot="1" x14ac:dyDescent="0.35">
      <c r="A42" s="299" t="s">
        <v>89</v>
      </c>
      <c r="B42" s="299" t="s">
        <v>166</v>
      </c>
      <c r="C42" s="294" t="s">
        <v>113</v>
      </c>
      <c r="D42" s="296"/>
      <c r="E42" s="297"/>
      <c r="F42" s="291"/>
      <c r="G42" s="297"/>
      <c r="H42" s="298"/>
    </row>
    <row r="43" spans="1:8" ht="16.5" x14ac:dyDescent="0.3">
      <c r="A43" s="118" t="s">
        <v>111</v>
      </c>
      <c r="B43" s="286" t="s">
        <v>167</v>
      </c>
      <c r="C43" s="22" t="s">
        <v>113</v>
      </c>
      <c r="D43" s="89">
        <v>0.83</v>
      </c>
      <c r="E43" s="128">
        <f t="shared" si="7"/>
        <v>-0.18632957819149348</v>
      </c>
      <c r="F43" s="55">
        <v>0.1169315641684552</v>
      </c>
      <c r="G43" s="253">
        <v>0.66</v>
      </c>
      <c r="H43" s="24">
        <v>1.06</v>
      </c>
    </row>
    <row r="44" spans="1:8" ht="16.5" x14ac:dyDescent="0.3">
      <c r="A44" s="119" t="s">
        <v>97</v>
      </c>
      <c r="B44" s="287" t="s">
        <v>168</v>
      </c>
      <c r="C44" s="22" t="s">
        <v>113</v>
      </c>
      <c r="D44" s="143">
        <v>0.64440632009954502</v>
      </c>
      <c r="E44" s="128">
        <f t="shared" si="7"/>
        <v>-0.43942582000000008</v>
      </c>
      <c r="F44" s="121">
        <v>0.29946646938775501</v>
      </c>
      <c r="G44" s="254">
        <v>0.35830163194241782</v>
      </c>
      <c r="H44" s="144">
        <v>1.158966268540393</v>
      </c>
    </row>
    <row r="45" spans="1:8" ht="17.25" thickBot="1" x14ac:dyDescent="0.35">
      <c r="A45" s="180" t="s">
        <v>101</v>
      </c>
      <c r="B45" s="287" t="s">
        <v>169</v>
      </c>
      <c r="C45" s="176" t="s">
        <v>113</v>
      </c>
      <c r="D45" s="188"/>
      <c r="E45" s="189"/>
      <c r="F45" s="188"/>
      <c r="G45" s="189"/>
      <c r="H45" s="187"/>
    </row>
    <row r="46" spans="1:8" ht="16.5" x14ac:dyDescent="0.3">
      <c r="A46" s="117" t="s">
        <v>90</v>
      </c>
      <c r="B46" s="285" t="s">
        <v>166</v>
      </c>
      <c r="C46" s="21" t="s">
        <v>113</v>
      </c>
      <c r="D46" s="125">
        <v>1.4313184321023231</v>
      </c>
      <c r="E46" s="127">
        <f t="shared" si="7"/>
        <v>0.35859600000000003</v>
      </c>
      <c r="F46" s="54">
        <v>0.10279799999999999</v>
      </c>
      <c r="G46" s="252">
        <v>1.1701265671380279</v>
      </c>
      <c r="H46" s="23">
        <v>1.7508126997634368</v>
      </c>
    </row>
    <row r="47" spans="1:8" ht="16.5" x14ac:dyDescent="0.3">
      <c r="A47" s="118" t="s">
        <v>112</v>
      </c>
      <c r="B47" s="286" t="s">
        <v>167</v>
      </c>
      <c r="C47" s="22" t="s">
        <v>113</v>
      </c>
      <c r="D47" s="89">
        <v>0.83</v>
      </c>
      <c r="E47" s="128">
        <f t="shared" si="7"/>
        <v>-0.18632957819149348</v>
      </c>
      <c r="F47" s="55">
        <v>0.12472109076579629</v>
      </c>
      <c r="G47" s="253">
        <v>0.65</v>
      </c>
      <c r="H47" s="24">
        <v>1.05</v>
      </c>
    </row>
    <row r="48" spans="1:8" ht="16.5" x14ac:dyDescent="0.3">
      <c r="A48" s="180" t="s">
        <v>98</v>
      </c>
      <c r="B48" s="287" t="s">
        <v>168</v>
      </c>
      <c r="C48" s="176" t="s">
        <v>113</v>
      </c>
      <c r="D48" s="188"/>
      <c r="E48" s="189"/>
      <c r="F48" s="188"/>
      <c r="G48" s="189"/>
      <c r="H48" s="187"/>
    </row>
    <row r="49" spans="1:8" ht="17.25" thickBot="1" x14ac:dyDescent="0.35">
      <c r="A49" s="182" t="s">
        <v>102</v>
      </c>
      <c r="B49" s="287" t="s">
        <v>169</v>
      </c>
      <c r="C49" s="183" t="s">
        <v>113</v>
      </c>
      <c r="D49" s="184"/>
      <c r="E49" s="185"/>
      <c r="F49" s="184"/>
      <c r="G49" s="185"/>
      <c r="H49" s="186"/>
    </row>
    <row r="50" spans="1:8" ht="16.5" x14ac:dyDescent="0.3">
      <c r="A50" s="122" t="s">
        <v>145</v>
      </c>
      <c r="B50" s="285" t="s">
        <v>166</v>
      </c>
      <c r="C50" s="132" t="s">
        <v>144</v>
      </c>
      <c r="D50" s="124"/>
      <c r="E50" s="248"/>
      <c r="F50" s="124"/>
      <c r="G50" s="248"/>
      <c r="H50" s="123"/>
    </row>
    <row r="51" spans="1:8" ht="16.5" x14ac:dyDescent="0.3">
      <c r="A51" s="120" t="s">
        <v>146</v>
      </c>
      <c r="B51" s="286" t="s">
        <v>167</v>
      </c>
      <c r="C51" s="133" t="s">
        <v>144</v>
      </c>
      <c r="D51" s="160">
        <v>0.49</v>
      </c>
      <c r="E51" s="230">
        <f>LN(D51)</f>
        <v>-0.71334988787746478</v>
      </c>
      <c r="F51" s="160">
        <f>(LN(D51/G51))/1.96</f>
        <v>0.14331754360530724</v>
      </c>
      <c r="G51" s="230">
        <v>0.37</v>
      </c>
      <c r="H51" s="135">
        <v>0.65</v>
      </c>
    </row>
    <row r="52" spans="1:8" ht="16.5" x14ac:dyDescent="0.3">
      <c r="A52" s="136" t="s">
        <v>147</v>
      </c>
      <c r="B52" s="287" t="s">
        <v>168</v>
      </c>
      <c r="C52" s="133" t="s">
        <v>144</v>
      </c>
      <c r="D52" s="160">
        <v>0.85516999999999999</v>
      </c>
      <c r="E52" s="230">
        <f>LN(D52)</f>
        <v>-0.15645499940016622</v>
      </c>
      <c r="F52" s="160">
        <f>(LN(D52/G52))/1.96</f>
        <v>0.41733068873124585</v>
      </c>
      <c r="G52" s="230">
        <v>0.37741000000000002</v>
      </c>
      <c r="H52" s="135">
        <v>1.9377599999999999</v>
      </c>
    </row>
    <row r="53" spans="1:8" ht="17.25" thickBot="1" x14ac:dyDescent="0.35">
      <c r="A53" s="137" t="s">
        <v>148</v>
      </c>
      <c r="B53" s="287" t="s">
        <v>169</v>
      </c>
      <c r="C53" s="133" t="s">
        <v>144</v>
      </c>
      <c r="D53" s="139"/>
      <c r="E53" s="249"/>
      <c r="F53" s="139"/>
      <c r="G53" s="249"/>
      <c r="H53" s="140"/>
    </row>
    <row r="54" spans="1:8" ht="16.5" x14ac:dyDescent="0.3">
      <c r="A54" s="122" t="s">
        <v>149</v>
      </c>
      <c r="B54" s="285" t="s">
        <v>166</v>
      </c>
      <c r="C54" s="132" t="s">
        <v>144</v>
      </c>
      <c r="D54" s="124"/>
      <c r="E54" s="248"/>
      <c r="F54" s="124"/>
      <c r="G54" s="248"/>
      <c r="H54" s="123"/>
    </row>
    <row r="55" spans="1:8" ht="16.5" x14ac:dyDescent="0.3">
      <c r="A55" s="120" t="s">
        <v>150</v>
      </c>
      <c r="B55" s="286" t="s">
        <v>167</v>
      </c>
      <c r="C55" s="133" t="s">
        <v>144</v>
      </c>
      <c r="D55" s="160">
        <v>0.59</v>
      </c>
      <c r="E55" s="230">
        <f>LN(D55)</f>
        <v>-0.52763274208237199</v>
      </c>
      <c r="F55" s="160">
        <f>(LN(D55/G55))/1.96</f>
        <v>0.16139659602661074</v>
      </c>
      <c r="G55" s="230">
        <v>0.43</v>
      </c>
      <c r="H55" s="135">
        <v>0.8</v>
      </c>
    </row>
    <row r="56" spans="1:8" ht="16.5" x14ac:dyDescent="0.3">
      <c r="A56" s="136" t="s">
        <v>151</v>
      </c>
      <c r="B56" s="287" t="s">
        <v>168</v>
      </c>
      <c r="C56" s="133" t="s">
        <v>144</v>
      </c>
      <c r="D56" s="160">
        <v>1.10043</v>
      </c>
      <c r="E56" s="230">
        <f>LN(D56)</f>
        <v>9.5701012510181052E-2</v>
      </c>
      <c r="F56" s="160">
        <f>(LN(D56/G56))/1.96</f>
        <v>0.4451372250205109</v>
      </c>
      <c r="G56" s="230">
        <v>0.45989000000000002</v>
      </c>
      <c r="H56" s="135">
        <v>2.63314</v>
      </c>
    </row>
    <row r="57" spans="1:8" ht="17.25" thickBot="1" x14ac:dyDescent="0.35">
      <c r="A57" s="137" t="s">
        <v>152</v>
      </c>
      <c r="B57" s="287" t="s">
        <v>169</v>
      </c>
      <c r="C57" s="133" t="s">
        <v>144</v>
      </c>
      <c r="D57" s="139"/>
      <c r="E57" s="249"/>
      <c r="F57" s="139"/>
      <c r="G57" s="249"/>
      <c r="H57" s="140"/>
    </row>
    <row r="58" spans="1:8" ht="16.5" x14ac:dyDescent="0.3">
      <c r="A58" s="132" t="s">
        <v>153</v>
      </c>
      <c r="B58" s="285" t="s">
        <v>166</v>
      </c>
      <c r="C58" s="132" t="s">
        <v>144</v>
      </c>
      <c r="D58" s="264"/>
      <c r="E58" s="265"/>
      <c r="F58" s="264"/>
      <c r="G58" s="265"/>
      <c r="H58" s="266"/>
    </row>
    <row r="59" spans="1:8" ht="16.5" x14ac:dyDescent="0.3">
      <c r="A59" s="133" t="s">
        <v>154</v>
      </c>
      <c r="B59" s="286" t="s">
        <v>167</v>
      </c>
      <c r="C59" s="133" t="s">
        <v>144</v>
      </c>
      <c r="D59" s="160">
        <v>0.56999999999999995</v>
      </c>
      <c r="E59" s="230">
        <f>LN(D59)</f>
        <v>-0.56211891815354131</v>
      </c>
      <c r="F59" s="160">
        <f>(LN(D59/G59))/1.96</f>
        <v>0.16810163322971544</v>
      </c>
      <c r="G59" s="230">
        <v>0.41</v>
      </c>
      <c r="H59" s="135">
        <v>0.78</v>
      </c>
    </row>
    <row r="60" spans="1:8" ht="16.5" x14ac:dyDescent="0.3">
      <c r="A60" s="163" t="s">
        <v>155</v>
      </c>
      <c r="B60" s="287" t="s">
        <v>168</v>
      </c>
      <c r="C60" s="133" t="s">
        <v>144</v>
      </c>
      <c r="D60" s="267">
        <v>1.0528500000000001</v>
      </c>
      <c r="E60" s="230">
        <f>LN(D60)</f>
        <v>5.1500772862403191E-2</v>
      </c>
      <c r="F60" s="160">
        <f>(LN(D60/G60))/1.96</f>
        <v>0.47104512346218713</v>
      </c>
      <c r="G60" s="250">
        <v>0.41821999999999998</v>
      </c>
      <c r="H60" s="141">
        <v>2.65049</v>
      </c>
    </row>
    <row r="61" spans="1:8" ht="17.25" thickBot="1" x14ac:dyDescent="0.35">
      <c r="A61" s="164" t="s">
        <v>156</v>
      </c>
      <c r="B61" s="287" t="s">
        <v>169</v>
      </c>
      <c r="C61" s="138" t="s">
        <v>144</v>
      </c>
      <c r="D61" s="139"/>
      <c r="E61" s="249"/>
      <c r="F61" s="139"/>
      <c r="G61" s="249"/>
      <c r="H61" s="140"/>
    </row>
    <row r="62" spans="1:8" ht="16.5" x14ac:dyDescent="0.3">
      <c r="A62" s="133" t="s">
        <v>157</v>
      </c>
      <c r="B62" s="285" t="s">
        <v>166</v>
      </c>
      <c r="C62" s="132" t="s">
        <v>144</v>
      </c>
      <c r="D62" s="124"/>
      <c r="E62" s="248"/>
      <c r="F62" s="124"/>
      <c r="G62" s="248"/>
      <c r="H62" s="135"/>
    </row>
    <row r="63" spans="1:8" ht="16.5" x14ac:dyDescent="0.3">
      <c r="A63" s="133" t="s">
        <v>158</v>
      </c>
      <c r="B63" s="286" t="s">
        <v>167</v>
      </c>
      <c r="C63" s="133" t="s">
        <v>144</v>
      </c>
      <c r="D63" s="160">
        <v>0.55000000000000004</v>
      </c>
      <c r="E63" s="230">
        <f>LN(D63)</f>
        <v>-0.59783700075562041</v>
      </c>
      <c r="F63" s="160">
        <f>(LN(D63/G63))/1.96</f>
        <v>0.16247639342782377</v>
      </c>
      <c r="G63" s="230">
        <v>0.4</v>
      </c>
      <c r="H63" s="135">
        <v>0.76</v>
      </c>
    </row>
    <row r="64" spans="1:8" ht="16.5" x14ac:dyDescent="0.3">
      <c r="A64" s="163" t="s">
        <v>159</v>
      </c>
      <c r="B64" s="287" t="s">
        <v>168</v>
      </c>
      <c r="C64" s="133" t="s">
        <v>144</v>
      </c>
      <c r="D64" s="267"/>
      <c r="E64" s="230"/>
      <c r="F64" s="160"/>
      <c r="G64" s="250"/>
      <c r="H64" s="141"/>
    </row>
    <row r="65" spans="1:8" ht="17.25" thickBot="1" x14ac:dyDescent="0.35">
      <c r="A65" s="164" t="s">
        <v>160</v>
      </c>
      <c r="B65" s="287" t="s">
        <v>169</v>
      </c>
      <c r="C65" s="138" t="s">
        <v>144</v>
      </c>
      <c r="D65" s="139"/>
      <c r="E65" s="249"/>
      <c r="F65" s="139"/>
      <c r="G65" s="249"/>
      <c r="H65" s="140"/>
    </row>
  </sheetData>
  <autoFilter ref="A1:C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M2" sqref="M2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6.899999999999999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5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149999999999999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149999999999999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149999999999999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149999999999999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21">
        <f t="shared" si="5"/>
        <v>0.4</v>
      </c>
      <c r="J18" s="30">
        <f t="shared" si="5"/>
        <v>0.65024999999999988</v>
      </c>
      <c r="K18" s="218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22">
        <f t="shared" si="5"/>
        <v>0.46</v>
      </c>
      <c r="J19" s="18">
        <f t="shared" si="5"/>
        <v>0.78260869565217372</v>
      </c>
      <c r="K19" s="219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22">
        <f t="shared" si="5"/>
        <v>0.44999999999999996</v>
      </c>
      <c r="J20" s="18">
        <f t="shared" si="5"/>
        <v>0.77355555555555555</v>
      </c>
      <c r="K20" s="219" t="s">
        <v>36</v>
      </c>
      <c r="L20" s="64"/>
      <c r="M20" s="55">
        <f t="shared" si="16"/>
        <v>0.13820150721193863</v>
      </c>
    </row>
    <row r="21" spans="1:13" s="34" customFormat="1" ht="16.149999999999999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23">
        <f t="shared" si="5"/>
        <v>0.43999999999999995</v>
      </c>
      <c r="J21" s="31">
        <f t="shared" si="5"/>
        <v>0.76454545454545442</v>
      </c>
      <c r="K21" s="220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18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19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19" t="s">
        <v>36</v>
      </c>
      <c r="L24" s="64"/>
      <c r="M24" s="55">
        <f t="shared" si="16"/>
        <v>0.1169315641684552</v>
      </c>
    </row>
    <row r="25" spans="1:13" s="34" customFormat="1" ht="16.149999999999999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20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196">
        <v>1.0820000000000001</v>
      </c>
      <c r="C26" s="214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03">
        <f t="shared" si="5"/>
        <v>0.61353024583876781</v>
      </c>
      <c r="J26" s="108">
        <f t="shared" si="6"/>
        <v>1.9081765046472698</v>
      </c>
      <c r="K26" s="168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196">
        <v>0.57199999999999995</v>
      </c>
      <c r="C27" s="214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03">
        <f t="shared" si="5"/>
        <v>0.30395406432045408</v>
      </c>
      <c r="J27" s="108">
        <f t="shared" si="6"/>
        <v>1.0764258103653943</v>
      </c>
      <c r="K27" s="168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196">
        <f>EXP(C28)</f>
        <v>0.63698144663235268</v>
      </c>
      <c r="C28" s="214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03">
        <f t="shared" si="5"/>
        <v>0.33480366419406132</v>
      </c>
      <c r="J28" s="108">
        <f t="shared" si="6"/>
        <v>1.2118904502749519</v>
      </c>
      <c r="K28" s="168" t="s">
        <v>36</v>
      </c>
      <c r="L28" s="80" t="s">
        <v>41</v>
      </c>
      <c r="M28" s="55">
        <f t="shared" si="16"/>
        <v>0.32816135000000002</v>
      </c>
    </row>
    <row r="29" spans="1:13" s="34" customFormat="1" ht="16.149999999999999" thickBot="1" x14ac:dyDescent="0.35">
      <c r="A29" s="82" t="s">
        <v>61</v>
      </c>
      <c r="B29" s="201" t="s">
        <v>49</v>
      </c>
      <c r="C29" s="216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04" t="s">
        <v>49</v>
      </c>
      <c r="J29" s="109" t="s">
        <v>49</v>
      </c>
      <c r="K29" s="166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195">
        <f>EXP(-0.2623643)</f>
        <v>0.7692307418980705</v>
      </c>
      <c r="C30" s="217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05">
        <f>EXP(-1.123705)</f>
        <v>0.32507316464627944</v>
      </c>
      <c r="J30" s="209">
        <f>EXP(H30)</f>
        <v>1.8202546338296408</v>
      </c>
      <c r="K30" s="206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196">
        <f>EXP(0.02178912)</f>
        <v>1.0220282364293534</v>
      </c>
      <c r="C31" s="215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00">
        <f>EXP(-0.89886305)</f>
        <v>0.40703217199207092</v>
      </c>
      <c r="J31" s="210">
        <f t="shared" ref="J31:J32" si="23">EXP(H31)</f>
        <v>2.5662387101903139</v>
      </c>
      <c r="K31" s="207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196">
        <f>EXP(-0.02829491)</f>
        <v>0.9721016420290729</v>
      </c>
      <c r="C32" s="215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00">
        <f>EXP(-0.9890342)</f>
        <v>0.37193573314376671</v>
      </c>
      <c r="J32" s="210">
        <f t="shared" si="23"/>
        <v>2.5407120591727339</v>
      </c>
      <c r="K32" s="207" t="s">
        <v>36</v>
      </c>
      <c r="L32" s="80"/>
      <c r="M32" s="55">
        <f t="shared" si="16"/>
        <v>0.49017310714285722</v>
      </c>
    </row>
    <row r="33" spans="1:13" s="34" customFormat="1" ht="16.149999999999999" thickBot="1" x14ac:dyDescent="0.35">
      <c r="A33" s="82" t="s">
        <v>82</v>
      </c>
      <c r="B33" s="201" t="s">
        <v>115</v>
      </c>
      <c r="C33" s="216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199" t="s">
        <v>115</v>
      </c>
      <c r="J33" s="211" t="s">
        <v>115</v>
      </c>
      <c r="K33" s="208" t="s">
        <v>115</v>
      </c>
      <c r="L33" s="85"/>
      <c r="M33" s="56" t="s">
        <v>115</v>
      </c>
    </row>
    <row r="34" spans="1:13" s="34" customFormat="1" ht="15.75" x14ac:dyDescent="0.25">
      <c r="A34" s="73" t="s">
        <v>95</v>
      </c>
      <c r="B34" s="195">
        <f>EXP(-0.02739897)</f>
        <v>0.97297297704789509</v>
      </c>
      <c r="C34" s="213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02">
        <f>EXP(-0.5551216)</f>
        <v>0.57400245825357943</v>
      </c>
      <c r="J34" s="107">
        <f>EXP(H34)</f>
        <v>1.6492549821924745</v>
      </c>
      <c r="K34" s="167" t="s">
        <v>36</v>
      </c>
      <c r="L34" s="76"/>
      <c r="M34" s="54">
        <f t="shared" si="16"/>
        <v>0.26924623979591833</v>
      </c>
    </row>
    <row r="35" spans="1:13" s="34" customFormat="1" ht="15.75" x14ac:dyDescent="0.25">
      <c r="A35" s="77" t="s">
        <v>96</v>
      </c>
      <c r="B35" s="196">
        <f>EXP(-0.42449316)</f>
        <v>0.65410122579434049</v>
      </c>
      <c r="C35" s="214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03">
        <f>EXP(-0.99644629)</f>
        <v>0.36918910372248526</v>
      </c>
      <c r="J35" s="212">
        <f t="shared" ref="J35:J36" si="25">EXP(H35)</f>
        <v>1.158886893658885</v>
      </c>
      <c r="K35" s="168" t="s">
        <v>36</v>
      </c>
      <c r="L35" s="80"/>
      <c r="M35" s="55">
        <f t="shared" si="16"/>
        <v>0.29181282142857151</v>
      </c>
    </row>
    <row r="36" spans="1:13" s="34" customFormat="1" ht="15.75" x14ac:dyDescent="0.25">
      <c r="A36" s="77" t="s">
        <v>97</v>
      </c>
      <c r="B36" s="196">
        <f>EXP(-0.43942582)</f>
        <v>0.64440632009954502</v>
      </c>
      <c r="C36" s="214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03">
        <f>EXP(-1.0263801)</f>
        <v>0.35830163194241782</v>
      </c>
      <c r="J36" s="212">
        <f t="shared" si="25"/>
        <v>1.158966268540393</v>
      </c>
      <c r="K36" s="168" t="s">
        <v>36</v>
      </c>
      <c r="L36" s="80"/>
      <c r="M36" s="55">
        <f t="shared" si="16"/>
        <v>0.29946646938775501</v>
      </c>
    </row>
    <row r="37" spans="1:13" s="34" customFormat="1" ht="16.5" thickBot="1" x14ac:dyDescent="0.3">
      <c r="A37" s="82" t="s">
        <v>98</v>
      </c>
      <c r="B37" s="201" t="s">
        <v>115</v>
      </c>
      <c r="C37" s="216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04" t="s">
        <v>115</v>
      </c>
      <c r="J37" s="110" t="s">
        <v>115</v>
      </c>
      <c r="K37" s="166" t="s">
        <v>115</v>
      </c>
      <c r="L37" s="85"/>
      <c r="M37" s="56" t="s">
        <v>115</v>
      </c>
    </row>
    <row r="38" spans="1:13" s="34" customFormat="1" ht="15.75" x14ac:dyDescent="0.25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69"/>
      <c r="L38" s="96"/>
      <c r="M38" s="54">
        <f t="shared" si="16"/>
        <v>0.2804478245730157</v>
      </c>
    </row>
    <row r="39" spans="1:13" s="34" customFormat="1" ht="15.75" x14ac:dyDescent="0.25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0"/>
      <c r="L39" s="88"/>
      <c r="M39" s="55">
        <f t="shared" si="16"/>
        <v>0.29523424577300489</v>
      </c>
    </row>
    <row r="40" spans="1:13" s="34" customFormat="1" ht="15.75" x14ac:dyDescent="0.25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0"/>
      <c r="L40" s="88"/>
      <c r="M40" s="55">
        <f t="shared" si="16"/>
        <v>0.3026013838774172</v>
      </c>
    </row>
    <row r="41" spans="1:13" s="34" customFormat="1" ht="16.5" thickBot="1" x14ac:dyDescent="0.3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1"/>
      <c r="L41" s="101"/>
      <c r="M41" s="56">
        <f t="shared" si="16"/>
        <v>1.9144184239579749</v>
      </c>
    </row>
    <row r="42" spans="1:13" s="34" customFormat="1" ht="15.75" x14ac:dyDescent="0.25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21">
        <f t="shared" ref="I42:I43" si="29">EXP(G42)</f>
        <v>0.33296150000000002</v>
      </c>
      <c r="J42" s="227">
        <f t="shared" ref="J42:J43" si="30">EXP(H42)</f>
        <v>1.4260497682962143</v>
      </c>
      <c r="K42" s="224"/>
      <c r="L42" s="96"/>
      <c r="M42" s="54">
        <f t="shared" si="16"/>
        <v>0.37108077380430665</v>
      </c>
    </row>
    <row r="43" spans="1:13" s="34" customFormat="1" ht="15.75" x14ac:dyDescent="0.25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22">
        <f t="shared" si="29"/>
        <v>0.37910189999999999</v>
      </c>
      <c r="J43" s="228">
        <f t="shared" si="30"/>
        <v>1.769149959365147</v>
      </c>
      <c r="K43" s="225"/>
      <c r="L43" s="88"/>
      <c r="M43" s="55">
        <f t="shared" si="16"/>
        <v>0.3929717925727606</v>
      </c>
    </row>
    <row r="44" spans="1:13" s="34" customFormat="1" ht="15.75" x14ac:dyDescent="0.25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22">
        <f t="shared" ref="I44:I45" si="31">EXP(G44)</f>
        <v>0.34493279999999998</v>
      </c>
      <c r="J44" s="228">
        <f t="shared" ref="J44:J45" si="32">EXP(H44)</f>
        <v>1.6509476168172175</v>
      </c>
      <c r="K44" s="225"/>
      <c r="L44" s="88"/>
      <c r="M44" s="55">
        <f t="shared" si="16"/>
        <v>0.39942732138071213</v>
      </c>
    </row>
    <row r="45" spans="1:13" s="34" customFormat="1" ht="16.5" thickBot="1" x14ac:dyDescent="0.3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23">
        <f t="shared" si="31"/>
        <v>1.87324E-2</v>
      </c>
      <c r="J45" s="229">
        <f t="shared" si="32"/>
        <v>5.1344292625872816</v>
      </c>
      <c r="K45" s="226"/>
      <c r="L45" s="101"/>
      <c r="M45" s="56">
        <f t="shared" si="16"/>
        <v>1.4320074807991772</v>
      </c>
    </row>
    <row r="46" spans="1:13" s="34" customFormat="1" ht="15.75" x14ac:dyDescent="0.25">
      <c r="A46" s="97" t="s">
        <v>99</v>
      </c>
      <c r="B46" s="114" t="s">
        <v>49</v>
      </c>
      <c r="C46" s="198"/>
      <c r="D46" s="87">
        <v>1.96</v>
      </c>
      <c r="E46" s="198"/>
      <c r="F46" s="198"/>
      <c r="G46" s="238"/>
      <c r="H46" s="238"/>
      <c r="I46" s="18" t="s">
        <v>49</v>
      </c>
      <c r="J46" s="240"/>
      <c r="K46" s="179"/>
      <c r="L46" s="241"/>
      <c r="M46" s="54" t="s">
        <v>49</v>
      </c>
    </row>
    <row r="47" spans="1:13" s="34" customFormat="1" ht="15.75" x14ac:dyDescent="0.25">
      <c r="A47" s="97" t="s">
        <v>100</v>
      </c>
      <c r="B47" s="114" t="s">
        <v>49</v>
      </c>
      <c r="C47" s="198"/>
      <c r="D47" s="87">
        <v>1.96</v>
      </c>
      <c r="E47" s="198"/>
      <c r="F47" s="198"/>
      <c r="G47" s="238"/>
      <c r="H47" s="238"/>
      <c r="I47" s="18" t="s">
        <v>49</v>
      </c>
      <c r="J47" s="240"/>
      <c r="K47" s="188"/>
      <c r="L47" s="242"/>
      <c r="M47" s="55" t="s">
        <v>49</v>
      </c>
    </row>
    <row r="48" spans="1:13" s="34" customFormat="1" ht="15.75" x14ac:dyDescent="0.25">
      <c r="A48" s="97" t="s">
        <v>101</v>
      </c>
      <c r="B48" s="114" t="s">
        <v>49</v>
      </c>
      <c r="C48" s="198"/>
      <c r="D48" s="87">
        <v>1.96</v>
      </c>
      <c r="E48" s="198"/>
      <c r="F48" s="198"/>
      <c r="G48" s="238"/>
      <c r="H48" s="238"/>
      <c r="I48" s="18" t="s">
        <v>49</v>
      </c>
      <c r="J48" s="240"/>
      <c r="K48" s="188"/>
      <c r="L48" s="242"/>
      <c r="M48" s="55" t="s">
        <v>49</v>
      </c>
    </row>
    <row r="49" spans="1:13" s="34" customFormat="1" ht="16.5" thickBot="1" x14ac:dyDescent="0.3">
      <c r="A49" s="98" t="s">
        <v>102</v>
      </c>
      <c r="B49" s="115" t="s">
        <v>49</v>
      </c>
      <c r="C49" s="197"/>
      <c r="D49" s="100">
        <v>1.96</v>
      </c>
      <c r="E49" s="197"/>
      <c r="F49" s="197"/>
      <c r="G49" s="239"/>
      <c r="H49" s="239"/>
      <c r="I49" s="31" t="s">
        <v>49</v>
      </c>
      <c r="J49" s="243"/>
      <c r="K49" s="184"/>
      <c r="L49" s="244"/>
      <c r="M49" s="56" t="s">
        <v>49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8" workbookViewId="0">
      <selection activeCell="I17" sqref="I17"/>
    </sheetView>
  </sheetViews>
  <sheetFormatPr defaultColWidth="9.140625" defaultRowHeight="15" x14ac:dyDescent="0.25"/>
  <cols>
    <col min="1" max="1" width="19" style="126" customWidth="1"/>
    <col min="2" max="2" width="13.42578125" style="126" customWidth="1"/>
    <col min="3" max="3" width="7.85546875" style="126" customWidth="1"/>
    <col min="4" max="4" width="10.28515625" style="237" customWidth="1"/>
    <col min="5" max="5" width="6.28515625" style="308" customWidth="1"/>
    <col min="6" max="6" width="7.85546875" style="308" customWidth="1"/>
    <col min="7" max="7" width="6.42578125" style="237" customWidth="1"/>
    <col min="8" max="8" width="7.7109375" style="237" customWidth="1"/>
    <col min="9" max="9" width="7.42578125" style="35" customWidth="1"/>
    <col min="10" max="16384" width="9.140625" style="53"/>
  </cols>
  <sheetData>
    <row r="1" spans="1:9" thickBot="1" x14ac:dyDescent="0.35">
      <c r="A1" s="311" t="s">
        <v>0</v>
      </c>
      <c r="B1" s="312" t="s">
        <v>170</v>
      </c>
      <c r="C1" s="312" t="s">
        <v>107</v>
      </c>
      <c r="D1" s="374" t="s">
        <v>13</v>
      </c>
      <c r="E1" s="378" t="s">
        <v>35</v>
      </c>
      <c r="F1" s="353" t="s">
        <v>1</v>
      </c>
      <c r="G1" s="378" t="s">
        <v>2</v>
      </c>
      <c r="H1" s="379" t="s">
        <v>3</v>
      </c>
      <c r="I1" s="375" t="s">
        <v>171</v>
      </c>
    </row>
    <row r="2" spans="1:9" ht="15.75" customHeight="1" x14ac:dyDescent="0.3">
      <c r="A2" s="331" t="s">
        <v>50</v>
      </c>
      <c r="B2" s="332" t="s">
        <v>166</v>
      </c>
      <c r="C2" s="332" t="s">
        <v>116</v>
      </c>
      <c r="D2" s="333">
        <v>1.47</v>
      </c>
      <c r="E2" s="334">
        <f t="shared" ref="E2:E43" si="0">LN(D2)</f>
        <v>0.38526240079064489</v>
      </c>
      <c r="F2" s="334">
        <f>(LN(D2/G2))/1.96</f>
        <v>0.13874169157328653</v>
      </c>
      <c r="G2" s="384">
        <v>1.1200000000000001</v>
      </c>
      <c r="H2" s="385">
        <v>1.93</v>
      </c>
      <c r="I2" s="279" t="s">
        <v>141</v>
      </c>
    </row>
    <row r="3" spans="1:9" ht="15.6" customHeight="1" thickBot="1" x14ac:dyDescent="0.35">
      <c r="A3" s="335" t="s">
        <v>66</v>
      </c>
      <c r="B3" s="336" t="s">
        <v>167</v>
      </c>
      <c r="C3" s="336" t="s">
        <v>117</v>
      </c>
      <c r="D3" s="337">
        <v>2.1800000000000002</v>
      </c>
      <c r="E3" s="338">
        <f t="shared" si="0"/>
        <v>0.77932487680099771</v>
      </c>
      <c r="F3" s="338">
        <f t="shared" ref="F3:F43" si="1">(LN(D3/G3))/1.96</f>
        <v>0.17073421200997554</v>
      </c>
      <c r="G3" s="380">
        <v>1.56</v>
      </c>
      <c r="H3" s="381">
        <v>3.04</v>
      </c>
      <c r="I3" s="280" t="s">
        <v>141</v>
      </c>
    </row>
    <row r="4" spans="1:9" ht="13.5" customHeight="1" thickBot="1" x14ac:dyDescent="0.35">
      <c r="A4" s="420" t="s">
        <v>58</v>
      </c>
      <c r="B4" s="413" t="s">
        <v>168</v>
      </c>
      <c r="C4" s="414" t="s">
        <v>117</v>
      </c>
      <c r="D4" s="419">
        <v>0.45299</v>
      </c>
      <c r="E4" s="415">
        <f t="shared" si="0"/>
        <v>-0.79188522879794832</v>
      </c>
      <c r="F4" s="415">
        <f t="shared" si="1"/>
        <v>1.0616045140928874</v>
      </c>
      <c r="G4" s="421">
        <v>5.6550000000000003E-2</v>
      </c>
      <c r="H4" s="422">
        <v>3.6287600000000002</v>
      </c>
      <c r="I4" s="423" t="s">
        <v>141</v>
      </c>
    </row>
    <row r="5" spans="1:9" ht="16.5" thickBot="1" x14ac:dyDescent="0.35">
      <c r="A5" s="341" t="s">
        <v>62</v>
      </c>
      <c r="B5" s="342" t="s">
        <v>169</v>
      </c>
      <c r="C5" s="343" t="s">
        <v>117</v>
      </c>
      <c r="D5" s="344">
        <v>2.5</v>
      </c>
      <c r="E5" s="345">
        <f t="shared" si="0"/>
        <v>0.91629073187415511</v>
      </c>
      <c r="F5" s="345">
        <f t="shared" si="1"/>
        <v>1.6234409532128793</v>
      </c>
      <c r="G5" s="382">
        <v>0.1037622</v>
      </c>
      <c r="H5" s="383">
        <v>0.38549679999999997</v>
      </c>
      <c r="I5" s="281" t="s">
        <v>141</v>
      </c>
    </row>
    <row r="6" spans="1:9" ht="15.75" x14ac:dyDescent="0.3">
      <c r="A6" s="331" t="s">
        <v>51</v>
      </c>
      <c r="B6" s="332" t="s">
        <v>166</v>
      </c>
      <c r="C6" s="332" t="s">
        <v>116</v>
      </c>
      <c r="D6" s="333">
        <v>1.26</v>
      </c>
      <c r="E6" s="334">
        <f t="shared" si="0"/>
        <v>0.23111172096338664</v>
      </c>
      <c r="F6" s="334">
        <f t="shared" si="1"/>
        <v>0.14408419150558024</v>
      </c>
      <c r="G6" s="384">
        <v>0.95</v>
      </c>
      <c r="H6" s="385">
        <v>1.67</v>
      </c>
      <c r="I6" s="279" t="s">
        <v>141</v>
      </c>
    </row>
    <row r="7" spans="1:9" ht="14.45" x14ac:dyDescent="0.3">
      <c r="A7" s="335" t="s">
        <v>67</v>
      </c>
      <c r="B7" s="336" t="s">
        <v>167</v>
      </c>
      <c r="C7" s="336" t="s">
        <v>116</v>
      </c>
      <c r="D7" s="337">
        <v>1.6</v>
      </c>
      <c r="E7" s="338">
        <f t="shared" si="0"/>
        <v>0.47000362924573563</v>
      </c>
      <c r="F7" s="338">
        <f t="shared" si="1"/>
        <v>0.17744183495994209</v>
      </c>
      <c r="G7" s="380">
        <v>1.1299999999999999</v>
      </c>
      <c r="H7" s="381">
        <v>2.27</v>
      </c>
      <c r="I7" s="280" t="s">
        <v>141</v>
      </c>
    </row>
    <row r="8" spans="1:9" ht="14.45" x14ac:dyDescent="0.3">
      <c r="A8" s="339" t="s">
        <v>59</v>
      </c>
      <c r="B8" s="340" t="s">
        <v>168</v>
      </c>
      <c r="C8" s="336" t="s">
        <v>116</v>
      </c>
      <c r="D8" s="337">
        <v>0.24113000000000001</v>
      </c>
      <c r="E8" s="338">
        <f>LN(D8)</f>
        <v>-1.4224190718385232</v>
      </c>
      <c r="F8" s="338">
        <f t="shared" si="1"/>
        <v>1.0827484148566267</v>
      </c>
      <c r="G8" s="380">
        <v>2.8879999999999999E-2</v>
      </c>
      <c r="H8" s="381">
        <v>2.0135800000000001</v>
      </c>
      <c r="I8" s="280" t="s">
        <v>141</v>
      </c>
    </row>
    <row r="9" spans="1:9" ht="16.5" thickBot="1" x14ac:dyDescent="0.35">
      <c r="A9" s="341" t="s">
        <v>63</v>
      </c>
      <c r="B9" s="342" t="s">
        <v>169</v>
      </c>
      <c r="C9" s="343" t="s">
        <v>116</v>
      </c>
      <c r="D9" s="344">
        <v>1.6018749999999999</v>
      </c>
      <c r="E9" s="345">
        <f t="shared" si="0"/>
        <v>0.47117481813619849</v>
      </c>
      <c r="F9" s="345">
        <f t="shared" si="1"/>
        <v>0.27978179960646449</v>
      </c>
      <c r="G9" s="382">
        <v>0.92570699999999995</v>
      </c>
      <c r="H9" s="383">
        <v>27.7194</v>
      </c>
      <c r="I9" s="281" t="s">
        <v>141</v>
      </c>
    </row>
    <row r="10" spans="1:9" s="288" customFormat="1" ht="15.75" x14ac:dyDescent="0.3">
      <c r="A10" s="346" t="s">
        <v>52</v>
      </c>
      <c r="B10" s="347" t="s">
        <v>166</v>
      </c>
      <c r="C10" s="347" t="s">
        <v>116</v>
      </c>
      <c r="D10" s="333">
        <v>1.1399999999999999</v>
      </c>
      <c r="E10" s="334">
        <f t="shared" si="0"/>
        <v>0.131028262406404</v>
      </c>
      <c r="F10" s="334">
        <f t="shared" si="1"/>
        <v>0.14976897546131579</v>
      </c>
      <c r="G10" s="384">
        <v>0.85</v>
      </c>
      <c r="H10" s="385">
        <v>1.52</v>
      </c>
      <c r="I10" s="348" t="s">
        <v>141</v>
      </c>
    </row>
    <row r="11" spans="1:9" ht="14.45" x14ac:dyDescent="0.3">
      <c r="A11" s="335" t="s">
        <v>68</v>
      </c>
      <c r="B11" s="336" t="s">
        <v>167</v>
      </c>
      <c r="C11" s="336" t="s">
        <v>116</v>
      </c>
      <c r="D11" s="337">
        <v>1.39</v>
      </c>
      <c r="E11" s="338">
        <f t="shared" si="0"/>
        <v>0.3293037471426003</v>
      </c>
      <c r="F11" s="338">
        <f t="shared" si="1"/>
        <v>0.18355252787107601</v>
      </c>
      <c r="G11" s="380">
        <v>0.97</v>
      </c>
      <c r="H11" s="381">
        <v>1.98</v>
      </c>
      <c r="I11" s="280" t="s">
        <v>141</v>
      </c>
    </row>
    <row r="12" spans="1:9" s="236" customFormat="1" ht="14.45" x14ac:dyDescent="0.3">
      <c r="A12" s="339" t="s">
        <v>60</v>
      </c>
      <c r="B12" s="340" t="s">
        <v>168</v>
      </c>
      <c r="C12" s="336" t="s">
        <v>116</v>
      </c>
      <c r="D12" s="337">
        <v>0.27688000000000001</v>
      </c>
      <c r="E12" s="338">
        <f t="shared" si="0"/>
        <v>-1.2841710796550483</v>
      </c>
      <c r="F12" s="338">
        <f t="shared" si="1"/>
        <v>1.0925619687968515</v>
      </c>
      <c r="G12" s="380">
        <v>3.2530000000000003E-2</v>
      </c>
      <c r="H12" s="381">
        <v>2.3532899999999999</v>
      </c>
      <c r="I12" s="349" t="s">
        <v>141</v>
      </c>
    </row>
    <row r="13" spans="1:9" ht="15" customHeight="1" thickBot="1" x14ac:dyDescent="0.35">
      <c r="A13" s="341" t="s">
        <v>64</v>
      </c>
      <c r="B13" s="342" t="s">
        <v>169</v>
      </c>
      <c r="C13" s="343" t="s">
        <v>116</v>
      </c>
      <c r="D13" s="344">
        <v>4.2919409999999996</v>
      </c>
      <c r="E13" s="345">
        <f t="shared" si="0"/>
        <v>1.4567390781688421</v>
      </c>
      <c r="F13" s="345">
        <f t="shared" si="1"/>
        <v>1.7179024789860668</v>
      </c>
      <c r="G13" s="382">
        <v>0.14802860000000001</v>
      </c>
      <c r="H13" s="383">
        <v>124.4405</v>
      </c>
      <c r="I13" s="281" t="s">
        <v>141</v>
      </c>
    </row>
    <row r="14" spans="1:9" ht="13.5" customHeight="1" x14ac:dyDescent="0.3">
      <c r="A14" s="439" t="s">
        <v>53</v>
      </c>
      <c r="B14" s="440" t="s">
        <v>166</v>
      </c>
      <c r="C14" s="440" t="s">
        <v>116</v>
      </c>
      <c r="D14" s="54"/>
      <c r="E14" s="427"/>
      <c r="F14" s="427"/>
      <c r="G14" s="428"/>
      <c r="H14" s="429"/>
      <c r="I14" s="430"/>
    </row>
    <row r="15" spans="1:9" ht="15" customHeight="1" x14ac:dyDescent="0.3">
      <c r="A15" s="441" t="s">
        <v>69</v>
      </c>
      <c r="B15" s="442" t="s">
        <v>167</v>
      </c>
      <c r="C15" s="442" t="s">
        <v>116</v>
      </c>
      <c r="D15" s="55"/>
      <c r="E15" s="431"/>
      <c r="F15" s="431"/>
      <c r="G15" s="432"/>
      <c r="H15" s="433"/>
      <c r="I15" s="259"/>
    </row>
    <row r="16" spans="1:9" ht="15" customHeight="1" x14ac:dyDescent="0.3">
      <c r="A16" s="443" t="s">
        <v>61</v>
      </c>
      <c r="B16" s="444" t="s">
        <v>168</v>
      </c>
      <c r="C16" s="442" t="s">
        <v>116</v>
      </c>
      <c r="D16" s="55"/>
      <c r="E16" s="431"/>
      <c r="F16" s="431"/>
      <c r="G16" s="432"/>
      <c r="H16" s="433"/>
      <c r="I16" s="434"/>
    </row>
    <row r="17" spans="1:9" ht="14.25" customHeight="1" thickBot="1" x14ac:dyDescent="0.35">
      <c r="A17" s="424" t="s">
        <v>65</v>
      </c>
      <c r="B17" s="425" t="s">
        <v>169</v>
      </c>
      <c r="C17" s="426" t="s">
        <v>116</v>
      </c>
      <c r="D17" s="56"/>
      <c r="E17" s="435"/>
      <c r="F17" s="435"/>
      <c r="G17" s="436"/>
      <c r="H17" s="437"/>
      <c r="I17" s="104"/>
    </row>
    <row r="18" spans="1:9" ht="16.5" x14ac:dyDescent="0.3">
      <c r="A18" s="331" t="s">
        <v>71</v>
      </c>
      <c r="B18" s="332" t="s">
        <v>166</v>
      </c>
      <c r="C18" s="332" t="s">
        <v>108</v>
      </c>
      <c r="D18" s="350">
        <v>0.22</v>
      </c>
      <c r="E18" s="334">
        <f t="shared" si="0"/>
        <v>-1.5141277326297755</v>
      </c>
      <c r="F18" s="334">
        <f t="shared" si="1"/>
        <v>0.40227416345115818</v>
      </c>
      <c r="G18" s="384">
        <v>0.1</v>
      </c>
      <c r="H18" s="385">
        <v>0.47</v>
      </c>
      <c r="I18" s="279" t="s">
        <v>141</v>
      </c>
    </row>
    <row r="19" spans="1:9" ht="12.75" customHeight="1" x14ac:dyDescent="0.3">
      <c r="A19" s="335" t="s">
        <v>103</v>
      </c>
      <c r="B19" s="336" t="s">
        <v>167</v>
      </c>
      <c r="C19" s="336" t="s">
        <v>108</v>
      </c>
      <c r="D19" s="351">
        <v>0.55000000000000004</v>
      </c>
      <c r="E19" s="338">
        <f t="shared" si="0"/>
        <v>-0.59783700075562041</v>
      </c>
      <c r="F19" s="338">
        <f t="shared" si="1"/>
        <v>0.18864644158473734</v>
      </c>
      <c r="G19" s="380">
        <v>0.38</v>
      </c>
      <c r="H19" s="381">
        <v>0.81</v>
      </c>
      <c r="I19" s="280" t="s">
        <v>141</v>
      </c>
    </row>
    <row r="20" spans="1:9" ht="15.6" x14ac:dyDescent="0.3">
      <c r="A20" s="339" t="s">
        <v>79</v>
      </c>
      <c r="B20" s="340" t="s">
        <v>168</v>
      </c>
      <c r="C20" s="336" t="s">
        <v>108</v>
      </c>
      <c r="D20" s="351">
        <v>1.1831</v>
      </c>
      <c r="E20" s="338">
        <f t="shared" si="0"/>
        <v>0.1681381122774801</v>
      </c>
      <c r="F20" s="338">
        <f t="shared" si="1"/>
        <v>1.069278589557306</v>
      </c>
      <c r="G20" s="380">
        <v>0.14549000000000001</v>
      </c>
      <c r="H20" s="381">
        <v>9.6190099999999994</v>
      </c>
      <c r="I20" s="280" t="s">
        <v>141</v>
      </c>
    </row>
    <row r="21" spans="1:9" ht="17.25" thickBot="1" x14ac:dyDescent="0.35">
      <c r="A21" s="364" t="s">
        <v>83</v>
      </c>
      <c r="B21" s="360" t="s">
        <v>169</v>
      </c>
      <c r="C21" s="361" t="s">
        <v>108</v>
      </c>
      <c r="D21" s="365"/>
      <c r="E21" s="362"/>
      <c r="F21" s="362"/>
      <c r="G21" s="386"/>
      <c r="H21" s="387"/>
      <c r="I21" s="363" t="s">
        <v>49</v>
      </c>
    </row>
    <row r="22" spans="1:9" ht="16.5" x14ac:dyDescent="0.3">
      <c r="A22" s="331" t="s">
        <v>72</v>
      </c>
      <c r="B22" s="332" t="s">
        <v>166</v>
      </c>
      <c r="C22" s="332" t="s">
        <v>108</v>
      </c>
      <c r="D22" s="350">
        <v>0.26</v>
      </c>
      <c r="E22" s="334">
        <f t="shared" si="0"/>
        <v>-1.3470736479666092</v>
      </c>
      <c r="F22" s="334">
        <f t="shared" si="1"/>
        <v>0.39448463685381729</v>
      </c>
      <c r="G22" s="384">
        <v>0.12</v>
      </c>
      <c r="H22" s="385">
        <v>0.59</v>
      </c>
      <c r="I22" s="279" t="s">
        <v>141</v>
      </c>
    </row>
    <row r="23" spans="1:9" ht="15.6" x14ac:dyDescent="0.3">
      <c r="A23" s="335" t="s">
        <v>104</v>
      </c>
      <c r="B23" s="336" t="s">
        <v>167</v>
      </c>
      <c r="C23" s="336" t="s">
        <v>108</v>
      </c>
      <c r="D23" s="351">
        <v>0.64</v>
      </c>
      <c r="E23" s="338">
        <f t="shared" si="0"/>
        <v>-0.44628710262841947</v>
      </c>
      <c r="F23" s="338">
        <f t="shared" si="1"/>
        <v>0.20289947329903543</v>
      </c>
      <c r="G23" s="380">
        <v>0.43</v>
      </c>
      <c r="H23" s="381">
        <v>0.95</v>
      </c>
      <c r="I23" s="280" t="s">
        <v>141</v>
      </c>
    </row>
    <row r="24" spans="1:9" ht="10.5" customHeight="1" x14ac:dyDescent="0.3">
      <c r="A24" s="339" t="s">
        <v>80</v>
      </c>
      <c r="B24" s="340" t="s">
        <v>168</v>
      </c>
      <c r="C24" s="336" t="s">
        <v>108</v>
      </c>
      <c r="D24" s="351">
        <v>1.90327</v>
      </c>
      <c r="E24" s="338">
        <f t="shared" si="0"/>
        <v>0.64357345948996836</v>
      </c>
      <c r="F24" s="338">
        <f t="shared" si="1"/>
        <v>1.0986002748913657</v>
      </c>
      <c r="G24" s="380">
        <v>0.22098000000000001</v>
      </c>
      <c r="H24" s="381">
        <v>16.392299999999999</v>
      </c>
      <c r="I24" s="280" t="s">
        <v>141</v>
      </c>
    </row>
    <row r="25" spans="1:9" ht="17.25" thickBot="1" x14ac:dyDescent="0.35">
      <c r="A25" s="364" t="s">
        <v>84</v>
      </c>
      <c r="B25" s="360" t="s">
        <v>169</v>
      </c>
      <c r="C25" s="361" t="s">
        <v>108</v>
      </c>
      <c r="D25" s="365"/>
      <c r="E25" s="362"/>
      <c r="F25" s="362"/>
      <c r="G25" s="386"/>
      <c r="H25" s="387"/>
      <c r="I25" s="363" t="s">
        <v>49</v>
      </c>
    </row>
    <row r="26" spans="1:9" ht="16.5" x14ac:dyDescent="0.3">
      <c r="A26" s="331" t="s">
        <v>73</v>
      </c>
      <c r="B26" s="332" t="s">
        <v>166</v>
      </c>
      <c r="C26" s="332" t="s">
        <v>108</v>
      </c>
      <c r="D26" s="350">
        <v>0.32</v>
      </c>
      <c r="E26" s="334">
        <f t="shared" si="0"/>
        <v>-1.1394342831883648</v>
      </c>
      <c r="F26" s="334">
        <f t="shared" si="1"/>
        <v>0.42177478223697346</v>
      </c>
      <c r="G26" s="384">
        <v>0.14000000000000001</v>
      </c>
      <c r="H26" s="385">
        <v>0.72</v>
      </c>
      <c r="I26" s="279" t="s">
        <v>141</v>
      </c>
    </row>
    <row r="27" spans="1:9" ht="15.6" x14ac:dyDescent="0.3">
      <c r="A27" s="335" t="s">
        <v>105</v>
      </c>
      <c r="B27" s="336" t="s">
        <v>167</v>
      </c>
      <c r="C27" s="336" t="s">
        <v>108</v>
      </c>
      <c r="D27" s="351">
        <v>0.65</v>
      </c>
      <c r="E27" s="338">
        <f t="shared" si="0"/>
        <v>-0.43078291609245423</v>
      </c>
      <c r="F27" s="338">
        <f t="shared" si="1"/>
        <v>0.21080977255207892</v>
      </c>
      <c r="G27" s="380">
        <v>0.43</v>
      </c>
      <c r="H27" s="381">
        <v>0.97</v>
      </c>
      <c r="I27" s="280" t="s">
        <v>141</v>
      </c>
    </row>
    <row r="28" spans="1:9" ht="15.6" x14ac:dyDescent="0.3">
      <c r="A28" s="339" t="s">
        <v>81</v>
      </c>
      <c r="B28" s="340" t="s">
        <v>168</v>
      </c>
      <c r="C28" s="336" t="s">
        <v>108</v>
      </c>
      <c r="D28" s="351">
        <v>1.7105399999999999</v>
      </c>
      <c r="E28" s="338">
        <f t="shared" si="0"/>
        <v>0.53680911013725152</v>
      </c>
      <c r="F28" s="338">
        <f t="shared" si="1"/>
        <v>1.1099598802425241</v>
      </c>
      <c r="G28" s="380">
        <v>0.19423000000000001</v>
      </c>
      <c r="H28" s="381">
        <v>15.063940000000001</v>
      </c>
      <c r="I28" s="280" t="s">
        <v>141</v>
      </c>
    </row>
    <row r="29" spans="1:9" ht="17.25" thickBot="1" x14ac:dyDescent="0.35">
      <c r="A29" s="404" t="s">
        <v>85</v>
      </c>
      <c r="B29" s="317" t="s">
        <v>169</v>
      </c>
      <c r="C29" s="330" t="s">
        <v>108</v>
      </c>
      <c r="D29" s="405"/>
      <c r="E29" s="406"/>
      <c r="F29" s="406"/>
      <c r="G29" s="304"/>
      <c r="H29" s="323"/>
      <c r="I29" s="407" t="s">
        <v>49</v>
      </c>
    </row>
    <row r="30" spans="1:9" ht="16.5" x14ac:dyDescent="0.3">
      <c r="A30" s="445" t="s">
        <v>74</v>
      </c>
      <c r="B30" s="446" t="s">
        <v>166</v>
      </c>
      <c r="C30" s="446" t="s">
        <v>108</v>
      </c>
      <c r="D30" s="113"/>
      <c r="E30" s="427"/>
      <c r="F30" s="427"/>
      <c r="G30" s="428"/>
      <c r="H30" s="429"/>
      <c r="I30" s="438"/>
    </row>
    <row r="31" spans="1:9" ht="16.5" x14ac:dyDescent="0.3">
      <c r="A31" s="441" t="s">
        <v>106</v>
      </c>
      <c r="B31" s="442" t="s">
        <v>167</v>
      </c>
      <c r="C31" s="442" t="s">
        <v>108</v>
      </c>
      <c r="D31" s="114"/>
      <c r="E31" s="431"/>
      <c r="F31" s="431"/>
      <c r="G31" s="432"/>
      <c r="H31" s="433"/>
      <c r="I31" s="259"/>
    </row>
    <row r="32" spans="1:9" ht="16.5" x14ac:dyDescent="0.3">
      <c r="A32" s="443" t="s">
        <v>82</v>
      </c>
      <c r="B32" s="444" t="s">
        <v>168</v>
      </c>
      <c r="C32" s="442" t="s">
        <v>108</v>
      </c>
      <c r="D32" s="114"/>
      <c r="E32" s="431"/>
      <c r="F32" s="431"/>
      <c r="G32" s="432"/>
      <c r="H32" s="433"/>
      <c r="I32" s="259"/>
    </row>
    <row r="33" spans="1:9" ht="17.25" thickBot="1" x14ac:dyDescent="0.35">
      <c r="A33" s="424" t="s">
        <v>86</v>
      </c>
      <c r="B33" s="425" t="s">
        <v>169</v>
      </c>
      <c r="C33" s="426" t="s">
        <v>108</v>
      </c>
      <c r="D33" s="115"/>
      <c r="E33" s="435"/>
      <c r="F33" s="435"/>
      <c r="G33" s="436"/>
      <c r="H33" s="437"/>
      <c r="I33" s="104"/>
    </row>
    <row r="34" spans="1:9" ht="15.75" x14ac:dyDescent="0.3">
      <c r="A34" s="366" t="s">
        <v>145</v>
      </c>
      <c r="B34" s="357" t="s">
        <v>166</v>
      </c>
      <c r="C34" s="357" t="s">
        <v>144</v>
      </c>
      <c r="D34" s="367"/>
      <c r="E34" s="358"/>
      <c r="F34" s="358"/>
      <c r="G34" s="388"/>
      <c r="H34" s="389"/>
      <c r="I34" s="359" t="s">
        <v>49</v>
      </c>
    </row>
    <row r="35" spans="1:9" ht="15.75" x14ac:dyDescent="0.3">
      <c r="A35" s="335" t="s">
        <v>146</v>
      </c>
      <c r="B35" s="336" t="s">
        <v>167</v>
      </c>
      <c r="C35" s="336" t="s">
        <v>144</v>
      </c>
      <c r="D35" s="337">
        <v>0.42</v>
      </c>
      <c r="E35" s="338">
        <f t="shared" si="0"/>
        <v>-0.86750056770472306</v>
      </c>
      <c r="F35" s="338">
        <f t="shared" si="1"/>
        <v>0.24468014299075824</v>
      </c>
      <c r="G35" s="380">
        <v>0.26</v>
      </c>
      <c r="H35" s="381">
        <v>0.7</v>
      </c>
      <c r="I35" s="280" t="s">
        <v>141</v>
      </c>
    </row>
    <row r="36" spans="1:9" ht="15.75" x14ac:dyDescent="0.3">
      <c r="A36" s="412" t="s">
        <v>147</v>
      </c>
      <c r="B36" s="316" t="s">
        <v>168</v>
      </c>
      <c r="C36" s="315" t="s">
        <v>144</v>
      </c>
      <c r="D36" s="300"/>
      <c r="G36" s="303"/>
      <c r="H36" s="310"/>
      <c r="I36" s="320" t="s">
        <v>49</v>
      </c>
    </row>
    <row r="37" spans="1:9" ht="16.5" thickBot="1" x14ac:dyDescent="0.35">
      <c r="A37" s="364" t="s">
        <v>148</v>
      </c>
      <c r="B37" s="360" t="s">
        <v>169</v>
      </c>
      <c r="C37" s="361" t="s">
        <v>144</v>
      </c>
      <c r="D37" s="307"/>
      <c r="E37" s="362"/>
      <c r="F37" s="362"/>
      <c r="G37" s="386"/>
      <c r="H37" s="387"/>
      <c r="I37" s="363" t="s">
        <v>49</v>
      </c>
    </row>
    <row r="38" spans="1:9" ht="15.75" x14ac:dyDescent="0.3">
      <c r="A38" s="366" t="s">
        <v>149</v>
      </c>
      <c r="B38" s="357" t="s">
        <v>166</v>
      </c>
      <c r="C38" s="357" t="s">
        <v>144</v>
      </c>
      <c r="D38" s="367"/>
      <c r="E38" s="358"/>
      <c r="F38" s="358"/>
      <c r="G38" s="388"/>
      <c r="H38" s="389"/>
      <c r="I38" s="359" t="s">
        <v>49</v>
      </c>
    </row>
    <row r="39" spans="1:9" ht="15.75" x14ac:dyDescent="0.3">
      <c r="A39" s="335" t="s">
        <v>150</v>
      </c>
      <c r="B39" s="336" t="s">
        <v>167</v>
      </c>
      <c r="C39" s="336" t="s">
        <v>144</v>
      </c>
      <c r="D39" s="337">
        <v>0.49</v>
      </c>
      <c r="E39" s="338">
        <f t="shared" si="0"/>
        <v>-0.71334988787746478</v>
      </c>
      <c r="F39" s="338">
        <f t="shared" si="1"/>
        <v>0.26761452455313911</v>
      </c>
      <c r="G39" s="380">
        <v>0.28999999999999998</v>
      </c>
      <c r="H39" s="381">
        <v>0.82</v>
      </c>
      <c r="I39" s="280" t="s">
        <v>141</v>
      </c>
    </row>
    <row r="40" spans="1:9" ht="15" customHeight="1" x14ac:dyDescent="0.3">
      <c r="A40" s="368" t="s">
        <v>151</v>
      </c>
      <c r="B40" s="369" t="s">
        <v>168</v>
      </c>
      <c r="C40" s="370" t="s">
        <v>144</v>
      </c>
      <c r="D40" s="371"/>
      <c r="E40" s="372"/>
      <c r="F40" s="372"/>
      <c r="G40" s="390"/>
      <c r="H40" s="391"/>
      <c r="I40" s="373" t="s">
        <v>49</v>
      </c>
    </row>
    <row r="41" spans="1:9" ht="16.5" thickBot="1" x14ac:dyDescent="0.35">
      <c r="A41" s="364" t="s">
        <v>152</v>
      </c>
      <c r="B41" s="360" t="s">
        <v>169</v>
      </c>
      <c r="C41" s="361" t="s">
        <v>144</v>
      </c>
      <c r="D41" s="307"/>
      <c r="E41" s="362"/>
      <c r="F41" s="362"/>
      <c r="G41" s="386"/>
      <c r="H41" s="387"/>
      <c r="I41" s="363" t="s">
        <v>49</v>
      </c>
    </row>
    <row r="42" spans="1:9" ht="15.75" x14ac:dyDescent="0.3">
      <c r="A42" s="314" t="s">
        <v>153</v>
      </c>
      <c r="B42" s="315" t="s">
        <v>166</v>
      </c>
      <c r="C42" s="315" t="s">
        <v>144</v>
      </c>
      <c r="D42" s="300"/>
      <c r="G42" s="303"/>
      <c r="H42" s="310"/>
      <c r="I42" s="320" t="s">
        <v>49</v>
      </c>
    </row>
    <row r="43" spans="1:9" ht="15.75" x14ac:dyDescent="0.3">
      <c r="A43" s="335" t="s">
        <v>154</v>
      </c>
      <c r="B43" s="336" t="s">
        <v>167</v>
      </c>
      <c r="C43" s="336" t="s">
        <v>144</v>
      </c>
      <c r="D43" s="337">
        <v>0.49</v>
      </c>
      <c r="E43" s="338">
        <f t="shared" si="0"/>
        <v>-0.71334988787746478</v>
      </c>
      <c r="F43" s="338">
        <f t="shared" si="1"/>
        <v>0.26761452455313911</v>
      </c>
      <c r="G43" s="380">
        <v>0.28999999999999998</v>
      </c>
      <c r="H43" s="381">
        <v>0.82</v>
      </c>
      <c r="I43" s="280" t="s">
        <v>141</v>
      </c>
    </row>
    <row r="44" spans="1:9" ht="13.5" customHeight="1" x14ac:dyDescent="0.3">
      <c r="A44" s="368" t="s">
        <v>155</v>
      </c>
      <c r="B44" s="369" t="s">
        <v>168</v>
      </c>
      <c r="C44" s="370" t="s">
        <v>144</v>
      </c>
      <c r="D44" s="371"/>
      <c r="E44" s="372"/>
      <c r="F44" s="372"/>
      <c r="G44" s="390"/>
      <c r="H44" s="391"/>
      <c r="I44" s="373" t="s">
        <v>49</v>
      </c>
    </row>
    <row r="45" spans="1:9" ht="16.5" thickBot="1" x14ac:dyDescent="0.35">
      <c r="A45" s="364" t="s">
        <v>156</v>
      </c>
      <c r="B45" s="360" t="s">
        <v>169</v>
      </c>
      <c r="C45" s="361" t="s">
        <v>144</v>
      </c>
      <c r="D45" s="307"/>
      <c r="E45" s="362"/>
      <c r="F45" s="362"/>
      <c r="G45" s="386"/>
      <c r="H45" s="387"/>
      <c r="I45" s="363" t="s">
        <v>49</v>
      </c>
    </row>
    <row r="46" spans="1:9" ht="15.75" x14ac:dyDescent="0.3">
      <c r="A46" s="441" t="s">
        <v>157</v>
      </c>
      <c r="B46" s="442" t="s">
        <v>166</v>
      </c>
      <c r="C46" s="442" t="s">
        <v>144</v>
      </c>
      <c r="D46" s="55"/>
      <c r="E46" s="431"/>
      <c r="F46" s="431"/>
      <c r="G46" s="432"/>
      <c r="H46" s="433"/>
      <c r="I46" s="259"/>
    </row>
    <row r="47" spans="1:9" ht="15.75" x14ac:dyDescent="0.3">
      <c r="A47" s="441" t="s">
        <v>158</v>
      </c>
      <c r="B47" s="442" t="s">
        <v>167</v>
      </c>
      <c r="C47" s="442" t="s">
        <v>144</v>
      </c>
      <c r="D47" s="55"/>
      <c r="E47" s="431"/>
      <c r="F47" s="431"/>
      <c r="G47" s="432"/>
      <c r="H47" s="433"/>
      <c r="I47" s="259"/>
    </row>
    <row r="48" spans="1:9" ht="15.75" x14ac:dyDescent="0.3">
      <c r="A48" s="443" t="s">
        <v>159</v>
      </c>
      <c r="B48" s="444" t="s">
        <v>168</v>
      </c>
      <c r="C48" s="442" t="s">
        <v>144</v>
      </c>
      <c r="D48" s="55"/>
      <c r="E48" s="431"/>
      <c r="F48" s="431"/>
      <c r="G48" s="432"/>
      <c r="H48" s="433"/>
      <c r="I48" s="259"/>
    </row>
    <row r="49" spans="1:9" ht="12" customHeight="1" thickBot="1" x14ac:dyDescent="0.35">
      <c r="A49" s="424" t="s">
        <v>160</v>
      </c>
      <c r="B49" s="425" t="s">
        <v>169</v>
      </c>
      <c r="C49" s="426" t="s">
        <v>144</v>
      </c>
      <c r="D49" s="56"/>
      <c r="E49" s="435"/>
      <c r="F49" s="435"/>
      <c r="G49" s="436"/>
      <c r="H49" s="437"/>
      <c r="I49" s="104"/>
    </row>
    <row r="57" spans="1:9" x14ac:dyDescent="0.25">
      <c r="A57" s="53"/>
      <c r="B57" s="53"/>
      <c r="C57" s="53"/>
      <c r="D57" s="35"/>
      <c r="E57" s="51"/>
      <c r="F57" s="51"/>
      <c r="G57" s="35"/>
      <c r="H57" s="35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F13" sqref="F13"/>
    </sheetView>
  </sheetViews>
  <sheetFormatPr defaultColWidth="9.140625" defaultRowHeight="15" x14ac:dyDescent="0.25"/>
  <cols>
    <col min="1" max="1" width="21.140625" style="126" customWidth="1"/>
    <col min="2" max="2" width="18.28515625" style="126" customWidth="1"/>
    <col min="3" max="3" width="10.85546875" style="126" customWidth="1"/>
    <col min="4" max="4" width="10.28515625" style="237" customWidth="1"/>
    <col min="5" max="5" width="11.140625" style="308" customWidth="1"/>
    <col min="6" max="6" width="8.42578125" style="308" customWidth="1"/>
    <col min="7" max="7" width="6.42578125" style="237" customWidth="1"/>
    <col min="8" max="8" width="7.7109375" style="237" customWidth="1"/>
    <col min="9" max="9" width="11.42578125" style="35" customWidth="1"/>
    <col min="10" max="16384" width="9.140625" style="53"/>
  </cols>
  <sheetData>
    <row r="1" spans="1:9" thickBot="1" x14ac:dyDescent="0.35">
      <c r="A1" s="312" t="s">
        <v>0</v>
      </c>
      <c r="B1" s="312" t="s">
        <v>170</v>
      </c>
      <c r="C1" s="311" t="s">
        <v>107</v>
      </c>
      <c r="D1" s="233" t="s">
        <v>13</v>
      </c>
      <c r="E1" s="353" t="s">
        <v>35</v>
      </c>
      <c r="F1" s="353" t="s">
        <v>1</v>
      </c>
      <c r="G1" s="378" t="s">
        <v>2</v>
      </c>
      <c r="H1" s="379" t="s">
        <v>3</v>
      </c>
      <c r="I1" s="375" t="s">
        <v>171</v>
      </c>
    </row>
    <row r="2" spans="1:9" ht="15.75" customHeight="1" x14ac:dyDescent="0.3">
      <c r="A2" s="332" t="s">
        <v>50</v>
      </c>
      <c r="B2" s="332" t="s">
        <v>166</v>
      </c>
      <c r="C2" s="331" t="s">
        <v>116</v>
      </c>
      <c r="D2" s="333">
        <v>1.44</v>
      </c>
      <c r="E2" s="334">
        <f t="shared" ref="E2" si="0">LN(D2)</f>
        <v>0.36464311358790924</v>
      </c>
      <c r="F2" s="334">
        <f>(LN(D2/G2))/1.96</f>
        <v>0.11031791248450816</v>
      </c>
      <c r="G2" s="384">
        <v>1.1599999999999999</v>
      </c>
      <c r="H2" s="385">
        <v>1.78</v>
      </c>
      <c r="I2" s="279" t="s">
        <v>141</v>
      </c>
    </row>
    <row r="3" spans="1:9" ht="15.6" customHeight="1" x14ac:dyDescent="0.3">
      <c r="A3" s="336" t="s">
        <v>66</v>
      </c>
      <c r="B3" s="336" t="s">
        <v>167</v>
      </c>
      <c r="C3" s="335" t="s">
        <v>117</v>
      </c>
      <c r="D3" s="337">
        <v>2.34</v>
      </c>
      <c r="E3" s="338">
        <f t="shared" ref="E3:E36" si="1">LN(D3)</f>
        <v>0.85015092936961001</v>
      </c>
      <c r="F3" s="338">
        <f t="shared" ref="F3:F36" si="2">(LN(D3/G3))/1.96</f>
        <v>0.1338593186058627</v>
      </c>
      <c r="G3" s="380">
        <v>1.8</v>
      </c>
      <c r="H3" s="381">
        <v>3.04</v>
      </c>
      <c r="I3" s="280" t="s">
        <v>141</v>
      </c>
    </row>
    <row r="4" spans="1:9" ht="14.45" x14ac:dyDescent="0.3">
      <c r="A4" s="340" t="s">
        <v>58</v>
      </c>
      <c r="B4" s="340" t="s">
        <v>168</v>
      </c>
      <c r="C4" s="335" t="s">
        <v>117</v>
      </c>
      <c r="D4" s="337">
        <v>1.02369</v>
      </c>
      <c r="E4" s="338">
        <f t="shared" si="1"/>
        <v>2.3413746409014682E-2</v>
      </c>
      <c r="F4" s="338">
        <f t="shared" si="2"/>
        <v>0.3123657899643198</v>
      </c>
      <c r="G4" s="380">
        <v>0.55498000000000003</v>
      </c>
      <c r="H4" s="381">
        <v>1.8882399999999999</v>
      </c>
      <c r="I4" s="280" t="s">
        <v>141</v>
      </c>
    </row>
    <row r="5" spans="1:9" thickBot="1" x14ac:dyDescent="0.35">
      <c r="A5" s="342" t="s">
        <v>62</v>
      </c>
      <c r="B5" s="342" t="s">
        <v>169</v>
      </c>
      <c r="C5" s="376" t="s">
        <v>117</v>
      </c>
      <c r="D5" s="344">
        <v>2.7517450000000001</v>
      </c>
      <c r="E5" s="345">
        <f t="shared" si="1"/>
        <v>1.0122352558941841</v>
      </c>
      <c r="F5" s="345">
        <f t="shared" si="2"/>
        <v>0.2897868472340609</v>
      </c>
      <c r="G5" s="382">
        <v>1.5593250000000001</v>
      </c>
      <c r="H5" s="383">
        <v>4.8560109999999996</v>
      </c>
      <c r="I5" s="281" t="s">
        <v>141</v>
      </c>
    </row>
    <row r="6" spans="1:9" ht="14.45" x14ac:dyDescent="0.3">
      <c r="A6" s="332" t="s">
        <v>51</v>
      </c>
      <c r="B6" s="332" t="s">
        <v>166</v>
      </c>
      <c r="C6" s="331" t="s">
        <v>116</v>
      </c>
      <c r="D6" s="333">
        <v>1.1299999999999999</v>
      </c>
      <c r="E6" s="334">
        <f t="shared" si="1"/>
        <v>0.12221763272424911</v>
      </c>
      <c r="F6" s="334">
        <f t="shared" si="2"/>
        <v>0.11611130019493637</v>
      </c>
      <c r="G6" s="384">
        <v>0.9</v>
      </c>
      <c r="H6" s="385">
        <v>1.43</v>
      </c>
      <c r="I6" s="279" t="s">
        <v>141</v>
      </c>
    </row>
    <row r="7" spans="1:9" ht="14.45" x14ac:dyDescent="0.3">
      <c r="A7" s="336" t="s">
        <v>67</v>
      </c>
      <c r="B7" s="336" t="s">
        <v>167</v>
      </c>
      <c r="C7" s="335" t="s">
        <v>116</v>
      </c>
      <c r="D7" s="337">
        <v>1.55</v>
      </c>
      <c r="E7" s="338">
        <f t="shared" si="1"/>
        <v>0.43825493093115531</v>
      </c>
      <c r="F7" s="338">
        <f t="shared" si="2"/>
        <v>0.14349550108239317</v>
      </c>
      <c r="G7" s="380">
        <v>1.17</v>
      </c>
      <c r="H7" s="381">
        <v>2.0499999999999998</v>
      </c>
      <c r="I7" s="280" t="s">
        <v>141</v>
      </c>
    </row>
    <row r="8" spans="1:9" ht="14.45" x14ac:dyDescent="0.3">
      <c r="A8" s="340" t="s">
        <v>59</v>
      </c>
      <c r="B8" s="340" t="s">
        <v>168</v>
      </c>
      <c r="C8" s="335" t="s">
        <v>116</v>
      </c>
      <c r="D8" s="337">
        <v>0.62636000000000003</v>
      </c>
      <c r="E8" s="338">
        <f t="shared" si="1"/>
        <v>-0.46782999330489483</v>
      </c>
      <c r="F8" s="338">
        <f t="shared" si="2"/>
        <v>0.33761012353731651</v>
      </c>
      <c r="G8" s="380">
        <v>0.32318000000000002</v>
      </c>
      <c r="H8" s="381">
        <v>1.2139899999999999</v>
      </c>
      <c r="I8" s="280" t="s">
        <v>141</v>
      </c>
    </row>
    <row r="9" spans="1:9" thickBot="1" x14ac:dyDescent="0.35">
      <c r="A9" s="342" t="s">
        <v>63</v>
      </c>
      <c r="B9" s="342" t="s">
        <v>169</v>
      </c>
      <c r="C9" s="376" t="s">
        <v>116</v>
      </c>
      <c r="D9" s="344">
        <v>2.3734570000000001</v>
      </c>
      <c r="E9" s="345">
        <f t="shared" si="1"/>
        <v>0.86434754213983866</v>
      </c>
      <c r="F9" s="345">
        <f t="shared" si="2"/>
        <v>0.30369695103045019</v>
      </c>
      <c r="G9" s="382">
        <v>1.3087880000000001</v>
      </c>
      <c r="H9" s="383">
        <v>4.3042129999999998</v>
      </c>
      <c r="I9" s="281" t="s">
        <v>141</v>
      </c>
    </row>
    <row r="10" spans="1:9" s="288" customFormat="1" ht="14.45" x14ac:dyDescent="0.3">
      <c r="A10" s="347" t="s">
        <v>52</v>
      </c>
      <c r="B10" s="347" t="s">
        <v>166</v>
      </c>
      <c r="C10" s="346" t="s">
        <v>116</v>
      </c>
      <c r="D10" s="333">
        <v>1.1399999999999999</v>
      </c>
      <c r="E10" s="334">
        <f t="shared" si="1"/>
        <v>0.131028262406404</v>
      </c>
      <c r="F10" s="334">
        <f t="shared" si="2"/>
        <v>0.12060651942052568</v>
      </c>
      <c r="G10" s="384">
        <v>0.9</v>
      </c>
      <c r="H10" s="385">
        <v>1.43</v>
      </c>
      <c r="I10" s="348" t="s">
        <v>141</v>
      </c>
    </row>
    <row r="11" spans="1:9" ht="14.45" x14ac:dyDescent="0.3">
      <c r="A11" s="336" t="s">
        <v>68</v>
      </c>
      <c r="B11" s="336" t="s">
        <v>167</v>
      </c>
      <c r="C11" s="335" t="s">
        <v>116</v>
      </c>
      <c r="D11" s="337">
        <v>1.34</v>
      </c>
      <c r="E11" s="338">
        <f t="shared" si="1"/>
        <v>0.29266961396282004</v>
      </c>
      <c r="F11" s="338">
        <f t="shared" si="2"/>
        <v>0.14424453219880201</v>
      </c>
      <c r="G11" s="380">
        <v>1.01</v>
      </c>
      <c r="H11" s="381">
        <v>1.79</v>
      </c>
      <c r="I11" s="280" t="s">
        <v>141</v>
      </c>
    </row>
    <row r="12" spans="1:9" s="236" customFormat="1" ht="14.45" x14ac:dyDescent="0.3">
      <c r="A12" s="340" t="s">
        <v>60</v>
      </c>
      <c r="B12" s="340" t="s">
        <v>168</v>
      </c>
      <c r="C12" s="335" t="s">
        <v>116</v>
      </c>
      <c r="D12" s="337">
        <v>0.70374000000000003</v>
      </c>
      <c r="E12" s="338">
        <f t="shared" si="1"/>
        <v>-0.35134630922066834</v>
      </c>
      <c r="F12" s="338">
        <f t="shared" si="2"/>
        <v>0.34272980967923261</v>
      </c>
      <c r="G12" s="380">
        <v>0.35948000000000002</v>
      </c>
      <c r="H12" s="381">
        <v>1.37768</v>
      </c>
      <c r="I12" s="349" t="s">
        <v>141</v>
      </c>
    </row>
    <row r="13" spans="1:9" ht="15" customHeight="1" thickBot="1" x14ac:dyDescent="0.35">
      <c r="A13" s="342" t="s">
        <v>64</v>
      </c>
      <c r="B13" s="342" t="s">
        <v>169</v>
      </c>
      <c r="C13" s="376" t="s">
        <v>116</v>
      </c>
      <c r="D13" s="344">
        <v>1.9817419999999999</v>
      </c>
      <c r="E13" s="345">
        <f t="shared" si="1"/>
        <v>0.68397625589085043</v>
      </c>
      <c r="F13" s="345">
        <f t="shared" si="2"/>
        <v>0.32922238285317329</v>
      </c>
      <c r="G13" s="382">
        <v>1.0394589999999999</v>
      </c>
      <c r="H13" s="383">
        <v>3.7782170000000002</v>
      </c>
      <c r="I13" s="281" t="s">
        <v>141</v>
      </c>
    </row>
    <row r="14" spans="1:9" ht="15.6" x14ac:dyDescent="0.3">
      <c r="A14" s="332" t="s">
        <v>71</v>
      </c>
      <c r="B14" s="332" t="s">
        <v>166</v>
      </c>
      <c r="C14" s="331" t="s">
        <v>108</v>
      </c>
      <c r="D14" s="350">
        <v>0.41</v>
      </c>
      <c r="E14" s="334">
        <f t="shared" si="1"/>
        <v>-0.89159811928378363</v>
      </c>
      <c r="F14" s="334">
        <f t="shared" si="2"/>
        <v>0.21313020443876463</v>
      </c>
      <c r="G14" s="384">
        <v>0.27</v>
      </c>
      <c r="H14" s="385">
        <v>0.63</v>
      </c>
      <c r="I14" s="279" t="s">
        <v>141</v>
      </c>
    </row>
    <row r="15" spans="1:9" ht="15.6" x14ac:dyDescent="0.3">
      <c r="A15" s="336" t="s">
        <v>103</v>
      </c>
      <c r="B15" s="336" t="s">
        <v>167</v>
      </c>
      <c r="C15" s="335" t="s">
        <v>108</v>
      </c>
      <c r="D15" s="351">
        <v>0.53</v>
      </c>
      <c r="E15" s="338">
        <f t="shared" si="1"/>
        <v>-0.6348782724359695</v>
      </c>
      <c r="F15" s="338">
        <f t="shared" si="2"/>
        <v>0.11868484452487432</v>
      </c>
      <c r="G15" s="380">
        <v>0.42</v>
      </c>
      <c r="H15" s="381">
        <v>0.68</v>
      </c>
      <c r="I15" s="280" t="s">
        <v>141</v>
      </c>
    </row>
    <row r="16" spans="1:9" ht="15.6" x14ac:dyDescent="0.3">
      <c r="A16" s="340" t="s">
        <v>79</v>
      </c>
      <c r="B16" s="340" t="s">
        <v>168</v>
      </c>
      <c r="C16" s="335" t="s">
        <v>108</v>
      </c>
      <c r="D16" s="351">
        <v>0.81655</v>
      </c>
      <c r="E16" s="338">
        <f t="shared" si="1"/>
        <v>-0.20266713145938478</v>
      </c>
      <c r="F16" s="338">
        <f t="shared" si="2"/>
        <v>0.46674602702980306</v>
      </c>
      <c r="G16" s="380">
        <v>0.3271</v>
      </c>
      <c r="H16" s="381">
        <v>2.0383900000000001</v>
      </c>
      <c r="I16" s="280" t="s">
        <v>141</v>
      </c>
    </row>
    <row r="17" spans="1:9" ht="16.149999999999999" thickBot="1" x14ac:dyDescent="0.35">
      <c r="A17" s="342" t="s">
        <v>83</v>
      </c>
      <c r="B17" s="342" t="s">
        <v>169</v>
      </c>
      <c r="C17" s="376" t="s">
        <v>108</v>
      </c>
      <c r="D17" s="352">
        <v>0.83754209999999996</v>
      </c>
      <c r="E17" s="345">
        <f t="shared" si="1"/>
        <v>-0.17728374788962578</v>
      </c>
      <c r="F17" s="345">
        <f t="shared" si="2"/>
        <v>0.37366098001101861</v>
      </c>
      <c r="G17" s="382">
        <v>0.4026614</v>
      </c>
      <c r="H17" s="383">
        <v>1.7421009999999999</v>
      </c>
      <c r="I17" s="281" t="s">
        <v>141</v>
      </c>
    </row>
    <row r="18" spans="1:9" ht="15.6" x14ac:dyDescent="0.3">
      <c r="A18" s="332" t="s">
        <v>72</v>
      </c>
      <c r="B18" s="332" t="s">
        <v>166</v>
      </c>
      <c r="C18" s="331" t="s">
        <v>108</v>
      </c>
      <c r="D18" s="350">
        <v>0.62</v>
      </c>
      <c r="E18" s="334">
        <f t="shared" si="1"/>
        <v>-0.4780358009429998</v>
      </c>
      <c r="F18" s="334">
        <f t="shared" si="2"/>
        <v>0.23651670352828832</v>
      </c>
      <c r="G18" s="384">
        <v>0.39</v>
      </c>
      <c r="H18" s="385">
        <v>0.98</v>
      </c>
      <c r="I18" s="279" t="s">
        <v>141</v>
      </c>
    </row>
    <row r="19" spans="1:9" ht="15.6" x14ac:dyDescent="0.3">
      <c r="A19" s="336" t="s">
        <v>104</v>
      </c>
      <c r="B19" s="336" t="s">
        <v>167</v>
      </c>
      <c r="C19" s="335" t="s">
        <v>108</v>
      </c>
      <c r="D19" s="351">
        <v>0.63</v>
      </c>
      <c r="E19" s="338">
        <f t="shared" si="1"/>
        <v>-0.46203545959655867</v>
      </c>
      <c r="F19" s="338">
        <f t="shared" si="2"/>
        <v>0.12822164708209499</v>
      </c>
      <c r="G19" s="380">
        <v>0.49</v>
      </c>
      <c r="H19" s="381">
        <v>0.81</v>
      </c>
      <c r="I19" s="280" t="s">
        <v>141</v>
      </c>
    </row>
    <row r="20" spans="1:9" ht="15.6" x14ac:dyDescent="0.3">
      <c r="A20" s="340" t="s">
        <v>80</v>
      </c>
      <c r="B20" s="340" t="s">
        <v>168</v>
      </c>
      <c r="C20" s="335" t="s">
        <v>108</v>
      </c>
      <c r="D20" s="351">
        <v>1.0624199999999999</v>
      </c>
      <c r="E20" s="338">
        <f t="shared" si="1"/>
        <v>6.0549324864043338E-2</v>
      </c>
      <c r="F20" s="338">
        <f t="shared" si="2"/>
        <v>0.48956151003068227</v>
      </c>
      <c r="G20" s="380">
        <v>0.40698000000000001</v>
      </c>
      <c r="H20" s="381">
        <v>2.77345</v>
      </c>
      <c r="I20" s="280" t="s">
        <v>141</v>
      </c>
    </row>
    <row r="21" spans="1:9" thickBot="1" x14ac:dyDescent="0.35">
      <c r="A21" s="342" t="s">
        <v>84</v>
      </c>
      <c r="B21" s="342" t="s">
        <v>169</v>
      </c>
      <c r="C21" s="376" t="s">
        <v>108</v>
      </c>
      <c r="D21" s="344">
        <v>0.93279719999999999</v>
      </c>
      <c r="E21" s="345">
        <f t="shared" si="1"/>
        <v>-6.9567465105680154E-2</v>
      </c>
      <c r="F21" s="345">
        <f t="shared" si="2"/>
        <v>0.39500489824470753</v>
      </c>
      <c r="G21" s="382">
        <v>0.43008299999999999</v>
      </c>
      <c r="H21" s="383">
        <v>2.0230929999999998</v>
      </c>
      <c r="I21" s="281" t="s">
        <v>141</v>
      </c>
    </row>
    <row r="22" spans="1:9" ht="15.6" x14ac:dyDescent="0.3">
      <c r="A22" s="332" t="s">
        <v>73</v>
      </c>
      <c r="B22" s="332" t="s">
        <v>166</v>
      </c>
      <c r="C22" s="331" t="s">
        <v>108</v>
      </c>
      <c r="D22" s="350">
        <v>0.57999999999999996</v>
      </c>
      <c r="E22" s="334">
        <f t="shared" si="1"/>
        <v>-0.54472717544167215</v>
      </c>
      <c r="F22" s="334">
        <f t="shared" si="2"/>
        <v>0.24332860820934152</v>
      </c>
      <c r="G22" s="384">
        <v>0.36</v>
      </c>
      <c r="H22" s="385">
        <v>0.93</v>
      </c>
      <c r="I22" s="279" t="s">
        <v>141</v>
      </c>
    </row>
    <row r="23" spans="1:9" ht="15.6" x14ac:dyDescent="0.3">
      <c r="A23" s="336" t="s">
        <v>105</v>
      </c>
      <c r="B23" s="336" t="s">
        <v>167</v>
      </c>
      <c r="C23" s="335" t="s">
        <v>108</v>
      </c>
      <c r="D23" s="351">
        <v>0.61</v>
      </c>
      <c r="E23" s="338">
        <f t="shared" si="1"/>
        <v>-0.49429632181478012</v>
      </c>
      <c r="F23" s="338">
        <f t="shared" si="2"/>
        <v>0.13302360329757787</v>
      </c>
      <c r="G23" s="380">
        <v>0.47</v>
      </c>
      <c r="H23" s="381">
        <v>0.8</v>
      </c>
      <c r="I23" s="280" t="s">
        <v>141</v>
      </c>
    </row>
    <row r="24" spans="1:9" ht="15.6" x14ac:dyDescent="0.3">
      <c r="A24" s="340" t="s">
        <v>81</v>
      </c>
      <c r="B24" s="340" t="s">
        <v>168</v>
      </c>
      <c r="C24" s="335" t="s">
        <v>108</v>
      </c>
      <c r="D24" s="351">
        <v>0.97092999999999996</v>
      </c>
      <c r="E24" s="338">
        <f t="shared" si="1"/>
        <v>-2.9500903917684746E-2</v>
      </c>
      <c r="F24" s="338">
        <f t="shared" si="2"/>
        <v>0.5029358041372749</v>
      </c>
      <c r="G24" s="380">
        <v>0.36231000000000002</v>
      </c>
      <c r="H24" s="381">
        <v>2.6019100000000002</v>
      </c>
      <c r="I24" s="280" t="s">
        <v>141</v>
      </c>
    </row>
    <row r="25" spans="1:9" ht="16.149999999999999" thickBot="1" x14ac:dyDescent="0.35">
      <c r="A25" s="342" t="s">
        <v>85</v>
      </c>
      <c r="B25" s="342" t="s">
        <v>169</v>
      </c>
      <c r="C25" s="376" t="s">
        <v>108</v>
      </c>
      <c r="D25" s="352">
        <v>0.99697309999999995</v>
      </c>
      <c r="E25" s="345">
        <f t="shared" si="1"/>
        <v>-3.0314903271194474E-3</v>
      </c>
      <c r="F25" s="345">
        <f t="shared" si="2"/>
        <v>0.42063432931470246</v>
      </c>
      <c r="G25" s="382">
        <v>0.43715179999999998</v>
      </c>
      <c r="H25" s="383">
        <v>2.2737080000000001</v>
      </c>
      <c r="I25" s="281" t="s">
        <v>141</v>
      </c>
    </row>
    <row r="26" spans="1:9" ht="14.45" x14ac:dyDescent="0.3">
      <c r="A26" s="357" t="s">
        <v>145</v>
      </c>
      <c r="B26" s="357" t="s">
        <v>166</v>
      </c>
      <c r="C26" s="366" t="s">
        <v>144</v>
      </c>
      <c r="D26" s="367"/>
      <c r="E26" s="358"/>
      <c r="F26" s="358"/>
      <c r="G26" s="388"/>
      <c r="H26" s="389"/>
      <c r="I26" s="359" t="s">
        <v>49</v>
      </c>
    </row>
    <row r="27" spans="1:9" ht="15.75" x14ac:dyDescent="0.3">
      <c r="A27" s="336" t="s">
        <v>146</v>
      </c>
      <c r="B27" s="336" t="s">
        <v>167</v>
      </c>
      <c r="C27" s="335" t="s">
        <v>144</v>
      </c>
      <c r="D27" s="337">
        <v>0.51</v>
      </c>
      <c r="E27" s="338">
        <f t="shared" si="1"/>
        <v>-0.67334455326376563</v>
      </c>
      <c r="F27" s="338">
        <f t="shared" si="2"/>
        <v>0.13686938091565273</v>
      </c>
      <c r="G27" s="380">
        <v>0.39</v>
      </c>
      <c r="H27" s="381">
        <v>0.68</v>
      </c>
      <c r="I27" s="280" t="s">
        <v>141</v>
      </c>
    </row>
    <row r="28" spans="1:9" ht="15.75" x14ac:dyDescent="0.3">
      <c r="A28" s="340" t="s">
        <v>147</v>
      </c>
      <c r="B28" s="340" t="s">
        <v>168</v>
      </c>
      <c r="C28" s="335" t="s">
        <v>144</v>
      </c>
      <c r="D28" s="337">
        <v>1.1185</v>
      </c>
      <c r="E28" s="338">
        <f t="shared" si="1"/>
        <v>0.1119885019480473</v>
      </c>
      <c r="F28" s="338">
        <f t="shared" si="2"/>
        <v>0.42015476523784562</v>
      </c>
      <c r="G28" s="380">
        <v>0.4909</v>
      </c>
      <c r="H28" s="381">
        <v>2.5487500000000001</v>
      </c>
      <c r="I28" s="280" t="s">
        <v>141</v>
      </c>
    </row>
    <row r="29" spans="1:9" ht="16.5" thickBot="1" x14ac:dyDescent="0.35">
      <c r="A29" s="360" t="s">
        <v>148</v>
      </c>
      <c r="B29" s="360" t="s">
        <v>169</v>
      </c>
      <c r="C29" s="377" t="s">
        <v>144</v>
      </c>
      <c r="D29" s="307"/>
      <c r="E29" s="362"/>
      <c r="F29" s="362"/>
      <c r="G29" s="386"/>
      <c r="H29" s="387"/>
      <c r="I29" s="363" t="s">
        <v>49</v>
      </c>
    </row>
    <row r="30" spans="1:9" ht="15.75" x14ac:dyDescent="0.3">
      <c r="A30" s="357" t="s">
        <v>149</v>
      </c>
      <c r="B30" s="357" t="s">
        <v>166</v>
      </c>
      <c r="C30" s="366" t="s">
        <v>144</v>
      </c>
      <c r="D30" s="367"/>
      <c r="E30" s="358"/>
      <c r="F30" s="358"/>
      <c r="G30" s="388"/>
      <c r="H30" s="389"/>
      <c r="I30" s="359" t="s">
        <v>49</v>
      </c>
    </row>
    <row r="31" spans="1:9" ht="15.75" x14ac:dyDescent="0.3">
      <c r="A31" s="336" t="s">
        <v>150</v>
      </c>
      <c r="B31" s="336" t="s">
        <v>167</v>
      </c>
      <c r="C31" s="335" t="s">
        <v>144</v>
      </c>
      <c r="D31" s="337">
        <v>0.61</v>
      </c>
      <c r="E31" s="338">
        <f t="shared" si="1"/>
        <v>-0.49429632181478012</v>
      </c>
      <c r="F31" s="338">
        <f t="shared" si="2"/>
        <v>0.15520988489948542</v>
      </c>
      <c r="G31" s="380">
        <v>0.45</v>
      </c>
      <c r="H31" s="381">
        <v>0.83</v>
      </c>
      <c r="I31" s="280" t="s">
        <v>141</v>
      </c>
    </row>
    <row r="32" spans="1:9" ht="15.75" x14ac:dyDescent="0.3">
      <c r="A32" s="340" t="s">
        <v>151</v>
      </c>
      <c r="B32" s="340" t="s">
        <v>168</v>
      </c>
      <c r="C32" s="335" t="s">
        <v>144</v>
      </c>
      <c r="D32" s="337">
        <v>1.4371100000000001</v>
      </c>
      <c r="E32" s="338">
        <f t="shared" si="1"/>
        <v>0.36263415253185999</v>
      </c>
      <c r="F32" s="338">
        <f t="shared" si="2"/>
        <v>0.44284430921800055</v>
      </c>
      <c r="G32" s="380">
        <v>0.60329999999999995</v>
      </c>
      <c r="H32" s="381">
        <v>3.42327</v>
      </c>
      <c r="I32" s="280" t="s">
        <v>141</v>
      </c>
    </row>
    <row r="33" spans="1:9" ht="16.5" thickBot="1" x14ac:dyDescent="0.35">
      <c r="A33" s="360" t="s">
        <v>152</v>
      </c>
      <c r="B33" s="360" t="s">
        <v>169</v>
      </c>
      <c r="C33" s="377" t="s">
        <v>144</v>
      </c>
      <c r="D33" s="307"/>
      <c r="E33" s="362"/>
      <c r="F33" s="362"/>
      <c r="G33" s="386"/>
      <c r="H33" s="387"/>
      <c r="I33" s="363" t="s">
        <v>49</v>
      </c>
    </row>
    <row r="34" spans="1:9" ht="15.75" x14ac:dyDescent="0.3">
      <c r="A34" s="357" t="s">
        <v>153</v>
      </c>
      <c r="B34" s="357" t="s">
        <v>166</v>
      </c>
      <c r="C34" s="366" t="s">
        <v>144</v>
      </c>
      <c r="D34" s="367"/>
      <c r="E34" s="358"/>
      <c r="F34" s="358"/>
      <c r="G34" s="388"/>
      <c r="H34" s="389"/>
      <c r="I34" s="359" t="s">
        <v>49</v>
      </c>
    </row>
    <row r="35" spans="1:9" ht="15.75" x14ac:dyDescent="0.3">
      <c r="A35" s="336" t="s">
        <v>154</v>
      </c>
      <c r="B35" s="336" t="s">
        <v>167</v>
      </c>
      <c r="C35" s="335" t="s">
        <v>144</v>
      </c>
      <c r="D35" s="337">
        <v>0.59</v>
      </c>
      <c r="E35" s="338">
        <f t="shared" si="1"/>
        <v>-0.52763274208237199</v>
      </c>
      <c r="F35" s="338">
        <f t="shared" si="2"/>
        <v>0.16139659602661074</v>
      </c>
      <c r="G35" s="380">
        <v>0.43</v>
      </c>
      <c r="H35" s="381">
        <v>0.81</v>
      </c>
      <c r="I35" s="280" t="s">
        <v>141</v>
      </c>
    </row>
    <row r="36" spans="1:9" ht="15.75" x14ac:dyDescent="0.3">
      <c r="A36" s="340" t="s">
        <v>155</v>
      </c>
      <c r="B36" s="340" t="s">
        <v>168</v>
      </c>
      <c r="C36" s="335" t="s">
        <v>144</v>
      </c>
      <c r="D36" s="337">
        <v>1.2930600000000001</v>
      </c>
      <c r="E36" s="338">
        <f t="shared" si="1"/>
        <v>0.25701150242539855</v>
      </c>
      <c r="F36" s="338">
        <f t="shared" si="2"/>
        <v>0.45822279028485141</v>
      </c>
      <c r="G36" s="380">
        <v>0.52671000000000001</v>
      </c>
      <c r="H36" s="381">
        <v>3.1744599999999998</v>
      </c>
      <c r="I36" s="280" t="s">
        <v>141</v>
      </c>
    </row>
    <row r="37" spans="1:9" ht="16.5" thickBot="1" x14ac:dyDescent="0.35">
      <c r="A37" s="360" t="s">
        <v>156</v>
      </c>
      <c r="B37" s="360" t="s">
        <v>169</v>
      </c>
      <c r="C37" s="377" t="s">
        <v>144</v>
      </c>
      <c r="D37" s="307"/>
      <c r="E37" s="362"/>
      <c r="F37" s="362"/>
      <c r="G37" s="386"/>
      <c r="H37" s="387"/>
      <c r="I37" s="363" t="s">
        <v>49</v>
      </c>
    </row>
    <row r="49" spans="1:8" x14ac:dyDescent="0.25">
      <c r="A49" s="53"/>
      <c r="B49" s="53"/>
      <c r="C49" s="53"/>
      <c r="D49" s="35"/>
      <c r="E49" s="51"/>
      <c r="F49" s="51"/>
      <c r="G49" s="35"/>
      <c r="H49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0" workbookViewId="0">
      <selection activeCell="I21" sqref="I21"/>
    </sheetView>
  </sheetViews>
  <sheetFormatPr defaultColWidth="9.140625" defaultRowHeight="15" x14ac:dyDescent="0.25"/>
  <cols>
    <col min="1" max="1" width="22.5703125" style="126" customWidth="1"/>
    <col min="2" max="2" width="16.42578125" style="126" customWidth="1"/>
    <col min="3" max="3" width="11.85546875" style="126" customWidth="1"/>
    <col min="4" max="4" width="10.28515625" style="237" customWidth="1"/>
    <col min="5" max="5" width="7.42578125" style="308" customWidth="1"/>
    <col min="6" max="6" width="8.5703125" style="308" customWidth="1"/>
    <col min="7" max="7" width="6.42578125" style="237" customWidth="1"/>
    <col min="8" max="8" width="7.7109375" style="237" customWidth="1"/>
    <col min="9" max="9" width="11.85546875" style="35" customWidth="1"/>
    <col min="10" max="16384" width="9.140625" style="53"/>
  </cols>
  <sheetData>
    <row r="1" spans="1:9" thickBot="1" x14ac:dyDescent="0.35">
      <c r="A1" s="312" t="s">
        <v>0</v>
      </c>
      <c r="B1" s="312" t="s">
        <v>170</v>
      </c>
      <c r="C1" s="312" t="s">
        <v>107</v>
      </c>
      <c r="D1" s="374" t="s">
        <v>13</v>
      </c>
      <c r="E1" s="374" t="s">
        <v>35</v>
      </c>
      <c r="F1" s="328" t="s">
        <v>1</v>
      </c>
      <c r="G1" s="301" t="s">
        <v>2</v>
      </c>
      <c r="H1" s="328" t="s">
        <v>3</v>
      </c>
      <c r="I1" s="392" t="s">
        <v>171</v>
      </c>
    </row>
    <row r="2" spans="1:9" ht="15.75" customHeight="1" x14ac:dyDescent="0.3">
      <c r="A2" s="332" t="s">
        <v>50</v>
      </c>
      <c r="B2" s="332" t="s">
        <v>166</v>
      </c>
      <c r="C2" s="332" t="s">
        <v>116</v>
      </c>
      <c r="D2" s="384">
        <v>1.8</v>
      </c>
      <c r="E2" s="395">
        <f t="shared" ref="E2" si="0">LN(D2)</f>
        <v>0.58778666490211906</v>
      </c>
      <c r="F2" s="396">
        <f>(LN(D2/G2))/1.96</f>
        <v>0.12822164708209499</v>
      </c>
      <c r="G2" s="354">
        <v>1.4</v>
      </c>
      <c r="H2" s="385">
        <v>2.31</v>
      </c>
      <c r="I2" s="273" t="s">
        <v>141</v>
      </c>
    </row>
    <row r="3" spans="1:9" ht="15.6" customHeight="1" x14ac:dyDescent="0.3">
      <c r="A3" s="336" t="s">
        <v>66</v>
      </c>
      <c r="B3" s="336" t="s">
        <v>167</v>
      </c>
      <c r="C3" s="336" t="s">
        <v>117</v>
      </c>
      <c r="D3" s="380">
        <v>2.11</v>
      </c>
      <c r="E3" s="397">
        <f t="shared" ref="E3:E35" si="1">LN(D3)</f>
        <v>0.74668794748797507</v>
      </c>
      <c r="F3" s="398">
        <f t="shared" ref="F3:F35" si="2">(LN(D3/G3))/1.96</f>
        <v>0.17409328539786256</v>
      </c>
      <c r="G3" s="355">
        <v>1.5</v>
      </c>
      <c r="H3" s="381">
        <v>2.96</v>
      </c>
      <c r="I3" s="275" t="s">
        <v>141</v>
      </c>
    </row>
    <row r="4" spans="1:9" ht="14.45" x14ac:dyDescent="0.3">
      <c r="A4" s="316" t="s">
        <v>58</v>
      </c>
      <c r="B4" s="316" t="s">
        <v>168</v>
      </c>
      <c r="C4" s="315" t="s">
        <v>117</v>
      </c>
      <c r="D4" s="303"/>
      <c r="E4" s="319"/>
      <c r="F4" s="325"/>
      <c r="H4" s="310"/>
      <c r="I4" s="321" t="s">
        <v>49</v>
      </c>
    </row>
    <row r="5" spans="1:9" thickBot="1" x14ac:dyDescent="0.35">
      <c r="A5" s="342" t="s">
        <v>62</v>
      </c>
      <c r="B5" s="342" t="s">
        <v>169</v>
      </c>
      <c r="C5" s="343" t="s">
        <v>117</v>
      </c>
      <c r="D5" s="382">
        <v>2.5769229999999999</v>
      </c>
      <c r="E5" s="399">
        <f t="shared" si="1"/>
        <v>0.94659605151873727</v>
      </c>
      <c r="F5" s="400">
        <f t="shared" si="2"/>
        <v>0.78136104559202568</v>
      </c>
      <c r="G5" s="356">
        <v>0.55717740000000004</v>
      </c>
      <c r="H5" s="383">
        <v>11.91817</v>
      </c>
      <c r="I5" s="277" t="s">
        <v>141</v>
      </c>
    </row>
    <row r="6" spans="1:9" ht="14.45" x14ac:dyDescent="0.3">
      <c r="A6" s="332" t="s">
        <v>51</v>
      </c>
      <c r="B6" s="332" t="s">
        <v>166</v>
      </c>
      <c r="C6" s="332" t="s">
        <v>116</v>
      </c>
      <c r="D6" s="384">
        <v>1.39</v>
      </c>
      <c r="E6" s="395">
        <f t="shared" si="1"/>
        <v>0.3293037471426003</v>
      </c>
      <c r="F6" s="396">
        <f t="shared" si="2"/>
        <v>0.13349239727999257</v>
      </c>
      <c r="G6" s="354">
        <v>1.07</v>
      </c>
      <c r="H6" s="385">
        <v>1.8</v>
      </c>
      <c r="I6" s="273" t="s">
        <v>141</v>
      </c>
    </row>
    <row r="7" spans="1:9" ht="14.45" x14ac:dyDescent="0.3">
      <c r="A7" s="336" t="s">
        <v>67</v>
      </c>
      <c r="B7" s="336" t="s">
        <v>167</v>
      </c>
      <c r="C7" s="336" t="s">
        <v>116</v>
      </c>
      <c r="D7" s="380">
        <v>1.58</v>
      </c>
      <c r="E7" s="397">
        <f t="shared" si="1"/>
        <v>0.45742484703887548</v>
      </c>
      <c r="F7" s="398">
        <f t="shared" si="2"/>
        <v>0.18475238124211762</v>
      </c>
      <c r="G7" s="355">
        <v>1.1000000000000001</v>
      </c>
      <c r="H7" s="381">
        <v>2.25</v>
      </c>
      <c r="I7" s="275" t="s">
        <v>141</v>
      </c>
    </row>
    <row r="8" spans="1:9" ht="14.45" x14ac:dyDescent="0.3">
      <c r="A8" s="369" t="s">
        <v>59</v>
      </c>
      <c r="B8" s="369" t="s">
        <v>168</v>
      </c>
      <c r="C8" s="370" t="s">
        <v>116</v>
      </c>
      <c r="D8" s="390"/>
      <c r="E8" s="408"/>
      <c r="F8" s="409"/>
      <c r="G8" s="410"/>
      <c r="H8" s="391"/>
      <c r="I8" s="411" t="s">
        <v>49</v>
      </c>
    </row>
    <row r="9" spans="1:9" thickBot="1" x14ac:dyDescent="0.35">
      <c r="A9" s="342" t="s">
        <v>63</v>
      </c>
      <c r="B9" s="342" t="s">
        <v>169</v>
      </c>
      <c r="C9" s="343" t="s">
        <v>116</v>
      </c>
      <c r="D9" s="382">
        <v>1.1779310000000001</v>
      </c>
      <c r="E9" s="399">
        <f t="shared" si="1"/>
        <v>0.16375950965989003</v>
      </c>
      <c r="F9" s="400">
        <f t="shared" si="2"/>
        <v>0.89043769965826924</v>
      </c>
      <c r="G9" s="356">
        <v>0.20566670000000001</v>
      </c>
      <c r="H9" s="383">
        <v>6.7464529999999998</v>
      </c>
      <c r="I9" s="277" t="s">
        <v>141</v>
      </c>
    </row>
    <row r="10" spans="1:9" s="288" customFormat="1" ht="14.45" x14ac:dyDescent="0.3">
      <c r="A10" s="347" t="s">
        <v>52</v>
      </c>
      <c r="B10" s="347" t="s">
        <v>166</v>
      </c>
      <c r="C10" s="347" t="s">
        <v>116</v>
      </c>
      <c r="D10" s="384">
        <v>1.35</v>
      </c>
      <c r="E10" s="395">
        <f t="shared" si="1"/>
        <v>0.30010459245033816</v>
      </c>
      <c r="F10" s="396">
        <f t="shared" si="2"/>
        <v>0.1331040200495188</v>
      </c>
      <c r="G10" s="354">
        <v>1.04</v>
      </c>
      <c r="H10" s="385">
        <v>1.76</v>
      </c>
      <c r="I10" s="401" t="s">
        <v>141</v>
      </c>
    </row>
    <row r="11" spans="1:9" ht="14.45" x14ac:dyDescent="0.3">
      <c r="A11" s="336" t="s">
        <v>68</v>
      </c>
      <c r="B11" s="336" t="s">
        <v>167</v>
      </c>
      <c r="C11" s="336" t="s">
        <v>116</v>
      </c>
      <c r="D11" s="380">
        <v>1.52</v>
      </c>
      <c r="E11" s="397">
        <f t="shared" si="1"/>
        <v>0.41871033485818504</v>
      </c>
      <c r="F11" s="398">
        <f t="shared" si="2"/>
        <v>0.18389868710929042</v>
      </c>
      <c r="G11" s="355">
        <v>1.06</v>
      </c>
      <c r="H11" s="381">
        <v>2.1800000000000002</v>
      </c>
      <c r="I11" s="275" t="s">
        <v>141</v>
      </c>
    </row>
    <row r="12" spans="1:9" s="236" customFormat="1" ht="14.45" x14ac:dyDescent="0.3">
      <c r="A12" s="316" t="s">
        <v>60</v>
      </c>
      <c r="B12" s="316" t="s">
        <v>168</v>
      </c>
      <c r="C12" s="315" t="s">
        <v>116</v>
      </c>
      <c r="D12" s="303"/>
      <c r="E12" s="319"/>
      <c r="F12" s="325"/>
      <c r="G12" s="237"/>
      <c r="H12" s="310"/>
      <c r="I12" s="329" t="s">
        <v>49</v>
      </c>
    </row>
    <row r="13" spans="1:9" ht="15" customHeight="1" thickBot="1" x14ac:dyDescent="0.35">
      <c r="A13" s="342" t="s">
        <v>64</v>
      </c>
      <c r="B13" s="342" t="s">
        <v>169</v>
      </c>
      <c r="C13" s="343" t="s">
        <v>116</v>
      </c>
      <c r="D13" s="382">
        <v>1.733668</v>
      </c>
      <c r="E13" s="399">
        <f t="shared" si="1"/>
        <v>0.55023939520539866</v>
      </c>
      <c r="F13" s="400">
        <f t="shared" si="2"/>
        <v>1.1313544574281467</v>
      </c>
      <c r="G13" s="356">
        <v>0.188772</v>
      </c>
      <c r="H13" s="383">
        <v>15.92188</v>
      </c>
      <c r="I13" s="277" t="s">
        <v>141</v>
      </c>
    </row>
    <row r="14" spans="1:9" ht="15.6" x14ac:dyDescent="0.3">
      <c r="A14" s="332" t="s">
        <v>71</v>
      </c>
      <c r="B14" s="332" t="s">
        <v>166</v>
      </c>
      <c r="C14" s="332" t="s">
        <v>108</v>
      </c>
      <c r="D14" s="402">
        <v>0.18</v>
      </c>
      <c r="E14" s="395">
        <f t="shared" si="1"/>
        <v>-1.7147984280919266</v>
      </c>
      <c r="F14" s="396">
        <f t="shared" si="2"/>
        <v>0.41373990623282081</v>
      </c>
      <c r="G14" s="354">
        <v>0.08</v>
      </c>
      <c r="H14" s="385">
        <v>0.38</v>
      </c>
      <c r="I14" s="273" t="s">
        <v>141</v>
      </c>
    </row>
    <row r="15" spans="1:9" ht="15.6" x14ac:dyDescent="0.3">
      <c r="A15" s="336" t="s">
        <v>103</v>
      </c>
      <c r="B15" s="336" t="s">
        <v>167</v>
      </c>
      <c r="C15" s="336" t="s">
        <v>108</v>
      </c>
      <c r="D15" s="403">
        <v>0.49</v>
      </c>
      <c r="E15" s="397">
        <f t="shared" si="1"/>
        <v>-0.71334988787746478</v>
      </c>
      <c r="F15" s="398">
        <f t="shared" si="2"/>
        <v>0.20169017175721757</v>
      </c>
      <c r="G15" s="355">
        <v>0.33</v>
      </c>
      <c r="H15" s="381">
        <v>0.73</v>
      </c>
      <c r="I15" s="275" t="s">
        <v>141</v>
      </c>
    </row>
    <row r="16" spans="1:9" ht="15.6" x14ac:dyDescent="0.3">
      <c r="A16" s="316" t="s">
        <v>79</v>
      </c>
      <c r="B16" s="316" t="s">
        <v>168</v>
      </c>
      <c r="C16" s="315" t="s">
        <v>108</v>
      </c>
      <c r="D16" s="305"/>
      <c r="E16" s="319"/>
      <c r="F16" s="325"/>
      <c r="H16" s="310"/>
      <c r="I16" s="321" t="s">
        <v>49</v>
      </c>
    </row>
    <row r="17" spans="1:9" ht="16.149999999999999" thickBot="1" x14ac:dyDescent="0.35">
      <c r="A17" s="317" t="s">
        <v>83</v>
      </c>
      <c r="B17" s="317" t="s">
        <v>169</v>
      </c>
      <c r="C17" s="330" t="s">
        <v>108</v>
      </c>
      <c r="D17" s="306"/>
      <c r="E17" s="393"/>
      <c r="F17" s="394"/>
      <c r="G17" s="309"/>
      <c r="H17" s="323"/>
      <c r="I17" s="327" t="s">
        <v>49</v>
      </c>
    </row>
    <row r="18" spans="1:9" ht="15.6" x14ac:dyDescent="0.3">
      <c r="A18" s="332" t="s">
        <v>72</v>
      </c>
      <c r="B18" s="332" t="s">
        <v>166</v>
      </c>
      <c r="C18" s="332" t="s">
        <v>108</v>
      </c>
      <c r="D18" s="402">
        <v>0.33</v>
      </c>
      <c r="E18" s="395">
        <f t="shared" si="1"/>
        <v>-1.1086626245216111</v>
      </c>
      <c r="F18" s="396">
        <f t="shared" si="2"/>
        <v>0.4022741634511583</v>
      </c>
      <c r="G18" s="354">
        <v>0.15</v>
      </c>
      <c r="H18" s="385">
        <v>0.73</v>
      </c>
      <c r="I18" s="273" t="s">
        <v>141</v>
      </c>
    </row>
    <row r="19" spans="1:9" ht="15.6" x14ac:dyDescent="0.3">
      <c r="A19" s="336" t="s">
        <v>104</v>
      </c>
      <c r="B19" s="336" t="s">
        <v>167</v>
      </c>
      <c r="C19" s="336" t="s">
        <v>108</v>
      </c>
      <c r="D19" s="403">
        <v>0.57999999999999996</v>
      </c>
      <c r="E19" s="397">
        <f t="shared" si="1"/>
        <v>-0.54472717544167215</v>
      </c>
      <c r="F19" s="398">
        <f t="shared" si="2"/>
        <v>0.21574329123471098</v>
      </c>
      <c r="G19" s="355">
        <v>0.38</v>
      </c>
      <c r="H19" s="381">
        <v>0.87</v>
      </c>
      <c r="I19" s="275" t="s">
        <v>141</v>
      </c>
    </row>
    <row r="20" spans="1:9" ht="15.6" x14ac:dyDescent="0.3">
      <c r="A20" s="316" t="s">
        <v>80</v>
      </c>
      <c r="B20" s="316" t="s">
        <v>168</v>
      </c>
      <c r="C20" s="315" t="s">
        <v>108</v>
      </c>
      <c r="D20" s="305"/>
      <c r="E20" s="319"/>
      <c r="F20" s="325"/>
      <c r="H20" s="310"/>
      <c r="I20" s="321" t="s">
        <v>49</v>
      </c>
    </row>
    <row r="21" spans="1:9" ht="16.149999999999999" thickBot="1" x14ac:dyDescent="0.35">
      <c r="A21" s="317" t="s">
        <v>84</v>
      </c>
      <c r="B21" s="317" t="s">
        <v>169</v>
      </c>
      <c r="C21" s="330" t="s">
        <v>108</v>
      </c>
      <c r="D21" s="306"/>
      <c r="E21" s="393"/>
      <c r="F21" s="394"/>
      <c r="G21" s="309"/>
      <c r="H21" s="323"/>
      <c r="I21" s="327" t="s">
        <v>49</v>
      </c>
    </row>
    <row r="22" spans="1:9" ht="15.6" x14ac:dyDescent="0.3">
      <c r="A22" s="332" t="s">
        <v>73</v>
      </c>
      <c r="B22" s="332" t="s">
        <v>166</v>
      </c>
      <c r="C22" s="332" t="s">
        <v>108</v>
      </c>
      <c r="D22" s="402">
        <v>0.35</v>
      </c>
      <c r="E22" s="395">
        <f t="shared" si="1"/>
        <v>-1.0498221244986778</v>
      </c>
      <c r="F22" s="396">
        <f t="shared" si="2"/>
        <v>0.39936700982124107</v>
      </c>
      <c r="G22" s="354">
        <v>0.16</v>
      </c>
      <c r="H22" s="385">
        <v>0.77</v>
      </c>
      <c r="I22" s="273" t="s">
        <v>141</v>
      </c>
    </row>
    <row r="23" spans="1:9" ht="15.6" x14ac:dyDescent="0.3">
      <c r="A23" s="336" t="s">
        <v>105</v>
      </c>
      <c r="B23" s="336" t="s">
        <v>167</v>
      </c>
      <c r="C23" s="336" t="s">
        <v>108</v>
      </c>
      <c r="D23" s="403">
        <v>0.56000000000000005</v>
      </c>
      <c r="E23" s="397">
        <f t="shared" si="1"/>
        <v>-0.57981849525294205</v>
      </c>
      <c r="F23" s="398">
        <f t="shared" si="2"/>
        <v>0.21144580514843106</v>
      </c>
      <c r="G23" s="355">
        <v>0.37</v>
      </c>
      <c r="H23" s="381">
        <v>0.86</v>
      </c>
      <c r="I23" s="275" t="s">
        <v>141</v>
      </c>
    </row>
    <row r="24" spans="1:9" ht="15.6" x14ac:dyDescent="0.3">
      <c r="A24" s="316" t="s">
        <v>81</v>
      </c>
      <c r="B24" s="316" t="s">
        <v>168</v>
      </c>
      <c r="C24" s="315" t="s">
        <v>108</v>
      </c>
      <c r="D24" s="305"/>
      <c r="E24" s="319"/>
      <c r="F24" s="325"/>
      <c r="H24" s="310"/>
      <c r="I24" s="321" t="s">
        <v>49</v>
      </c>
    </row>
    <row r="25" spans="1:9" ht="16.149999999999999" thickBot="1" x14ac:dyDescent="0.35">
      <c r="A25" s="317" t="s">
        <v>85</v>
      </c>
      <c r="B25" s="317" t="s">
        <v>169</v>
      </c>
      <c r="C25" s="330" t="s">
        <v>108</v>
      </c>
      <c r="D25" s="306"/>
      <c r="E25" s="393"/>
      <c r="F25" s="394"/>
      <c r="G25" s="309"/>
      <c r="H25" s="323"/>
      <c r="I25" s="327" t="s">
        <v>49</v>
      </c>
    </row>
    <row r="26" spans="1:9" ht="14.45" x14ac:dyDescent="0.3">
      <c r="A26" s="416" t="s">
        <v>145</v>
      </c>
      <c r="B26" s="313" t="s">
        <v>166</v>
      </c>
      <c r="C26" s="313" t="s">
        <v>144</v>
      </c>
      <c r="D26" s="417"/>
      <c r="E26" s="318"/>
      <c r="F26" s="324"/>
      <c r="G26" s="302"/>
      <c r="H26" s="322"/>
      <c r="I26" s="326" t="s">
        <v>49</v>
      </c>
    </row>
    <row r="27" spans="1:9" ht="15.75" x14ac:dyDescent="0.3">
      <c r="A27" s="335" t="s">
        <v>146</v>
      </c>
      <c r="B27" s="336" t="s">
        <v>167</v>
      </c>
      <c r="C27" s="336" t="s">
        <v>144</v>
      </c>
      <c r="D27" s="337">
        <v>0.45</v>
      </c>
      <c r="E27" s="397">
        <f t="shared" si="1"/>
        <v>-0.79850769621777162</v>
      </c>
      <c r="F27" s="398">
        <f t="shared" si="2"/>
        <v>0.26062531824795437</v>
      </c>
      <c r="G27" s="380">
        <v>0.27</v>
      </c>
      <c r="H27" s="381">
        <v>0.75</v>
      </c>
      <c r="I27" s="275" t="s">
        <v>141</v>
      </c>
    </row>
    <row r="28" spans="1:9" ht="15.75" x14ac:dyDescent="0.3">
      <c r="A28" s="412" t="s">
        <v>147</v>
      </c>
      <c r="B28" s="316" t="s">
        <v>168</v>
      </c>
      <c r="C28" s="315" t="s">
        <v>144</v>
      </c>
      <c r="D28" s="300"/>
      <c r="E28" s="319"/>
      <c r="F28" s="325"/>
      <c r="G28" s="303"/>
      <c r="H28" s="310"/>
      <c r="I28" s="321" t="s">
        <v>49</v>
      </c>
    </row>
    <row r="29" spans="1:9" ht="16.5" thickBot="1" x14ac:dyDescent="0.35">
      <c r="A29" s="404" t="s">
        <v>148</v>
      </c>
      <c r="B29" s="317" t="s">
        <v>169</v>
      </c>
      <c r="C29" s="330" t="s">
        <v>144</v>
      </c>
      <c r="D29" s="418"/>
      <c r="E29" s="393"/>
      <c r="F29" s="394"/>
      <c r="G29" s="304"/>
      <c r="H29" s="323"/>
      <c r="I29" s="327" t="s">
        <v>49</v>
      </c>
    </row>
    <row r="30" spans="1:9" ht="15.75" x14ac:dyDescent="0.3">
      <c r="A30" s="416" t="s">
        <v>149</v>
      </c>
      <c r="B30" s="313" t="s">
        <v>166</v>
      </c>
      <c r="C30" s="313" t="s">
        <v>144</v>
      </c>
      <c r="D30" s="417"/>
      <c r="E30" s="318"/>
      <c r="F30" s="324"/>
      <c r="G30" s="302"/>
      <c r="H30" s="322"/>
      <c r="I30" s="326" t="s">
        <v>49</v>
      </c>
    </row>
    <row r="31" spans="1:9" ht="15.75" x14ac:dyDescent="0.3">
      <c r="A31" s="335" t="s">
        <v>150</v>
      </c>
      <c r="B31" s="336" t="s">
        <v>167</v>
      </c>
      <c r="C31" s="336" t="s">
        <v>144</v>
      </c>
      <c r="D31" s="337">
        <v>0.54</v>
      </c>
      <c r="E31" s="397">
        <f t="shared" si="1"/>
        <v>-0.61618613942381695</v>
      </c>
      <c r="F31" s="398">
        <f t="shared" si="2"/>
        <v>0.26696333865538158</v>
      </c>
      <c r="G31" s="380">
        <v>0.32</v>
      </c>
      <c r="H31" s="381">
        <v>0.9</v>
      </c>
      <c r="I31" s="275" t="s">
        <v>141</v>
      </c>
    </row>
    <row r="32" spans="1:9" ht="15.75" x14ac:dyDescent="0.3">
      <c r="A32" s="412" t="s">
        <v>151</v>
      </c>
      <c r="B32" s="316" t="s">
        <v>168</v>
      </c>
      <c r="C32" s="315" t="s">
        <v>144</v>
      </c>
      <c r="D32" s="300"/>
      <c r="E32" s="319"/>
      <c r="F32" s="325"/>
      <c r="G32" s="303"/>
      <c r="H32" s="310"/>
      <c r="I32" s="321" t="s">
        <v>49</v>
      </c>
    </row>
    <row r="33" spans="1:9" ht="16.5" thickBot="1" x14ac:dyDescent="0.35">
      <c r="A33" s="404" t="s">
        <v>152</v>
      </c>
      <c r="B33" s="317" t="s">
        <v>169</v>
      </c>
      <c r="C33" s="330" t="s">
        <v>144</v>
      </c>
      <c r="D33" s="418"/>
      <c r="E33" s="393"/>
      <c r="F33" s="394"/>
      <c r="G33" s="304"/>
      <c r="H33" s="323"/>
      <c r="I33" s="327" t="s">
        <v>49</v>
      </c>
    </row>
    <row r="34" spans="1:9" ht="15.75" x14ac:dyDescent="0.3">
      <c r="A34" s="416" t="s">
        <v>153</v>
      </c>
      <c r="B34" s="313" t="s">
        <v>166</v>
      </c>
      <c r="C34" s="313" t="s">
        <v>144</v>
      </c>
      <c r="D34" s="417"/>
      <c r="E34" s="318"/>
      <c r="F34" s="324"/>
      <c r="G34" s="302"/>
      <c r="H34" s="322"/>
      <c r="I34" s="326" t="s">
        <v>49</v>
      </c>
    </row>
    <row r="35" spans="1:9" ht="15.75" x14ac:dyDescent="0.3">
      <c r="A35" s="335" t="s">
        <v>154</v>
      </c>
      <c r="B35" s="336" t="s">
        <v>167</v>
      </c>
      <c r="C35" s="336" t="s">
        <v>144</v>
      </c>
      <c r="D35" s="337">
        <v>0.52</v>
      </c>
      <c r="E35" s="397">
        <f t="shared" si="1"/>
        <v>-0.65392646740666394</v>
      </c>
      <c r="F35" s="398">
        <f t="shared" si="2"/>
        <v>0.2639063847430006</v>
      </c>
      <c r="G35" s="380">
        <v>0.31</v>
      </c>
      <c r="H35" s="381">
        <v>0.88</v>
      </c>
      <c r="I35" s="275" t="s">
        <v>141</v>
      </c>
    </row>
    <row r="36" spans="1:9" ht="15.75" x14ac:dyDescent="0.3">
      <c r="A36" s="412" t="s">
        <v>155</v>
      </c>
      <c r="B36" s="316" t="s">
        <v>168</v>
      </c>
      <c r="C36" s="315" t="s">
        <v>144</v>
      </c>
      <c r="D36" s="300"/>
      <c r="E36" s="319"/>
      <c r="F36" s="325"/>
      <c r="G36" s="303"/>
      <c r="H36" s="310"/>
      <c r="I36" s="321" t="s">
        <v>49</v>
      </c>
    </row>
    <row r="37" spans="1:9" ht="16.5" thickBot="1" x14ac:dyDescent="0.35">
      <c r="A37" s="404" t="s">
        <v>156</v>
      </c>
      <c r="B37" s="317" t="s">
        <v>169</v>
      </c>
      <c r="C37" s="330" t="s">
        <v>144</v>
      </c>
      <c r="D37" s="418"/>
      <c r="E37" s="393"/>
      <c r="F37" s="394"/>
      <c r="G37" s="304"/>
      <c r="H37" s="323"/>
      <c r="I37" s="327" t="s">
        <v>49</v>
      </c>
    </row>
    <row r="49" spans="1:8" x14ac:dyDescent="0.25">
      <c r="A49" s="53"/>
      <c r="B49" s="53"/>
      <c r="C49" s="53"/>
      <c r="D49" s="35"/>
      <c r="E49" s="51"/>
      <c r="F49" s="51"/>
      <c r="G49" s="35"/>
      <c r="H49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6" sqref="E26"/>
    </sheetView>
  </sheetViews>
  <sheetFormatPr defaultRowHeight="15" x14ac:dyDescent="0.25"/>
  <cols>
    <col min="1" max="1" width="9.140625" customWidth="1"/>
    <col min="3" max="4" width="9.140625" style="255"/>
    <col min="5" max="5" width="12.28515625" style="255" customWidth="1"/>
    <col min="6" max="6" width="8.85546875" style="272"/>
  </cols>
  <sheetData>
    <row r="1" spans="1:6" thickBot="1" x14ac:dyDescent="0.35">
      <c r="A1" s="260" t="s">
        <v>142</v>
      </c>
      <c r="B1" s="260" t="s">
        <v>143</v>
      </c>
      <c r="C1" s="269" t="s">
        <v>118</v>
      </c>
      <c r="D1" s="270" t="s">
        <v>108</v>
      </c>
      <c r="E1" s="269" t="s">
        <v>119</v>
      </c>
      <c r="F1" s="268" t="s">
        <v>161</v>
      </c>
    </row>
    <row r="2" spans="1:6" ht="14.45" x14ac:dyDescent="0.3">
      <c r="A2" s="261" t="s">
        <v>134</v>
      </c>
      <c r="B2" s="282" t="s">
        <v>120</v>
      </c>
      <c r="C2" s="273" t="s">
        <v>141</v>
      </c>
      <c r="D2" s="274" t="s">
        <v>141</v>
      </c>
      <c r="E2" s="279" t="s">
        <v>141</v>
      </c>
      <c r="F2" s="256" t="s">
        <v>49</v>
      </c>
    </row>
    <row r="3" spans="1:6" ht="14.45" x14ac:dyDescent="0.3">
      <c r="A3" s="262" t="s">
        <v>134</v>
      </c>
      <c r="B3" s="283" t="s">
        <v>121</v>
      </c>
      <c r="C3" s="275" t="s">
        <v>141</v>
      </c>
      <c r="D3" s="276" t="s">
        <v>141</v>
      </c>
      <c r="E3" s="280" t="s">
        <v>141</v>
      </c>
      <c r="F3" s="275" t="s">
        <v>141</v>
      </c>
    </row>
    <row r="4" spans="1:6" ht="14.45" x14ac:dyDescent="0.3">
      <c r="A4" s="262" t="s">
        <v>134</v>
      </c>
      <c r="B4" s="283" t="s">
        <v>122</v>
      </c>
      <c r="C4" s="275" t="s">
        <v>141</v>
      </c>
      <c r="D4" s="276" t="s">
        <v>141</v>
      </c>
      <c r="E4" s="280" t="s">
        <v>141</v>
      </c>
      <c r="F4" s="275" t="s">
        <v>141</v>
      </c>
    </row>
    <row r="5" spans="1:6" thickBot="1" x14ac:dyDescent="0.35">
      <c r="A5" s="263" t="s">
        <v>134</v>
      </c>
      <c r="B5" s="284" t="s">
        <v>123</v>
      </c>
      <c r="C5" s="277" t="s">
        <v>141</v>
      </c>
      <c r="D5" s="278" t="s">
        <v>141</v>
      </c>
      <c r="E5" s="104" t="s">
        <v>49</v>
      </c>
      <c r="F5" s="271" t="s">
        <v>49</v>
      </c>
    </row>
    <row r="6" spans="1:6" ht="14.45" x14ac:dyDescent="0.3">
      <c r="A6" s="261" t="s">
        <v>135</v>
      </c>
      <c r="B6" s="282" t="s">
        <v>124</v>
      </c>
      <c r="C6" s="273" t="s">
        <v>141</v>
      </c>
      <c r="D6" s="274" t="s">
        <v>141</v>
      </c>
      <c r="E6" s="279" t="s">
        <v>141</v>
      </c>
      <c r="F6" s="256" t="s">
        <v>49</v>
      </c>
    </row>
    <row r="7" spans="1:6" ht="14.45" x14ac:dyDescent="0.3">
      <c r="A7" s="262" t="s">
        <v>135</v>
      </c>
      <c r="B7" s="283" t="s">
        <v>125</v>
      </c>
      <c r="C7" s="275" t="s">
        <v>141</v>
      </c>
      <c r="D7" s="276" t="s">
        <v>141</v>
      </c>
      <c r="E7" s="280" t="s">
        <v>141</v>
      </c>
      <c r="F7" s="275" t="s">
        <v>141</v>
      </c>
    </row>
    <row r="8" spans="1:6" ht="14.45" x14ac:dyDescent="0.3">
      <c r="A8" s="262" t="s">
        <v>135</v>
      </c>
      <c r="B8" s="283" t="s">
        <v>127</v>
      </c>
      <c r="C8" s="275" t="s">
        <v>141</v>
      </c>
      <c r="D8" s="276" t="s">
        <v>141</v>
      </c>
      <c r="E8" s="280" t="s">
        <v>141</v>
      </c>
      <c r="F8" s="275" t="s">
        <v>141</v>
      </c>
    </row>
    <row r="9" spans="1:6" thickBot="1" x14ac:dyDescent="0.35">
      <c r="A9" s="263" t="s">
        <v>135</v>
      </c>
      <c r="B9" s="284" t="s">
        <v>128</v>
      </c>
      <c r="C9" s="277" t="s">
        <v>141</v>
      </c>
      <c r="D9" s="278" t="s">
        <v>141</v>
      </c>
      <c r="E9" s="104" t="s">
        <v>49</v>
      </c>
      <c r="F9" s="271" t="s">
        <v>49</v>
      </c>
    </row>
    <row r="10" spans="1:6" ht="14.45" x14ac:dyDescent="0.3">
      <c r="A10" s="261" t="s">
        <v>136</v>
      </c>
      <c r="B10" s="282" t="s">
        <v>139</v>
      </c>
      <c r="C10" s="275" t="s">
        <v>141</v>
      </c>
      <c r="D10" s="276" t="s">
        <v>141</v>
      </c>
      <c r="E10" s="259" t="s">
        <v>49</v>
      </c>
      <c r="F10" s="256" t="s">
        <v>49</v>
      </c>
    </row>
    <row r="11" spans="1:6" ht="14.45" x14ac:dyDescent="0.3">
      <c r="A11" s="262" t="s">
        <v>136</v>
      </c>
      <c r="B11" s="283" t="s">
        <v>130</v>
      </c>
      <c r="C11" s="275" t="s">
        <v>141</v>
      </c>
      <c r="D11" s="276" t="s">
        <v>141</v>
      </c>
      <c r="E11" s="280" t="s">
        <v>141</v>
      </c>
      <c r="F11" s="275" t="s">
        <v>141</v>
      </c>
    </row>
    <row r="12" spans="1:6" ht="14.45" x14ac:dyDescent="0.3">
      <c r="A12" s="262" t="s">
        <v>136</v>
      </c>
      <c r="B12" s="283" t="s">
        <v>126</v>
      </c>
      <c r="C12" s="275" t="s">
        <v>141</v>
      </c>
      <c r="D12" s="276" t="s">
        <v>141</v>
      </c>
      <c r="E12" s="280" t="s">
        <v>141</v>
      </c>
      <c r="F12" s="275" t="s">
        <v>141</v>
      </c>
    </row>
    <row r="13" spans="1:6" thickBot="1" x14ac:dyDescent="0.35">
      <c r="A13" s="263" t="s">
        <v>136</v>
      </c>
      <c r="B13" s="284" t="s">
        <v>129</v>
      </c>
      <c r="C13" s="277" t="s">
        <v>141</v>
      </c>
      <c r="D13" s="278" t="s">
        <v>141</v>
      </c>
      <c r="E13" s="281" t="s">
        <v>49</v>
      </c>
      <c r="F13" s="271" t="s">
        <v>49</v>
      </c>
    </row>
    <row r="14" spans="1:6" ht="14.45" x14ac:dyDescent="0.3">
      <c r="A14" s="261" t="s">
        <v>137</v>
      </c>
      <c r="B14" s="282" t="s">
        <v>140</v>
      </c>
      <c r="C14" s="273" t="s">
        <v>141</v>
      </c>
      <c r="D14" s="274" t="s">
        <v>141</v>
      </c>
      <c r="E14" s="279" t="s">
        <v>141</v>
      </c>
      <c r="F14" s="256" t="s">
        <v>49</v>
      </c>
    </row>
    <row r="15" spans="1:6" ht="14.45" x14ac:dyDescent="0.3">
      <c r="A15" s="262" t="s">
        <v>137</v>
      </c>
      <c r="B15" s="283" t="s">
        <v>132</v>
      </c>
      <c r="C15" s="275" t="s">
        <v>141</v>
      </c>
      <c r="D15" s="276" t="s">
        <v>141</v>
      </c>
      <c r="E15" s="280" t="s">
        <v>141</v>
      </c>
      <c r="F15" s="257" t="s">
        <v>49</v>
      </c>
    </row>
    <row r="16" spans="1:6" ht="14.45" x14ac:dyDescent="0.3">
      <c r="A16" s="262" t="s">
        <v>137</v>
      </c>
      <c r="B16" s="283" t="s">
        <v>133</v>
      </c>
      <c r="C16" s="257" t="s">
        <v>49</v>
      </c>
      <c r="D16" s="258" t="s">
        <v>49</v>
      </c>
      <c r="E16" s="259" t="s">
        <v>49</v>
      </c>
      <c r="F16" s="257" t="s">
        <v>49</v>
      </c>
    </row>
    <row r="17" spans="1:6" thickBot="1" x14ac:dyDescent="0.35">
      <c r="A17" s="263" t="s">
        <v>137</v>
      </c>
      <c r="B17" s="284" t="s">
        <v>131</v>
      </c>
      <c r="C17" s="277" t="s">
        <v>141</v>
      </c>
      <c r="D17" s="278" t="s">
        <v>141</v>
      </c>
      <c r="E17" s="104" t="s">
        <v>49</v>
      </c>
      <c r="F17" s="271" t="s">
        <v>49</v>
      </c>
    </row>
    <row r="18" spans="1:6" ht="14.45" x14ac:dyDescent="0.3">
      <c r="A18" s="262" t="s">
        <v>138</v>
      </c>
      <c r="B18" s="283" t="s">
        <v>162</v>
      </c>
      <c r="C18" s="275" t="s">
        <v>141</v>
      </c>
      <c r="D18" s="276" t="s">
        <v>141</v>
      </c>
      <c r="E18" s="280" t="s">
        <v>141</v>
      </c>
      <c r="F18" s="257" t="s">
        <v>49</v>
      </c>
    </row>
    <row r="19" spans="1:6" ht="14.45" x14ac:dyDescent="0.3">
      <c r="A19" s="262" t="s">
        <v>138</v>
      </c>
      <c r="B19" s="283" t="s">
        <v>163</v>
      </c>
      <c r="C19" s="275" t="s">
        <v>141</v>
      </c>
      <c r="D19" s="276" t="s">
        <v>141</v>
      </c>
      <c r="E19" s="280" t="s">
        <v>141</v>
      </c>
      <c r="F19" s="257" t="s">
        <v>49</v>
      </c>
    </row>
    <row r="20" spans="1:6" ht="14.45" x14ac:dyDescent="0.3">
      <c r="A20" s="262" t="s">
        <v>138</v>
      </c>
      <c r="B20" s="283" t="s">
        <v>164</v>
      </c>
      <c r="C20" s="275" t="s">
        <v>141</v>
      </c>
      <c r="D20" s="276" t="s">
        <v>141</v>
      </c>
      <c r="E20" s="280" t="s">
        <v>141</v>
      </c>
      <c r="F20" s="257" t="s">
        <v>49</v>
      </c>
    </row>
    <row r="21" spans="1:6" thickBot="1" x14ac:dyDescent="0.35">
      <c r="A21" s="263" t="s">
        <v>138</v>
      </c>
      <c r="B21" s="284" t="s">
        <v>165</v>
      </c>
      <c r="C21" s="277" t="s">
        <v>141</v>
      </c>
      <c r="D21" s="278" t="s">
        <v>141</v>
      </c>
      <c r="E21" s="104" t="s">
        <v>49</v>
      </c>
      <c r="F21" s="271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base_dades</vt:lpstr>
      <vt:lpstr>Interval_OR</vt:lpstr>
      <vt:lpstr>base_dades_PVD</vt:lpstr>
      <vt:lpstr>base_dades_IHD</vt:lpstr>
      <vt:lpstr>base_dades_TIA</vt:lpstr>
      <vt:lpstr>esquema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2022-09-19T16:08:19Z</cp:lastPrinted>
  <dcterms:created xsi:type="dcterms:W3CDTF">2019-03-04T12:15:43Z</dcterms:created>
  <dcterms:modified xsi:type="dcterms:W3CDTF">2022-09-19T16:09:51Z</dcterms:modified>
</cp:coreProperties>
</file>