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 activeTab="3"/>
  </bookViews>
  <sheets>
    <sheet name="base_dades" sheetId="8" r:id="rId1"/>
    <sheet name="Interval_OR" sheetId="10" r:id="rId2"/>
    <sheet name="base_Antiga" sheetId="9" r:id="rId3"/>
    <sheet name="esquema" sheetId="11" r:id="rId4"/>
  </sheets>
  <definedNames>
    <definedName name="_xlnm._FilterDatabase" localSheetId="0" hidden="1">base_dades!$A$1:$B$49</definedName>
  </definedNames>
  <calcPr calcId="145621"/>
</workbook>
</file>

<file path=xl/calcChain.xml><?xml version="1.0" encoding="utf-8"?>
<calcChain xmlns="http://schemas.openxmlformats.org/spreadsheetml/2006/main">
  <c r="I43" i="10" l="1"/>
  <c r="J43" i="10"/>
  <c r="I44" i="10"/>
  <c r="J44" i="10"/>
  <c r="I45" i="10"/>
  <c r="J45" i="10"/>
  <c r="I42" i="10"/>
  <c r="J42" i="10"/>
  <c r="F42" i="10"/>
  <c r="G42" i="10"/>
  <c r="H42" i="10"/>
  <c r="F43" i="10"/>
  <c r="G43" i="10" s="1"/>
  <c r="H43" i="10"/>
  <c r="F44" i="10"/>
  <c r="H44" i="10" s="1"/>
  <c r="F45" i="10"/>
  <c r="H45" i="10" s="1"/>
  <c r="G45" i="10"/>
  <c r="I22" i="10"/>
  <c r="J22" i="10"/>
  <c r="I23" i="10"/>
  <c r="J23" i="10"/>
  <c r="I24" i="10"/>
  <c r="J24" i="10"/>
  <c r="I25" i="10"/>
  <c r="J25" i="10"/>
  <c r="F22" i="10"/>
  <c r="H22" i="10" s="1"/>
  <c r="G22" i="10"/>
  <c r="F23" i="10"/>
  <c r="G23" i="10" s="1"/>
  <c r="H23" i="10"/>
  <c r="F24" i="10"/>
  <c r="H24" i="10" s="1"/>
  <c r="G24" i="10"/>
  <c r="F25" i="10"/>
  <c r="G25" i="10" s="1"/>
  <c r="J18" i="10"/>
  <c r="J19" i="10"/>
  <c r="J20" i="10"/>
  <c r="J21" i="10"/>
  <c r="I19" i="10"/>
  <c r="I20" i="10"/>
  <c r="I21" i="10"/>
  <c r="I18" i="10"/>
  <c r="H18" i="10"/>
  <c r="H19" i="10"/>
  <c r="H20" i="10"/>
  <c r="H21" i="10"/>
  <c r="H15" i="10"/>
  <c r="H16" i="10"/>
  <c r="H17" i="10"/>
  <c r="G18" i="10"/>
  <c r="G19" i="10"/>
  <c r="G20" i="10"/>
  <c r="G21" i="10"/>
  <c r="F18" i="10"/>
  <c r="F19" i="10"/>
  <c r="F20" i="10"/>
  <c r="F21" i="10"/>
  <c r="J35" i="10"/>
  <c r="J36" i="10"/>
  <c r="J34" i="10"/>
  <c r="J31" i="10"/>
  <c r="J32" i="10"/>
  <c r="J30" i="10"/>
  <c r="H30" i="10"/>
  <c r="H31" i="10"/>
  <c r="H32" i="10"/>
  <c r="H34" i="10"/>
  <c r="G27" i="10"/>
  <c r="G28" i="10"/>
  <c r="G30" i="10"/>
  <c r="G31" i="10"/>
  <c r="G32" i="10"/>
  <c r="G34" i="10"/>
  <c r="F30" i="10"/>
  <c r="F31" i="10"/>
  <c r="F32" i="10"/>
  <c r="F34" i="10"/>
  <c r="F35" i="10"/>
  <c r="H35" i="10" s="1"/>
  <c r="F36" i="10"/>
  <c r="H36" i="10" s="1"/>
  <c r="C30" i="10"/>
  <c r="C35" i="10"/>
  <c r="C36" i="10"/>
  <c r="C34" i="10"/>
  <c r="C31" i="10"/>
  <c r="C32" i="10"/>
  <c r="G44" i="10" l="1"/>
  <c r="H25" i="10"/>
  <c r="G36" i="10"/>
  <c r="G35" i="10"/>
  <c r="D19" i="8"/>
  <c r="D21" i="8"/>
  <c r="D22" i="8"/>
  <c r="D23" i="8"/>
  <c r="D25" i="8"/>
  <c r="D27" i="8"/>
  <c r="D29" i="8"/>
  <c r="D30" i="8"/>
  <c r="D31" i="8"/>
  <c r="D33" i="8"/>
  <c r="D34" i="8"/>
  <c r="D35" i="8"/>
  <c r="D36" i="8"/>
  <c r="D38" i="8"/>
  <c r="D39" i="8"/>
  <c r="D40" i="8"/>
  <c r="D43" i="8"/>
  <c r="D44" i="8"/>
  <c r="D46" i="8"/>
  <c r="D47" i="8"/>
  <c r="D18" i="8"/>
  <c r="C28" i="8"/>
  <c r="D28" i="8" s="1"/>
  <c r="C24" i="8"/>
  <c r="D24" i="8" s="1"/>
  <c r="C20" i="8"/>
  <c r="D20" i="8" s="1"/>
  <c r="J7" i="10"/>
  <c r="H7" i="10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M42" i="10"/>
  <c r="C45" i="10"/>
  <c r="C44" i="10"/>
  <c r="C43" i="10"/>
  <c r="M43" i="10"/>
  <c r="M44" i="10"/>
  <c r="M45" i="10"/>
  <c r="C42" i="10"/>
  <c r="I36" i="10"/>
  <c r="I35" i="10"/>
  <c r="I34" i="10"/>
  <c r="B36" i="10"/>
  <c r="M36" i="10" s="1"/>
  <c r="B35" i="10"/>
  <c r="M35" i="10" s="1"/>
  <c r="B34" i="10"/>
  <c r="M34" i="10" s="1"/>
  <c r="M31" i="10"/>
  <c r="I32" i="10"/>
  <c r="I31" i="10"/>
  <c r="I30" i="10"/>
  <c r="B32" i="10"/>
  <c r="M32" i="10" s="1"/>
  <c r="B31" i="10"/>
  <c r="B30" i="10"/>
  <c r="M30" i="10" s="1"/>
  <c r="C25" i="10"/>
  <c r="C24" i="10"/>
  <c r="C23" i="10"/>
  <c r="C22" i="10"/>
  <c r="C21" i="10"/>
  <c r="C20" i="10"/>
  <c r="C19" i="10"/>
  <c r="C18" i="10"/>
  <c r="M18" i="10"/>
  <c r="M19" i="10"/>
  <c r="M20" i="10"/>
  <c r="M21" i="10"/>
  <c r="M22" i="10"/>
  <c r="M23" i="10"/>
  <c r="M24" i="10"/>
  <c r="M25" i="10"/>
  <c r="M7" i="10" l="1"/>
  <c r="M9" i="10"/>
  <c r="G6" i="10"/>
  <c r="I6" i="10" s="1"/>
  <c r="M6" i="10" s="1"/>
  <c r="H13" i="10"/>
  <c r="J13" i="10" s="1"/>
  <c r="M10" i="10"/>
  <c r="M11" i="10"/>
  <c r="M13" i="10"/>
  <c r="C12" i="8"/>
  <c r="B28" i="10" l="1"/>
  <c r="D17" i="8"/>
  <c r="E17" i="8"/>
  <c r="E9" i="8"/>
  <c r="C38" i="10"/>
  <c r="C39" i="10"/>
  <c r="C40" i="10"/>
  <c r="C41" i="10"/>
  <c r="B3" i="10"/>
  <c r="B5" i="10"/>
  <c r="M5" i="10" s="1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D5" i="8"/>
  <c r="E5" i="8"/>
  <c r="E4" i="8"/>
  <c r="E8" i="8"/>
  <c r="E13" i="8"/>
  <c r="D13" i="8"/>
  <c r="D9" i="8"/>
  <c r="E15" i="8"/>
  <c r="D15" i="8"/>
  <c r="H27" i="10" l="1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J16" i="10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D3" i="8"/>
  <c r="D7" i="8"/>
  <c r="D11" i="8"/>
  <c r="E3" i="8"/>
  <c r="E7" i="8"/>
  <c r="E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s="1"/>
  <c r="J28" i="10" s="1"/>
  <c r="I28" i="10" l="1"/>
  <c r="M28" i="10" s="1"/>
</calcChain>
</file>

<file path=xl/sharedStrings.xml><?xml version="1.0" encoding="utf-8"?>
<sst xmlns="http://schemas.openxmlformats.org/spreadsheetml/2006/main" count="433" uniqueCount="161">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</sst>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164" fontId="2" fillId="4" borderId="11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left"/>
    </xf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10" fillId="9" borderId="3" xfId="0" applyNumberFormat="1" applyFont="1" applyFill="1" applyBorder="1" applyAlignment="1">
      <alignment horizontal="center"/>
    </xf>
    <xf numFmtId="164" fontId="10" fillId="9" borderId="3" xfId="0" applyNumberFormat="1" applyFont="1" applyFill="1" applyBorder="1" applyAlignment="1">
      <alignment horizontal="left"/>
    </xf>
    <xf numFmtId="164" fontId="10" fillId="9" borderId="12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5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2" fillId="9" borderId="12" xfId="0" applyNumberFormat="1" applyFont="1" applyFill="1" applyBorder="1" applyAlignment="1">
      <alignment horizontal="left"/>
    </xf>
    <xf numFmtId="164" fontId="1" fillId="9" borderId="3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left"/>
    </xf>
    <xf numFmtId="164" fontId="1" fillId="9" borderId="12" xfId="0" applyNumberFormat="1" applyFont="1" applyFill="1" applyBorder="1" applyAlignment="1">
      <alignment horizontal="left"/>
    </xf>
    <xf numFmtId="164" fontId="2" fillId="9" borderId="3" xfId="0" applyNumberFormat="1" applyFont="1" applyFill="1" applyBorder="1" applyAlignment="1">
      <alignment horizontal="left"/>
    </xf>
    <xf numFmtId="164" fontId="3" fillId="9" borderId="14" xfId="0" applyNumberFormat="1" applyFont="1" applyFill="1" applyBorder="1"/>
    <xf numFmtId="164" fontId="2" fillId="9" borderId="2" xfId="0" applyNumberFormat="1" applyFont="1" applyFill="1" applyBorder="1" applyAlignment="1">
      <alignment horizontal="left"/>
    </xf>
    <xf numFmtId="164" fontId="1" fillId="9" borderId="7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2" fillId="9" borderId="14" xfId="0" applyNumberFormat="1" applyFont="1" applyFill="1" applyBorder="1" applyAlignment="1">
      <alignment horizontal="left"/>
    </xf>
    <xf numFmtId="164" fontId="6" fillId="9" borderId="4" xfId="0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left"/>
    </xf>
    <xf numFmtId="164" fontId="3" fillId="9" borderId="4" xfId="0" applyNumberFormat="1" applyFont="1" applyFill="1" applyBorder="1"/>
    <xf numFmtId="164" fontId="3" fillId="9" borderId="1" xfId="0" applyNumberFormat="1" applyFont="1" applyFill="1" applyBorder="1"/>
    <xf numFmtId="164" fontId="2" fillId="9" borderId="9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7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="150" zoomScaleNormal="150" workbookViewId="0">
      <pane xSplit="1" ySplit="1" topLeftCell="B14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ColWidth="9.140625" defaultRowHeight="15" x14ac:dyDescent="0.25"/>
  <cols>
    <col min="1" max="1" width="27.42578125" style="126" customWidth="1"/>
    <col min="2" max="2" width="10.140625" style="126" customWidth="1"/>
    <col min="3" max="3" width="10.28515625" style="255" customWidth="1"/>
    <col min="4" max="4" width="8.85546875" style="126" customWidth="1"/>
    <col min="5" max="5" width="7.42578125" style="255" customWidth="1"/>
    <col min="6" max="6" width="6.42578125" style="126" customWidth="1"/>
    <col min="7" max="7" width="7.7109375" style="126" customWidth="1"/>
    <col min="8" max="16384" width="9.140625" style="53"/>
  </cols>
  <sheetData>
    <row r="1" spans="1:7" ht="15.75" thickBot="1" x14ac:dyDescent="0.3">
      <c r="A1" s="249" t="s">
        <v>0</v>
      </c>
      <c r="B1" s="250" t="s">
        <v>107</v>
      </c>
      <c r="C1" s="251" t="s">
        <v>13</v>
      </c>
      <c r="D1" s="252" t="s">
        <v>35</v>
      </c>
      <c r="E1" s="251" t="s">
        <v>1</v>
      </c>
      <c r="F1" s="252" t="s">
        <v>2</v>
      </c>
      <c r="G1" s="253" t="s">
        <v>3</v>
      </c>
    </row>
    <row r="2" spans="1:7" ht="15.75" customHeight="1" x14ac:dyDescent="0.3">
      <c r="A2" s="149" t="s">
        <v>50</v>
      </c>
      <c r="B2" s="150" t="s">
        <v>133</v>
      </c>
      <c r="C2" s="145">
        <v>2.06</v>
      </c>
      <c r="D2" s="127">
        <v>0.72208000000000006</v>
      </c>
      <c r="E2" s="54">
        <v>9.7180000000000002E-2</v>
      </c>
      <c r="F2" s="174">
        <v>1.7</v>
      </c>
      <c r="G2" s="151">
        <v>2.4900000000000002</v>
      </c>
    </row>
    <row r="3" spans="1:7" ht="15.6" customHeight="1" x14ac:dyDescent="0.3">
      <c r="A3" s="152" t="s">
        <v>66</v>
      </c>
      <c r="B3" s="153" t="s">
        <v>134</v>
      </c>
      <c r="C3" s="146">
        <v>2.4900000000000002</v>
      </c>
      <c r="D3" s="128">
        <f t="shared" ref="D3:D11" si="0">LN(C3)</f>
        <v>0.91228271047661635</v>
      </c>
      <c r="E3" s="55">
        <f t="shared" ref="E3:E11" si="1">(LN(C3/F3))/1.96</f>
        <v>0.14066626602299256</v>
      </c>
      <c r="F3" s="263">
        <v>1.89</v>
      </c>
      <c r="G3" s="154">
        <v>3.28</v>
      </c>
    </row>
    <row r="4" spans="1:7" ht="16.5" x14ac:dyDescent="0.3">
      <c r="A4" s="155" t="s">
        <v>58</v>
      </c>
      <c r="B4" s="153" t="s">
        <v>134</v>
      </c>
      <c r="C4" s="146">
        <v>1.0820000000000001</v>
      </c>
      <c r="D4" s="128">
        <v>7.8938900000000006E-2</v>
      </c>
      <c r="E4" s="55">
        <f t="shared" si="1"/>
        <v>0.28938720751415131</v>
      </c>
      <c r="F4" s="263">
        <v>0.61361489999999996</v>
      </c>
      <c r="G4" s="154">
        <v>1.908401</v>
      </c>
    </row>
    <row r="5" spans="1:7" ht="17.25" thickBot="1" x14ac:dyDescent="0.35">
      <c r="A5" s="156" t="s">
        <v>62</v>
      </c>
      <c r="B5" s="153" t="s">
        <v>134</v>
      </c>
      <c r="C5" s="147">
        <v>2.6488100000000001</v>
      </c>
      <c r="D5" s="129">
        <f>LN(C5)</f>
        <v>0.97411048253824606</v>
      </c>
      <c r="E5" s="56">
        <f t="shared" ref="E5" si="2">(LN(C5/F5))/1.96</f>
        <v>0.2804478245730157</v>
      </c>
      <c r="F5" s="264">
        <v>1.5287230000000001</v>
      </c>
      <c r="G5" s="158">
        <v>4.5895770000000002</v>
      </c>
    </row>
    <row r="6" spans="1:7" ht="16.5" x14ac:dyDescent="0.3">
      <c r="A6" s="149" t="s">
        <v>51</v>
      </c>
      <c r="B6" s="150" t="s">
        <v>133</v>
      </c>
      <c r="C6" s="145">
        <v>1.6</v>
      </c>
      <c r="D6" s="127">
        <v>0.47271299999999999</v>
      </c>
      <c r="E6" s="54">
        <v>0.102038</v>
      </c>
      <c r="F6" s="174">
        <v>1.31</v>
      </c>
      <c r="G6" s="151">
        <v>1.96</v>
      </c>
    </row>
    <row r="7" spans="1:7" ht="16.5" x14ac:dyDescent="0.3">
      <c r="A7" s="152" t="s">
        <v>67</v>
      </c>
      <c r="B7" s="153" t="s">
        <v>133</v>
      </c>
      <c r="C7" s="146">
        <v>1.7</v>
      </c>
      <c r="D7" s="128">
        <f t="shared" si="0"/>
        <v>0.53062825106217038</v>
      </c>
      <c r="E7" s="55">
        <f t="shared" si="1"/>
        <v>0.15281455617284881</v>
      </c>
      <c r="F7" s="263">
        <v>1.26</v>
      </c>
      <c r="G7" s="154">
        <v>2.2799999999999998</v>
      </c>
    </row>
    <row r="8" spans="1:7" ht="16.5" x14ac:dyDescent="0.3">
      <c r="A8" s="155" t="s">
        <v>59</v>
      </c>
      <c r="B8" s="153" t="s">
        <v>133</v>
      </c>
      <c r="C8" s="146">
        <v>0.57199999999999995</v>
      </c>
      <c r="D8" s="130">
        <v>-0.55780845999999995</v>
      </c>
      <c r="E8" s="55">
        <f t="shared" si="1"/>
        <v>0.3221648429667342</v>
      </c>
      <c r="F8" s="263">
        <v>0.30420320000000001</v>
      </c>
      <c r="G8" s="154">
        <v>1.077283</v>
      </c>
    </row>
    <row r="9" spans="1:7" ht="17.25" thickBot="1" x14ac:dyDescent="0.35">
      <c r="A9" s="156" t="s">
        <v>63</v>
      </c>
      <c r="B9" s="153" t="s">
        <v>133</v>
      </c>
      <c r="C9" s="147">
        <v>2.062049</v>
      </c>
      <c r="D9" s="129">
        <f t="shared" ref="D9" si="3">LN(C9)</f>
        <v>0.72370014864899102</v>
      </c>
      <c r="E9" s="56">
        <f t="shared" si="1"/>
        <v>0.29523424577300489</v>
      </c>
      <c r="F9" s="264">
        <v>1.1560870000000001</v>
      </c>
      <c r="G9" s="158">
        <v>3.6779639999999998</v>
      </c>
    </row>
    <row r="10" spans="1:7" ht="16.5" x14ac:dyDescent="0.3">
      <c r="A10" s="189" t="s">
        <v>52</v>
      </c>
      <c r="B10" s="181" t="s">
        <v>133</v>
      </c>
      <c r="C10" s="175"/>
      <c r="D10" s="176"/>
      <c r="E10" s="175"/>
      <c r="F10" s="176"/>
      <c r="G10" s="177"/>
    </row>
    <row r="11" spans="1:7" ht="16.5" x14ac:dyDescent="0.3">
      <c r="A11" s="153" t="s">
        <v>68</v>
      </c>
      <c r="B11" s="161" t="s">
        <v>133</v>
      </c>
      <c r="C11" s="146">
        <v>1.45</v>
      </c>
      <c r="D11" s="128">
        <f t="shared" si="0"/>
        <v>0.37156355643248301</v>
      </c>
      <c r="E11" s="55">
        <f t="shared" si="1"/>
        <v>0.15505352446870821</v>
      </c>
      <c r="F11" s="263">
        <v>1.07</v>
      </c>
      <c r="G11" s="154">
        <v>1.96</v>
      </c>
    </row>
    <row r="12" spans="1:7" s="254" customFormat="1" ht="16.5" x14ac:dyDescent="0.3">
      <c r="A12" s="183" t="s">
        <v>60</v>
      </c>
      <c r="B12" s="161" t="s">
        <v>133</v>
      </c>
      <c r="C12" s="148">
        <f>EXP(D12)</f>
        <v>0.63698144663235268</v>
      </c>
      <c r="D12" s="131">
        <v>-0.45101475000000002</v>
      </c>
      <c r="E12" s="121">
        <v>0.32816135000000002</v>
      </c>
      <c r="F12" s="265">
        <v>0.33481</v>
      </c>
      <c r="G12" s="159">
        <v>1.2118800000000001</v>
      </c>
    </row>
    <row r="13" spans="1:7" ht="15" customHeight="1" thickBot="1" x14ac:dyDescent="0.35">
      <c r="A13" s="184" t="s">
        <v>64</v>
      </c>
      <c r="B13" s="162" t="s">
        <v>133</v>
      </c>
      <c r="C13" s="147">
        <v>2.1843110000000001</v>
      </c>
      <c r="D13" s="129">
        <f t="shared" ref="D13" si="4">LN(C13)</f>
        <v>0.78130044701224466</v>
      </c>
      <c r="E13" s="56">
        <f t="shared" ref="E13" si="5">(LN(C13/F13))/1.96</f>
        <v>0.3026013838774172</v>
      </c>
      <c r="F13" s="264">
        <v>1.207077</v>
      </c>
      <c r="G13" s="158">
        <v>3.952699</v>
      </c>
    </row>
    <row r="14" spans="1:7" ht="16.5" x14ac:dyDescent="0.3">
      <c r="A14" s="149" t="s">
        <v>53</v>
      </c>
      <c r="B14" s="150" t="s">
        <v>133</v>
      </c>
      <c r="C14" s="145">
        <v>1.56</v>
      </c>
      <c r="D14" s="127">
        <v>0.44423099999999999</v>
      </c>
      <c r="E14" s="54">
        <v>0.105994</v>
      </c>
      <c r="F14" s="174">
        <v>1.27</v>
      </c>
      <c r="G14" s="151">
        <v>1.92</v>
      </c>
    </row>
    <row r="15" spans="1:7" ht="16.5" x14ac:dyDescent="0.3">
      <c r="A15" s="152" t="s">
        <v>69</v>
      </c>
      <c r="B15" s="153" t="s">
        <v>133</v>
      </c>
      <c r="C15" s="146">
        <v>1.47</v>
      </c>
      <c r="D15" s="128">
        <f t="shared" ref="D15:D17" si="6">LN(C15)</f>
        <v>0.38526240079064489</v>
      </c>
      <c r="E15" s="55">
        <f>(LN(C15/F15))/1.96</f>
        <v>0.15729661206863085</v>
      </c>
      <c r="F15" s="263">
        <v>1.08</v>
      </c>
      <c r="G15" s="154">
        <v>1.99</v>
      </c>
    </row>
    <row r="16" spans="1:7" ht="16.5" x14ac:dyDescent="0.3">
      <c r="A16" s="190" t="s">
        <v>61</v>
      </c>
      <c r="B16" s="182" t="s">
        <v>133</v>
      </c>
      <c r="C16" s="178"/>
      <c r="D16" s="179"/>
      <c r="E16" s="178"/>
      <c r="F16" s="179"/>
      <c r="G16" s="180"/>
    </row>
    <row r="17" spans="1:7" ht="17.25" thickBot="1" x14ac:dyDescent="0.35">
      <c r="A17" s="156" t="s">
        <v>65</v>
      </c>
      <c r="B17" s="157" t="s">
        <v>133</v>
      </c>
      <c r="C17" s="147">
        <v>0.4974674</v>
      </c>
      <c r="D17" s="129">
        <f t="shared" si="6"/>
        <v>-0.69822525216871001</v>
      </c>
      <c r="E17" s="56">
        <f>(LN(C17/F17))/1.96</f>
        <v>1.9144184239579749</v>
      </c>
      <c r="F17" s="264">
        <v>1.16729E-2</v>
      </c>
      <c r="G17" s="158">
        <v>21.200749999999999</v>
      </c>
    </row>
    <row r="18" spans="1:7" ht="16.5" x14ac:dyDescent="0.3">
      <c r="A18" s="122" t="s">
        <v>71</v>
      </c>
      <c r="B18" s="132" t="s">
        <v>108</v>
      </c>
      <c r="C18" s="124">
        <v>0.28388671819205552</v>
      </c>
      <c r="D18" s="127">
        <f>LN(C18)</f>
        <v>-1.25918</v>
      </c>
      <c r="E18" s="54">
        <v>0.19653876299053855</v>
      </c>
      <c r="F18" s="266">
        <v>0.19653876299053855</v>
      </c>
      <c r="G18" s="123">
        <v>0.41005482857208825</v>
      </c>
    </row>
    <row r="19" spans="1:7" ht="16.5" x14ac:dyDescent="0.3">
      <c r="A19" s="120" t="s">
        <v>103</v>
      </c>
      <c r="B19" s="133" t="s">
        <v>108</v>
      </c>
      <c r="C19" s="134">
        <v>0.51</v>
      </c>
      <c r="D19" s="128">
        <f t="shared" ref="D19:D47" si="7">LN(C19)</f>
        <v>-0.67334455326376563</v>
      </c>
      <c r="E19" s="55">
        <v>0.12395213194407623</v>
      </c>
      <c r="F19" s="242">
        <v>0.4</v>
      </c>
      <c r="G19" s="135">
        <v>0.65</v>
      </c>
    </row>
    <row r="20" spans="1:7" ht="16.5" x14ac:dyDescent="0.3">
      <c r="A20" s="136" t="s">
        <v>79</v>
      </c>
      <c r="B20" s="133" t="s">
        <v>108</v>
      </c>
      <c r="C20" s="134">
        <f>EXP(-0.2623643)</f>
        <v>0.7692307418980705</v>
      </c>
      <c r="D20" s="128">
        <f t="shared" si="7"/>
        <v>-0.26236430000000005</v>
      </c>
      <c r="E20" s="55">
        <v>0.43945954081632649</v>
      </c>
      <c r="F20" s="242">
        <v>0.32507316464627944</v>
      </c>
      <c r="G20" s="135">
        <v>1.8202546338296408</v>
      </c>
    </row>
    <row r="21" spans="1:7" ht="17.25" thickBot="1" x14ac:dyDescent="0.35">
      <c r="A21" s="137" t="s">
        <v>83</v>
      </c>
      <c r="B21" s="138" t="s">
        <v>108</v>
      </c>
      <c r="C21" s="139">
        <v>0.68907160000000001</v>
      </c>
      <c r="D21" s="129">
        <f t="shared" si="7"/>
        <v>-0.37241009464486824</v>
      </c>
      <c r="E21" s="56">
        <v>0.37108077380430665</v>
      </c>
      <c r="F21" s="267">
        <v>0.33296150000000002</v>
      </c>
      <c r="G21" s="140">
        <v>1.4260497682962143</v>
      </c>
    </row>
    <row r="22" spans="1:7" ht="16.5" x14ac:dyDescent="0.3">
      <c r="A22" s="122" t="s">
        <v>72</v>
      </c>
      <c r="B22" s="132" t="s">
        <v>108</v>
      </c>
      <c r="C22" s="124">
        <v>0.45326107273685712</v>
      </c>
      <c r="D22" s="127">
        <f t="shared" si="7"/>
        <v>-0.79128699999999996</v>
      </c>
      <c r="E22" s="54">
        <v>0.30513433399859663</v>
      </c>
      <c r="F22" s="266">
        <v>0.30513433399859663</v>
      </c>
      <c r="G22" s="123">
        <v>0.67329558547649826</v>
      </c>
    </row>
    <row r="23" spans="1:7" ht="16.5" x14ac:dyDescent="0.3">
      <c r="A23" s="120" t="s">
        <v>104</v>
      </c>
      <c r="B23" s="133" t="s">
        <v>108</v>
      </c>
      <c r="C23" s="134">
        <v>0.6</v>
      </c>
      <c r="D23" s="128">
        <f t="shared" si="7"/>
        <v>-0.51082562376599072</v>
      </c>
      <c r="E23" s="55">
        <v>0.13556283965969668</v>
      </c>
      <c r="F23" s="242">
        <v>0.46</v>
      </c>
      <c r="G23" s="135">
        <v>0.79</v>
      </c>
    </row>
    <row r="24" spans="1:7" ht="16.5" x14ac:dyDescent="0.3">
      <c r="A24" s="136" t="s">
        <v>80</v>
      </c>
      <c r="B24" s="133" t="s">
        <v>108</v>
      </c>
      <c r="C24" s="134">
        <f>EXP(0.02178912)</f>
        <v>1.0220282364293534</v>
      </c>
      <c r="D24" s="128">
        <f t="shared" si="7"/>
        <v>2.1789120000000013E-2</v>
      </c>
      <c r="E24" s="55">
        <v>0.4697204948979592</v>
      </c>
      <c r="F24" s="242">
        <v>0.40703217199207092</v>
      </c>
      <c r="G24" s="135">
        <v>2.5662387101903139</v>
      </c>
    </row>
    <row r="25" spans="1:7" ht="17.25" thickBot="1" x14ac:dyDescent="0.35">
      <c r="A25" s="136" t="s">
        <v>84</v>
      </c>
      <c r="B25" s="133" t="s">
        <v>108</v>
      </c>
      <c r="C25" s="160">
        <v>0.81895549999999995</v>
      </c>
      <c r="D25" s="128">
        <f t="shared" si="7"/>
        <v>-0.19972553115957761</v>
      </c>
      <c r="E25" s="55">
        <v>0.3929717925727606</v>
      </c>
      <c r="F25" s="242">
        <v>0.37910189999999999</v>
      </c>
      <c r="G25" s="135">
        <v>1.769149959365147</v>
      </c>
    </row>
    <row r="26" spans="1:7" ht="16.5" x14ac:dyDescent="0.3">
      <c r="A26" s="189" t="s">
        <v>73</v>
      </c>
      <c r="B26" s="185" t="s">
        <v>108</v>
      </c>
      <c r="C26" s="186"/>
      <c r="D26" s="187"/>
      <c r="E26" s="186"/>
      <c r="F26" s="187"/>
      <c r="G26" s="188"/>
    </row>
    <row r="27" spans="1:7" ht="16.5" x14ac:dyDescent="0.3">
      <c r="A27" s="133" t="s">
        <v>105</v>
      </c>
      <c r="B27" s="165" t="s">
        <v>108</v>
      </c>
      <c r="C27" s="134">
        <v>0.59</v>
      </c>
      <c r="D27" s="128">
        <f t="shared" si="7"/>
        <v>-0.52763274208237199</v>
      </c>
      <c r="E27" s="55">
        <v>0.13820150721193863</v>
      </c>
      <c r="F27" s="242">
        <v>0.45</v>
      </c>
      <c r="G27" s="135">
        <v>0.77</v>
      </c>
    </row>
    <row r="28" spans="1:7" ht="16.5" x14ac:dyDescent="0.3">
      <c r="A28" s="163" t="s">
        <v>81</v>
      </c>
      <c r="B28" s="165" t="s">
        <v>108</v>
      </c>
      <c r="C28" s="134">
        <f>EXP(-0.02829491)</f>
        <v>0.9721016420290729</v>
      </c>
      <c r="D28" s="128">
        <f t="shared" si="7"/>
        <v>-2.829491E-2</v>
      </c>
      <c r="E28" s="121">
        <v>0.49017310714285722</v>
      </c>
      <c r="F28" s="268">
        <v>0.37193573314376671</v>
      </c>
      <c r="G28" s="141">
        <v>2.5407120591727339</v>
      </c>
    </row>
    <row r="29" spans="1:7" ht="17.25" thickBot="1" x14ac:dyDescent="0.35">
      <c r="A29" s="164" t="s">
        <v>85</v>
      </c>
      <c r="B29" s="166" t="s">
        <v>108</v>
      </c>
      <c r="C29" s="139">
        <v>0.75462969999999996</v>
      </c>
      <c r="D29" s="129">
        <f t="shared" si="7"/>
        <v>-0.28152811362587332</v>
      </c>
      <c r="E29" s="56">
        <v>0.39942732138071213</v>
      </c>
      <c r="F29" s="267">
        <v>0.34493279999999998</v>
      </c>
      <c r="G29" s="140">
        <v>1.6509476168172175</v>
      </c>
    </row>
    <row r="30" spans="1:7" ht="16.5" x14ac:dyDescent="0.3">
      <c r="A30" s="132" t="s">
        <v>74</v>
      </c>
      <c r="B30" s="132" t="s">
        <v>108</v>
      </c>
      <c r="C30" s="124">
        <v>0.54056412975266621</v>
      </c>
      <c r="D30" s="127">
        <f t="shared" si="7"/>
        <v>-0.61514199999999986</v>
      </c>
      <c r="E30" s="54">
        <v>0.35642682488003907</v>
      </c>
      <c r="F30" s="266">
        <v>0.44</v>
      </c>
      <c r="G30" s="123">
        <v>0.77</v>
      </c>
    </row>
    <row r="31" spans="1:7" ht="17.25" thickBot="1" x14ac:dyDescent="0.35">
      <c r="A31" s="133" t="s">
        <v>106</v>
      </c>
      <c r="B31" s="133" t="s">
        <v>108</v>
      </c>
      <c r="C31" s="134">
        <v>0.57999999999999996</v>
      </c>
      <c r="D31" s="128">
        <f t="shared" si="7"/>
        <v>-0.54472717544167215</v>
      </c>
      <c r="E31" s="55">
        <v>0.14094560032048883</v>
      </c>
      <c r="F31" s="242">
        <v>0.44</v>
      </c>
      <c r="G31" s="135">
        <v>0.77</v>
      </c>
    </row>
    <row r="32" spans="1:7" ht="17.25" thickBot="1" x14ac:dyDescent="0.35">
      <c r="A32" s="202" t="s">
        <v>82</v>
      </c>
      <c r="B32" s="203" t="s">
        <v>108</v>
      </c>
      <c r="C32" s="204"/>
      <c r="D32" s="193"/>
      <c r="E32" s="205"/>
      <c r="F32" s="269">
        <v>0.35642682488003907</v>
      </c>
      <c r="G32" s="206">
        <v>0.81983048967654149</v>
      </c>
    </row>
    <row r="33" spans="1:7" ht="17.25" thickBot="1" x14ac:dyDescent="0.35">
      <c r="A33" s="164" t="s">
        <v>86</v>
      </c>
      <c r="B33" s="138" t="s">
        <v>108</v>
      </c>
      <c r="C33" s="139">
        <v>0.3101293</v>
      </c>
      <c r="D33" s="129">
        <f t="shared" si="7"/>
        <v>-1.1707659716894312</v>
      </c>
      <c r="E33" s="56">
        <v>1.4320074807991772</v>
      </c>
      <c r="F33" s="267">
        <v>1.87324E-2</v>
      </c>
      <c r="G33" s="140">
        <v>5.1344292625872816</v>
      </c>
    </row>
    <row r="34" spans="1:7" ht="16.5" x14ac:dyDescent="0.3">
      <c r="A34" s="117" t="s">
        <v>87</v>
      </c>
      <c r="B34" s="21" t="s">
        <v>113</v>
      </c>
      <c r="C34" s="125">
        <v>1.5349994151050002</v>
      </c>
      <c r="D34" s="127">
        <f t="shared" si="7"/>
        <v>0.42853000000000002</v>
      </c>
      <c r="E34" s="54">
        <v>9.461E-2</v>
      </c>
      <c r="F34" s="270">
        <v>1.2751889962780529</v>
      </c>
      <c r="G34" s="23">
        <v>1.8477443039815267</v>
      </c>
    </row>
    <row r="35" spans="1:7" ht="16.5" x14ac:dyDescent="0.3">
      <c r="A35" s="118" t="s">
        <v>114</v>
      </c>
      <c r="B35" s="22" t="s">
        <v>113</v>
      </c>
      <c r="C35" s="89">
        <v>0.96</v>
      </c>
      <c r="D35" s="128">
        <f t="shared" si="7"/>
        <v>-4.0821994520255166E-2</v>
      </c>
      <c r="E35" s="55">
        <v>0.11252182123171039</v>
      </c>
      <c r="F35" s="271">
        <v>0.77</v>
      </c>
      <c r="G35" s="24">
        <v>1.19</v>
      </c>
    </row>
    <row r="36" spans="1:7" ht="16.5" x14ac:dyDescent="0.3">
      <c r="A36" s="119" t="s">
        <v>95</v>
      </c>
      <c r="B36" s="22" t="s">
        <v>113</v>
      </c>
      <c r="C36" s="89">
        <v>0.97297297704789509</v>
      </c>
      <c r="D36" s="128">
        <f t="shared" si="7"/>
        <v>-2.739897000000005E-2</v>
      </c>
      <c r="E36" s="55">
        <v>0.26924623979591833</v>
      </c>
      <c r="F36" s="271">
        <v>0.57400245825357943</v>
      </c>
      <c r="G36" s="24">
        <v>1.6492549821924745</v>
      </c>
    </row>
    <row r="37" spans="1:7" ht="17.25" thickBot="1" x14ac:dyDescent="0.35">
      <c r="A37" s="194" t="s">
        <v>99</v>
      </c>
      <c r="B37" s="195" t="s">
        <v>113</v>
      </c>
      <c r="C37" s="196"/>
      <c r="D37" s="197"/>
      <c r="E37" s="196"/>
      <c r="F37" s="197"/>
      <c r="G37" s="198"/>
    </row>
    <row r="38" spans="1:7" ht="16.5" x14ac:dyDescent="0.3">
      <c r="A38" s="117" t="s">
        <v>109</v>
      </c>
      <c r="B38" s="21" t="s">
        <v>113</v>
      </c>
      <c r="C38" s="125">
        <v>1.4032682776745637</v>
      </c>
      <c r="D38" s="127">
        <f t="shared" si="7"/>
        <v>0.33880400000000005</v>
      </c>
      <c r="E38" s="54">
        <v>9.8753000000000007E-2</v>
      </c>
      <c r="F38" s="270">
        <v>1.1563264423940807</v>
      </c>
      <c r="G38" s="23">
        <v>1.7029463194240766</v>
      </c>
    </row>
    <row r="39" spans="1:7" ht="16.5" x14ac:dyDescent="0.3">
      <c r="A39" s="118" t="s">
        <v>110</v>
      </c>
      <c r="B39" s="22" t="s">
        <v>113</v>
      </c>
      <c r="C39" s="89">
        <v>0.89</v>
      </c>
      <c r="D39" s="128">
        <f t="shared" si="7"/>
        <v>-0.11653381625595151</v>
      </c>
      <c r="E39" s="55">
        <v>0.12252098351162294</v>
      </c>
      <c r="F39" s="271">
        <v>0.7</v>
      </c>
      <c r="G39" s="24">
        <v>1.1200000000000001</v>
      </c>
    </row>
    <row r="40" spans="1:7" ht="16.5" x14ac:dyDescent="0.3">
      <c r="A40" s="119" t="s">
        <v>96</v>
      </c>
      <c r="B40" s="22" t="s">
        <v>113</v>
      </c>
      <c r="C40" s="89">
        <v>0.65410122579434049</v>
      </c>
      <c r="D40" s="128">
        <f t="shared" si="7"/>
        <v>-0.42449315999999992</v>
      </c>
      <c r="E40" s="55">
        <v>0.29181282142857151</v>
      </c>
      <c r="F40" s="271">
        <v>0.36918910372248526</v>
      </c>
      <c r="G40" s="24">
        <v>1.158886893658885</v>
      </c>
    </row>
    <row r="41" spans="1:7" ht="17.25" thickBot="1" x14ac:dyDescent="0.35">
      <c r="A41" s="190" t="s">
        <v>100</v>
      </c>
      <c r="B41" s="182" t="s">
        <v>113</v>
      </c>
      <c r="C41" s="200"/>
      <c r="D41" s="201"/>
      <c r="E41" s="200"/>
      <c r="F41" s="201"/>
      <c r="G41" s="199"/>
    </row>
    <row r="42" spans="1:7" ht="17.25" thickBot="1" x14ac:dyDescent="0.35">
      <c r="A42" s="191" t="s">
        <v>89</v>
      </c>
      <c r="B42" s="181" t="s">
        <v>113</v>
      </c>
      <c r="C42" s="192"/>
      <c r="D42" s="193"/>
      <c r="E42" s="192"/>
      <c r="F42" s="187"/>
      <c r="G42" s="188"/>
    </row>
    <row r="43" spans="1:7" ht="16.5" x14ac:dyDescent="0.3">
      <c r="A43" s="118" t="s">
        <v>111</v>
      </c>
      <c r="B43" s="22" t="s">
        <v>113</v>
      </c>
      <c r="C43" s="89">
        <v>0.83</v>
      </c>
      <c r="D43" s="128">
        <f t="shared" si="7"/>
        <v>-0.18632957819149348</v>
      </c>
      <c r="E43" s="55">
        <v>0.1169315641684552</v>
      </c>
      <c r="F43" s="271">
        <v>0.66</v>
      </c>
      <c r="G43" s="24">
        <v>1.06</v>
      </c>
    </row>
    <row r="44" spans="1:7" ht="16.5" x14ac:dyDescent="0.3">
      <c r="A44" s="119" t="s">
        <v>97</v>
      </c>
      <c r="B44" s="22" t="s">
        <v>113</v>
      </c>
      <c r="C44" s="143">
        <v>0.64440632009954502</v>
      </c>
      <c r="D44" s="128">
        <f t="shared" si="7"/>
        <v>-0.43942582000000008</v>
      </c>
      <c r="E44" s="121">
        <v>0.29946646938775501</v>
      </c>
      <c r="F44" s="272">
        <v>0.35830163194241782</v>
      </c>
      <c r="G44" s="144">
        <v>1.158966268540393</v>
      </c>
    </row>
    <row r="45" spans="1:7" ht="17.25" thickBot="1" x14ac:dyDescent="0.35">
      <c r="A45" s="190" t="s">
        <v>101</v>
      </c>
      <c r="B45" s="182" t="s">
        <v>113</v>
      </c>
      <c r="C45" s="200"/>
      <c r="D45" s="201"/>
      <c r="E45" s="200"/>
      <c r="F45" s="201"/>
      <c r="G45" s="199"/>
    </row>
    <row r="46" spans="1:7" ht="16.5" x14ac:dyDescent="0.3">
      <c r="A46" s="117" t="s">
        <v>90</v>
      </c>
      <c r="B46" s="21" t="s">
        <v>113</v>
      </c>
      <c r="C46" s="125">
        <v>1.4313184321023231</v>
      </c>
      <c r="D46" s="127">
        <f t="shared" si="7"/>
        <v>0.35859600000000003</v>
      </c>
      <c r="E46" s="54">
        <v>0.10279799999999999</v>
      </c>
      <c r="F46" s="270">
        <v>1.1701265671380279</v>
      </c>
      <c r="G46" s="23">
        <v>1.7508126997634368</v>
      </c>
    </row>
    <row r="47" spans="1:7" ht="16.5" x14ac:dyDescent="0.3">
      <c r="A47" s="118" t="s">
        <v>112</v>
      </c>
      <c r="B47" s="22" t="s">
        <v>113</v>
      </c>
      <c r="C47" s="89">
        <v>0.83</v>
      </c>
      <c r="D47" s="128">
        <f t="shared" si="7"/>
        <v>-0.18632957819149348</v>
      </c>
      <c r="E47" s="55">
        <v>0.12472109076579629</v>
      </c>
      <c r="F47" s="271">
        <v>0.65</v>
      </c>
      <c r="G47" s="24">
        <v>1.05</v>
      </c>
    </row>
    <row r="48" spans="1:7" ht="16.5" x14ac:dyDescent="0.3">
      <c r="A48" s="190" t="s">
        <v>98</v>
      </c>
      <c r="B48" s="182" t="s">
        <v>113</v>
      </c>
      <c r="C48" s="200"/>
      <c r="D48" s="201"/>
      <c r="E48" s="200"/>
      <c r="F48" s="201"/>
      <c r="G48" s="199"/>
    </row>
    <row r="49" spans="1:7" ht="17.25" thickBot="1" x14ac:dyDescent="0.35">
      <c r="A49" s="194" t="s">
        <v>102</v>
      </c>
      <c r="B49" s="195" t="s">
        <v>113</v>
      </c>
      <c r="C49" s="196"/>
      <c r="D49" s="197"/>
      <c r="E49" s="196"/>
      <c r="F49" s="197"/>
      <c r="G49" s="198"/>
    </row>
    <row r="50" spans="1:7" ht="16.5" x14ac:dyDescent="0.3">
      <c r="A50" s="243" t="s">
        <v>116</v>
      </c>
      <c r="B50" s="182" t="s">
        <v>132</v>
      </c>
      <c r="C50" s="200"/>
      <c r="D50" s="201"/>
      <c r="E50" s="200"/>
      <c r="F50" s="201"/>
      <c r="G50" s="199"/>
    </row>
    <row r="51" spans="1:7" ht="16.5" x14ac:dyDescent="0.3">
      <c r="A51" s="243" t="s">
        <v>117</v>
      </c>
      <c r="B51" s="182" t="s">
        <v>132</v>
      </c>
      <c r="C51" s="244"/>
      <c r="D51" s="201"/>
      <c r="E51" s="200"/>
      <c r="F51" s="201"/>
      <c r="G51" s="199"/>
    </row>
    <row r="52" spans="1:7" ht="16.5" x14ac:dyDescent="0.3">
      <c r="A52" s="190" t="s">
        <v>118</v>
      </c>
      <c r="B52" s="182" t="s">
        <v>132</v>
      </c>
      <c r="C52" s="244"/>
      <c r="D52" s="201"/>
      <c r="E52" s="200"/>
      <c r="F52" s="201"/>
      <c r="G52" s="199"/>
    </row>
    <row r="53" spans="1:7" ht="17.25" thickBot="1" x14ac:dyDescent="0.35">
      <c r="A53" s="194" t="s">
        <v>119</v>
      </c>
      <c r="B53" s="195" t="s">
        <v>132</v>
      </c>
      <c r="C53" s="196"/>
      <c r="D53" s="197"/>
      <c r="E53" s="196"/>
      <c r="F53" s="197"/>
      <c r="G53" s="198"/>
    </row>
    <row r="54" spans="1:7" ht="16.5" x14ac:dyDescent="0.3">
      <c r="A54" s="191" t="s">
        <v>120</v>
      </c>
      <c r="B54" s="189" t="s">
        <v>132</v>
      </c>
      <c r="C54" s="186"/>
      <c r="D54" s="187"/>
      <c r="E54" s="186"/>
      <c r="F54" s="187"/>
      <c r="G54" s="188"/>
    </row>
    <row r="55" spans="1:7" ht="16.5" x14ac:dyDescent="0.3">
      <c r="A55" s="243" t="s">
        <v>121</v>
      </c>
      <c r="B55" s="182" t="s">
        <v>132</v>
      </c>
      <c r="C55" s="244"/>
      <c r="D55" s="201"/>
      <c r="E55" s="200"/>
      <c r="F55" s="201"/>
      <c r="G55" s="199"/>
    </row>
    <row r="56" spans="1:7" ht="16.5" x14ac:dyDescent="0.3">
      <c r="A56" s="190" t="s">
        <v>122</v>
      </c>
      <c r="B56" s="182" t="s">
        <v>132</v>
      </c>
      <c r="C56" s="244"/>
      <c r="D56" s="201"/>
      <c r="E56" s="200"/>
      <c r="F56" s="201"/>
      <c r="G56" s="199"/>
    </row>
    <row r="57" spans="1:7" ht="17.25" thickBot="1" x14ac:dyDescent="0.35">
      <c r="A57" s="190" t="s">
        <v>123</v>
      </c>
      <c r="B57" s="182" t="s">
        <v>132</v>
      </c>
      <c r="C57" s="200"/>
      <c r="D57" s="201"/>
      <c r="E57" s="200"/>
      <c r="F57" s="201"/>
      <c r="G57" s="199"/>
    </row>
    <row r="58" spans="1:7" ht="16.5" x14ac:dyDescent="0.3">
      <c r="A58" s="189" t="s">
        <v>124</v>
      </c>
      <c r="B58" s="185" t="s">
        <v>132</v>
      </c>
      <c r="C58" s="186"/>
      <c r="D58" s="187"/>
      <c r="E58" s="186"/>
      <c r="F58" s="187"/>
      <c r="G58" s="188"/>
    </row>
    <row r="59" spans="1:7" ht="16.5" x14ac:dyDescent="0.3">
      <c r="A59" s="182" t="s">
        <v>125</v>
      </c>
      <c r="B59" s="245" t="s">
        <v>132</v>
      </c>
      <c r="C59" s="244"/>
      <c r="D59" s="201"/>
      <c r="E59" s="200"/>
      <c r="F59" s="201"/>
      <c r="G59" s="199"/>
    </row>
    <row r="60" spans="1:7" ht="16.5" x14ac:dyDescent="0.3">
      <c r="A60" s="246" t="s">
        <v>126</v>
      </c>
      <c r="B60" s="245" t="s">
        <v>132</v>
      </c>
      <c r="C60" s="244"/>
      <c r="D60" s="201"/>
      <c r="E60" s="178"/>
      <c r="F60" s="179"/>
      <c r="G60" s="180"/>
    </row>
    <row r="61" spans="1:7" ht="17.25" thickBot="1" x14ac:dyDescent="0.35">
      <c r="A61" s="247" t="s">
        <v>127</v>
      </c>
      <c r="B61" s="248" t="s">
        <v>132</v>
      </c>
      <c r="C61" s="196"/>
      <c r="D61" s="197"/>
      <c r="E61" s="196"/>
      <c r="F61" s="197"/>
      <c r="G61" s="198"/>
    </row>
    <row r="62" spans="1:7" ht="16.5" x14ac:dyDescent="0.3">
      <c r="A62" s="189" t="s">
        <v>128</v>
      </c>
      <c r="B62" s="189" t="s">
        <v>132</v>
      </c>
      <c r="C62" s="186"/>
      <c r="D62" s="187"/>
      <c r="E62" s="186"/>
      <c r="F62" s="187"/>
      <c r="G62" s="188"/>
    </row>
    <row r="63" spans="1:7" ht="16.5" x14ac:dyDescent="0.3">
      <c r="A63" s="182" t="s">
        <v>129</v>
      </c>
      <c r="B63" s="182" t="s">
        <v>132</v>
      </c>
      <c r="C63" s="244"/>
      <c r="D63" s="201"/>
      <c r="E63" s="200"/>
      <c r="F63" s="201"/>
      <c r="G63" s="199"/>
    </row>
    <row r="64" spans="1:7" ht="16.5" x14ac:dyDescent="0.3">
      <c r="A64" s="246" t="s">
        <v>130</v>
      </c>
      <c r="B64" s="182" t="s">
        <v>132</v>
      </c>
      <c r="C64" s="244"/>
      <c r="D64" s="201"/>
      <c r="E64" s="178"/>
      <c r="F64" s="179"/>
      <c r="G64" s="180"/>
    </row>
    <row r="65" spans="1:7" ht="17.25" thickBot="1" x14ac:dyDescent="0.35">
      <c r="A65" s="247" t="s">
        <v>131</v>
      </c>
      <c r="B65" s="195" t="s">
        <v>132</v>
      </c>
      <c r="C65" s="196"/>
      <c r="D65" s="197"/>
      <c r="E65" s="196"/>
      <c r="F65" s="197"/>
      <c r="G65" s="198"/>
    </row>
  </sheetData>
  <autoFilter ref="A1:B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E26" sqref="E26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7.25" thickBot="1" x14ac:dyDescent="0.35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7" t="s">
        <v>48</v>
      </c>
      <c r="L1" s="103" t="s">
        <v>70</v>
      </c>
      <c r="M1" s="90" t="s">
        <v>1</v>
      </c>
    </row>
    <row r="2" spans="1:13" s="34" customFormat="1" ht="15.75" x14ac:dyDescent="0.25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75" x14ac:dyDescent="0.25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75" x14ac:dyDescent="0.25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5" thickBot="1" x14ac:dyDescent="0.3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75" x14ac:dyDescent="0.25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75" x14ac:dyDescent="0.25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75" x14ac:dyDescent="0.25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5" thickBot="1" x14ac:dyDescent="0.3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75" x14ac:dyDescent="0.25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75" x14ac:dyDescent="0.25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75" x14ac:dyDescent="0.25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5" thickBot="1" x14ac:dyDescent="0.3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75" x14ac:dyDescent="0.25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75" x14ac:dyDescent="0.25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75" x14ac:dyDescent="0.25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5" thickBot="1" x14ac:dyDescent="0.3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75" x14ac:dyDescent="0.25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33">
        <f t="shared" si="5"/>
        <v>0.4</v>
      </c>
      <c r="J18" s="30">
        <f t="shared" si="5"/>
        <v>0.65024999999999988</v>
      </c>
      <c r="K18" s="230" t="s">
        <v>36</v>
      </c>
      <c r="L18" s="91"/>
      <c r="M18" s="54">
        <f t="shared" si="16"/>
        <v>0.12395213194407623</v>
      </c>
    </row>
    <row r="19" spans="1:13" s="34" customFormat="1" ht="15.75" x14ac:dyDescent="0.25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34">
        <f t="shared" si="5"/>
        <v>0.46</v>
      </c>
      <c r="J19" s="18">
        <f t="shared" si="5"/>
        <v>0.78260869565217372</v>
      </c>
      <c r="K19" s="231" t="s">
        <v>36</v>
      </c>
      <c r="L19" s="64"/>
      <c r="M19" s="55">
        <f t="shared" si="16"/>
        <v>0.13556283965969668</v>
      </c>
    </row>
    <row r="20" spans="1:13" s="34" customFormat="1" ht="15.75" x14ac:dyDescent="0.25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34">
        <f t="shared" si="5"/>
        <v>0.44999999999999996</v>
      </c>
      <c r="J20" s="18">
        <f t="shared" si="5"/>
        <v>0.77355555555555555</v>
      </c>
      <c r="K20" s="231" t="s">
        <v>36</v>
      </c>
      <c r="L20" s="64"/>
      <c r="M20" s="55">
        <f t="shared" si="16"/>
        <v>0.13820150721193863</v>
      </c>
    </row>
    <row r="21" spans="1:13" s="34" customFormat="1" ht="16.5" thickBot="1" x14ac:dyDescent="0.3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35">
        <f t="shared" si="5"/>
        <v>0.43999999999999995</v>
      </c>
      <c r="J21" s="31">
        <f t="shared" si="5"/>
        <v>0.76454545454545442</v>
      </c>
      <c r="K21" s="232" t="s">
        <v>36</v>
      </c>
      <c r="L21" s="52"/>
      <c r="M21" s="56">
        <f t="shared" si="16"/>
        <v>0.14094560032048892</v>
      </c>
    </row>
    <row r="22" spans="1:13" s="34" customFormat="1" ht="15.75" x14ac:dyDescent="0.25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30" t="s">
        <v>36</v>
      </c>
      <c r="L22" s="91"/>
      <c r="M22" s="54">
        <f t="shared" si="16"/>
        <v>0.11252182123171039</v>
      </c>
    </row>
    <row r="23" spans="1:13" s="34" customFormat="1" ht="15.75" x14ac:dyDescent="0.25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31" t="s">
        <v>36</v>
      </c>
      <c r="L23" s="64"/>
      <c r="M23" s="55">
        <f t="shared" si="16"/>
        <v>0.12252098351162294</v>
      </c>
    </row>
    <row r="24" spans="1:13" s="34" customFormat="1" ht="15.75" x14ac:dyDescent="0.25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31" t="s">
        <v>36</v>
      </c>
      <c r="L24" s="64"/>
      <c r="M24" s="55">
        <f t="shared" si="16"/>
        <v>0.1169315641684552</v>
      </c>
    </row>
    <row r="25" spans="1:13" s="34" customFormat="1" ht="16.5" thickBot="1" x14ac:dyDescent="0.3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32" t="s">
        <v>36</v>
      </c>
      <c r="L25" s="52"/>
      <c r="M25" s="56">
        <f t="shared" si="16"/>
        <v>0.12472109076579629</v>
      </c>
    </row>
    <row r="26" spans="1:13" s="34" customFormat="1" ht="15.75" x14ac:dyDescent="0.25">
      <c r="A26" s="77" t="s">
        <v>58</v>
      </c>
      <c r="B26" s="208">
        <v>1.0820000000000001</v>
      </c>
      <c r="C26" s="226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15">
        <f t="shared" si="5"/>
        <v>0.61353024583876781</v>
      </c>
      <c r="J26" s="108">
        <f t="shared" si="6"/>
        <v>1.9081765046472698</v>
      </c>
      <c r="K26" s="170" t="s">
        <v>36</v>
      </c>
      <c r="L26" s="80"/>
      <c r="M26" s="55">
        <f t="shared" si="16"/>
        <v>0.28945759999999993</v>
      </c>
    </row>
    <row r="27" spans="1:13" s="34" customFormat="1" ht="15.75" x14ac:dyDescent="0.25">
      <c r="A27" s="77" t="s">
        <v>59</v>
      </c>
      <c r="B27" s="208">
        <v>0.57199999999999995</v>
      </c>
      <c r="C27" s="226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15">
        <f t="shared" si="5"/>
        <v>0.30395406432045408</v>
      </c>
      <c r="J27" s="108">
        <f t="shared" si="6"/>
        <v>1.0764258103653943</v>
      </c>
      <c r="K27" s="170" t="s">
        <v>36</v>
      </c>
      <c r="L27" s="80"/>
      <c r="M27" s="55">
        <f t="shared" si="16"/>
        <v>0.32258285999999997</v>
      </c>
    </row>
    <row r="28" spans="1:13" s="34" customFormat="1" ht="15.75" x14ac:dyDescent="0.25">
      <c r="A28" s="77" t="s">
        <v>60</v>
      </c>
      <c r="B28" s="208">
        <f>EXP(C28)</f>
        <v>0.63698144663235268</v>
      </c>
      <c r="C28" s="226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15">
        <f t="shared" si="5"/>
        <v>0.33480366419406132</v>
      </c>
      <c r="J28" s="108">
        <f t="shared" si="6"/>
        <v>1.2118904502749519</v>
      </c>
      <c r="K28" s="170" t="s">
        <v>36</v>
      </c>
      <c r="L28" s="80" t="s">
        <v>41</v>
      </c>
      <c r="M28" s="55">
        <f t="shared" si="16"/>
        <v>0.32816135000000002</v>
      </c>
    </row>
    <row r="29" spans="1:13" s="34" customFormat="1" ht="16.5" thickBot="1" x14ac:dyDescent="0.3">
      <c r="A29" s="82" t="s">
        <v>61</v>
      </c>
      <c r="B29" s="213" t="s">
        <v>49</v>
      </c>
      <c r="C29" s="228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16" t="s">
        <v>49</v>
      </c>
      <c r="J29" s="109" t="s">
        <v>49</v>
      </c>
      <c r="K29" s="168" t="s">
        <v>49</v>
      </c>
      <c r="L29" s="92"/>
      <c r="M29" s="56" t="s">
        <v>49</v>
      </c>
    </row>
    <row r="30" spans="1:13" s="34" customFormat="1" ht="15.75" x14ac:dyDescent="0.25">
      <c r="A30" s="73" t="s">
        <v>79</v>
      </c>
      <c r="B30" s="207">
        <f>EXP(-0.2623643)</f>
        <v>0.7692307418980705</v>
      </c>
      <c r="C30" s="229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17">
        <f>EXP(-1.123705)</f>
        <v>0.32507316464627944</v>
      </c>
      <c r="J30" s="221">
        <f>EXP(H30)</f>
        <v>1.8202546338296408</v>
      </c>
      <c r="K30" s="218" t="s">
        <v>36</v>
      </c>
      <c r="L30" s="76"/>
      <c r="M30" s="54">
        <f t="shared" si="16"/>
        <v>0.43945954081632649</v>
      </c>
    </row>
    <row r="31" spans="1:13" s="34" customFormat="1" ht="15.75" x14ac:dyDescent="0.25">
      <c r="A31" s="77" t="s">
        <v>80</v>
      </c>
      <c r="B31" s="208">
        <f>EXP(0.02178912)</f>
        <v>1.0220282364293534</v>
      </c>
      <c r="C31" s="227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12">
        <f>EXP(-0.89886305)</f>
        <v>0.40703217199207092</v>
      </c>
      <c r="J31" s="222">
        <f t="shared" ref="J31:J32" si="23">EXP(H31)</f>
        <v>2.5662387101903139</v>
      </c>
      <c r="K31" s="219" t="s">
        <v>36</v>
      </c>
      <c r="L31" s="80"/>
      <c r="M31" s="55">
        <f t="shared" si="16"/>
        <v>0.4697204948979592</v>
      </c>
    </row>
    <row r="32" spans="1:13" s="34" customFormat="1" ht="15.75" x14ac:dyDescent="0.25">
      <c r="A32" s="77" t="s">
        <v>81</v>
      </c>
      <c r="B32" s="208">
        <f>EXP(-0.02829491)</f>
        <v>0.9721016420290729</v>
      </c>
      <c r="C32" s="227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12">
        <f>EXP(-0.9890342)</f>
        <v>0.37193573314376671</v>
      </c>
      <c r="J32" s="222">
        <f t="shared" si="23"/>
        <v>2.5407120591727339</v>
      </c>
      <c r="K32" s="219" t="s">
        <v>36</v>
      </c>
      <c r="L32" s="80"/>
      <c r="M32" s="55">
        <f t="shared" si="16"/>
        <v>0.49017310714285722</v>
      </c>
    </row>
    <row r="33" spans="1:13" s="34" customFormat="1" ht="16.5" thickBot="1" x14ac:dyDescent="0.3">
      <c r="A33" s="82" t="s">
        <v>82</v>
      </c>
      <c r="B33" s="213" t="s">
        <v>115</v>
      </c>
      <c r="C33" s="228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211" t="s">
        <v>115</v>
      </c>
      <c r="J33" s="223" t="s">
        <v>115</v>
      </c>
      <c r="K33" s="220" t="s">
        <v>115</v>
      </c>
      <c r="L33" s="85"/>
      <c r="M33" s="56" t="s">
        <v>115</v>
      </c>
    </row>
    <row r="34" spans="1:13" s="34" customFormat="1" ht="15.75" x14ac:dyDescent="0.25">
      <c r="A34" s="73" t="s">
        <v>95</v>
      </c>
      <c r="B34" s="207">
        <f>EXP(-0.02739897)</f>
        <v>0.97297297704789509</v>
      </c>
      <c r="C34" s="225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14">
        <f>EXP(-0.5551216)</f>
        <v>0.57400245825357943</v>
      </c>
      <c r="J34" s="107">
        <f>EXP(H34)</f>
        <v>1.6492549821924745</v>
      </c>
      <c r="K34" s="169" t="s">
        <v>36</v>
      </c>
      <c r="L34" s="76"/>
      <c r="M34" s="54">
        <f t="shared" si="16"/>
        <v>0.26924623979591833</v>
      </c>
    </row>
    <row r="35" spans="1:13" s="34" customFormat="1" ht="15.75" x14ac:dyDescent="0.25">
      <c r="A35" s="77" t="s">
        <v>96</v>
      </c>
      <c r="B35" s="208">
        <f>EXP(-0.42449316)</f>
        <v>0.65410122579434049</v>
      </c>
      <c r="C35" s="226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15">
        <f>EXP(-0.99644629)</f>
        <v>0.36918910372248526</v>
      </c>
      <c r="J35" s="224">
        <f t="shared" ref="J35:J36" si="25">EXP(H35)</f>
        <v>1.158886893658885</v>
      </c>
      <c r="K35" s="170" t="s">
        <v>36</v>
      </c>
      <c r="L35" s="80"/>
      <c r="M35" s="55">
        <f t="shared" si="16"/>
        <v>0.29181282142857151</v>
      </c>
    </row>
    <row r="36" spans="1:13" s="34" customFormat="1" ht="15.75" x14ac:dyDescent="0.25">
      <c r="A36" s="77" t="s">
        <v>97</v>
      </c>
      <c r="B36" s="208">
        <f>EXP(-0.43942582)</f>
        <v>0.64440632009954502</v>
      </c>
      <c r="C36" s="226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15">
        <f>EXP(-1.0263801)</f>
        <v>0.35830163194241782</v>
      </c>
      <c r="J36" s="224">
        <f t="shared" si="25"/>
        <v>1.158966268540393</v>
      </c>
      <c r="K36" s="170" t="s">
        <v>36</v>
      </c>
      <c r="L36" s="80"/>
      <c r="M36" s="55">
        <f t="shared" si="16"/>
        <v>0.29946646938775501</v>
      </c>
    </row>
    <row r="37" spans="1:13" s="34" customFormat="1" ht="16.5" thickBot="1" x14ac:dyDescent="0.3">
      <c r="A37" s="82" t="s">
        <v>98</v>
      </c>
      <c r="B37" s="213" t="s">
        <v>115</v>
      </c>
      <c r="C37" s="228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16" t="s">
        <v>115</v>
      </c>
      <c r="J37" s="110" t="s">
        <v>115</v>
      </c>
      <c r="K37" s="168" t="s">
        <v>115</v>
      </c>
      <c r="L37" s="85"/>
      <c r="M37" s="56" t="s">
        <v>115</v>
      </c>
    </row>
    <row r="38" spans="1:13" s="34" customFormat="1" ht="15.75" x14ac:dyDescent="0.25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71"/>
      <c r="L38" s="96"/>
      <c r="M38" s="54">
        <f t="shared" si="16"/>
        <v>0.2804478245730157</v>
      </c>
    </row>
    <row r="39" spans="1:13" s="34" customFormat="1" ht="15.75" x14ac:dyDescent="0.25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2"/>
      <c r="L39" s="88"/>
      <c r="M39" s="55">
        <f t="shared" si="16"/>
        <v>0.29523424577300489</v>
      </c>
    </row>
    <row r="40" spans="1:13" s="34" customFormat="1" ht="15.75" x14ac:dyDescent="0.25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2"/>
      <c r="L40" s="88"/>
      <c r="M40" s="55">
        <f t="shared" si="16"/>
        <v>0.3026013838774172</v>
      </c>
    </row>
    <row r="41" spans="1:13" s="34" customFormat="1" ht="16.5" thickBot="1" x14ac:dyDescent="0.3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3"/>
      <c r="L41" s="101"/>
      <c r="M41" s="56">
        <f t="shared" si="16"/>
        <v>1.9144184239579749</v>
      </c>
    </row>
    <row r="42" spans="1:13" s="34" customFormat="1" ht="15.75" x14ac:dyDescent="0.25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33">
        <f t="shared" ref="I42:I43" si="29">EXP(G42)</f>
        <v>0.33296150000000002</v>
      </c>
      <c r="J42" s="239">
        <f t="shared" ref="J42:J43" si="30">EXP(H42)</f>
        <v>1.4260497682962143</v>
      </c>
      <c r="K42" s="236"/>
      <c r="L42" s="96"/>
      <c r="M42" s="54">
        <f t="shared" si="16"/>
        <v>0.37108077380430665</v>
      </c>
    </row>
    <row r="43" spans="1:13" s="34" customFormat="1" ht="15.75" x14ac:dyDescent="0.25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34">
        <f t="shared" si="29"/>
        <v>0.37910189999999999</v>
      </c>
      <c r="J43" s="240">
        <f t="shared" si="30"/>
        <v>1.769149959365147</v>
      </c>
      <c r="K43" s="237"/>
      <c r="L43" s="88"/>
      <c r="M43" s="55">
        <f t="shared" si="16"/>
        <v>0.3929717925727606</v>
      </c>
    </row>
    <row r="44" spans="1:13" s="34" customFormat="1" ht="15.75" x14ac:dyDescent="0.25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34">
        <f t="shared" ref="I44:I45" si="31">EXP(G44)</f>
        <v>0.34493279999999998</v>
      </c>
      <c r="J44" s="240">
        <f t="shared" ref="J44:J45" si="32">EXP(H44)</f>
        <v>1.6509476168172175</v>
      </c>
      <c r="K44" s="237"/>
      <c r="L44" s="88"/>
      <c r="M44" s="55">
        <f t="shared" si="16"/>
        <v>0.39942732138071213</v>
      </c>
    </row>
    <row r="45" spans="1:13" s="34" customFormat="1" ht="16.5" thickBot="1" x14ac:dyDescent="0.3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35">
        <f t="shared" si="31"/>
        <v>1.87324E-2</v>
      </c>
      <c r="J45" s="241">
        <f t="shared" si="32"/>
        <v>5.1344292625872816</v>
      </c>
      <c r="K45" s="238"/>
      <c r="L45" s="101"/>
      <c r="M45" s="56">
        <f t="shared" si="16"/>
        <v>1.4320074807991772</v>
      </c>
    </row>
    <row r="46" spans="1:13" s="34" customFormat="1" ht="15.75" x14ac:dyDescent="0.25">
      <c r="A46" s="97" t="s">
        <v>99</v>
      </c>
      <c r="B46" s="114" t="s">
        <v>49</v>
      </c>
      <c r="C46" s="210"/>
      <c r="D46" s="87">
        <v>1.96</v>
      </c>
      <c r="E46" s="210"/>
      <c r="F46" s="210"/>
      <c r="G46" s="256"/>
      <c r="H46" s="256"/>
      <c r="I46" s="18" t="s">
        <v>49</v>
      </c>
      <c r="J46" s="258"/>
      <c r="K46" s="186"/>
      <c r="L46" s="259"/>
      <c r="M46" s="54" t="s">
        <v>49</v>
      </c>
    </row>
    <row r="47" spans="1:13" s="34" customFormat="1" ht="15.75" x14ac:dyDescent="0.25">
      <c r="A47" s="97" t="s">
        <v>100</v>
      </c>
      <c r="B47" s="114" t="s">
        <v>49</v>
      </c>
      <c r="C47" s="210"/>
      <c r="D47" s="87">
        <v>1.96</v>
      </c>
      <c r="E47" s="210"/>
      <c r="F47" s="210"/>
      <c r="G47" s="256"/>
      <c r="H47" s="256"/>
      <c r="I47" s="18" t="s">
        <v>49</v>
      </c>
      <c r="J47" s="258"/>
      <c r="K47" s="200"/>
      <c r="L47" s="260"/>
      <c r="M47" s="55" t="s">
        <v>49</v>
      </c>
    </row>
    <row r="48" spans="1:13" s="34" customFormat="1" ht="15.75" x14ac:dyDescent="0.25">
      <c r="A48" s="97" t="s">
        <v>101</v>
      </c>
      <c r="B48" s="114" t="s">
        <v>49</v>
      </c>
      <c r="C48" s="210"/>
      <c r="D48" s="87">
        <v>1.96</v>
      </c>
      <c r="E48" s="210"/>
      <c r="F48" s="210"/>
      <c r="G48" s="256"/>
      <c r="H48" s="256"/>
      <c r="I48" s="18" t="s">
        <v>49</v>
      </c>
      <c r="J48" s="258"/>
      <c r="K48" s="200"/>
      <c r="L48" s="260"/>
      <c r="M48" s="55" t="s">
        <v>49</v>
      </c>
    </row>
    <row r="49" spans="1:13" s="34" customFormat="1" ht="16.5" thickBot="1" x14ac:dyDescent="0.3">
      <c r="A49" s="98" t="s">
        <v>102</v>
      </c>
      <c r="B49" s="115" t="s">
        <v>49</v>
      </c>
      <c r="C49" s="209"/>
      <c r="D49" s="100">
        <v>1.96</v>
      </c>
      <c r="E49" s="209"/>
      <c r="F49" s="209"/>
      <c r="G49" s="257"/>
      <c r="H49" s="257"/>
      <c r="I49" s="31" t="s">
        <v>49</v>
      </c>
      <c r="J49" s="261"/>
      <c r="K49" s="196"/>
      <c r="L49" s="262"/>
      <c r="M49" s="56" t="s">
        <v>49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" sqref="D2"/>
    </sheetView>
  </sheetViews>
  <sheetFormatPr defaultRowHeight="15" x14ac:dyDescent="0.25"/>
  <cols>
    <col min="1" max="1" width="9.140625" customWidth="1"/>
    <col min="3" max="4" width="9.140625" style="276"/>
    <col min="5" max="5" width="12.28515625" style="276" customWidth="1"/>
  </cols>
  <sheetData>
    <row r="1" spans="1:5" ht="15.75" thickBot="1" x14ac:dyDescent="0.3">
      <c r="A1" s="290" t="s">
        <v>159</v>
      </c>
      <c r="B1" s="290" t="s">
        <v>160</v>
      </c>
      <c r="C1" s="291" t="s">
        <v>135</v>
      </c>
      <c r="D1" s="292" t="s">
        <v>108</v>
      </c>
      <c r="E1" s="291" t="s">
        <v>136</v>
      </c>
    </row>
    <row r="2" spans="1:5" x14ac:dyDescent="0.25">
      <c r="A2" s="293" t="s">
        <v>151</v>
      </c>
      <c r="B2" s="273" t="s">
        <v>137</v>
      </c>
      <c r="C2" s="277" t="s">
        <v>158</v>
      </c>
      <c r="D2" s="278" t="s">
        <v>158</v>
      </c>
      <c r="E2" s="279" t="s">
        <v>158</v>
      </c>
    </row>
    <row r="3" spans="1:5" x14ac:dyDescent="0.25">
      <c r="A3" s="294" t="s">
        <v>151</v>
      </c>
      <c r="B3" s="274" t="s">
        <v>138</v>
      </c>
      <c r="C3" s="280" t="s">
        <v>158</v>
      </c>
      <c r="D3" s="105" t="s">
        <v>158</v>
      </c>
      <c r="E3" s="281" t="s">
        <v>158</v>
      </c>
    </row>
    <row r="4" spans="1:5" x14ac:dyDescent="0.25">
      <c r="A4" s="294" t="s">
        <v>151</v>
      </c>
      <c r="B4" s="274" t="s">
        <v>139</v>
      </c>
      <c r="C4" s="280" t="s">
        <v>158</v>
      </c>
      <c r="D4" s="105" t="s">
        <v>158</v>
      </c>
      <c r="E4" s="281" t="s">
        <v>158</v>
      </c>
    </row>
    <row r="5" spans="1:5" ht="15.75" thickBot="1" x14ac:dyDescent="0.3">
      <c r="A5" s="295" t="s">
        <v>151</v>
      </c>
      <c r="B5" s="275" t="s">
        <v>140</v>
      </c>
      <c r="C5" s="282" t="s">
        <v>158</v>
      </c>
      <c r="D5" s="283" t="s">
        <v>158</v>
      </c>
      <c r="E5" s="104" t="s">
        <v>49</v>
      </c>
    </row>
    <row r="6" spans="1:5" x14ac:dyDescent="0.25">
      <c r="A6" s="293" t="s">
        <v>152</v>
      </c>
      <c r="B6" s="273" t="s">
        <v>141</v>
      </c>
      <c r="C6" s="277" t="s">
        <v>158</v>
      </c>
      <c r="D6" s="278" t="s">
        <v>158</v>
      </c>
      <c r="E6" s="279" t="s">
        <v>158</v>
      </c>
    </row>
    <row r="7" spans="1:5" x14ac:dyDescent="0.25">
      <c r="A7" s="294" t="s">
        <v>152</v>
      </c>
      <c r="B7" s="274" t="s">
        <v>142</v>
      </c>
      <c r="C7" s="280" t="s">
        <v>158</v>
      </c>
      <c r="D7" s="105" t="s">
        <v>158</v>
      </c>
      <c r="E7" s="281" t="s">
        <v>158</v>
      </c>
    </row>
    <row r="8" spans="1:5" x14ac:dyDescent="0.25">
      <c r="A8" s="294" t="s">
        <v>152</v>
      </c>
      <c r="B8" s="274" t="s">
        <v>144</v>
      </c>
      <c r="C8" s="280" t="s">
        <v>158</v>
      </c>
      <c r="D8" s="105" t="s">
        <v>158</v>
      </c>
      <c r="E8" s="281" t="s">
        <v>158</v>
      </c>
    </row>
    <row r="9" spans="1:5" ht="15.75" thickBot="1" x14ac:dyDescent="0.3">
      <c r="A9" s="295" t="s">
        <v>152</v>
      </c>
      <c r="B9" s="275" t="s">
        <v>145</v>
      </c>
      <c r="C9" s="282" t="s">
        <v>158</v>
      </c>
      <c r="D9" s="283" t="s">
        <v>158</v>
      </c>
      <c r="E9" s="104" t="s">
        <v>49</v>
      </c>
    </row>
    <row r="10" spans="1:5" x14ac:dyDescent="0.25">
      <c r="A10" s="293" t="s">
        <v>153</v>
      </c>
      <c r="B10" s="273" t="s">
        <v>156</v>
      </c>
      <c r="C10" s="284" t="s">
        <v>49</v>
      </c>
      <c r="D10" s="285" t="s">
        <v>49</v>
      </c>
      <c r="E10" s="286" t="s">
        <v>49</v>
      </c>
    </row>
    <row r="11" spans="1:5" x14ac:dyDescent="0.25">
      <c r="A11" s="294" t="s">
        <v>153</v>
      </c>
      <c r="B11" s="274" t="s">
        <v>147</v>
      </c>
      <c r="C11" s="280" t="s">
        <v>158</v>
      </c>
      <c r="D11" s="105" t="s">
        <v>158</v>
      </c>
      <c r="E11" s="281" t="s">
        <v>158</v>
      </c>
    </row>
    <row r="12" spans="1:5" x14ac:dyDescent="0.25">
      <c r="A12" s="294" t="s">
        <v>153</v>
      </c>
      <c r="B12" s="274" t="s">
        <v>143</v>
      </c>
      <c r="C12" s="280" t="s">
        <v>158</v>
      </c>
      <c r="D12" s="105" t="s">
        <v>158</v>
      </c>
      <c r="E12" s="281" t="s">
        <v>158</v>
      </c>
    </row>
    <row r="13" spans="1:5" ht="15.75" thickBot="1" x14ac:dyDescent="0.3">
      <c r="A13" s="295" t="s">
        <v>153</v>
      </c>
      <c r="B13" s="275" t="s">
        <v>146</v>
      </c>
      <c r="C13" s="282" t="s">
        <v>158</v>
      </c>
      <c r="D13" s="283" t="s">
        <v>158</v>
      </c>
      <c r="E13" s="104" t="s">
        <v>49</v>
      </c>
    </row>
    <row r="14" spans="1:5" x14ac:dyDescent="0.25">
      <c r="A14" s="293" t="s">
        <v>154</v>
      </c>
      <c r="B14" s="273" t="s">
        <v>157</v>
      </c>
      <c r="C14" s="277" t="s">
        <v>158</v>
      </c>
      <c r="D14" s="278" t="s">
        <v>158</v>
      </c>
      <c r="E14" s="279" t="s">
        <v>158</v>
      </c>
    </row>
    <row r="15" spans="1:5" x14ac:dyDescent="0.25">
      <c r="A15" s="294" t="s">
        <v>154</v>
      </c>
      <c r="B15" s="274" t="s">
        <v>149</v>
      </c>
      <c r="C15" s="280" t="s">
        <v>158</v>
      </c>
      <c r="D15" s="105" t="s">
        <v>158</v>
      </c>
      <c r="E15" s="281" t="s">
        <v>158</v>
      </c>
    </row>
    <row r="16" spans="1:5" x14ac:dyDescent="0.25">
      <c r="A16" s="294" t="s">
        <v>154</v>
      </c>
      <c r="B16" s="274" t="s">
        <v>150</v>
      </c>
      <c r="C16" s="287" t="s">
        <v>49</v>
      </c>
      <c r="D16" s="288" t="s">
        <v>49</v>
      </c>
      <c r="E16" s="289" t="s">
        <v>49</v>
      </c>
    </row>
    <row r="17" spans="1:5" ht="15.75" thickBot="1" x14ac:dyDescent="0.3">
      <c r="A17" s="295" t="s">
        <v>154</v>
      </c>
      <c r="B17" s="275" t="s">
        <v>148</v>
      </c>
      <c r="C17" s="282" t="s">
        <v>158</v>
      </c>
      <c r="D17" s="283" t="s">
        <v>158</v>
      </c>
      <c r="E17" s="104" t="s">
        <v>49</v>
      </c>
    </row>
    <row r="18" spans="1:5" x14ac:dyDescent="0.25">
      <c r="A18" s="293" t="s">
        <v>155</v>
      </c>
      <c r="B18" s="273" t="s">
        <v>157</v>
      </c>
      <c r="C18" s="277" t="s">
        <v>158</v>
      </c>
      <c r="D18" s="278" t="s">
        <v>158</v>
      </c>
      <c r="E18" s="279" t="s">
        <v>158</v>
      </c>
    </row>
    <row r="19" spans="1:5" x14ac:dyDescent="0.25">
      <c r="A19" s="294" t="s">
        <v>155</v>
      </c>
      <c r="B19" s="274" t="s">
        <v>149</v>
      </c>
      <c r="C19" s="280" t="s">
        <v>158</v>
      </c>
      <c r="D19" s="105" t="s">
        <v>158</v>
      </c>
      <c r="E19" s="281" t="s">
        <v>158</v>
      </c>
    </row>
    <row r="20" spans="1:5" x14ac:dyDescent="0.25">
      <c r="A20" s="294" t="s">
        <v>155</v>
      </c>
      <c r="B20" s="274" t="s">
        <v>143</v>
      </c>
      <c r="C20" s="280" t="s">
        <v>158</v>
      </c>
      <c r="D20" s="105" t="s">
        <v>158</v>
      </c>
      <c r="E20" s="281" t="s">
        <v>158</v>
      </c>
    </row>
    <row r="21" spans="1:5" ht="15.75" thickBot="1" x14ac:dyDescent="0.3">
      <c r="A21" s="295" t="s">
        <v>155</v>
      </c>
      <c r="B21" s="275" t="s">
        <v>148</v>
      </c>
      <c r="C21" s="282" t="s">
        <v>158</v>
      </c>
      <c r="D21" s="283" t="s">
        <v>158</v>
      </c>
      <c r="E21" s="10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base_dades</vt:lpstr>
      <vt:lpstr>Interval_OR</vt:lpstr>
      <vt:lpstr>base_Antiga</vt:lpstr>
      <vt:lpstr>esquema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2022-05-18T11:48:31Z</cp:lastPrinted>
  <dcterms:created xsi:type="dcterms:W3CDTF">2019-03-04T12:15:43Z</dcterms:created>
  <dcterms:modified xsi:type="dcterms:W3CDTF">2022-05-18T14:37:27Z</dcterms:modified>
</cp:coreProperties>
</file>