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PROJECTES_2021\Meta_Analisis\"/>
    </mc:Choice>
  </mc:AlternateContent>
  <bookViews>
    <workbookView xWindow="0" yWindow="0" windowWidth="23040" windowHeight="9396"/>
  </bookViews>
  <sheets>
    <sheet name="base_dades" sheetId="8" r:id="rId1"/>
    <sheet name="Interval_OR" sheetId="10" r:id="rId2"/>
    <sheet name="base_Antiga" sheetId="9" r:id="rId3"/>
    <sheet name="esquema" sheetId="11" r:id="rId4"/>
  </sheets>
  <definedNames>
    <definedName name="_xlnm._FilterDatabase" localSheetId="0" hidden="1">base_dades!$A$1:$B$49</definedName>
  </definedNames>
  <calcPr calcId="152511"/>
</workbook>
</file>

<file path=xl/calcChain.xml><?xml version="1.0" encoding="utf-8"?>
<calcChain xmlns="http://schemas.openxmlformats.org/spreadsheetml/2006/main">
  <c r="F42" i="10" l="1"/>
  <c r="F43" i="10"/>
  <c r="F44" i="10"/>
  <c r="F45" i="10"/>
  <c r="F22" i="10"/>
  <c r="F23" i="10"/>
  <c r="F24" i="10"/>
  <c r="F25" i="10"/>
  <c r="F18" i="10"/>
  <c r="F19" i="10"/>
  <c r="F20" i="10"/>
  <c r="F21" i="10"/>
  <c r="F30" i="10"/>
  <c r="F31" i="10"/>
  <c r="F32" i="10"/>
  <c r="F34" i="10"/>
  <c r="F35" i="10"/>
  <c r="F36" i="10"/>
  <c r="D19" i="8" l="1"/>
  <c r="D21" i="8"/>
  <c r="D22" i="8"/>
  <c r="D23" i="8"/>
  <c r="D25" i="8"/>
  <c r="D27" i="8"/>
  <c r="D29" i="8"/>
  <c r="D30" i="8"/>
  <c r="D31" i="8"/>
  <c r="D33" i="8"/>
  <c r="D34" i="8"/>
  <c r="D35" i="8"/>
  <c r="D36" i="8"/>
  <c r="D38" i="8"/>
  <c r="D39" i="8"/>
  <c r="D40" i="8"/>
  <c r="D43" i="8"/>
  <c r="D44" i="8"/>
  <c r="D46" i="8"/>
  <c r="D47" i="8"/>
  <c r="D18" i="8"/>
  <c r="C28" i="8"/>
  <c r="D28" i="8" s="1"/>
  <c r="C24" i="8"/>
  <c r="D24" i="8" s="1"/>
  <c r="C20" i="8"/>
  <c r="D20" i="8" s="1"/>
  <c r="J7" i="10"/>
  <c r="H7" i="10"/>
  <c r="H9" i="10"/>
  <c r="J9" i="10" s="1"/>
  <c r="H10" i="10"/>
  <c r="J10" i="10" s="1"/>
  <c r="H11" i="10"/>
  <c r="J11" i="10" s="1"/>
  <c r="G7" i="10"/>
  <c r="I7" i="10" s="1"/>
  <c r="G9" i="10"/>
  <c r="I9" i="10" s="1"/>
  <c r="G10" i="10"/>
  <c r="I10" i="10" s="1"/>
  <c r="F6" i="10"/>
  <c r="H6" i="10" s="1"/>
  <c r="J6" i="10" s="1"/>
  <c r="F7" i="10"/>
  <c r="F9" i="10"/>
  <c r="F10" i="10"/>
  <c r="F11" i="10"/>
  <c r="G11" i="10" s="1"/>
  <c r="I11" i="10" s="1"/>
  <c r="F13" i="10"/>
  <c r="G13" i="10" s="1"/>
  <c r="I13" i="10" s="1"/>
  <c r="B11" i="10"/>
  <c r="B13" i="10"/>
  <c r="B10" i="10"/>
  <c r="B6" i="10"/>
  <c r="B7" i="10"/>
  <c r="B9" i="10"/>
  <c r="C45" i="10"/>
  <c r="G45" i="10" s="1"/>
  <c r="I45" i="10" s="1"/>
  <c r="M45" i="10" s="1"/>
  <c r="C44" i="10"/>
  <c r="H44" i="10" s="1"/>
  <c r="J44" i="10" s="1"/>
  <c r="C43" i="10"/>
  <c r="H43" i="10" s="1"/>
  <c r="J43" i="10" s="1"/>
  <c r="C42" i="10"/>
  <c r="I36" i="10"/>
  <c r="I35" i="10"/>
  <c r="I34" i="10"/>
  <c r="B36" i="10"/>
  <c r="B35" i="10"/>
  <c r="B34" i="10"/>
  <c r="I32" i="10"/>
  <c r="I31" i="10"/>
  <c r="I30" i="10"/>
  <c r="B32" i="10"/>
  <c r="B31" i="10"/>
  <c r="C31" i="10" s="1"/>
  <c r="B30" i="10"/>
  <c r="C25" i="10"/>
  <c r="G25" i="10" s="1"/>
  <c r="I25" i="10" s="1"/>
  <c r="M25" i="10" s="1"/>
  <c r="C24" i="10"/>
  <c r="G24" i="10" s="1"/>
  <c r="I24" i="10" s="1"/>
  <c r="M24" i="10" s="1"/>
  <c r="C23" i="10"/>
  <c r="H23" i="10" s="1"/>
  <c r="J23" i="10" s="1"/>
  <c r="C22" i="10"/>
  <c r="G22" i="10" s="1"/>
  <c r="I22" i="10" s="1"/>
  <c r="C21" i="10"/>
  <c r="C20" i="10"/>
  <c r="C19" i="10"/>
  <c r="C18" i="10"/>
  <c r="M22" i="10"/>
  <c r="H25" i="10" l="1"/>
  <c r="J25" i="10" s="1"/>
  <c r="G44" i="10"/>
  <c r="I44" i="10" s="1"/>
  <c r="M44" i="10" s="1"/>
  <c r="H22" i="10"/>
  <c r="J22" i="10" s="1"/>
  <c r="G23" i="10"/>
  <c r="I23" i="10" s="1"/>
  <c r="M23" i="10" s="1"/>
  <c r="G43" i="10"/>
  <c r="I43" i="10" s="1"/>
  <c r="M43" i="10" s="1"/>
  <c r="H31" i="10"/>
  <c r="J31" i="10" s="1"/>
  <c r="G31" i="10"/>
  <c r="G18" i="10"/>
  <c r="I18" i="10" s="1"/>
  <c r="M18" i="10" s="1"/>
  <c r="H18" i="10"/>
  <c r="J18" i="10" s="1"/>
  <c r="G20" i="10"/>
  <c r="I20" i="10" s="1"/>
  <c r="M20" i="10" s="1"/>
  <c r="H20" i="10"/>
  <c r="J20" i="10" s="1"/>
  <c r="H24" i="10"/>
  <c r="J24" i="10" s="1"/>
  <c r="M30" i="10"/>
  <c r="C30" i="10"/>
  <c r="M32" i="10"/>
  <c r="C32" i="10"/>
  <c r="M31" i="10"/>
  <c r="M34" i="10"/>
  <c r="C34" i="10"/>
  <c r="M35" i="10"/>
  <c r="C35" i="10"/>
  <c r="H19" i="10"/>
  <c r="J19" i="10" s="1"/>
  <c r="G19" i="10"/>
  <c r="I19" i="10" s="1"/>
  <c r="M19" i="10" s="1"/>
  <c r="M36" i="10"/>
  <c r="C36" i="10"/>
  <c r="G21" i="10"/>
  <c r="I21" i="10" s="1"/>
  <c r="M21" i="10" s="1"/>
  <c r="H21" i="10"/>
  <c r="J21" i="10" s="1"/>
  <c r="G42" i="10"/>
  <c r="I42" i="10" s="1"/>
  <c r="M42" i="10" s="1"/>
  <c r="H42" i="10"/>
  <c r="J42" i="10" s="1"/>
  <c r="H45" i="10"/>
  <c r="J45" i="10" s="1"/>
  <c r="M7" i="10"/>
  <c r="M9" i="10"/>
  <c r="G6" i="10"/>
  <c r="I6" i="10" s="1"/>
  <c r="M6" i="10" s="1"/>
  <c r="H13" i="10"/>
  <c r="J13" i="10" s="1"/>
  <c r="M10" i="10"/>
  <c r="M11" i="10"/>
  <c r="M13" i="10"/>
  <c r="C12" i="8"/>
  <c r="H30" i="10" l="1"/>
  <c r="J30" i="10" s="1"/>
  <c r="G30" i="10"/>
  <c r="H35" i="10"/>
  <c r="J35" i="10" s="1"/>
  <c r="G35" i="10"/>
  <c r="H32" i="10"/>
  <c r="J32" i="10" s="1"/>
  <c r="G32" i="10"/>
  <c r="H36" i="10"/>
  <c r="J36" i="10" s="1"/>
  <c r="G36" i="10"/>
  <c r="G34" i="10"/>
  <c r="H34" i="10"/>
  <c r="J34" i="10" s="1"/>
  <c r="B28" i="10"/>
  <c r="D17" i="8"/>
  <c r="E17" i="8"/>
  <c r="E9" i="8"/>
  <c r="C38" i="10"/>
  <c r="C39" i="10"/>
  <c r="C40" i="10"/>
  <c r="C41" i="10"/>
  <c r="B3" i="10"/>
  <c r="B5" i="10"/>
  <c r="B2" i="10"/>
  <c r="C27" i="10"/>
  <c r="C26" i="10"/>
  <c r="C15" i="10"/>
  <c r="C16" i="10"/>
  <c r="C17" i="10"/>
  <c r="H17" i="10" s="1"/>
  <c r="C14" i="10"/>
  <c r="F16" i="10"/>
  <c r="F3" i="10"/>
  <c r="H3" i="10" s="1"/>
  <c r="J3" i="10" s="1"/>
  <c r="F5" i="10"/>
  <c r="G5" i="10" s="1"/>
  <c r="I5" i="10" s="1"/>
  <c r="F15" i="10"/>
  <c r="F17" i="10"/>
  <c r="F26" i="10"/>
  <c r="F27" i="10"/>
  <c r="F39" i="10"/>
  <c r="F40" i="10"/>
  <c r="F41" i="10"/>
  <c r="G41" i="10" s="1"/>
  <c r="I41" i="10" s="1"/>
  <c r="M41" i="10" s="1"/>
  <c r="F2" i="10"/>
  <c r="H2" i="10" s="1"/>
  <c r="J2" i="10" s="1"/>
  <c r="D5" i="8"/>
  <c r="E5" i="8"/>
  <c r="E4" i="8"/>
  <c r="E8" i="8"/>
  <c r="E13" i="8"/>
  <c r="D13" i="8"/>
  <c r="D9" i="8"/>
  <c r="E15" i="8"/>
  <c r="D15" i="8"/>
  <c r="M5" i="10" l="1"/>
  <c r="H16" i="10"/>
  <c r="J16" i="10" s="1"/>
  <c r="H15" i="10"/>
  <c r="G27" i="10"/>
  <c r="H27" i="10"/>
  <c r="J27" i="10" s="1"/>
  <c r="G40" i="10"/>
  <c r="I40" i="10" s="1"/>
  <c r="M40" i="10" s="1"/>
  <c r="G17" i="10"/>
  <c r="I17" i="10" s="1"/>
  <c r="M17" i="10" s="1"/>
  <c r="H26" i="10"/>
  <c r="J26" i="10" s="1"/>
  <c r="G3" i="10"/>
  <c r="I3" i="10" s="1"/>
  <c r="M3" i="10" s="1"/>
  <c r="J15" i="10"/>
  <c r="H39" i="10"/>
  <c r="J39" i="10" s="1"/>
  <c r="G15" i="10"/>
  <c r="I15" i="10" s="1"/>
  <c r="M15" i="10" s="1"/>
  <c r="H40" i="10"/>
  <c r="J40" i="10" s="1"/>
  <c r="G39" i="10"/>
  <c r="I39" i="10" s="1"/>
  <c r="M39" i="10" s="1"/>
  <c r="I27" i="10"/>
  <c r="M27" i="10" s="1"/>
  <c r="G26" i="10"/>
  <c r="I26" i="10" s="1"/>
  <c r="M26" i="10" s="1"/>
  <c r="G16" i="10"/>
  <c r="I16" i="10" s="1"/>
  <c r="M16" i="10" s="1"/>
  <c r="H41" i="10"/>
  <c r="J41" i="10" s="1"/>
  <c r="J17" i="10"/>
  <c r="H5" i="10"/>
  <c r="J5" i="10" s="1"/>
  <c r="G2" i="10"/>
  <c r="I2" i="10" s="1"/>
  <c r="M2" i="10" s="1"/>
  <c r="D3" i="8"/>
  <c r="D7" i="8"/>
  <c r="D11" i="8"/>
  <c r="E3" i="8"/>
  <c r="E7" i="8"/>
  <c r="E11" i="8"/>
  <c r="F14" i="10"/>
  <c r="H14" i="10" s="1"/>
  <c r="J14" i="10" s="1"/>
  <c r="G14" i="10" l="1"/>
  <c r="I14" i="10" s="1"/>
  <c r="M14" i="10" s="1"/>
  <c r="F38" i="10"/>
  <c r="H38" i="10" s="1"/>
  <c r="J38" i="10" s="1"/>
  <c r="G38" i="10" l="1"/>
  <c r="I38" i="10" s="1"/>
  <c r="M38" i="10" s="1"/>
  <c r="F28" i="10" l="1"/>
  <c r="H28" i="10" l="1"/>
  <c r="J28" i="10" s="1"/>
  <c r="G28" i="10"/>
  <c r="I28" i="10" s="1"/>
  <c r="M28" i="10" s="1"/>
</calcChain>
</file>

<file path=xl/sharedStrings.xml><?xml version="1.0" encoding="utf-8"?>
<sst xmlns="http://schemas.openxmlformats.org/spreadsheetml/2006/main" count="401" uniqueCount="144">
  <si>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</si>
  <si>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</si>
  <si>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</si>
  <si>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</si>
  <si>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</si>
  <si>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</si>
  <si>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</si>
  <si>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</si>
  <si>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</si>
  <si>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</si>
  <si>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</si>
  <si>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</si>
  <si>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</si>
  <si>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</si>
  <si>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</si>
  <si>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</si>
  <si>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</si>
  <si>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</si>
  <si>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</si>
  <si>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</si>
  <si>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</si>
  <si>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</si>
  <si>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</si>
  <si>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</si>
  <si>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</si>
  <si>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</si>
  <si>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</si>
  <si>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</si>
  <si>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</si>
  <si>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</si>
  <si>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</si>
  <si>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</si>
  <si>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</si>
  <si>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</si>
  <si>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</si>
  <si>
    <t>LOG</t>
  </si>
  <si>
    <t>OK</t>
  </si>
  <si>
    <t>Z</t>
  </si>
  <si>
    <t>Std.Error</t>
  </si>
  <si>
    <t>OddsRatio</t>
  </si>
  <si>
    <t>Ln(OddsRatio)</t>
  </si>
  <si>
    <t>*</t>
  </si>
  <si>
    <t>Z*Std.Error</t>
  </si>
  <si>
    <t>Ln(OddsRatio)-Z*Std.Error</t>
  </si>
  <si>
    <t>Ln(OddsRatio)+Z*Std.Error</t>
  </si>
  <si>
    <t>I1_OR</t>
  </si>
  <si>
    <t>I2_OR</t>
  </si>
  <si>
    <t>ESTUDIS</t>
  </si>
  <si>
    <t>OK/KO</t>
  </si>
  <si>
    <t>X</t>
  </si>
  <si>
    <t>UK_MOD1</t>
  </si>
  <si>
    <t>UK_MOD2</t>
  </si>
  <si>
    <t>UK_MOD3</t>
  </si>
  <si>
    <t>UK_MOD4</t>
  </si>
  <si>
    <t>FRA_MOD1</t>
  </si>
  <si>
    <t>FRA_MOD2</t>
  </si>
  <si>
    <t>FRA_MOD3</t>
  </si>
  <si>
    <t>FRA_MOD4</t>
  </si>
  <si>
    <t>HM_MOD1</t>
  </si>
  <si>
    <t>HM_MOD2</t>
  </si>
  <si>
    <t>HM_MOD3</t>
  </si>
  <si>
    <t>HM_MOD4</t>
  </si>
  <si>
    <t>BCN_MOD1</t>
  </si>
  <si>
    <t>BCN_MOD2</t>
  </si>
  <si>
    <t>BCN_MOD3</t>
  </si>
  <si>
    <t>BCN_MOD4</t>
  </si>
  <si>
    <t>FRANCE_MOD1</t>
  </si>
  <si>
    <t>FRANCE_MOD2</t>
  </si>
  <si>
    <t>FRANCE_MOD3</t>
  </si>
  <si>
    <t>FRANCE_MOD4</t>
  </si>
  <si>
    <t>dubtes:</t>
  </si>
  <si>
    <t>UK_MOD1_uci</t>
  </si>
  <si>
    <t>UK_MOD2_uci</t>
  </si>
  <si>
    <t>UK_MOD3_uci</t>
  </si>
  <si>
    <t>UK_MOD4_uci</t>
  </si>
  <si>
    <t>FRA_MOD1_uci</t>
  </si>
  <si>
    <t>FRA_MOD2_uci</t>
  </si>
  <si>
    <t>FRA_MOD3_uci</t>
  </si>
  <si>
    <t>FRA_MOD4_uci</t>
  </si>
  <si>
    <t>HM_MOD1_uci</t>
  </si>
  <si>
    <t>HM_MOD2_uci</t>
  </si>
  <si>
    <t>HM_MOD3_uci</t>
  </si>
  <si>
    <t>HM_MOD4_uci</t>
  </si>
  <si>
    <t>BCN_MOD1_uci</t>
  </si>
  <si>
    <t>BCN_MOD2_uci</t>
  </si>
  <si>
    <t>BCN_MOD3_uci</t>
  </si>
  <si>
    <t>BCN_MOD4_uci</t>
  </si>
  <si>
    <t>UK_MOD1_uci_death</t>
  </si>
  <si>
    <t>UK_MOD2_uci_dearh</t>
  </si>
  <si>
    <t>UK_MOD3_uci_death</t>
  </si>
  <si>
    <t>UK_MOD4_uci_death</t>
  </si>
  <si>
    <t>FRA_MOD1_uci_death</t>
  </si>
  <si>
    <t>FRA_MOD2_uci_death</t>
  </si>
  <si>
    <t>FRA_MOD3_uci_death</t>
  </si>
  <si>
    <t>FRA_MOD4_uci_death</t>
  </si>
  <si>
    <t>HM_MOD1_uci_death</t>
  </si>
  <si>
    <t>HM_MOD2_uci_death</t>
  </si>
  <si>
    <t>HM_MOD3_uci_death</t>
  </si>
  <si>
    <t>HM_MOD4_uci_death</t>
  </si>
  <si>
    <t>BCN_MOD1_uci_death</t>
  </si>
  <si>
    <t>BCN_MOD2_uci_death</t>
  </si>
  <si>
    <t>BCN_MOD3_uci_death</t>
  </si>
  <si>
    <t>BCN_MOD4_uci_death</t>
  </si>
  <si>
    <t>FRANCE_MOD1_uci</t>
  </si>
  <si>
    <t>FRANCE_MOD2_uci</t>
  </si>
  <si>
    <t>FRANCE_MOD3_uci</t>
  </si>
  <si>
    <t>FRANCE_MOD4_uci</t>
  </si>
  <si>
    <t>tipus</t>
  </si>
  <si>
    <t>uci</t>
  </si>
  <si>
    <t>UK_MOD2_uci_death</t>
  </si>
  <si>
    <t>FRANCE_MOD2_uci_death</t>
  </si>
  <si>
    <t>FRANCE_MOD3_uci_death</t>
  </si>
  <si>
    <t>FRANCE_MOD4_uci_death</t>
  </si>
  <si>
    <t>uci_death</t>
  </si>
  <si>
    <t>FRANCE_MOD1_uci_death</t>
  </si>
  <si>
    <t>x</t>
  </si>
  <si>
    <t>Death</t>
  </si>
  <si>
    <t>Detah</t>
  </si>
  <si>
    <t>death</t>
  </si>
  <si>
    <t>death/uci</t>
  </si>
  <si>
    <t>Uk1</t>
  </si>
  <si>
    <t>France1</t>
  </si>
  <si>
    <t>HM1</t>
  </si>
  <si>
    <t>Bcn1</t>
  </si>
  <si>
    <t>Uk2</t>
  </si>
  <si>
    <t>France2</t>
  </si>
  <si>
    <t>HM3</t>
  </si>
  <si>
    <t>HM2</t>
  </si>
  <si>
    <t>Bcn2</t>
  </si>
  <si>
    <t>Bcn3</t>
  </si>
  <si>
    <t>France3</t>
  </si>
  <si>
    <t>Bcn4</t>
  </si>
  <si>
    <t>France4</t>
  </si>
  <si>
    <t>HM4</t>
  </si>
  <si>
    <t>MODEL1</t>
  </si>
  <si>
    <t>MODEL2</t>
  </si>
  <si>
    <t>MODEL3</t>
  </si>
  <si>
    <t>MODEL4</t>
  </si>
  <si>
    <t>MODEL5</t>
  </si>
  <si>
    <t>Uk3</t>
  </si>
  <si>
    <t>Uk4</t>
  </si>
  <si>
    <t>V</t>
  </si>
  <si>
    <t>MODEL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</si>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</sst>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1"/>
      <color theme="5"/>
      <name val="Calibri"/>
      <family val="2"/>
      <scheme val="minor"/>
    </font>
    <font>
      <b/>
      <sz val="10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164" fontId="7" fillId="3" borderId="4" xfId="0" applyNumberFormat="1" applyFont="1" applyFill="1" applyBorder="1" applyAlignment="1">
      <alignment horizontal="left"/>
    </xf>
    <xf numFmtId="164" fontId="7" fillId="6" borderId="5" xfId="0" applyNumberFormat="1" applyFont="1" applyFill="1" applyBorder="1" applyAlignment="1">
      <alignment horizontal="left"/>
    </xf>
    <xf numFmtId="164" fontId="7" fillId="6" borderId="0" xfId="0" applyNumberFormat="1" applyFont="1" applyFill="1" applyBorder="1" applyAlignment="1">
      <alignment horizontal="left"/>
    </xf>
    <xf numFmtId="164" fontId="2" fillId="6" borderId="3" xfId="0" applyNumberFormat="1" applyFont="1" applyFill="1" applyBorder="1" applyAlignment="1">
      <alignment horizontal="left"/>
    </xf>
    <xf numFmtId="164" fontId="2" fillId="6" borderId="4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left"/>
    </xf>
    <xf numFmtId="164" fontId="1" fillId="6" borderId="11" xfId="0" applyNumberFormat="1" applyFont="1" applyFill="1" applyBorder="1" applyAlignment="1">
      <alignment horizontal="left"/>
    </xf>
    <xf numFmtId="0" fontId="0" fillId="0" borderId="0" xfId="0" applyBorder="1"/>
    <xf numFmtId="0" fontId="1" fillId="6" borderId="2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164" fontId="7" fillId="6" borderId="6" xfId="0" applyNumberFormat="1" applyFont="1" applyFill="1" applyBorder="1" applyAlignment="1">
      <alignment horizontal="left"/>
    </xf>
    <xf numFmtId="164" fontId="7" fillId="3" borderId="3" xfId="0" applyNumberFormat="1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" fillId="2" borderId="2" xfId="0" applyFont="1" applyFill="1" applyBorder="1"/>
    <xf numFmtId="164" fontId="7" fillId="2" borderId="5" xfId="0" applyNumberFormat="1" applyFont="1" applyFill="1" applyBorder="1" applyAlignment="1">
      <alignment horizontal="left"/>
    </xf>
    <xf numFmtId="0" fontId="1" fillId="2" borderId="14" xfId="0" applyFont="1" applyFill="1" applyBorder="1"/>
    <xf numFmtId="164" fontId="7" fillId="2" borderId="0" xfId="0" applyNumberFormat="1" applyFont="1" applyFill="1" applyBorder="1" applyAlignment="1">
      <alignment horizontal="left"/>
    </xf>
    <xf numFmtId="0" fontId="1" fillId="2" borderId="13" xfId="0" applyFont="1" applyFill="1" applyBorder="1"/>
    <xf numFmtId="164" fontId="7" fillId="2" borderId="6" xfId="0" applyNumberFormat="1" applyFont="1" applyFill="1" applyBorder="1" applyAlignment="1">
      <alignment horizontal="left"/>
    </xf>
    <xf numFmtId="164" fontId="8" fillId="2" borderId="5" xfId="0" applyNumberFormat="1" applyFont="1" applyFill="1" applyBorder="1" applyAlignment="1">
      <alignment horizontal="left"/>
    </xf>
    <xf numFmtId="164" fontId="8" fillId="2" borderId="0" xfId="0" applyNumberFormat="1" applyFont="1" applyFill="1" applyBorder="1" applyAlignment="1">
      <alignment horizontal="left"/>
    </xf>
    <xf numFmtId="164" fontId="8" fillId="2" borderId="6" xfId="0" applyNumberFormat="1" applyFont="1" applyFill="1" applyBorder="1" applyAlignment="1">
      <alignment horizontal="left"/>
    </xf>
    <xf numFmtId="164" fontId="8" fillId="6" borderId="5" xfId="0" applyNumberFormat="1" applyFont="1" applyFill="1" applyBorder="1" applyAlignment="1">
      <alignment horizontal="left"/>
    </xf>
    <xf numFmtId="164" fontId="8" fillId="6" borderId="0" xfId="0" applyNumberFormat="1" applyFont="1" applyFill="1" applyBorder="1" applyAlignment="1">
      <alignment horizontal="left"/>
    </xf>
    <xf numFmtId="164" fontId="8" fillId="6" borderId="6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left"/>
    </xf>
    <xf numFmtId="0" fontId="1" fillId="0" borderId="0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left"/>
    </xf>
    <xf numFmtId="164" fontId="8" fillId="2" borderId="11" xfId="0" applyNumberFormat="1" applyFont="1" applyFill="1" applyBorder="1" applyAlignment="1">
      <alignment horizontal="left"/>
    </xf>
    <xf numFmtId="164" fontId="8" fillId="2" borderId="9" xfId="0" applyNumberFormat="1" applyFont="1" applyFill="1" applyBorder="1" applyAlignment="1">
      <alignment horizontal="left"/>
    </xf>
    <xf numFmtId="164" fontId="8" fillId="6" borderId="12" xfId="0" applyNumberFormat="1" applyFont="1" applyFill="1" applyBorder="1" applyAlignment="1">
      <alignment horizontal="left"/>
    </xf>
    <xf numFmtId="164" fontId="8" fillId="6" borderId="11" xfId="0" applyNumberFormat="1" applyFont="1" applyFill="1" applyBorder="1" applyAlignment="1">
      <alignment horizontal="left"/>
    </xf>
    <xf numFmtId="0" fontId="2" fillId="0" borderId="0" xfId="0" applyFont="1" applyBorder="1" applyAlignment="1"/>
    <xf numFmtId="0" fontId="0" fillId="2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2" borderId="5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1" fillId="7" borderId="2" xfId="0" applyFont="1" applyFill="1" applyBorder="1"/>
    <xf numFmtId="164" fontId="7" fillId="7" borderId="5" xfId="0" applyNumberFormat="1" applyFont="1" applyFill="1" applyBorder="1" applyAlignment="1">
      <alignment horizontal="left"/>
    </xf>
    <xf numFmtId="164" fontId="8" fillId="7" borderId="5" xfId="0" applyNumberFormat="1" applyFont="1" applyFill="1" applyBorder="1" applyAlignment="1">
      <alignment horizontal="left"/>
    </xf>
    <xf numFmtId="0" fontId="0" fillId="7" borderId="5" xfId="0" applyFont="1" applyFill="1" applyBorder="1" applyAlignment="1">
      <alignment horizontal="left"/>
    </xf>
    <xf numFmtId="0" fontId="1" fillId="7" borderId="14" xfId="0" applyFont="1" applyFill="1" applyBorder="1"/>
    <xf numFmtId="164" fontId="7" fillId="7" borderId="0" xfId="0" applyNumberFormat="1" applyFont="1" applyFill="1" applyBorder="1" applyAlignment="1">
      <alignment horizontal="left"/>
    </xf>
    <xf numFmtId="164" fontId="8" fillId="7" borderId="0" xfId="0" applyNumberFormat="1" applyFont="1" applyFill="1" applyBorder="1" applyAlignment="1">
      <alignment horizontal="left"/>
    </xf>
    <xf numFmtId="0" fontId="0" fillId="7" borderId="0" xfId="0" applyFont="1" applyFill="1" applyBorder="1" applyAlignment="1">
      <alignment horizontal="left"/>
    </xf>
    <xf numFmtId="164" fontId="9" fillId="7" borderId="0" xfId="0" applyNumberFormat="1" applyFont="1" applyFill="1" applyBorder="1" applyAlignment="1">
      <alignment horizontal="left" vertical="center"/>
    </xf>
    <xf numFmtId="0" fontId="1" fillId="7" borderId="13" xfId="0" applyFont="1" applyFill="1" applyBorder="1"/>
    <xf numFmtId="164" fontId="7" fillId="7" borderId="6" xfId="0" applyNumberFormat="1" applyFont="1" applyFill="1" applyBorder="1" applyAlignment="1">
      <alignment horizontal="left"/>
    </xf>
    <xf numFmtId="164" fontId="8" fillId="7" borderId="6" xfId="0" applyNumberFormat="1" applyFont="1" applyFill="1" applyBorder="1" applyAlignment="1">
      <alignment horizontal="left"/>
    </xf>
    <xf numFmtId="0" fontId="0" fillId="7" borderId="6" xfId="0" applyFont="1" applyFill="1" applyBorder="1" applyAlignment="1">
      <alignment horizontal="left"/>
    </xf>
    <xf numFmtId="164" fontId="7" fillId="5" borderId="0" xfId="0" applyNumberFormat="1" applyFont="1" applyFill="1" applyBorder="1" applyAlignment="1">
      <alignment horizontal="left"/>
    </xf>
    <xf numFmtId="164" fontId="8" fillId="5" borderId="0" xfId="0" applyNumberFormat="1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5" borderId="2" xfId="0" applyFont="1" applyFill="1" applyBorder="1"/>
    <xf numFmtId="164" fontId="7" fillId="5" borderId="5" xfId="0" applyNumberFormat="1" applyFont="1" applyFill="1" applyBorder="1" applyAlignment="1">
      <alignment horizontal="left"/>
    </xf>
    <xf numFmtId="164" fontId="8" fillId="5" borderId="5" xfId="0" applyNumberFormat="1" applyFont="1" applyFill="1" applyBorder="1" applyAlignment="1">
      <alignment horizontal="left"/>
    </xf>
    <xf numFmtId="0" fontId="0" fillId="5" borderId="5" xfId="0" applyFont="1" applyFill="1" applyBorder="1" applyAlignment="1">
      <alignment horizontal="left"/>
    </xf>
    <xf numFmtId="0" fontId="1" fillId="5" borderId="14" xfId="0" applyFont="1" applyFill="1" applyBorder="1"/>
    <xf numFmtId="0" fontId="1" fillId="5" borderId="13" xfId="0" applyFont="1" applyFill="1" applyBorder="1"/>
    <xf numFmtId="164" fontId="7" fillId="5" borderId="6" xfId="0" applyNumberFormat="1" applyFont="1" applyFill="1" applyBorder="1" applyAlignment="1">
      <alignment horizontal="left"/>
    </xf>
    <xf numFmtId="164" fontId="8" fillId="5" borderId="6" xfId="0" applyNumberFormat="1" applyFont="1" applyFill="1" applyBorder="1" applyAlignment="1">
      <alignment horizontal="left"/>
    </xf>
    <xf numFmtId="0" fontId="0" fillId="5" borderId="6" xfId="0" applyFont="1" applyFill="1" applyBorder="1" applyAlignment="1">
      <alignment horizontal="left"/>
    </xf>
    <xf numFmtId="0" fontId="2" fillId="4" borderId="2" xfId="0" applyFont="1" applyFill="1" applyBorder="1" applyAlignment="1"/>
    <xf numFmtId="0" fontId="2" fillId="4" borderId="5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4" borderId="12" xfId="0" applyFont="1" applyFill="1" applyBorder="1" applyAlignment="1"/>
    <xf numFmtId="164" fontId="8" fillId="7" borderId="12" xfId="0" applyNumberFormat="1" applyFont="1" applyFill="1" applyBorder="1" applyAlignment="1">
      <alignment horizontal="left"/>
    </xf>
    <xf numFmtId="164" fontId="8" fillId="7" borderId="11" xfId="0" applyNumberFormat="1" applyFont="1" applyFill="1" applyBorder="1" applyAlignment="1">
      <alignment horizontal="left"/>
    </xf>
    <xf numFmtId="164" fontId="7" fillId="7" borderId="9" xfId="0" applyNumberFormat="1" applyFont="1" applyFill="1" applyBorder="1" applyAlignment="1">
      <alignment horizontal="left"/>
    </xf>
    <xf numFmtId="164" fontId="8" fillId="7" borderId="9" xfId="0" applyNumberFormat="1" applyFont="1" applyFill="1" applyBorder="1" applyAlignment="1">
      <alignment horizontal="left"/>
    </xf>
    <xf numFmtId="164" fontId="8" fillId="5" borderId="12" xfId="0" applyNumberFormat="1" applyFont="1" applyFill="1" applyBorder="1" applyAlignment="1">
      <alignment horizontal="left"/>
    </xf>
    <xf numFmtId="164" fontId="8" fillId="5" borderId="11" xfId="0" applyNumberFormat="1" applyFont="1" applyFill="1" applyBorder="1" applyAlignment="1">
      <alignment horizontal="left"/>
    </xf>
    <xf numFmtId="164" fontId="6" fillId="3" borderId="3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2" fillId="3" borderId="3" xfId="0" applyFont="1" applyFill="1" applyBorder="1" applyAlignment="1"/>
    <xf numFmtId="164" fontId="2" fillId="6" borderId="2" xfId="0" applyNumberFormat="1" applyFont="1" applyFill="1" applyBorder="1" applyAlignment="1">
      <alignment horizontal="left"/>
    </xf>
    <xf numFmtId="164" fontId="2" fillId="6" borderId="14" xfId="0" applyNumberFormat="1" applyFont="1" applyFill="1" applyBorder="1" applyAlignment="1">
      <alignment horizontal="left"/>
    </xf>
    <xf numFmtId="164" fontId="3" fillId="6" borderId="14" xfId="0" applyNumberFormat="1" applyFont="1" applyFill="1" applyBorder="1"/>
    <xf numFmtId="164" fontId="2" fillId="4" borderId="14" xfId="0" applyNumberFormat="1" applyFont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left"/>
    </xf>
    <xf numFmtId="164" fontId="1" fillId="4" borderId="12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164" fontId="1" fillId="3" borderId="4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64" fontId="5" fillId="3" borderId="4" xfId="0" applyNumberFormat="1" applyFont="1" applyFill="1" applyBorder="1" applyAlignment="1">
      <alignment horizontal="left" vertical="center"/>
    </xf>
    <xf numFmtId="164" fontId="4" fillId="3" borderId="4" xfId="0" applyNumberFormat="1" applyFont="1" applyFill="1" applyBorder="1" applyAlignment="1">
      <alignment horizontal="left"/>
    </xf>
    <xf numFmtId="164" fontId="2" fillId="4" borderId="3" xfId="0" applyNumberFormat="1" applyFont="1" applyFill="1" applyBorder="1" applyAlignment="1">
      <alignment horizontal="left"/>
    </xf>
    <xf numFmtId="164" fontId="2" fillId="4" borderId="4" xfId="0" applyNumberFormat="1" applyFont="1" applyFill="1" applyBorder="1" applyAlignment="1">
      <alignment horizontal="left"/>
    </xf>
    <xf numFmtId="164" fontId="6" fillId="4" borderId="4" xfId="0" applyNumberFormat="1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left"/>
    </xf>
    <xf numFmtId="164" fontId="3" fillId="4" borderId="14" xfId="0" applyNumberFormat="1" applyFont="1" applyFill="1" applyBorder="1"/>
    <xf numFmtId="164" fontId="3" fillId="4" borderId="13" xfId="0" applyNumberFormat="1" applyFont="1" applyFill="1" applyBorder="1"/>
    <xf numFmtId="164" fontId="2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horizontal="left"/>
    </xf>
    <xf numFmtId="164" fontId="4" fillId="4" borderId="11" xfId="0" applyNumberFormat="1" applyFont="1" applyFill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164" fontId="4" fillId="6" borderId="4" xfId="0" applyNumberFormat="1" applyFont="1" applyFill="1" applyBorder="1" applyAlignment="1">
      <alignment horizontal="center"/>
    </xf>
    <xf numFmtId="164" fontId="4" fillId="6" borderId="11" xfId="0" applyNumberFormat="1" applyFont="1" applyFill="1" applyBorder="1" applyAlignment="1">
      <alignment horizontal="left"/>
    </xf>
    <xf numFmtId="164" fontId="1" fillId="8" borderId="3" xfId="0" applyNumberFormat="1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4" fillId="8" borderId="4" xfId="0" applyNumberFormat="1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left"/>
    </xf>
    <xf numFmtId="164" fontId="2" fillId="8" borderId="3" xfId="0" applyNumberFormat="1" applyFont="1" applyFill="1" applyBorder="1" applyAlignment="1">
      <alignment horizontal="left"/>
    </xf>
    <xf numFmtId="164" fontId="1" fillId="8" borderId="12" xfId="0" applyNumberFormat="1" applyFont="1" applyFill="1" applyBorder="1" applyAlignment="1">
      <alignment horizontal="left"/>
    </xf>
    <xf numFmtId="164" fontId="2" fillId="8" borderId="14" xfId="0" applyNumberFormat="1" applyFont="1" applyFill="1" applyBorder="1" applyAlignment="1">
      <alignment horizontal="left"/>
    </xf>
    <xf numFmtId="164" fontId="2" fillId="8" borderId="4" xfId="0" applyNumberFormat="1" applyFont="1" applyFill="1" applyBorder="1" applyAlignment="1">
      <alignment horizontal="left"/>
    </xf>
    <xf numFmtId="164" fontId="1" fillId="8" borderId="11" xfId="0" applyNumberFormat="1" applyFont="1" applyFill="1" applyBorder="1" applyAlignment="1">
      <alignment horizontal="left"/>
    </xf>
    <xf numFmtId="164" fontId="3" fillId="8" borderId="14" xfId="0" applyNumberFormat="1" applyFont="1" applyFill="1" applyBorder="1"/>
    <xf numFmtId="164" fontId="3" fillId="8" borderId="13" xfId="0" applyNumberFormat="1" applyFont="1" applyFill="1" applyBorder="1"/>
    <xf numFmtId="164" fontId="2" fillId="8" borderId="1" xfId="0" applyNumberFormat="1" applyFont="1" applyFill="1" applyBorder="1" applyAlignment="1">
      <alignment horizontal="left"/>
    </xf>
    <xf numFmtId="164" fontId="1" fillId="8" borderId="9" xfId="0" applyNumberFormat="1" applyFont="1" applyFill="1" applyBorder="1" applyAlignment="1">
      <alignment horizontal="left"/>
    </xf>
    <xf numFmtId="164" fontId="4" fillId="8" borderId="1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left"/>
    </xf>
    <xf numFmtId="164" fontId="3" fillId="4" borderId="4" xfId="0" applyNumberFormat="1" applyFont="1" applyFill="1" applyBorder="1"/>
    <xf numFmtId="164" fontId="3" fillId="4" borderId="1" xfId="0" applyNumberFormat="1" applyFont="1" applyFill="1" applyBorder="1"/>
    <xf numFmtId="164" fontId="2" fillId="4" borderId="11" xfId="0" applyNumberFormat="1" applyFont="1" applyFill="1" applyBorder="1" applyAlignment="1">
      <alignment horizontal="left"/>
    </xf>
    <xf numFmtId="164" fontId="2" fillId="4" borderId="9" xfId="0" applyNumberFormat="1" applyFont="1" applyFill="1" applyBorder="1" applyAlignment="1">
      <alignment horizontal="left"/>
    </xf>
    <xf numFmtId="0" fontId="2" fillId="4" borderId="3" xfId="0" applyFont="1" applyFill="1" applyBorder="1" applyAlignment="1"/>
    <xf numFmtId="164" fontId="1" fillId="7" borderId="1" xfId="0" applyNumberFormat="1" applyFont="1" applyFill="1" applyBorder="1" applyAlignment="1">
      <alignment horizontal="center"/>
    </xf>
    <xf numFmtId="164" fontId="1" fillId="7" borderId="3" xfId="0" applyNumberFormat="1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left"/>
    </xf>
    <xf numFmtId="164" fontId="10" fillId="9" borderId="3" xfId="0" applyNumberFormat="1" applyFont="1" applyFill="1" applyBorder="1" applyAlignment="1">
      <alignment horizontal="center"/>
    </xf>
    <xf numFmtId="164" fontId="10" fillId="9" borderId="3" xfId="0" applyNumberFormat="1" applyFont="1" applyFill="1" applyBorder="1" applyAlignment="1">
      <alignment horizontal="left"/>
    </xf>
    <xf numFmtId="164" fontId="10" fillId="9" borderId="12" xfId="0" applyNumberFormat="1" applyFont="1" applyFill="1" applyBorder="1" applyAlignment="1">
      <alignment horizontal="left"/>
    </xf>
    <xf numFmtId="164" fontId="4" fillId="9" borderId="4" xfId="0" applyNumberFormat="1" applyFont="1" applyFill="1" applyBorder="1" applyAlignment="1">
      <alignment horizontal="center"/>
    </xf>
    <xf numFmtId="164" fontId="4" fillId="9" borderId="4" xfId="0" applyNumberFormat="1" applyFont="1" applyFill="1" applyBorder="1" applyAlignment="1">
      <alignment horizontal="left"/>
    </xf>
    <xf numFmtId="164" fontId="4" fillId="9" borderId="11" xfId="0" applyNumberFormat="1" applyFont="1" applyFill="1" applyBorder="1" applyAlignment="1">
      <alignment horizontal="left"/>
    </xf>
    <xf numFmtId="164" fontId="2" fillId="9" borderId="5" xfId="0" applyNumberFormat="1" applyFont="1" applyFill="1" applyBorder="1" applyAlignment="1">
      <alignment horizontal="left"/>
    </xf>
    <xf numFmtId="164" fontId="2" fillId="9" borderId="4" xfId="0" applyNumberFormat="1" applyFont="1" applyFill="1" applyBorder="1" applyAlignment="1">
      <alignment horizontal="left"/>
    </xf>
    <xf numFmtId="164" fontId="3" fillId="8" borderId="4" xfId="0" applyNumberFormat="1" applyFont="1" applyFill="1" applyBorder="1"/>
    <xf numFmtId="164" fontId="3" fillId="8" borderId="1" xfId="0" applyNumberFormat="1" applyFont="1" applyFill="1" applyBorder="1"/>
    <xf numFmtId="164" fontId="2" fillId="9" borderId="12" xfId="0" applyNumberFormat="1" applyFont="1" applyFill="1" applyBorder="1" applyAlignment="1">
      <alignment horizontal="left"/>
    </xf>
    <xf numFmtId="164" fontId="1" fillId="9" borderId="3" xfId="0" applyNumberFormat="1" applyFont="1" applyFill="1" applyBorder="1" applyAlignment="1">
      <alignment horizontal="center"/>
    </xf>
    <xf numFmtId="164" fontId="1" fillId="9" borderId="3" xfId="0" applyNumberFormat="1" applyFont="1" applyFill="1" applyBorder="1" applyAlignment="1">
      <alignment horizontal="left"/>
    </xf>
    <xf numFmtId="164" fontId="1" fillId="9" borderId="12" xfId="0" applyNumberFormat="1" applyFont="1" applyFill="1" applyBorder="1" applyAlignment="1">
      <alignment horizontal="left"/>
    </xf>
    <xf numFmtId="164" fontId="2" fillId="9" borderId="3" xfId="0" applyNumberFormat="1" applyFont="1" applyFill="1" applyBorder="1" applyAlignment="1">
      <alignment horizontal="left"/>
    </xf>
    <xf numFmtId="164" fontId="3" fillId="9" borderId="14" xfId="0" applyNumberFormat="1" applyFont="1" applyFill="1" applyBorder="1"/>
    <xf numFmtId="164" fontId="2" fillId="9" borderId="2" xfId="0" applyNumberFormat="1" applyFont="1" applyFill="1" applyBorder="1" applyAlignment="1">
      <alignment horizontal="left"/>
    </xf>
    <xf numFmtId="164" fontId="1" fillId="9" borderId="7" xfId="0" applyNumberFormat="1" applyFont="1" applyFill="1" applyBorder="1" applyAlignment="1">
      <alignment horizontal="center"/>
    </xf>
    <xf numFmtId="164" fontId="1" fillId="9" borderId="7" xfId="0" applyNumberFormat="1" applyFont="1" applyFill="1" applyBorder="1" applyAlignment="1">
      <alignment horizontal="left"/>
    </xf>
    <xf numFmtId="164" fontId="3" fillId="9" borderId="13" xfId="0" applyNumberFormat="1" applyFont="1" applyFill="1" applyBorder="1"/>
    <xf numFmtId="164" fontId="2" fillId="9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left"/>
    </xf>
    <xf numFmtId="164" fontId="1" fillId="9" borderId="9" xfId="0" applyNumberFormat="1" applyFont="1" applyFill="1" applyBorder="1" applyAlignment="1">
      <alignment horizontal="left"/>
    </xf>
    <xf numFmtId="164" fontId="1" fillId="9" borderId="11" xfId="0" applyNumberFormat="1" applyFont="1" applyFill="1" applyBorder="1" applyAlignment="1">
      <alignment horizontal="left"/>
    </xf>
    <xf numFmtId="164" fontId="1" fillId="9" borderId="4" xfId="0" applyNumberFormat="1" applyFont="1" applyFill="1" applyBorder="1" applyAlignment="1">
      <alignment horizontal="center"/>
    </xf>
    <xf numFmtId="164" fontId="1" fillId="9" borderId="4" xfId="0" applyNumberFormat="1" applyFont="1" applyFill="1" applyBorder="1" applyAlignment="1">
      <alignment horizontal="left"/>
    </xf>
    <xf numFmtId="164" fontId="3" fillId="9" borderId="7" xfId="0" applyNumberFormat="1" applyFont="1" applyFill="1" applyBorder="1"/>
    <xf numFmtId="164" fontId="2" fillId="9" borderId="7" xfId="0" applyNumberFormat="1" applyFont="1" applyFill="1" applyBorder="1" applyAlignment="1">
      <alignment horizontal="left"/>
    </xf>
    <xf numFmtId="164" fontId="6" fillId="9" borderId="7" xfId="0" applyNumberFormat="1" applyFont="1" applyFill="1" applyBorder="1" applyAlignment="1">
      <alignment horizontal="center"/>
    </xf>
    <xf numFmtId="164" fontId="4" fillId="9" borderId="7" xfId="0" applyNumberFormat="1" applyFont="1" applyFill="1" applyBorder="1" applyAlignment="1">
      <alignment horizontal="center"/>
    </xf>
    <xf numFmtId="164" fontId="4" fillId="9" borderId="8" xfId="0" applyNumberFormat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164" fontId="7" fillId="9" borderId="6" xfId="0" applyNumberFormat="1" applyFont="1" applyFill="1" applyBorder="1" applyAlignment="1">
      <alignment horizontal="left"/>
    </xf>
    <xf numFmtId="164" fontId="7" fillId="9" borderId="0" xfId="0" applyNumberFormat="1" applyFont="1" applyFill="1" applyBorder="1" applyAlignment="1">
      <alignment horizontal="left"/>
    </xf>
    <xf numFmtId="164" fontId="7" fillId="3" borderId="6" xfId="0" applyNumberFormat="1" applyFont="1" applyFill="1" applyBorder="1" applyAlignment="1">
      <alignment horizontal="left"/>
    </xf>
    <xf numFmtId="164" fontId="7" fillId="3" borderId="0" xfId="0" applyNumberFormat="1" applyFont="1" applyFill="1" applyBorder="1" applyAlignment="1">
      <alignment horizontal="left"/>
    </xf>
    <xf numFmtId="164" fontId="6" fillId="3" borderId="13" xfId="0" applyNumberFormat="1" applyFont="1" applyFill="1" applyBorder="1" applyAlignment="1">
      <alignment horizontal="center"/>
    </xf>
    <xf numFmtId="164" fontId="7" fillId="3" borderId="12" xfId="0" applyNumberFormat="1" applyFont="1" applyFill="1" applyBorder="1" applyAlignment="1">
      <alignment horizontal="left"/>
    </xf>
    <xf numFmtId="164" fontId="7" fillId="3" borderId="11" xfId="0" applyNumberFormat="1" applyFont="1" applyFill="1" applyBorder="1" applyAlignment="1">
      <alignment horizontal="left"/>
    </xf>
    <xf numFmtId="164" fontId="7" fillId="3" borderId="9" xfId="0" applyNumberFormat="1" applyFont="1" applyFill="1" applyBorder="1" applyAlignment="1">
      <alignment horizontal="left"/>
    </xf>
    <xf numFmtId="164" fontId="7" fillId="3" borderId="5" xfId="0" applyNumberFormat="1" applyFont="1" applyFill="1" applyBorder="1" applyAlignment="1">
      <alignment horizontal="left"/>
    </xf>
    <xf numFmtId="164" fontId="1" fillId="7" borderId="12" xfId="0" applyNumberFormat="1" applyFont="1" applyFill="1" applyBorder="1" applyAlignment="1">
      <alignment horizontal="center"/>
    </xf>
    <xf numFmtId="164" fontId="1" fillId="7" borderId="11" xfId="0" applyNumberFormat="1" applyFont="1" applyFill="1" applyBorder="1" applyAlignment="1">
      <alignment horizontal="center"/>
    </xf>
    <xf numFmtId="164" fontId="1" fillId="7" borderId="9" xfId="0" applyNumberFormat="1" applyFont="1" applyFill="1" applyBorder="1" applyAlignment="1">
      <alignment horizontal="center"/>
    </xf>
    <xf numFmtId="164" fontId="8" fillId="7" borderId="3" xfId="0" applyNumberFormat="1" applyFont="1" applyFill="1" applyBorder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164" fontId="8" fillId="7" borderId="1" xfId="0" applyNumberFormat="1" applyFont="1" applyFill="1" applyBorder="1" applyAlignment="1">
      <alignment horizontal="left"/>
    </xf>
    <xf numFmtId="165" fontId="8" fillId="7" borderId="11" xfId="0" applyNumberFormat="1" applyFont="1" applyFill="1" applyBorder="1" applyAlignment="1">
      <alignment horizontal="left"/>
    </xf>
    <xf numFmtId="164" fontId="7" fillId="7" borderId="2" xfId="0" applyNumberFormat="1" applyFont="1" applyFill="1" applyBorder="1" applyAlignment="1">
      <alignment horizontal="left"/>
    </xf>
    <xf numFmtId="164" fontId="7" fillId="7" borderId="14" xfId="0" applyNumberFormat="1" applyFont="1" applyFill="1" applyBorder="1" applyAlignment="1">
      <alignment horizontal="left"/>
    </xf>
    <xf numFmtId="164" fontId="6" fillId="7" borderId="14" xfId="0" applyNumberFormat="1" applyFont="1" applyFill="1" applyBorder="1" applyAlignment="1">
      <alignment horizontal="left"/>
    </xf>
    <xf numFmtId="164" fontId="7" fillId="7" borderId="13" xfId="0" applyNumberFormat="1" applyFont="1" applyFill="1" applyBorder="1" applyAlignment="1">
      <alignment horizontal="left"/>
    </xf>
    <xf numFmtId="164" fontId="6" fillId="7" borderId="2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center"/>
    </xf>
    <xf numFmtId="164" fontId="1" fillId="6" borderId="11" xfId="0" applyNumberFormat="1" applyFont="1" applyFill="1" applyBorder="1" applyAlignment="1">
      <alignment horizontal="center"/>
    </xf>
    <xf numFmtId="164" fontId="1" fillId="6" borderId="9" xfId="0" applyNumberFormat="1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left"/>
    </xf>
    <xf numFmtId="164" fontId="7" fillId="3" borderId="14" xfId="0" applyNumberFormat="1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/>
    </xf>
    <xf numFmtId="164" fontId="1" fillId="5" borderId="12" xfId="0" applyNumberFormat="1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horizontal="center"/>
    </xf>
    <xf numFmtId="164" fontId="1" fillId="5" borderId="9" xfId="0" applyNumberFormat="1" applyFont="1" applyFill="1" applyBorder="1" applyAlignment="1">
      <alignment horizontal="center"/>
    </xf>
    <xf numFmtId="164" fontId="8" fillId="5" borderId="3" xfId="0" applyNumberFormat="1" applyFont="1" applyFill="1" applyBorder="1" applyAlignment="1">
      <alignment horizontal="left"/>
    </xf>
    <xf numFmtId="164" fontId="8" fillId="5" borderId="4" xfId="0" applyNumberFormat="1" applyFont="1" applyFill="1" applyBorder="1" applyAlignment="1">
      <alignment horizontal="left"/>
    </xf>
    <xf numFmtId="164" fontId="8" fillId="5" borderId="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164" fontId="11" fillId="5" borderId="15" xfId="0" applyNumberFormat="1" applyFont="1" applyFill="1" applyBorder="1" applyAlignment="1">
      <alignment horizontal="left"/>
    </xf>
    <xf numFmtId="164" fontId="11" fillId="5" borderId="7" xfId="0" applyNumberFormat="1" applyFont="1" applyFill="1" applyBorder="1" applyAlignment="1">
      <alignment horizontal="left"/>
    </xf>
    <xf numFmtId="164" fontId="7" fillId="5" borderId="7" xfId="0" applyNumberFormat="1" applyFont="1" applyFill="1" applyBorder="1" applyAlignment="1">
      <alignment horizontal="center"/>
    </xf>
    <xf numFmtId="164" fontId="7" fillId="5" borderId="7" xfId="0" applyNumberFormat="1" applyFont="1" applyFill="1" applyBorder="1" applyAlignment="1">
      <alignment horizontal="left"/>
    </xf>
    <xf numFmtId="164" fontId="7" fillId="5" borderId="8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center"/>
    </xf>
    <xf numFmtId="164" fontId="8" fillId="9" borderId="0" xfId="0" applyNumberFormat="1" applyFont="1" applyFill="1" applyBorder="1" applyAlignment="1">
      <alignment horizontal="left"/>
    </xf>
    <xf numFmtId="164" fontId="8" fillId="9" borderId="6" xfId="0" applyNumberFormat="1" applyFont="1" applyFill="1" applyBorder="1" applyAlignment="1">
      <alignment horizontal="left"/>
    </xf>
    <xf numFmtId="164" fontId="8" fillId="9" borderId="11" xfId="0" applyNumberFormat="1" applyFont="1" applyFill="1" applyBorder="1" applyAlignment="1">
      <alignment horizontal="left"/>
    </xf>
    <xf numFmtId="0" fontId="0" fillId="9" borderId="5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164" fontId="8" fillId="9" borderId="9" xfId="0" applyNumberFormat="1" applyFont="1" applyFill="1" applyBorder="1" applyAlignment="1">
      <alignment horizontal="left"/>
    </xf>
    <xf numFmtId="0" fontId="0" fillId="9" borderId="6" xfId="0" applyFont="1" applyFill="1" applyBorder="1" applyAlignment="1">
      <alignment horizontal="left"/>
    </xf>
    <xf numFmtId="164" fontId="1" fillId="8" borderId="4" xfId="0" applyNumberFormat="1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left"/>
    </xf>
    <xf numFmtId="164" fontId="4" fillId="8" borderId="4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left"/>
    </xf>
    <xf numFmtId="164" fontId="4" fillId="9" borderId="7" xfId="0" applyNumberFormat="1" applyFont="1" applyFill="1" applyBorder="1" applyAlignment="1">
      <alignment horizontal="left"/>
    </xf>
    <xf numFmtId="164" fontId="1" fillId="6" borderId="3" xfId="0" applyNumberFormat="1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left"/>
    </xf>
    <xf numFmtId="164" fontId="4" fillId="6" borderId="4" xfId="0" applyNumberFormat="1" applyFont="1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10" borderId="2" xfId="0" applyFill="1" applyBorder="1"/>
    <xf numFmtId="0" fontId="1" fillId="10" borderId="7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2" xfId="0" applyFont="1" applyFill="1" applyBorder="1"/>
    <xf numFmtId="0" fontId="1" fillId="10" borderId="14" xfId="0" applyFont="1" applyFill="1" applyBorder="1"/>
    <xf numFmtId="0" fontId="1" fillId="10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zoomScale="150" zoomScaleNormal="150" workbookViewId="0">
      <pane xSplit="1" ySplit="1" topLeftCell="B17" activePane="bottomRight" state="frozen"/>
      <selection pane="topRight" activeCell="D1" sqref="D1"/>
      <selection pane="bottomLeft" activeCell="A2" sqref="A2"/>
      <selection pane="bottomRight" activeCell="I6" sqref="I6"/>
    </sheetView>
  </sheetViews>
  <sheetFormatPr defaultColWidth="9.109375" defaultRowHeight="14.4" x14ac:dyDescent="0.3"/>
  <cols>
    <col min="1" max="1" width="27.44140625" style="126" customWidth="1"/>
    <col min="2" max="2" width="19.33203125" style="126" customWidth="1"/>
    <col min="3" max="3" width="10.33203125" style="249" customWidth="1"/>
    <col min="4" max="4" width="8.88671875" style="126" customWidth="1"/>
    <col min="5" max="5" width="7.44140625" style="249" customWidth="1"/>
    <col min="6" max="6" width="6.44140625" style="126" customWidth="1"/>
    <col min="7" max="7" width="7.6640625" style="126" customWidth="1"/>
    <col min="8" max="16384" width="9.109375" style="53"/>
  </cols>
  <sheetData>
    <row r="1" spans="1:7" ht="15" thickBot="1" x14ac:dyDescent="0.35">
      <c r="A1" s="243" t="s">
        <v>0</v>
      </c>
      <c r="B1" s="244" t="s">
        <v>107</v>
      </c>
      <c r="C1" s="245" t="s">
        <v>13</v>
      </c>
      <c r="D1" s="246" t="s">
        <v>35</v>
      </c>
      <c r="E1" s="245" t="s">
        <v>1</v>
      </c>
      <c r="F1" s="246" t="s">
        <v>2</v>
      </c>
      <c r="G1" s="247" t="s">
        <v>3</v>
      </c>
    </row>
    <row r="2" spans="1:7" ht="15.75" customHeight="1" x14ac:dyDescent="0.35">
      <c r="A2" s="149" t="s">
        <v>50</v>
      </c>
      <c r="B2" s="150" t="s">
        <v>116</v>
      </c>
      <c r="C2" s="145">
        <v>2.06</v>
      </c>
      <c r="D2" s="127">
        <v>0.72208000000000006</v>
      </c>
      <c r="E2" s="54">
        <v>9.7180000000000002E-2</v>
      </c>
      <c r="F2" s="174">
        <v>1.7</v>
      </c>
      <c r="G2" s="151">
        <v>2.4900000000000002</v>
      </c>
    </row>
    <row r="3" spans="1:7" ht="15.6" customHeight="1" x14ac:dyDescent="0.35">
      <c r="A3" s="152" t="s">
        <v>66</v>
      </c>
      <c r="B3" s="153" t="s">
        <v>117</v>
      </c>
      <c r="C3" s="146">
        <v>2.4900000000000002</v>
      </c>
      <c r="D3" s="128">
        <f t="shared" ref="D3:D11" si="0">LN(C3)</f>
        <v>0.91228271047661635</v>
      </c>
      <c r="E3" s="55">
        <f t="shared" ref="E3:E11" si="1">(LN(C3/F3))/1.96</f>
        <v>0.14066626602299256</v>
      </c>
      <c r="F3" s="257">
        <v>1.89</v>
      </c>
      <c r="G3" s="154">
        <v>3.28</v>
      </c>
    </row>
    <row r="4" spans="1:7" ht="16.2" x14ac:dyDescent="0.35">
      <c r="A4" s="155" t="s">
        <v>58</v>
      </c>
      <c r="B4" s="153" t="s">
        <v>117</v>
      </c>
      <c r="C4" s="146">
        <v>1.0820000000000001</v>
      </c>
      <c r="D4" s="128">
        <v>7.8938900000000006E-2</v>
      </c>
      <c r="E4" s="55">
        <f t="shared" si="1"/>
        <v>0.28938720751415131</v>
      </c>
      <c r="F4" s="257">
        <v>0.61361489999999996</v>
      </c>
      <c r="G4" s="154">
        <v>1.908401</v>
      </c>
    </row>
    <row r="5" spans="1:7" ht="16.8" thickBot="1" x14ac:dyDescent="0.4">
      <c r="A5" s="156" t="s">
        <v>62</v>
      </c>
      <c r="B5" s="153" t="s">
        <v>117</v>
      </c>
      <c r="C5" s="147">
        <v>2.6488100000000001</v>
      </c>
      <c r="D5" s="129">
        <f>LN(C5)</f>
        <v>0.97411048253824606</v>
      </c>
      <c r="E5" s="56">
        <f t="shared" ref="E5" si="2">(LN(C5/F5))/1.96</f>
        <v>0.2804478245730157</v>
      </c>
      <c r="F5" s="258">
        <v>1.5287230000000001</v>
      </c>
      <c r="G5" s="158">
        <v>4.5895770000000002</v>
      </c>
    </row>
    <row r="6" spans="1:7" ht="16.2" x14ac:dyDescent="0.35">
      <c r="A6" s="149" t="s">
        <v>51</v>
      </c>
      <c r="B6" s="150" t="s">
        <v>116</v>
      </c>
      <c r="C6" s="145">
        <v>1.6</v>
      </c>
      <c r="D6" s="127">
        <v>0.47271299999999999</v>
      </c>
      <c r="E6" s="54">
        <v>0.102038</v>
      </c>
      <c r="F6" s="174">
        <v>1.31</v>
      </c>
      <c r="G6" s="151">
        <v>1.96</v>
      </c>
    </row>
    <row r="7" spans="1:7" ht="16.2" x14ac:dyDescent="0.35">
      <c r="A7" s="152" t="s">
        <v>67</v>
      </c>
      <c r="B7" s="153" t="s">
        <v>116</v>
      </c>
      <c r="C7" s="146">
        <v>1.7</v>
      </c>
      <c r="D7" s="128">
        <f t="shared" si="0"/>
        <v>0.53062825106217038</v>
      </c>
      <c r="E7" s="55">
        <f t="shared" si="1"/>
        <v>0.15281455617284881</v>
      </c>
      <c r="F7" s="257">
        <v>1.26</v>
      </c>
      <c r="G7" s="154">
        <v>2.2799999999999998</v>
      </c>
    </row>
    <row r="8" spans="1:7" ht="16.2" x14ac:dyDescent="0.35">
      <c r="A8" s="155" t="s">
        <v>59</v>
      </c>
      <c r="B8" s="153" t="s">
        <v>116</v>
      </c>
      <c r="C8" s="146">
        <v>0.57199999999999995</v>
      </c>
      <c r="D8" s="130">
        <v>-0.55780845999999995</v>
      </c>
      <c r="E8" s="55">
        <f t="shared" si="1"/>
        <v>0.3221648429667342</v>
      </c>
      <c r="F8" s="257">
        <v>0.30420320000000001</v>
      </c>
      <c r="G8" s="154">
        <v>1.077283</v>
      </c>
    </row>
    <row r="9" spans="1:7" ht="16.8" thickBot="1" x14ac:dyDescent="0.4">
      <c r="A9" s="156" t="s">
        <v>63</v>
      </c>
      <c r="B9" s="153" t="s">
        <v>116</v>
      </c>
      <c r="C9" s="147">
        <v>2.062049</v>
      </c>
      <c r="D9" s="129">
        <f t="shared" ref="D9" si="3">LN(C9)</f>
        <v>0.72370014864899102</v>
      </c>
      <c r="E9" s="56">
        <f t="shared" si="1"/>
        <v>0.29523424577300489</v>
      </c>
      <c r="F9" s="258">
        <v>1.1560870000000001</v>
      </c>
      <c r="G9" s="158">
        <v>3.6779639999999998</v>
      </c>
    </row>
    <row r="10" spans="1:7" ht="16.2" x14ac:dyDescent="0.35">
      <c r="A10" s="189" t="s">
        <v>52</v>
      </c>
      <c r="B10" s="181" t="s">
        <v>116</v>
      </c>
      <c r="C10" s="175"/>
      <c r="D10" s="176"/>
      <c r="E10" s="175"/>
      <c r="F10" s="176"/>
      <c r="G10" s="177"/>
    </row>
    <row r="11" spans="1:7" ht="16.2" x14ac:dyDescent="0.35">
      <c r="A11" s="153" t="s">
        <v>68</v>
      </c>
      <c r="B11" s="161" t="s">
        <v>116</v>
      </c>
      <c r="C11" s="146">
        <v>1.45</v>
      </c>
      <c r="D11" s="128">
        <f t="shared" si="0"/>
        <v>0.37156355643248301</v>
      </c>
      <c r="E11" s="55">
        <f t="shared" si="1"/>
        <v>0.15505352446870821</v>
      </c>
      <c r="F11" s="257">
        <v>1.07</v>
      </c>
      <c r="G11" s="154">
        <v>1.96</v>
      </c>
    </row>
    <row r="12" spans="1:7" s="248" customFormat="1" ht="16.2" x14ac:dyDescent="0.35">
      <c r="A12" s="183" t="s">
        <v>60</v>
      </c>
      <c r="B12" s="161" t="s">
        <v>116</v>
      </c>
      <c r="C12" s="148">
        <f>EXP(D12)</f>
        <v>0.63698144663235268</v>
      </c>
      <c r="D12" s="131">
        <v>-0.45101475000000002</v>
      </c>
      <c r="E12" s="121">
        <v>0.32816135000000002</v>
      </c>
      <c r="F12" s="259">
        <v>0.33481</v>
      </c>
      <c r="G12" s="159">
        <v>1.2118800000000001</v>
      </c>
    </row>
    <row r="13" spans="1:7" ht="15" customHeight="1" thickBot="1" x14ac:dyDescent="0.4">
      <c r="A13" s="184" t="s">
        <v>64</v>
      </c>
      <c r="B13" s="162" t="s">
        <v>116</v>
      </c>
      <c r="C13" s="147">
        <v>2.1843110000000001</v>
      </c>
      <c r="D13" s="129">
        <f t="shared" ref="D13" si="4">LN(C13)</f>
        <v>0.78130044701224466</v>
      </c>
      <c r="E13" s="56">
        <f t="shared" ref="E13" si="5">(LN(C13/F13))/1.96</f>
        <v>0.3026013838774172</v>
      </c>
      <c r="F13" s="258">
        <v>1.207077</v>
      </c>
      <c r="G13" s="158">
        <v>3.952699</v>
      </c>
    </row>
    <row r="14" spans="1:7" ht="16.2" x14ac:dyDescent="0.35">
      <c r="A14" s="149" t="s">
        <v>53</v>
      </c>
      <c r="B14" s="150" t="s">
        <v>116</v>
      </c>
      <c r="C14" s="145">
        <v>1.56</v>
      </c>
      <c r="D14" s="127">
        <v>0.44423099999999999</v>
      </c>
      <c r="E14" s="54">
        <v>0.105994</v>
      </c>
      <c r="F14" s="174">
        <v>1.27</v>
      </c>
      <c r="G14" s="151">
        <v>1.92</v>
      </c>
    </row>
    <row r="15" spans="1:7" ht="16.2" x14ac:dyDescent="0.35">
      <c r="A15" s="152" t="s">
        <v>69</v>
      </c>
      <c r="B15" s="153" t="s">
        <v>116</v>
      </c>
      <c r="C15" s="146">
        <v>1.47</v>
      </c>
      <c r="D15" s="128">
        <f t="shared" ref="D15:D17" si="6">LN(C15)</f>
        <v>0.38526240079064489</v>
      </c>
      <c r="E15" s="55">
        <f>(LN(C15/F15))/1.96</f>
        <v>0.15729661206863085</v>
      </c>
      <c r="F15" s="257">
        <v>1.08</v>
      </c>
      <c r="G15" s="154">
        <v>1.99</v>
      </c>
    </row>
    <row r="16" spans="1:7" ht="16.2" x14ac:dyDescent="0.35">
      <c r="A16" s="190" t="s">
        <v>61</v>
      </c>
      <c r="B16" s="182" t="s">
        <v>116</v>
      </c>
      <c r="C16" s="178"/>
      <c r="D16" s="179"/>
      <c r="E16" s="178"/>
      <c r="F16" s="179"/>
      <c r="G16" s="180"/>
    </row>
    <row r="17" spans="1:7" ht="16.8" thickBot="1" x14ac:dyDescent="0.4">
      <c r="A17" s="156" t="s">
        <v>65</v>
      </c>
      <c r="B17" s="157" t="s">
        <v>116</v>
      </c>
      <c r="C17" s="147">
        <v>0.4974674</v>
      </c>
      <c r="D17" s="129">
        <f t="shared" si="6"/>
        <v>-0.69822525216871001</v>
      </c>
      <c r="E17" s="56">
        <f>(LN(C17/F17))/1.96</f>
        <v>1.9144184239579749</v>
      </c>
      <c r="F17" s="258">
        <v>1.16729E-2</v>
      </c>
      <c r="G17" s="158">
        <v>21.200749999999999</v>
      </c>
    </row>
    <row r="18" spans="1:7" ht="16.2" x14ac:dyDescent="0.35">
      <c r="A18" s="122" t="s">
        <v>71</v>
      </c>
      <c r="B18" s="132" t="s">
        <v>108</v>
      </c>
      <c r="C18" s="124">
        <v>0.28388671819205552</v>
      </c>
      <c r="D18" s="127">
        <f>LN(C18)</f>
        <v>-1.25918</v>
      </c>
      <c r="E18" s="54">
        <v>0.19653876299053855</v>
      </c>
      <c r="F18" s="260">
        <v>0.19653876299053855</v>
      </c>
      <c r="G18" s="123">
        <v>0.41005482857208825</v>
      </c>
    </row>
    <row r="19" spans="1:7" ht="16.2" x14ac:dyDescent="0.35">
      <c r="A19" s="120" t="s">
        <v>103</v>
      </c>
      <c r="B19" s="133" t="s">
        <v>108</v>
      </c>
      <c r="C19" s="134">
        <v>0.51</v>
      </c>
      <c r="D19" s="128">
        <f t="shared" ref="D19:D47" si="7">LN(C19)</f>
        <v>-0.67334455326376563</v>
      </c>
      <c r="E19" s="55">
        <v>0.12395213194407623</v>
      </c>
      <c r="F19" s="242">
        <v>0.4</v>
      </c>
      <c r="G19" s="135">
        <v>0.65</v>
      </c>
    </row>
    <row r="20" spans="1:7" ht="16.2" x14ac:dyDescent="0.35">
      <c r="A20" s="136" t="s">
        <v>79</v>
      </c>
      <c r="B20" s="133" t="s">
        <v>108</v>
      </c>
      <c r="C20" s="134">
        <f>EXP(-0.2623643)</f>
        <v>0.7692307418980705</v>
      </c>
      <c r="D20" s="128">
        <f t="shared" si="7"/>
        <v>-0.26236430000000005</v>
      </c>
      <c r="E20" s="55">
        <v>0.43945954081632649</v>
      </c>
      <c r="F20" s="242">
        <v>0.32507316464627944</v>
      </c>
      <c r="G20" s="135">
        <v>1.8202546338296408</v>
      </c>
    </row>
    <row r="21" spans="1:7" ht="16.8" thickBot="1" x14ac:dyDescent="0.4">
      <c r="A21" s="137" t="s">
        <v>83</v>
      </c>
      <c r="B21" s="138" t="s">
        <v>108</v>
      </c>
      <c r="C21" s="139">
        <v>0.68907160000000001</v>
      </c>
      <c r="D21" s="129">
        <f t="shared" si="7"/>
        <v>-0.37241009464486824</v>
      </c>
      <c r="E21" s="56">
        <v>0.37108077380430665</v>
      </c>
      <c r="F21" s="261">
        <v>0.33296150000000002</v>
      </c>
      <c r="G21" s="140">
        <v>1.4260497682962143</v>
      </c>
    </row>
    <row r="22" spans="1:7" ht="16.2" x14ac:dyDescent="0.35">
      <c r="A22" s="122" t="s">
        <v>72</v>
      </c>
      <c r="B22" s="132" t="s">
        <v>108</v>
      </c>
      <c r="C22" s="124">
        <v>0.45326107273685712</v>
      </c>
      <c r="D22" s="127">
        <f t="shared" si="7"/>
        <v>-0.79128699999999996</v>
      </c>
      <c r="E22" s="54">
        <v>0.30513433399859663</v>
      </c>
      <c r="F22" s="260">
        <v>0.30513433399859663</v>
      </c>
      <c r="G22" s="123">
        <v>0.67329558547649826</v>
      </c>
    </row>
    <row r="23" spans="1:7" ht="16.2" x14ac:dyDescent="0.35">
      <c r="A23" s="120" t="s">
        <v>104</v>
      </c>
      <c r="B23" s="133" t="s">
        <v>108</v>
      </c>
      <c r="C23" s="134">
        <v>0.6</v>
      </c>
      <c r="D23" s="128">
        <f t="shared" si="7"/>
        <v>-0.51082562376599072</v>
      </c>
      <c r="E23" s="55">
        <v>0.13556283965969668</v>
      </c>
      <c r="F23" s="242">
        <v>0.46</v>
      </c>
      <c r="G23" s="135">
        <v>0.79</v>
      </c>
    </row>
    <row r="24" spans="1:7" ht="16.2" x14ac:dyDescent="0.35">
      <c r="A24" s="136" t="s">
        <v>80</v>
      </c>
      <c r="B24" s="133" t="s">
        <v>108</v>
      </c>
      <c r="C24" s="134">
        <f>EXP(0.02178912)</f>
        <v>1.0220282364293534</v>
      </c>
      <c r="D24" s="128">
        <f t="shared" si="7"/>
        <v>2.1789120000000013E-2</v>
      </c>
      <c r="E24" s="55">
        <v>0.4697204948979592</v>
      </c>
      <c r="F24" s="242">
        <v>0.40703217199207092</v>
      </c>
      <c r="G24" s="135">
        <v>2.5662387101903139</v>
      </c>
    </row>
    <row r="25" spans="1:7" ht="16.8" thickBot="1" x14ac:dyDescent="0.4">
      <c r="A25" s="136" t="s">
        <v>84</v>
      </c>
      <c r="B25" s="133" t="s">
        <v>108</v>
      </c>
      <c r="C25" s="160">
        <v>0.81895549999999995</v>
      </c>
      <c r="D25" s="128">
        <f t="shared" si="7"/>
        <v>-0.19972553115957761</v>
      </c>
      <c r="E25" s="55">
        <v>0.3929717925727606</v>
      </c>
      <c r="F25" s="242">
        <v>0.37910189999999999</v>
      </c>
      <c r="G25" s="135">
        <v>1.769149959365147</v>
      </c>
    </row>
    <row r="26" spans="1:7" ht="16.2" x14ac:dyDescent="0.35">
      <c r="A26" s="189" t="s">
        <v>73</v>
      </c>
      <c r="B26" s="185" t="s">
        <v>108</v>
      </c>
      <c r="C26" s="186"/>
      <c r="D26" s="187"/>
      <c r="E26" s="186"/>
      <c r="F26" s="187"/>
      <c r="G26" s="188"/>
    </row>
    <row r="27" spans="1:7" ht="16.2" x14ac:dyDescent="0.35">
      <c r="A27" s="133" t="s">
        <v>105</v>
      </c>
      <c r="B27" s="165" t="s">
        <v>108</v>
      </c>
      <c r="C27" s="134">
        <v>0.59</v>
      </c>
      <c r="D27" s="128">
        <f t="shared" si="7"/>
        <v>-0.52763274208237199</v>
      </c>
      <c r="E27" s="55">
        <v>0.13820150721193863</v>
      </c>
      <c r="F27" s="242">
        <v>0.45</v>
      </c>
      <c r="G27" s="135">
        <v>0.77</v>
      </c>
    </row>
    <row r="28" spans="1:7" ht="16.2" x14ac:dyDescent="0.35">
      <c r="A28" s="163" t="s">
        <v>81</v>
      </c>
      <c r="B28" s="165" t="s">
        <v>108</v>
      </c>
      <c r="C28" s="134">
        <f>EXP(-0.02829491)</f>
        <v>0.9721016420290729</v>
      </c>
      <c r="D28" s="128">
        <f t="shared" si="7"/>
        <v>-2.829491E-2</v>
      </c>
      <c r="E28" s="121">
        <v>0.49017310714285722</v>
      </c>
      <c r="F28" s="262">
        <v>0.37193573314376671</v>
      </c>
      <c r="G28" s="141">
        <v>2.5407120591727339</v>
      </c>
    </row>
    <row r="29" spans="1:7" ht="16.8" thickBot="1" x14ac:dyDescent="0.4">
      <c r="A29" s="164" t="s">
        <v>85</v>
      </c>
      <c r="B29" s="166" t="s">
        <v>108</v>
      </c>
      <c r="C29" s="139">
        <v>0.75462969999999996</v>
      </c>
      <c r="D29" s="129">
        <f t="shared" si="7"/>
        <v>-0.28152811362587332</v>
      </c>
      <c r="E29" s="56">
        <v>0.39942732138071213</v>
      </c>
      <c r="F29" s="261">
        <v>0.34493279999999998</v>
      </c>
      <c r="G29" s="140">
        <v>1.6509476168172175</v>
      </c>
    </row>
    <row r="30" spans="1:7" ht="16.2" x14ac:dyDescent="0.35">
      <c r="A30" s="132" t="s">
        <v>74</v>
      </c>
      <c r="B30" s="132" t="s">
        <v>108</v>
      </c>
      <c r="C30" s="124">
        <v>0.54056412975266621</v>
      </c>
      <c r="D30" s="127">
        <f t="shared" si="7"/>
        <v>-0.61514199999999986</v>
      </c>
      <c r="E30" s="54">
        <v>0.35642682488003907</v>
      </c>
      <c r="F30" s="260">
        <v>0.44</v>
      </c>
      <c r="G30" s="123">
        <v>0.77</v>
      </c>
    </row>
    <row r="31" spans="1:7" ht="16.8" thickBot="1" x14ac:dyDescent="0.4">
      <c r="A31" s="133" t="s">
        <v>106</v>
      </c>
      <c r="B31" s="133" t="s">
        <v>108</v>
      </c>
      <c r="C31" s="134">
        <v>0.57999999999999996</v>
      </c>
      <c r="D31" s="128">
        <f t="shared" si="7"/>
        <v>-0.54472717544167215</v>
      </c>
      <c r="E31" s="55">
        <v>0.14094560032048883</v>
      </c>
      <c r="F31" s="242">
        <v>0.44</v>
      </c>
      <c r="G31" s="135">
        <v>0.77</v>
      </c>
    </row>
    <row r="32" spans="1:7" ht="16.8" thickBot="1" x14ac:dyDescent="0.4">
      <c r="A32" s="202" t="s">
        <v>82</v>
      </c>
      <c r="B32" s="203" t="s">
        <v>108</v>
      </c>
      <c r="C32" s="204"/>
      <c r="D32" s="193"/>
      <c r="E32" s="205"/>
      <c r="F32" s="263">
        <v>0.35642682488003907</v>
      </c>
      <c r="G32" s="206">
        <v>0.81983048967654149</v>
      </c>
    </row>
    <row r="33" spans="1:7" ht="16.8" thickBot="1" x14ac:dyDescent="0.4">
      <c r="A33" s="164" t="s">
        <v>86</v>
      </c>
      <c r="B33" s="138" t="s">
        <v>108</v>
      </c>
      <c r="C33" s="139">
        <v>0.3101293</v>
      </c>
      <c r="D33" s="129">
        <f t="shared" si="7"/>
        <v>-1.1707659716894312</v>
      </c>
      <c r="E33" s="56">
        <v>1.4320074807991772</v>
      </c>
      <c r="F33" s="261">
        <v>1.87324E-2</v>
      </c>
      <c r="G33" s="140">
        <v>5.1344292625872816</v>
      </c>
    </row>
    <row r="34" spans="1:7" ht="16.2" x14ac:dyDescent="0.35">
      <c r="A34" s="117" t="s">
        <v>87</v>
      </c>
      <c r="B34" s="21" t="s">
        <v>113</v>
      </c>
      <c r="C34" s="125">
        <v>1.5349994151050002</v>
      </c>
      <c r="D34" s="127">
        <f t="shared" si="7"/>
        <v>0.42853000000000002</v>
      </c>
      <c r="E34" s="54">
        <v>9.461E-2</v>
      </c>
      <c r="F34" s="264">
        <v>1.2751889962780529</v>
      </c>
      <c r="G34" s="23">
        <v>1.8477443039815267</v>
      </c>
    </row>
    <row r="35" spans="1:7" ht="16.2" x14ac:dyDescent="0.35">
      <c r="A35" s="118" t="s">
        <v>114</v>
      </c>
      <c r="B35" s="22" t="s">
        <v>113</v>
      </c>
      <c r="C35" s="89">
        <v>0.96</v>
      </c>
      <c r="D35" s="128">
        <f t="shared" si="7"/>
        <v>-4.0821994520255166E-2</v>
      </c>
      <c r="E35" s="55">
        <v>0.11252182123171039</v>
      </c>
      <c r="F35" s="265">
        <v>0.77</v>
      </c>
      <c r="G35" s="24">
        <v>1.19</v>
      </c>
    </row>
    <row r="36" spans="1:7" ht="16.2" x14ac:dyDescent="0.35">
      <c r="A36" s="119" t="s">
        <v>95</v>
      </c>
      <c r="B36" s="22" t="s">
        <v>113</v>
      </c>
      <c r="C36" s="89">
        <v>0.97297297704789509</v>
      </c>
      <c r="D36" s="128">
        <f t="shared" si="7"/>
        <v>-2.739897000000005E-2</v>
      </c>
      <c r="E36" s="55">
        <v>0.26924623979591833</v>
      </c>
      <c r="F36" s="265">
        <v>0.57400245825357943</v>
      </c>
      <c r="G36" s="24">
        <v>1.6492549821924745</v>
      </c>
    </row>
    <row r="37" spans="1:7" ht="16.8" thickBot="1" x14ac:dyDescent="0.4">
      <c r="A37" s="194" t="s">
        <v>99</v>
      </c>
      <c r="B37" s="195" t="s">
        <v>113</v>
      </c>
      <c r="C37" s="196"/>
      <c r="D37" s="197"/>
      <c r="E37" s="196"/>
      <c r="F37" s="197"/>
      <c r="G37" s="198"/>
    </row>
    <row r="38" spans="1:7" ht="16.2" x14ac:dyDescent="0.35">
      <c r="A38" s="117" t="s">
        <v>109</v>
      </c>
      <c r="B38" s="21" t="s">
        <v>113</v>
      </c>
      <c r="C38" s="125">
        <v>1.4032682776745637</v>
      </c>
      <c r="D38" s="127">
        <f t="shared" si="7"/>
        <v>0.33880400000000005</v>
      </c>
      <c r="E38" s="54">
        <v>9.8753000000000007E-2</v>
      </c>
      <c r="F38" s="264">
        <v>1.1563264423940807</v>
      </c>
      <c r="G38" s="23">
        <v>1.7029463194240766</v>
      </c>
    </row>
    <row r="39" spans="1:7" ht="16.2" x14ac:dyDescent="0.35">
      <c r="A39" s="118" t="s">
        <v>110</v>
      </c>
      <c r="B39" s="22" t="s">
        <v>113</v>
      </c>
      <c r="C39" s="89">
        <v>0.89</v>
      </c>
      <c r="D39" s="128">
        <f t="shared" si="7"/>
        <v>-0.11653381625595151</v>
      </c>
      <c r="E39" s="55">
        <v>0.12252098351162294</v>
      </c>
      <c r="F39" s="265">
        <v>0.7</v>
      </c>
      <c r="G39" s="24">
        <v>1.1200000000000001</v>
      </c>
    </row>
    <row r="40" spans="1:7" ht="16.2" x14ac:dyDescent="0.35">
      <c r="A40" s="119" t="s">
        <v>96</v>
      </c>
      <c r="B40" s="22" t="s">
        <v>113</v>
      </c>
      <c r="C40" s="89">
        <v>0.65410122579434049</v>
      </c>
      <c r="D40" s="128">
        <f t="shared" si="7"/>
        <v>-0.42449315999999992</v>
      </c>
      <c r="E40" s="55">
        <v>0.29181282142857151</v>
      </c>
      <c r="F40" s="265">
        <v>0.36918910372248526</v>
      </c>
      <c r="G40" s="24">
        <v>1.158886893658885</v>
      </c>
    </row>
    <row r="41" spans="1:7" ht="16.8" thickBot="1" x14ac:dyDescent="0.4">
      <c r="A41" s="190" t="s">
        <v>100</v>
      </c>
      <c r="B41" s="182" t="s">
        <v>113</v>
      </c>
      <c r="C41" s="200"/>
      <c r="D41" s="201"/>
      <c r="E41" s="200"/>
      <c r="F41" s="201"/>
      <c r="G41" s="199"/>
    </row>
    <row r="42" spans="1:7" ht="16.8" thickBot="1" x14ac:dyDescent="0.4">
      <c r="A42" s="191" t="s">
        <v>89</v>
      </c>
      <c r="B42" s="181" t="s">
        <v>113</v>
      </c>
      <c r="C42" s="192"/>
      <c r="D42" s="193"/>
      <c r="E42" s="192"/>
      <c r="F42" s="187"/>
      <c r="G42" s="188"/>
    </row>
    <row r="43" spans="1:7" ht="16.2" x14ac:dyDescent="0.35">
      <c r="A43" s="118" t="s">
        <v>111</v>
      </c>
      <c r="B43" s="22" t="s">
        <v>113</v>
      </c>
      <c r="C43" s="89">
        <v>0.83</v>
      </c>
      <c r="D43" s="128">
        <f t="shared" si="7"/>
        <v>-0.18632957819149348</v>
      </c>
      <c r="E43" s="55">
        <v>0.1169315641684552</v>
      </c>
      <c r="F43" s="265">
        <v>0.66</v>
      </c>
      <c r="G43" s="24">
        <v>1.06</v>
      </c>
    </row>
    <row r="44" spans="1:7" ht="16.2" x14ac:dyDescent="0.35">
      <c r="A44" s="119" t="s">
        <v>97</v>
      </c>
      <c r="B44" s="22" t="s">
        <v>113</v>
      </c>
      <c r="C44" s="143">
        <v>0.64440632009954502</v>
      </c>
      <c r="D44" s="128">
        <f t="shared" si="7"/>
        <v>-0.43942582000000008</v>
      </c>
      <c r="E44" s="121">
        <v>0.29946646938775501</v>
      </c>
      <c r="F44" s="266">
        <v>0.35830163194241782</v>
      </c>
      <c r="G44" s="144">
        <v>1.158966268540393</v>
      </c>
    </row>
    <row r="45" spans="1:7" ht="16.8" thickBot="1" x14ac:dyDescent="0.4">
      <c r="A45" s="190" t="s">
        <v>101</v>
      </c>
      <c r="B45" s="182" t="s">
        <v>113</v>
      </c>
      <c r="C45" s="200"/>
      <c r="D45" s="201"/>
      <c r="E45" s="200"/>
      <c r="F45" s="201"/>
      <c r="G45" s="199"/>
    </row>
    <row r="46" spans="1:7" ht="16.2" x14ac:dyDescent="0.35">
      <c r="A46" s="117" t="s">
        <v>90</v>
      </c>
      <c r="B46" s="21" t="s">
        <v>113</v>
      </c>
      <c r="C46" s="125">
        <v>1.4313184321023231</v>
      </c>
      <c r="D46" s="127">
        <f t="shared" si="7"/>
        <v>0.35859600000000003</v>
      </c>
      <c r="E46" s="54">
        <v>0.10279799999999999</v>
      </c>
      <c r="F46" s="264">
        <v>1.1701265671380279</v>
      </c>
      <c r="G46" s="23">
        <v>1.7508126997634368</v>
      </c>
    </row>
    <row r="47" spans="1:7" ht="16.2" x14ac:dyDescent="0.35">
      <c r="A47" s="118" t="s">
        <v>112</v>
      </c>
      <c r="B47" s="22" t="s">
        <v>113</v>
      </c>
      <c r="C47" s="89">
        <v>0.83</v>
      </c>
      <c r="D47" s="128">
        <f t="shared" si="7"/>
        <v>-0.18632957819149348</v>
      </c>
      <c r="E47" s="55">
        <v>0.12472109076579629</v>
      </c>
      <c r="F47" s="265">
        <v>0.65</v>
      </c>
      <c r="G47" s="24">
        <v>1.05</v>
      </c>
    </row>
    <row r="48" spans="1:7" ht="16.2" x14ac:dyDescent="0.35">
      <c r="A48" s="190" t="s">
        <v>98</v>
      </c>
      <c r="B48" s="182" t="s">
        <v>113</v>
      </c>
      <c r="C48" s="200"/>
      <c r="D48" s="201"/>
      <c r="E48" s="200"/>
      <c r="F48" s="201"/>
      <c r="G48" s="199"/>
    </row>
    <row r="49" spans="1:7" ht="16.8" thickBot="1" x14ac:dyDescent="0.4">
      <c r="A49" s="194" t="s">
        <v>102</v>
      </c>
      <c r="B49" s="195" t="s">
        <v>113</v>
      </c>
      <c r="C49" s="196"/>
      <c r="D49" s="197"/>
      <c r="E49" s="196"/>
      <c r="F49" s="197"/>
      <c r="G49" s="198"/>
    </row>
  </sheetData>
  <autoFilter ref="A1:B4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80" zoomScaleNormal="80" workbookViewId="0">
      <pane ySplit="1" topLeftCell="A2" activePane="bottomLeft" state="frozen"/>
      <selection pane="bottomLeft" activeCell="C27" sqref="C27"/>
    </sheetView>
  </sheetViews>
  <sheetFormatPr defaultColWidth="9.109375" defaultRowHeight="14.4" x14ac:dyDescent="0.3"/>
  <cols>
    <col min="1" max="1" width="21.44140625" style="65" customWidth="1"/>
    <col min="2" max="2" width="18.5546875" style="105" customWidth="1"/>
    <col min="3" max="3" width="20.6640625" style="67" customWidth="1"/>
    <col min="4" max="4" width="6.6640625" style="66" customWidth="1"/>
    <col min="5" max="5" width="14.88671875" style="67" customWidth="1"/>
    <col min="6" max="6" width="16.88671875" style="68" customWidth="1"/>
    <col min="7" max="7" width="36.6640625" style="66" customWidth="1"/>
    <col min="8" max="8" width="38.109375" style="66" customWidth="1"/>
    <col min="9" max="9" width="8.109375" style="69" customWidth="1"/>
    <col min="10" max="10" width="14.44140625" style="66" customWidth="1"/>
    <col min="11" max="11" width="12" style="70" customWidth="1"/>
    <col min="12" max="12" width="12" style="66" customWidth="1"/>
    <col min="13" max="13" width="8.88671875" style="105" customWidth="1"/>
    <col min="14" max="16384" width="9.109375" style="25"/>
  </cols>
  <sheetData>
    <row r="1" spans="1:13" s="62" customFormat="1" ht="16.8" thickBot="1" x14ac:dyDescent="0.4">
      <c r="A1" s="102" t="s">
        <v>47</v>
      </c>
      <c r="B1" s="90" t="s">
        <v>39</v>
      </c>
      <c r="C1" s="103" t="s">
        <v>40</v>
      </c>
      <c r="D1" s="103" t="s">
        <v>37</v>
      </c>
      <c r="E1" s="103" t="s">
        <v>38</v>
      </c>
      <c r="F1" s="103" t="s">
        <v>42</v>
      </c>
      <c r="G1" s="103" t="s">
        <v>43</v>
      </c>
      <c r="H1" s="103" t="s">
        <v>44</v>
      </c>
      <c r="I1" s="116" t="s">
        <v>45</v>
      </c>
      <c r="J1" s="106" t="s">
        <v>46</v>
      </c>
      <c r="K1" s="167" t="s">
        <v>48</v>
      </c>
      <c r="L1" s="103" t="s">
        <v>70</v>
      </c>
      <c r="M1" s="90" t="s">
        <v>1</v>
      </c>
    </row>
    <row r="2" spans="1:13" s="34" customFormat="1" ht="15.6" x14ac:dyDescent="0.3">
      <c r="A2" s="37" t="s">
        <v>50</v>
      </c>
      <c r="B2" s="113">
        <f>EXP(C2)</f>
        <v>2.0587108789548285</v>
      </c>
      <c r="C2" s="38">
        <v>0.72208000000000006</v>
      </c>
      <c r="D2" s="43">
        <v>1.96</v>
      </c>
      <c r="E2" s="38">
        <v>9.7180000000000002E-2</v>
      </c>
      <c r="F2" s="38">
        <f>D2*E2</f>
        <v>0.1904728</v>
      </c>
      <c r="G2" s="43">
        <f>C2-F2</f>
        <v>0.53160720000000006</v>
      </c>
      <c r="H2" s="43">
        <f>C2+F2</f>
        <v>0.91255280000000005</v>
      </c>
      <c r="I2" s="30">
        <f>EXP(G2)</f>
        <v>1.7016650280500589</v>
      </c>
      <c r="J2" s="57">
        <f>EXP(H2)</f>
        <v>2.4906726137420994</v>
      </c>
      <c r="K2" s="54" t="s">
        <v>36</v>
      </c>
      <c r="L2" s="71"/>
      <c r="M2" s="54">
        <f t="shared" ref="M2:M13" si="0">LN(B2/I2)/1.96</f>
        <v>9.7180000000000016E-2</v>
      </c>
    </row>
    <row r="3" spans="1:13" s="34" customFormat="1" ht="15.6" x14ac:dyDescent="0.3">
      <c r="A3" s="39" t="s">
        <v>51</v>
      </c>
      <c r="B3" s="114">
        <f t="shared" ref="B3:B5" si="1">EXP(C3)</f>
        <v>1.6043408710659648</v>
      </c>
      <c r="C3" s="40">
        <v>0.47271299999999999</v>
      </c>
      <c r="D3" s="44">
        <v>1.96</v>
      </c>
      <c r="E3" s="40">
        <v>0.102038</v>
      </c>
      <c r="F3" s="40">
        <f t="shared" ref="F3:F41" si="2">D3*E3</f>
        <v>0.19999448</v>
      </c>
      <c r="G3" s="44">
        <f t="shared" ref="G3:G41" si="3">C3-F3</f>
        <v>0.27271851999999996</v>
      </c>
      <c r="H3" s="44">
        <f t="shared" ref="H3:H41" si="4">C3+F3</f>
        <v>0.67270748000000002</v>
      </c>
      <c r="I3" s="18">
        <f t="shared" ref="I3:J41" si="5">EXP(G3)</f>
        <v>1.3135304602297513</v>
      </c>
      <c r="J3" s="58">
        <f t="shared" ref="J3:J41" si="6">EXP(H3)</f>
        <v>1.9595355482829784</v>
      </c>
      <c r="K3" s="55" t="s">
        <v>36</v>
      </c>
      <c r="L3" s="63"/>
      <c r="M3" s="55">
        <f t="shared" si="0"/>
        <v>0.10203799999999999</v>
      </c>
    </row>
    <row r="4" spans="1:13" s="34" customFormat="1" ht="15.6" x14ac:dyDescent="0.3">
      <c r="A4" s="39" t="s">
        <v>52</v>
      </c>
      <c r="B4" s="114" t="s">
        <v>49</v>
      </c>
      <c r="C4" s="40" t="s">
        <v>49</v>
      </c>
      <c r="D4" s="44" t="s">
        <v>49</v>
      </c>
      <c r="E4" s="40" t="s">
        <v>49</v>
      </c>
      <c r="F4" s="40" t="s">
        <v>49</v>
      </c>
      <c r="G4" s="44" t="s">
        <v>49</v>
      </c>
      <c r="H4" s="44" t="s">
        <v>49</v>
      </c>
      <c r="I4" s="18" t="s">
        <v>49</v>
      </c>
      <c r="J4" s="58" t="s">
        <v>49</v>
      </c>
      <c r="K4" s="55" t="s">
        <v>49</v>
      </c>
      <c r="L4" s="63"/>
      <c r="M4" s="55" t="s">
        <v>49</v>
      </c>
    </row>
    <row r="5" spans="1:13" s="34" customFormat="1" ht="16.2" thickBot="1" x14ac:dyDescent="0.35">
      <c r="A5" s="41" t="s">
        <v>53</v>
      </c>
      <c r="B5" s="115">
        <f t="shared" si="1"/>
        <v>1.5592906401603417</v>
      </c>
      <c r="C5" s="42">
        <v>0.44423099999999999</v>
      </c>
      <c r="D5" s="45">
        <v>1.96</v>
      </c>
      <c r="E5" s="42">
        <v>0.105994</v>
      </c>
      <c r="F5" s="42">
        <f t="shared" si="2"/>
        <v>0.20774824</v>
      </c>
      <c r="G5" s="45">
        <f t="shared" si="3"/>
        <v>0.23648275999999999</v>
      </c>
      <c r="H5" s="45">
        <f t="shared" si="4"/>
        <v>0.65197923999999996</v>
      </c>
      <c r="I5" s="31">
        <f t="shared" si="5"/>
        <v>1.2667857160461327</v>
      </c>
      <c r="J5" s="59">
        <f t="shared" si="6"/>
        <v>1.919335898482063</v>
      </c>
      <c r="K5" s="56" t="s">
        <v>36</v>
      </c>
      <c r="L5" s="72"/>
      <c r="M5" s="56">
        <f t="shared" si="0"/>
        <v>0.10599400000000003</v>
      </c>
    </row>
    <row r="6" spans="1:13" s="34" customFormat="1" ht="15.6" x14ac:dyDescent="0.3">
      <c r="A6" s="37" t="s">
        <v>71</v>
      </c>
      <c r="B6" s="113">
        <f>EXP(C6)</f>
        <v>0.28388671819205552</v>
      </c>
      <c r="C6" s="38">
        <v>-1.25918</v>
      </c>
      <c r="D6" s="43">
        <v>1.96</v>
      </c>
      <c r="E6" s="38">
        <v>0.18761</v>
      </c>
      <c r="F6" s="38">
        <f t="shared" si="2"/>
        <v>0.36771559999999998</v>
      </c>
      <c r="G6" s="43">
        <f t="shared" si="3"/>
        <v>-1.6268955999999999</v>
      </c>
      <c r="H6" s="43">
        <f t="shared" si="4"/>
        <v>-0.89146440000000005</v>
      </c>
      <c r="I6" s="30">
        <f t="shared" si="5"/>
        <v>0.19653876299053855</v>
      </c>
      <c r="J6" s="57">
        <f t="shared" si="6"/>
        <v>0.41005482857208825</v>
      </c>
      <c r="K6" s="54" t="s">
        <v>36</v>
      </c>
      <c r="L6" s="71"/>
      <c r="M6" s="54">
        <f t="shared" si="0"/>
        <v>0.18760999999999986</v>
      </c>
    </row>
    <row r="7" spans="1:13" s="34" customFormat="1" ht="15.6" x14ac:dyDescent="0.3">
      <c r="A7" s="39" t="s">
        <v>72</v>
      </c>
      <c r="B7" s="114">
        <f t="shared" ref="B7:B9" si="7">EXP(C7)</f>
        <v>0.45326107273685712</v>
      </c>
      <c r="C7" s="40">
        <v>-0.79128699999999996</v>
      </c>
      <c r="D7" s="44">
        <v>1.96</v>
      </c>
      <c r="E7" s="40">
        <v>0.20189599999999999</v>
      </c>
      <c r="F7" s="40">
        <f t="shared" si="2"/>
        <v>0.39571615999999998</v>
      </c>
      <c r="G7" s="44">
        <f t="shared" si="3"/>
        <v>-1.1870031599999999</v>
      </c>
      <c r="H7" s="44">
        <f t="shared" si="4"/>
        <v>-0.39557083999999998</v>
      </c>
      <c r="I7" s="18">
        <f t="shared" ref="I7" si="8">EXP(G7)</f>
        <v>0.30513433399859663</v>
      </c>
      <c r="J7" s="58">
        <f t="shared" ref="J7" si="9">EXP(H7)</f>
        <v>0.67329558547649826</v>
      </c>
      <c r="K7" s="55" t="s">
        <v>36</v>
      </c>
      <c r="L7" s="63"/>
      <c r="M7" s="55">
        <f t="shared" si="0"/>
        <v>0.20189599999999994</v>
      </c>
    </row>
    <row r="8" spans="1:13" s="34" customFormat="1" ht="15.6" x14ac:dyDescent="0.3">
      <c r="A8" s="39" t="s">
        <v>73</v>
      </c>
      <c r="B8" s="114"/>
      <c r="C8" s="40"/>
      <c r="D8" s="44">
        <v>1.96</v>
      </c>
      <c r="E8" s="40"/>
      <c r="F8" s="40"/>
      <c r="G8" s="44"/>
      <c r="H8" s="44" t="s">
        <v>49</v>
      </c>
      <c r="I8" s="18" t="s">
        <v>49</v>
      </c>
      <c r="J8" s="58" t="s">
        <v>49</v>
      </c>
      <c r="K8" s="55" t="s">
        <v>49</v>
      </c>
      <c r="L8" s="63"/>
      <c r="M8" s="55" t="s">
        <v>49</v>
      </c>
    </row>
    <row r="9" spans="1:13" s="34" customFormat="1" ht="16.2" thickBot="1" x14ac:dyDescent="0.35">
      <c r="A9" s="41" t="s">
        <v>74</v>
      </c>
      <c r="B9" s="115">
        <f t="shared" si="7"/>
        <v>0.54056412975266621</v>
      </c>
      <c r="C9" s="42">
        <v>-0.61514199999999997</v>
      </c>
      <c r="D9" s="45">
        <v>1.96</v>
      </c>
      <c r="E9" s="42">
        <v>0.21249199999999999</v>
      </c>
      <c r="F9" s="42">
        <f t="shared" si="2"/>
        <v>0.41648431999999996</v>
      </c>
      <c r="G9" s="45">
        <f t="shared" si="3"/>
        <v>-1.03162632</v>
      </c>
      <c r="H9" s="45">
        <f t="shared" si="4"/>
        <v>-0.19865768</v>
      </c>
      <c r="I9" s="31">
        <f t="shared" ref="I9:I11" si="10">EXP(G9)</f>
        <v>0.35642682488003907</v>
      </c>
      <c r="J9" s="59">
        <f t="shared" ref="J9:J11" si="11">EXP(H9)</f>
        <v>0.81983048967654149</v>
      </c>
      <c r="K9" s="56" t="s">
        <v>36</v>
      </c>
      <c r="L9" s="72"/>
      <c r="M9" s="56">
        <f t="shared" si="0"/>
        <v>0.21249200000000001</v>
      </c>
    </row>
    <row r="10" spans="1:13" s="34" customFormat="1" ht="15.6" x14ac:dyDescent="0.3">
      <c r="A10" s="39" t="s">
        <v>87</v>
      </c>
      <c r="B10" s="114">
        <f>EXP(C10)</f>
        <v>1.5349994151050002</v>
      </c>
      <c r="C10" s="40">
        <v>0.42853000000000002</v>
      </c>
      <c r="D10" s="44">
        <v>1.96</v>
      </c>
      <c r="E10" s="40">
        <v>9.461E-2</v>
      </c>
      <c r="F10" s="40">
        <f t="shared" si="2"/>
        <v>0.18543560000000001</v>
      </c>
      <c r="G10" s="44">
        <f t="shared" si="3"/>
        <v>0.24309440000000002</v>
      </c>
      <c r="H10" s="44">
        <f t="shared" si="4"/>
        <v>0.6139656</v>
      </c>
      <c r="I10" s="18">
        <f t="shared" si="10"/>
        <v>1.2751889962780529</v>
      </c>
      <c r="J10" s="58">
        <f t="shared" si="11"/>
        <v>1.8477443039815267</v>
      </c>
      <c r="K10" s="55" t="s">
        <v>36</v>
      </c>
      <c r="L10" s="63"/>
      <c r="M10" s="55">
        <f t="shared" si="0"/>
        <v>9.461E-2</v>
      </c>
    </row>
    <row r="11" spans="1:13" s="34" customFormat="1" ht="15.6" x14ac:dyDescent="0.3">
      <c r="A11" s="39" t="s">
        <v>88</v>
      </c>
      <c r="B11" s="114">
        <f t="shared" ref="B11:B13" si="12">EXP(C11)</f>
        <v>1.4032682776745637</v>
      </c>
      <c r="C11" s="40">
        <v>0.33880399999999999</v>
      </c>
      <c r="D11" s="44">
        <v>1.96</v>
      </c>
      <c r="E11" s="40">
        <v>9.8752999999999994E-2</v>
      </c>
      <c r="F11" s="40">
        <f t="shared" si="2"/>
        <v>0.19355587999999999</v>
      </c>
      <c r="G11" s="44">
        <f t="shared" si="3"/>
        <v>0.14524812000000001</v>
      </c>
      <c r="H11" s="44">
        <f t="shared" si="4"/>
        <v>0.53235988000000001</v>
      </c>
      <c r="I11" s="18">
        <f t="shared" si="10"/>
        <v>1.1563264423940807</v>
      </c>
      <c r="J11" s="58">
        <f t="shared" si="11"/>
        <v>1.7029463194240766</v>
      </c>
      <c r="K11" s="55" t="s">
        <v>36</v>
      </c>
      <c r="L11" s="63"/>
      <c r="M11" s="55">
        <f t="shared" si="0"/>
        <v>9.8753000000000007E-2</v>
      </c>
    </row>
    <row r="12" spans="1:13" s="34" customFormat="1" ht="15.6" x14ac:dyDescent="0.3">
      <c r="A12" s="39" t="s">
        <v>89</v>
      </c>
      <c r="B12" s="114"/>
      <c r="C12" s="40"/>
      <c r="D12" s="44">
        <v>1.96</v>
      </c>
      <c r="E12" s="40"/>
      <c r="F12" s="40"/>
      <c r="G12" s="44"/>
      <c r="H12" s="44" t="s">
        <v>49</v>
      </c>
      <c r="I12" s="18" t="s">
        <v>49</v>
      </c>
      <c r="J12" s="58" t="s">
        <v>49</v>
      </c>
      <c r="K12" s="55" t="s">
        <v>49</v>
      </c>
      <c r="L12" s="63"/>
      <c r="M12" s="55" t="s">
        <v>49</v>
      </c>
    </row>
    <row r="13" spans="1:13" s="34" customFormat="1" ht="16.2" thickBot="1" x14ac:dyDescent="0.35">
      <c r="A13" s="41" t="s">
        <v>90</v>
      </c>
      <c r="B13" s="115">
        <f t="shared" si="12"/>
        <v>1.4313184321023231</v>
      </c>
      <c r="C13" s="42">
        <v>0.35859600000000003</v>
      </c>
      <c r="D13" s="45">
        <v>1.96</v>
      </c>
      <c r="E13" s="42">
        <v>0.102798</v>
      </c>
      <c r="F13" s="42">
        <f t="shared" si="2"/>
        <v>0.20148408000000001</v>
      </c>
      <c r="G13" s="45">
        <f t="shared" si="3"/>
        <v>0.15711192000000002</v>
      </c>
      <c r="H13" s="45">
        <f t="shared" si="4"/>
        <v>0.56008008000000009</v>
      </c>
      <c r="I13" s="31">
        <f t="shared" ref="I13" si="13">EXP(G13)</f>
        <v>1.1701265671380279</v>
      </c>
      <c r="J13" s="59">
        <f t="shared" ref="J13" si="14">EXP(H13)</f>
        <v>1.7508126997634368</v>
      </c>
      <c r="K13" s="56" t="s">
        <v>36</v>
      </c>
      <c r="L13" s="72"/>
      <c r="M13" s="56">
        <f t="shared" si="0"/>
        <v>0.10279799999999999</v>
      </c>
    </row>
    <row r="14" spans="1:13" s="34" customFormat="1" ht="15.6" x14ac:dyDescent="0.3">
      <c r="A14" s="26" t="s">
        <v>54</v>
      </c>
      <c r="B14" s="113">
        <v>2.4900000000000002</v>
      </c>
      <c r="C14" s="19">
        <f>LN(B14)</f>
        <v>0.91228271047661635</v>
      </c>
      <c r="D14" s="46">
        <v>1.96</v>
      </c>
      <c r="E14" s="19">
        <v>0.14066626602299256</v>
      </c>
      <c r="F14" s="19">
        <f t="shared" si="2"/>
        <v>0.27570588140506541</v>
      </c>
      <c r="G14" s="46">
        <f t="shared" si="3"/>
        <v>0.636576829071551</v>
      </c>
      <c r="H14" s="46">
        <f t="shared" si="4"/>
        <v>1.1879885918816817</v>
      </c>
      <c r="I14" s="30">
        <f t="shared" si="5"/>
        <v>1.89</v>
      </c>
      <c r="J14" s="60">
        <f t="shared" si="6"/>
        <v>3.2804761904761914</v>
      </c>
      <c r="K14" s="125" t="s">
        <v>36</v>
      </c>
      <c r="L14" s="91"/>
      <c r="M14" s="54">
        <f>LN(B14/I14)/1.96</f>
        <v>0.14066626602299256</v>
      </c>
    </row>
    <row r="15" spans="1:13" s="34" customFormat="1" ht="15.6" x14ac:dyDescent="0.3">
      <c r="A15" s="27" t="s">
        <v>55</v>
      </c>
      <c r="B15" s="114">
        <v>1.7</v>
      </c>
      <c r="C15" s="20">
        <f t="shared" ref="C15:C45" si="15">LN(B15)</f>
        <v>0.53062825106217038</v>
      </c>
      <c r="D15" s="47">
        <v>1.96</v>
      </c>
      <c r="E15" s="20">
        <v>0.15281455617284881</v>
      </c>
      <c r="F15" s="20">
        <f t="shared" si="2"/>
        <v>0.29951653009878365</v>
      </c>
      <c r="G15" s="47">
        <f t="shared" si="3"/>
        <v>0.23111172096338672</v>
      </c>
      <c r="H15" s="47">
        <f t="shared" si="4"/>
        <v>0.83014478116095403</v>
      </c>
      <c r="I15" s="18">
        <f t="shared" si="5"/>
        <v>1.26</v>
      </c>
      <c r="J15" s="61">
        <f t="shared" si="6"/>
        <v>2.2936507936507935</v>
      </c>
      <c r="K15" s="89" t="s">
        <v>36</v>
      </c>
      <c r="L15" s="64"/>
      <c r="M15" s="55">
        <f t="shared" ref="M15:M45" si="16">LN(B15/I15)/1.96</f>
        <v>0.15281455617284881</v>
      </c>
    </row>
    <row r="16" spans="1:13" s="34" customFormat="1" ht="15.6" x14ac:dyDescent="0.3">
      <c r="A16" s="27" t="s">
        <v>56</v>
      </c>
      <c r="B16" s="114">
        <v>1.45</v>
      </c>
      <c r="C16" s="20">
        <f t="shared" si="15"/>
        <v>0.37156355643248301</v>
      </c>
      <c r="D16" s="47">
        <v>1.96</v>
      </c>
      <c r="E16" s="20">
        <v>0.15505352446870821</v>
      </c>
      <c r="F16" s="20">
        <f t="shared" si="2"/>
        <v>0.30390490795866809</v>
      </c>
      <c r="G16" s="47">
        <f t="shared" si="3"/>
        <v>6.765864847381492E-2</v>
      </c>
      <c r="H16" s="47">
        <f t="shared" si="4"/>
        <v>0.67546846439115105</v>
      </c>
      <c r="I16" s="18">
        <f t="shared" si="5"/>
        <v>1.07</v>
      </c>
      <c r="J16" s="61">
        <f t="shared" si="6"/>
        <v>1.9649532710280369</v>
      </c>
      <c r="K16" s="89" t="s">
        <v>36</v>
      </c>
      <c r="L16" s="64"/>
      <c r="M16" s="55">
        <f t="shared" si="16"/>
        <v>0.15505352446870821</v>
      </c>
    </row>
    <row r="17" spans="1:13" s="34" customFormat="1" ht="16.2" thickBot="1" x14ac:dyDescent="0.35">
      <c r="A17" s="28" t="s">
        <v>57</v>
      </c>
      <c r="B17" s="115">
        <v>1.47</v>
      </c>
      <c r="C17" s="29">
        <f t="shared" si="15"/>
        <v>0.38526240079064489</v>
      </c>
      <c r="D17" s="48">
        <v>1.96</v>
      </c>
      <c r="E17" s="29">
        <v>0.15729661206863085</v>
      </c>
      <c r="F17" s="29">
        <f t="shared" si="2"/>
        <v>0.30830135965451649</v>
      </c>
      <c r="G17" s="48">
        <f t="shared" si="3"/>
        <v>7.6961041136128394E-2</v>
      </c>
      <c r="H17" s="48">
        <f t="shared" si="4"/>
        <v>0.69356376044516144</v>
      </c>
      <c r="I17" s="18">
        <f t="shared" si="5"/>
        <v>1.08</v>
      </c>
      <c r="J17" s="61">
        <f t="shared" si="6"/>
        <v>2.000833333333333</v>
      </c>
      <c r="K17" s="142" t="s">
        <v>36</v>
      </c>
      <c r="L17" s="52"/>
      <c r="M17" s="56">
        <f t="shared" si="16"/>
        <v>0.15729661206863085</v>
      </c>
    </row>
    <row r="18" spans="1:13" s="34" customFormat="1" ht="15.6" x14ac:dyDescent="0.3">
      <c r="A18" s="26" t="s">
        <v>75</v>
      </c>
      <c r="B18" s="113">
        <v>0.51</v>
      </c>
      <c r="C18" s="19">
        <f t="shared" si="15"/>
        <v>-0.67334455326376563</v>
      </c>
      <c r="D18" s="46">
        <v>1.96</v>
      </c>
      <c r="E18" s="19">
        <v>0.12395213194407623</v>
      </c>
      <c r="F18" s="19">
        <f t="shared" si="2"/>
        <v>0.24294617861038939</v>
      </c>
      <c r="G18" s="46">
        <f t="shared" si="3"/>
        <v>-0.916290731874155</v>
      </c>
      <c r="H18" s="46">
        <f t="shared" si="4"/>
        <v>-0.43039837465337627</v>
      </c>
      <c r="I18" s="233">
        <f t="shared" si="5"/>
        <v>0.4</v>
      </c>
      <c r="J18" s="30">
        <f t="shared" si="5"/>
        <v>0.65024999999999988</v>
      </c>
      <c r="K18" s="230" t="s">
        <v>36</v>
      </c>
      <c r="L18" s="91"/>
      <c r="M18" s="54">
        <f t="shared" si="16"/>
        <v>0.12395213194407623</v>
      </c>
    </row>
    <row r="19" spans="1:13" s="34" customFormat="1" ht="15.6" x14ac:dyDescent="0.3">
      <c r="A19" s="27" t="s">
        <v>76</v>
      </c>
      <c r="B19" s="114">
        <v>0.6</v>
      </c>
      <c r="C19" s="20">
        <f t="shared" si="15"/>
        <v>-0.51082562376599072</v>
      </c>
      <c r="D19" s="47">
        <v>1.96</v>
      </c>
      <c r="E19" s="20">
        <v>0.13556283965969668</v>
      </c>
      <c r="F19" s="20">
        <f t="shared" si="2"/>
        <v>0.26570316573300551</v>
      </c>
      <c r="G19" s="47">
        <f t="shared" si="3"/>
        <v>-0.77652878949899629</v>
      </c>
      <c r="H19" s="47">
        <f t="shared" si="4"/>
        <v>-0.24512245803298521</v>
      </c>
      <c r="I19" s="234">
        <f t="shared" si="5"/>
        <v>0.46</v>
      </c>
      <c r="J19" s="18">
        <f t="shared" si="5"/>
        <v>0.78260869565217372</v>
      </c>
      <c r="K19" s="231" t="s">
        <v>36</v>
      </c>
      <c r="L19" s="64"/>
      <c r="M19" s="55">
        <f t="shared" si="16"/>
        <v>0.13556283965969668</v>
      </c>
    </row>
    <row r="20" spans="1:13" s="34" customFormat="1" ht="15.6" x14ac:dyDescent="0.3">
      <c r="A20" s="27" t="s">
        <v>77</v>
      </c>
      <c r="B20" s="114">
        <v>0.59</v>
      </c>
      <c r="C20" s="20">
        <f t="shared" si="15"/>
        <v>-0.52763274208237199</v>
      </c>
      <c r="D20" s="47">
        <v>1.96</v>
      </c>
      <c r="E20" s="20">
        <v>0.13820150721193863</v>
      </c>
      <c r="F20" s="20">
        <f t="shared" si="2"/>
        <v>0.27087495413539969</v>
      </c>
      <c r="G20" s="47">
        <f t="shared" si="3"/>
        <v>-0.79850769621777173</v>
      </c>
      <c r="H20" s="47">
        <f t="shared" si="4"/>
        <v>-0.25675778794697229</v>
      </c>
      <c r="I20" s="234">
        <f t="shared" si="5"/>
        <v>0.44999999999999996</v>
      </c>
      <c r="J20" s="18">
        <f t="shared" si="5"/>
        <v>0.77355555555555555</v>
      </c>
      <c r="K20" s="231" t="s">
        <v>36</v>
      </c>
      <c r="L20" s="64"/>
      <c r="M20" s="55">
        <f t="shared" si="16"/>
        <v>0.13820150721193863</v>
      </c>
    </row>
    <row r="21" spans="1:13" s="34" customFormat="1" ht="16.2" thickBot="1" x14ac:dyDescent="0.35">
      <c r="A21" s="28" t="s">
        <v>78</v>
      </c>
      <c r="B21" s="115">
        <v>0.57999999999999996</v>
      </c>
      <c r="C21" s="29">
        <f t="shared" si="15"/>
        <v>-0.54472717544167215</v>
      </c>
      <c r="D21" s="48">
        <v>1.96</v>
      </c>
      <c r="E21" s="29">
        <v>0.14094560032048883</v>
      </c>
      <c r="F21" s="29">
        <f t="shared" si="2"/>
        <v>0.27625337662815813</v>
      </c>
      <c r="G21" s="48">
        <f t="shared" si="3"/>
        <v>-0.82098055206983034</v>
      </c>
      <c r="H21" s="48">
        <f t="shared" si="4"/>
        <v>-0.26847379881351402</v>
      </c>
      <c r="I21" s="235">
        <f t="shared" si="5"/>
        <v>0.43999999999999995</v>
      </c>
      <c r="J21" s="31">
        <f t="shared" si="5"/>
        <v>0.76454545454545442</v>
      </c>
      <c r="K21" s="232" t="s">
        <v>36</v>
      </c>
      <c r="L21" s="52"/>
      <c r="M21" s="56">
        <f t="shared" si="16"/>
        <v>0.14094560032048892</v>
      </c>
    </row>
    <row r="22" spans="1:13" s="34" customFormat="1" ht="15.6" x14ac:dyDescent="0.3">
      <c r="A22" s="26" t="s">
        <v>91</v>
      </c>
      <c r="B22" s="113">
        <v>0.96</v>
      </c>
      <c r="C22" s="19">
        <f t="shared" si="15"/>
        <v>-4.0821994520255166E-2</v>
      </c>
      <c r="D22" s="46">
        <v>1.96</v>
      </c>
      <c r="E22" s="19">
        <v>0.11252182123171039</v>
      </c>
      <c r="F22" s="19">
        <f t="shared" ref="F22:F25" si="17">D22*E22</f>
        <v>0.22054276961415237</v>
      </c>
      <c r="G22" s="46">
        <f t="shared" ref="G22:G25" si="18">C22-F22</f>
        <v>-0.26136476413440751</v>
      </c>
      <c r="H22" s="46">
        <f t="shared" ref="H22:H25" si="19">C22+F22</f>
        <v>0.17972077509389719</v>
      </c>
      <c r="I22" s="30">
        <f t="shared" ref="I22:I25" si="20">EXP(G22)</f>
        <v>0.77</v>
      </c>
      <c r="J22" s="30">
        <f t="shared" ref="J22:J25" si="21">EXP(H22)</f>
        <v>1.1968831168831169</v>
      </c>
      <c r="K22" s="230" t="s">
        <v>36</v>
      </c>
      <c r="L22" s="91"/>
      <c r="M22" s="54">
        <f t="shared" si="16"/>
        <v>0.11252182123171039</v>
      </c>
    </row>
    <row r="23" spans="1:13" s="34" customFormat="1" ht="15.6" x14ac:dyDescent="0.3">
      <c r="A23" s="27" t="s">
        <v>92</v>
      </c>
      <c r="B23" s="114">
        <v>0.89</v>
      </c>
      <c r="C23" s="20">
        <f t="shared" si="15"/>
        <v>-0.11653381625595151</v>
      </c>
      <c r="D23" s="47">
        <v>1.96</v>
      </c>
      <c r="E23" s="20">
        <v>0.12252098351162294</v>
      </c>
      <c r="F23" s="20">
        <f t="shared" si="17"/>
        <v>0.24014112768278095</v>
      </c>
      <c r="G23" s="47">
        <f t="shared" si="18"/>
        <v>-0.35667494393873245</v>
      </c>
      <c r="H23" s="47">
        <f t="shared" si="19"/>
        <v>0.12360731142682944</v>
      </c>
      <c r="I23" s="18">
        <f t="shared" si="20"/>
        <v>0.7</v>
      </c>
      <c r="J23" s="18">
        <f t="shared" si="21"/>
        <v>1.1315714285714287</v>
      </c>
      <c r="K23" s="231" t="s">
        <v>36</v>
      </c>
      <c r="L23" s="64"/>
      <c r="M23" s="55">
        <f t="shared" si="16"/>
        <v>0.12252098351162294</v>
      </c>
    </row>
    <row r="24" spans="1:13" s="34" customFormat="1" ht="15.6" x14ac:dyDescent="0.3">
      <c r="A24" s="27" t="s">
        <v>93</v>
      </c>
      <c r="B24" s="114">
        <v>0.83</v>
      </c>
      <c r="C24" s="20">
        <f t="shared" si="15"/>
        <v>-0.18632957819149348</v>
      </c>
      <c r="D24" s="47">
        <v>1.96</v>
      </c>
      <c r="E24" s="20">
        <v>0.1169315641684552</v>
      </c>
      <c r="F24" s="20">
        <f t="shared" si="17"/>
        <v>0.22918586577017219</v>
      </c>
      <c r="G24" s="47">
        <f t="shared" si="18"/>
        <v>-0.41551544396166568</v>
      </c>
      <c r="H24" s="47">
        <f t="shared" si="19"/>
        <v>4.2856287578678709E-2</v>
      </c>
      <c r="I24" s="18">
        <f t="shared" si="20"/>
        <v>0.66000000000000014</v>
      </c>
      <c r="J24" s="18">
        <f t="shared" si="21"/>
        <v>1.0437878787878785</v>
      </c>
      <c r="K24" s="231" t="s">
        <v>36</v>
      </c>
      <c r="L24" s="64"/>
      <c r="M24" s="55">
        <f t="shared" si="16"/>
        <v>0.1169315641684552</v>
      </c>
    </row>
    <row r="25" spans="1:13" s="34" customFormat="1" ht="16.2" thickBot="1" x14ac:dyDescent="0.35">
      <c r="A25" s="28" t="s">
        <v>94</v>
      </c>
      <c r="B25" s="115">
        <v>0.83</v>
      </c>
      <c r="C25" s="29">
        <f t="shared" si="15"/>
        <v>-0.18632957819149348</v>
      </c>
      <c r="D25" s="48">
        <v>1.96</v>
      </c>
      <c r="E25" s="29">
        <v>0.12472109076579629</v>
      </c>
      <c r="F25" s="29">
        <f t="shared" si="17"/>
        <v>0.24445333790096074</v>
      </c>
      <c r="G25" s="48">
        <f t="shared" si="18"/>
        <v>-0.43078291609245423</v>
      </c>
      <c r="H25" s="48">
        <f t="shared" si="19"/>
        <v>5.812375970946726E-2</v>
      </c>
      <c r="I25" s="31">
        <f t="shared" si="20"/>
        <v>0.65</v>
      </c>
      <c r="J25" s="31">
        <f t="shared" si="21"/>
        <v>1.0598461538461537</v>
      </c>
      <c r="K25" s="232" t="s">
        <v>36</v>
      </c>
      <c r="L25" s="52"/>
      <c r="M25" s="56">
        <f t="shared" si="16"/>
        <v>0.12472109076579629</v>
      </c>
    </row>
    <row r="26" spans="1:13" s="34" customFormat="1" ht="15.6" x14ac:dyDescent="0.3">
      <c r="A26" s="77" t="s">
        <v>58</v>
      </c>
      <c r="B26" s="208">
        <v>1.0820000000000001</v>
      </c>
      <c r="C26" s="226">
        <f t="shared" si="15"/>
        <v>7.8811180424289848E-2</v>
      </c>
      <c r="D26" s="79">
        <v>1.96</v>
      </c>
      <c r="E26" s="81">
        <v>0.28945759999999998</v>
      </c>
      <c r="F26" s="78">
        <f t="shared" si="2"/>
        <v>0.56733689599999992</v>
      </c>
      <c r="G26" s="79">
        <f t="shared" si="3"/>
        <v>-0.48852571557571006</v>
      </c>
      <c r="H26" s="108">
        <f t="shared" si="4"/>
        <v>0.64614807642428973</v>
      </c>
      <c r="I26" s="215">
        <f t="shared" si="5"/>
        <v>0.61353024583876781</v>
      </c>
      <c r="J26" s="108">
        <f t="shared" si="6"/>
        <v>1.9081765046472698</v>
      </c>
      <c r="K26" s="170" t="s">
        <v>36</v>
      </c>
      <c r="L26" s="80"/>
      <c r="M26" s="55">
        <f t="shared" si="16"/>
        <v>0.28945759999999993</v>
      </c>
    </row>
    <row r="27" spans="1:13" s="34" customFormat="1" ht="15.6" x14ac:dyDescent="0.3">
      <c r="A27" s="77" t="s">
        <v>59</v>
      </c>
      <c r="B27" s="208">
        <v>0.57199999999999995</v>
      </c>
      <c r="C27" s="226">
        <f t="shared" si="15"/>
        <v>-0.55861628760233928</v>
      </c>
      <c r="D27" s="79">
        <v>1.96</v>
      </c>
      <c r="E27" s="78">
        <v>0.32258286000000003</v>
      </c>
      <c r="F27" s="78">
        <f t="shared" si="2"/>
        <v>0.63226240560000002</v>
      </c>
      <c r="G27" s="79">
        <f t="shared" si="3"/>
        <v>-1.1908786932023392</v>
      </c>
      <c r="H27" s="108">
        <f t="shared" si="4"/>
        <v>7.3646117997660743E-2</v>
      </c>
      <c r="I27" s="215">
        <f t="shared" si="5"/>
        <v>0.30395406432045408</v>
      </c>
      <c r="J27" s="108">
        <f t="shared" si="6"/>
        <v>1.0764258103653943</v>
      </c>
      <c r="K27" s="170" t="s">
        <v>36</v>
      </c>
      <c r="L27" s="80"/>
      <c r="M27" s="55">
        <f t="shared" si="16"/>
        <v>0.32258285999999997</v>
      </c>
    </row>
    <row r="28" spans="1:13" s="34" customFormat="1" ht="15.6" x14ac:dyDescent="0.3">
      <c r="A28" s="77" t="s">
        <v>60</v>
      </c>
      <c r="B28" s="208">
        <f>EXP(C28)</f>
        <v>0.63698144663235268</v>
      </c>
      <c r="C28" s="226">
        <v>-0.45101475000000002</v>
      </c>
      <c r="D28" s="79">
        <v>1.96</v>
      </c>
      <c r="E28" s="81">
        <v>0.32816135000000002</v>
      </c>
      <c r="F28" s="78">
        <f t="shared" si="2"/>
        <v>0.64319624600000003</v>
      </c>
      <c r="G28" s="79">
        <f t="shared" si="3"/>
        <v>-1.0942109960000002</v>
      </c>
      <c r="H28" s="108">
        <f t="shared" si="4"/>
        <v>0.19218149600000001</v>
      </c>
      <c r="I28" s="215">
        <f t="shared" si="5"/>
        <v>0.33480366419406132</v>
      </c>
      <c r="J28" s="108">
        <f t="shared" si="6"/>
        <v>1.2118904502749519</v>
      </c>
      <c r="K28" s="170" t="s">
        <v>36</v>
      </c>
      <c r="L28" s="80" t="s">
        <v>41</v>
      </c>
      <c r="M28" s="55">
        <f t="shared" si="16"/>
        <v>0.32816135000000002</v>
      </c>
    </row>
    <row r="29" spans="1:13" s="34" customFormat="1" ht="16.2" thickBot="1" x14ac:dyDescent="0.35">
      <c r="A29" s="82" t="s">
        <v>61</v>
      </c>
      <c r="B29" s="213" t="s">
        <v>49</v>
      </c>
      <c r="C29" s="228" t="s">
        <v>49</v>
      </c>
      <c r="D29" s="83" t="s">
        <v>49</v>
      </c>
      <c r="E29" s="83" t="s">
        <v>49</v>
      </c>
      <c r="F29" s="83" t="s">
        <v>49</v>
      </c>
      <c r="G29" s="84" t="s">
        <v>49</v>
      </c>
      <c r="H29" s="110" t="s">
        <v>49</v>
      </c>
      <c r="I29" s="216" t="s">
        <v>49</v>
      </c>
      <c r="J29" s="109" t="s">
        <v>49</v>
      </c>
      <c r="K29" s="168" t="s">
        <v>49</v>
      </c>
      <c r="L29" s="92"/>
      <c r="M29" s="56" t="s">
        <v>49</v>
      </c>
    </row>
    <row r="30" spans="1:13" s="34" customFormat="1" ht="15.6" x14ac:dyDescent="0.3">
      <c r="A30" s="73" t="s">
        <v>79</v>
      </c>
      <c r="B30" s="207">
        <f>EXP(-0.2623643)</f>
        <v>0.7692307418980705</v>
      </c>
      <c r="C30" s="229">
        <f>LN(B30)</f>
        <v>-0.26236430000000005</v>
      </c>
      <c r="D30" s="75">
        <v>1.96</v>
      </c>
      <c r="E30" s="74">
        <v>0.43945954081632649</v>
      </c>
      <c r="F30" s="74">
        <f t="shared" si="2"/>
        <v>0.86134069999999985</v>
      </c>
      <c r="G30" s="75">
        <f t="shared" si="3"/>
        <v>-1.123705</v>
      </c>
      <c r="H30" s="107">
        <f t="shared" si="4"/>
        <v>0.59897639999999974</v>
      </c>
      <c r="I30" s="217">
        <f>EXP(-1.123705)</f>
        <v>0.32507316464627944</v>
      </c>
      <c r="J30" s="221">
        <f>EXP(H30)</f>
        <v>1.8202546338296408</v>
      </c>
      <c r="K30" s="218" t="s">
        <v>36</v>
      </c>
      <c r="L30" s="76"/>
      <c r="M30" s="54">
        <f t="shared" si="16"/>
        <v>0.43945954081632649</v>
      </c>
    </row>
    <row r="31" spans="1:13" s="34" customFormat="1" ht="15.6" x14ac:dyDescent="0.3">
      <c r="A31" s="77" t="s">
        <v>80</v>
      </c>
      <c r="B31" s="208">
        <f>EXP(0.02178912)</f>
        <v>1.0220282364293534</v>
      </c>
      <c r="C31" s="227">
        <f t="shared" ref="C31:C32" si="22">LN(B31)</f>
        <v>2.1789120000000013E-2</v>
      </c>
      <c r="D31" s="79">
        <v>1.96</v>
      </c>
      <c r="E31" s="78">
        <v>0.4697204948979592</v>
      </c>
      <c r="F31" s="78">
        <f t="shared" si="2"/>
        <v>0.92065216999999999</v>
      </c>
      <c r="G31" s="79">
        <f t="shared" si="3"/>
        <v>-0.89886305</v>
      </c>
      <c r="H31" s="108">
        <f t="shared" si="4"/>
        <v>0.94244128999999999</v>
      </c>
      <c r="I31" s="212">
        <f>EXP(-0.89886305)</f>
        <v>0.40703217199207092</v>
      </c>
      <c r="J31" s="222">
        <f t="shared" ref="J31:J32" si="23">EXP(H31)</f>
        <v>2.5662387101903139</v>
      </c>
      <c r="K31" s="219" t="s">
        <v>36</v>
      </c>
      <c r="L31" s="80"/>
      <c r="M31" s="55">
        <f t="shared" si="16"/>
        <v>0.4697204948979592</v>
      </c>
    </row>
    <row r="32" spans="1:13" s="34" customFormat="1" ht="15.6" x14ac:dyDescent="0.3">
      <c r="A32" s="77" t="s">
        <v>81</v>
      </c>
      <c r="B32" s="208">
        <f>EXP(-0.02829491)</f>
        <v>0.9721016420290729</v>
      </c>
      <c r="C32" s="227">
        <f t="shared" si="22"/>
        <v>-2.829491E-2</v>
      </c>
      <c r="D32" s="79">
        <v>1.96</v>
      </c>
      <c r="E32" s="78">
        <v>0.49017310714285722</v>
      </c>
      <c r="F32" s="78">
        <f t="shared" si="2"/>
        <v>0.96073929000000013</v>
      </c>
      <c r="G32" s="79">
        <f t="shared" si="3"/>
        <v>-0.98903420000000009</v>
      </c>
      <c r="H32" s="108">
        <f t="shared" si="4"/>
        <v>0.93244438000000018</v>
      </c>
      <c r="I32" s="212">
        <f>EXP(-0.9890342)</f>
        <v>0.37193573314376671</v>
      </c>
      <c r="J32" s="222">
        <f t="shared" si="23"/>
        <v>2.5407120591727339</v>
      </c>
      <c r="K32" s="219" t="s">
        <v>36</v>
      </c>
      <c r="L32" s="80"/>
      <c r="M32" s="55">
        <f t="shared" si="16"/>
        <v>0.49017310714285722</v>
      </c>
    </row>
    <row r="33" spans="1:13" s="34" customFormat="1" ht="16.2" thickBot="1" x14ac:dyDescent="0.35">
      <c r="A33" s="82" t="s">
        <v>82</v>
      </c>
      <c r="B33" s="213" t="s">
        <v>115</v>
      </c>
      <c r="C33" s="228" t="s">
        <v>115</v>
      </c>
      <c r="D33" s="84" t="s">
        <v>115</v>
      </c>
      <c r="E33" s="83" t="s">
        <v>115</v>
      </c>
      <c r="F33" s="83" t="s">
        <v>49</v>
      </c>
      <c r="G33" s="84" t="s">
        <v>49</v>
      </c>
      <c r="H33" s="110" t="s">
        <v>49</v>
      </c>
      <c r="I33" s="211" t="s">
        <v>115</v>
      </c>
      <c r="J33" s="223" t="s">
        <v>115</v>
      </c>
      <c r="K33" s="220" t="s">
        <v>115</v>
      </c>
      <c r="L33" s="85"/>
      <c r="M33" s="56" t="s">
        <v>115</v>
      </c>
    </row>
    <row r="34" spans="1:13" s="34" customFormat="1" ht="15.6" x14ac:dyDescent="0.3">
      <c r="A34" s="73" t="s">
        <v>95</v>
      </c>
      <c r="B34" s="207">
        <f>EXP(-0.02739897)</f>
        <v>0.97297297704789509</v>
      </c>
      <c r="C34" s="225">
        <f>LN(B34)</f>
        <v>-2.739897000000005E-2</v>
      </c>
      <c r="D34" s="75">
        <v>1.96</v>
      </c>
      <c r="E34" s="74">
        <v>0.26924623979591833</v>
      </c>
      <c r="F34" s="74">
        <f t="shared" si="2"/>
        <v>0.52772262999999997</v>
      </c>
      <c r="G34" s="75">
        <f t="shared" si="3"/>
        <v>-0.55512159999999999</v>
      </c>
      <c r="H34" s="107">
        <f t="shared" si="4"/>
        <v>0.50032365999999995</v>
      </c>
      <c r="I34" s="214">
        <f>EXP(-0.5551216)</f>
        <v>0.57400245825357943</v>
      </c>
      <c r="J34" s="107">
        <f>EXP(H34)</f>
        <v>1.6492549821924745</v>
      </c>
      <c r="K34" s="169" t="s">
        <v>36</v>
      </c>
      <c r="L34" s="76"/>
      <c r="M34" s="54">
        <f t="shared" si="16"/>
        <v>0.26924623979591833</v>
      </c>
    </row>
    <row r="35" spans="1:13" s="34" customFormat="1" ht="15.6" x14ac:dyDescent="0.3">
      <c r="A35" s="77" t="s">
        <v>96</v>
      </c>
      <c r="B35" s="208">
        <f>EXP(-0.42449316)</f>
        <v>0.65410122579434049</v>
      </c>
      <c r="C35" s="226">
        <f t="shared" ref="C35:C36" si="24">LN(B35)</f>
        <v>-0.42449315999999992</v>
      </c>
      <c r="D35" s="79">
        <v>1.96</v>
      </c>
      <c r="E35" s="78">
        <v>0.29181282142857151</v>
      </c>
      <c r="F35" s="78">
        <f t="shared" si="2"/>
        <v>0.57195313000000014</v>
      </c>
      <c r="G35" s="79">
        <f t="shared" si="3"/>
        <v>-0.99644629000000007</v>
      </c>
      <c r="H35" s="108">
        <f t="shared" si="4"/>
        <v>0.14745997000000022</v>
      </c>
      <c r="I35" s="215">
        <f>EXP(-0.99644629)</f>
        <v>0.36918910372248526</v>
      </c>
      <c r="J35" s="224">
        <f t="shared" ref="J35:J36" si="25">EXP(H35)</f>
        <v>1.158886893658885</v>
      </c>
      <c r="K35" s="170" t="s">
        <v>36</v>
      </c>
      <c r="L35" s="80"/>
      <c r="M35" s="55">
        <f t="shared" si="16"/>
        <v>0.29181282142857151</v>
      </c>
    </row>
    <row r="36" spans="1:13" s="34" customFormat="1" ht="15.6" x14ac:dyDescent="0.3">
      <c r="A36" s="77" t="s">
        <v>97</v>
      </c>
      <c r="B36" s="208">
        <f>EXP(-0.43942582)</f>
        <v>0.64440632009954502</v>
      </c>
      <c r="C36" s="226">
        <f t="shared" si="24"/>
        <v>-0.43942582000000008</v>
      </c>
      <c r="D36" s="79">
        <v>1.96</v>
      </c>
      <c r="E36" s="78">
        <v>0.29946646938775501</v>
      </c>
      <c r="F36" s="78">
        <f t="shared" si="2"/>
        <v>0.58695427999999983</v>
      </c>
      <c r="G36" s="79">
        <f t="shared" si="3"/>
        <v>-1.0263800999999999</v>
      </c>
      <c r="H36" s="108">
        <f t="shared" si="4"/>
        <v>0.14752845999999975</v>
      </c>
      <c r="I36" s="215">
        <f>EXP(-1.0263801)</f>
        <v>0.35830163194241782</v>
      </c>
      <c r="J36" s="224">
        <f t="shared" si="25"/>
        <v>1.158966268540393</v>
      </c>
      <c r="K36" s="170" t="s">
        <v>36</v>
      </c>
      <c r="L36" s="80"/>
      <c r="M36" s="55">
        <f t="shared" si="16"/>
        <v>0.29946646938775501</v>
      </c>
    </row>
    <row r="37" spans="1:13" s="34" customFormat="1" ht="16.2" thickBot="1" x14ac:dyDescent="0.35">
      <c r="A37" s="82" t="s">
        <v>98</v>
      </c>
      <c r="B37" s="213" t="s">
        <v>115</v>
      </c>
      <c r="C37" s="228" t="s">
        <v>115</v>
      </c>
      <c r="D37" s="84" t="s">
        <v>115</v>
      </c>
      <c r="E37" s="83" t="s">
        <v>115</v>
      </c>
      <c r="F37" s="83" t="s">
        <v>49</v>
      </c>
      <c r="G37" s="84" t="s">
        <v>49</v>
      </c>
      <c r="H37" s="110" t="s">
        <v>49</v>
      </c>
      <c r="I37" s="216" t="s">
        <v>115</v>
      </c>
      <c r="J37" s="110" t="s">
        <v>115</v>
      </c>
      <c r="K37" s="168" t="s">
        <v>115</v>
      </c>
      <c r="L37" s="85"/>
      <c r="M37" s="56" t="s">
        <v>115</v>
      </c>
    </row>
    <row r="38" spans="1:13" s="34" customFormat="1" ht="15.6" x14ac:dyDescent="0.3">
      <c r="A38" s="93" t="s">
        <v>62</v>
      </c>
      <c r="B38" s="113">
        <v>2.6488100000000001</v>
      </c>
      <c r="C38" s="94">
        <f t="shared" si="15"/>
        <v>0.97411048253824606</v>
      </c>
      <c r="D38" s="95">
        <v>1.96</v>
      </c>
      <c r="E38" s="94">
        <v>0.2804478245730157</v>
      </c>
      <c r="F38" s="94">
        <f t="shared" si="2"/>
        <v>0.54967773616311078</v>
      </c>
      <c r="G38" s="95">
        <f t="shared" si="3"/>
        <v>0.42443274637513528</v>
      </c>
      <c r="H38" s="95">
        <f t="shared" si="4"/>
        <v>1.5237882187013567</v>
      </c>
      <c r="I38" s="30">
        <f t="shared" si="5"/>
        <v>1.5287230000000001</v>
      </c>
      <c r="J38" s="111">
        <f t="shared" si="6"/>
        <v>4.5895786326888519</v>
      </c>
      <c r="K38" s="171"/>
      <c r="L38" s="96"/>
      <c r="M38" s="54">
        <f t="shared" si="16"/>
        <v>0.2804478245730157</v>
      </c>
    </row>
    <row r="39" spans="1:13" s="34" customFormat="1" ht="15.6" x14ac:dyDescent="0.3">
      <c r="A39" s="97" t="s">
        <v>63</v>
      </c>
      <c r="B39" s="114">
        <v>2.062049</v>
      </c>
      <c r="C39" s="86">
        <f t="shared" si="15"/>
        <v>0.72370014864899102</v>
      </c>
      <c r="D39" s="87">
        <v>1.96</v>
      </c>
      <c r="E39" s="86">
        <v>0.29523424577300489</v>
      </c>
      <c r="F39" s="86">
        <f t="shared" si="2"/>
        <v>0.5786591217150896</v>
      </c>
      <c r="G39" s="87">
        <f t="shared" si="3"/>
        <v>0.14504102693390142</v>
      </c>
      <c r="H39" s="87">
        <f t="shared" si="4"/>
        <v>1.3023592703640805</v>
      </c>
      <c r="I39" s="18">
        <f t="shared" si="5"/>
        <v>1.1560870000000001</v>
      </c>
      <c r="J39" s="112">
        <f t="shared" si="6"/>
        <v>3.6779637504798508</v>
      </c>
      <c r="K39" s="172"/>
      <c r="L39" s="88"/>
      <c r="M39" s="55">
        <f t="shared" si="16"/>
        <v>0.29523424577300489</v>
      </c>
    </row>
    <row r="40" spans="1:13" s="34" customFormat="1" ht="15.6" x14ac:dyDescent="0.3">
      <c r="A40" s="97" t="s">
        <v>64</v>
      </c>
      <c r="B40" s="114">
        <v>2.1843110000000001</v>
      </c>
      <c r="C40" s="86">
        <f t="shared" si="15"/>
        <v>0.78130044701224466</v>
      </c>
      <c r="D40" s="87">
        <v>1.96</v>
      </c>
      <c r="E40" s="86">
        <v>0.3026013838774172</v>
      </c>
      <c r="F40" s="86">
        <f t="shared" si="2"/>
        <v>0.59309871239973766</v>
      </c>
      <c r="G40" s="87">
        <f t="shared" si="3"/>
        <v>0.188201734612507</v>
      </c>
      <c r="H40" s="87">
        <f t="shared" si="4"/>
        <v>1.3743991594119822</v>
      </c>
      <c r="I40" s="18">
        <f t="shared" si="5"/>
        <v>1.207077</v>
      </c>
      <c r="J40" s="112">
        <f t="shared" si="6"/>
        <v>3.9527010660637232</v>
      </c>
      <c r="K40" s="172"/>
      <c r="L40" s="88"/>
      <c r="M40" s="55">
        <f t="shared" si="16"/>
        <v>0.3026013838774172</v>
      </c>
    </row>
    <row r="41" spans="1:13" s="34" customFormat="1" ht="16.2" thickBot="1" x14ac:dyDescent="0.35">
      <c r="A41" s="97" t="s">
        <v>65</v>
      </c>
      <c r="B41" s="114">
        <v>0.4974674</v>
      </c>
      <c r="C41" s="86">
        <f t="shared" si="15"/>
        <v>-0.69822525216871001</v>
      </c>
      <c r="D41" s="87">
        <v>1.96</v>
      </c>
      <c r="E41" s="86">
        <v>1.9144184239579749</v>
      </c>
      <c r="F41" s="86">
        <f t="shared" si="2"/>
        <v>3.7522601109576308</v>
      </c>
      <c r="G41" s="87">
        <f t="shared" si="3"/>
        <v>-4.450485363126341</v>
      </c>
      <c r="H41" s="87">
        <f t="shared" si="4"/>
        <v>3.0540348587889206</v>
      </c>
      <c r="I41" s="18">
        <f t="shared" si="5"/>
        <v>1.1672899999999996E-2</v>
      </c>
      <c r="J41" s="112">
        <f t="shared" si="6"/>
        <v>21.200713966774323</v>
      </c>
      <c r="K41" s="173"/>
      <c r="L41" s="101"/>
      <c r="M41" s="56">
        <f t="shared" si="16"/>
        <v>1.9144184239579749</v>
      </c>
    </row>
    <row r="42" spans="1:13" s="34" customFormat="1" ht="15.6" x14ac:dyDescent="0.3">
      <c r="A42" s="93" t="s">
        <v>83</v>
      </c>
      <c r="B42" s="113">
        <v>0.68907160000000001</v>
      </c>
      <c r="C42" s="94">
        <f t="shared" si="15"/>
        <v>-0.37241009464486824</v>
      </c>
      <c r="D42" s="95">
        <v>1.96</v>
      </c>
      <c r="E42" s="94">
        <v>0.37108077380430665</v>
      </c>
      <c r="F42" s="94">
        <f t="shared" ref="F42:F45" si="26">D42*E42</f>
        <v>0.72731831665644098</v>
      </c>
      <c r="G42" s="95">
        <f t="shared" ref="G42:G45" si="27">C42-F42</f>
        <v>-1.0997284113013093</v>
      </c>
      <c r="H42" s="95">
        <f t="shared" ref="H42:H45" si="28">C42+F42</f>
        <v>0.35490822201157274</v>
      </c>
      <c r="I42" s="233">
        <f t="shared" ref="I42:I43" si="29">EXP(G42)</f>
        <v>0.33296150000000002</v>
      </c>
      <c r="J42" s="239">
        <f t="shared" ref="J42:J43" si="30">EXP(H42)</f>
        <v>1.4260497682962143</v>
      </c>
      <c r="K42" s="236"/>
      <c r="L42" s="96"/>
      <c r="M42" s="54">
        <f t="shared" si="16"/>
        <v>0.37108077380430665</v>
      </c>
    </row>
    <row r="43" spans="1:13" s="34" customFormat="1" ht="15.6" x14ac:dyDescent="0.3">
      <c r="A43" s="97" t="s">
        <v>84</v>
      </c>
      <c r="B43" s="114">
        <v>0.81895549999999995</v>
      </c>
      <c r="C43" s="86">
        <f t="shared" si="15"/>
        <v>-0.19972553115957761</v>
      </c>
      <c r="D43" s="87">
        <v>1.96</v>
      </c>
      <c r="E43" s="86">
        <v>0.3929717925727606</v>
      </c>
      <c r="F43" s="86">
        <f t="shared" si="26"/>
        <v>0.77022471344261079</v>
      </c>
      <c r="G43" s="87">
        <f t="shared" si="27"/>
        <v>-0.96995024460218837</v>
      </c>
      <c r="H43" s="87">
        <f t="shared" si="28"/>
        <v>0.5704991822830332</v>
      </c>
      <c r="I43" s="234">
        <f t="shared" si="29"/>
        <v>0.37910189999999999</v>
      </c>
      <c r="J43" s="240">
        <f t="shared" si="30"/>
        <v>1.769149959365147</v>
      </c>
      <c r="K43" s="237"/>
      <c r="L43" s="88"/>
      <c r="M43" s="55">
        <f t="shared" si="16"/>
        <v>0.3929717925727606</v>
      </c>
    </row>
    <row r="44" spans="1:13" s="34" customFormat="1" ht="15.6" x14ac:dyDescent="0.3">
      <c r="A44" s="97" t="s">
        <v>85</v>
      </c>
      <c r="B44" s="114">
        <v>0.75462969999999996</v>
      </c>
      <c r="C44" s="86">
        <f t="shared" si="15"/>
        <v>-0.28152811362587332</v>
      </c>
      <c r="D44" s="87">
        <v>1.96</v>
      </c>
      <c r="E44" s="86">
        <v>0.39942732138071213</v>
      </c>
      <c r="F44" s="86">
        <f t="shared" si="26"/>
        <v>0.78287754990619574</v>
      </c>
      <c r="G44" s="87">
        <f t="shared" si="27"/>
        <v>-1.0644056635320691</v>
      </c>
      <c r="H44" s="87">
        <f t="shared" si="28"/>
        <v>0.50134943628032236</v>
      </c>
      <c r="I44" s="234">
        <f t="shared" ref="I44:I45" si="31">EXP(G44)</f>
        <v>0.34493279999999998</v>
      </c>
      <c r="J44" s="240">
        <f t="shared" ref="J44:J45" si="32">EXP(H44)</f>
        <v>1.6509476168172175</v>
      </c>
      <c r="K44" s="237"/>
      <c r="L44" s="88"/>
      <c r="M44" s="55">
        <f t="shared" si="16"/>
        <v>0.39942732138071213</v>
      </c>
    </row>
    <row r="45" spans="1:13" s="34" customFormat="1" ht="16.2" thickBot="1" x14ac:dyDescent="0.35">
      <c r="A45" s="98" t="s">
        <v>86</v>
      </c>
      <c r="B45" s="115">
        <v>0.3101293</v>
      </c>
      <c r="C45" s="99">
        <f t="shared" si="15"/>
        <v>-1.1707659716894312</v>
      </c>
      <c r="D45" s="100">
        <v>1.96</v>
      </c>
      <c r="E45" s="99">
        <v>1.4320074807991772</v>
      </c>
      <c r="F45" s="99">
        <f t="shared" si="26"/>
        <v>2.8067346623663871</v>
      </c>
      <c r="G45" s="100">
        <f t="shared" si="27"/>
        <v>-3.9775006340558186</v>
      </c>
      <c r="H45" s="100">
        <f t="shared" si="28"/>
        <v>1.6359686906769559</v>
      </c>
      <c r="I45" s="235">
        <f t="shared" si="31"/>
        <v>1.87324E-2</v>
      </c>
      <c r="J45" s="241">
        <f t="shared" si="32"/>
        <v>5.1344292625872816</v>
      </c>
      <c r="K45" s="238"/>
      <c r="L45" s="101"/>
      <c r="M45" s="56">
        <f t="shared" si="16"/>
        <v>1.4320074807991772</v>
      </c>
    </row>
    <row r="46" spans="1:13" s="34" customFormat="1" ht="15.6" x14ac:dyDescent="0.3">
      <c r="A46" s="97" t="s">
        <v>99</v>
      </c>
      <c r="B46" s="114" t="s">
        <v>49</v>
      </c>
      <c r="C46" s="210"/>
      <c r="D46" s="87">
        <v>1.96</v>
      </c>
      <c r="E46" s="210"/>
      <c r="F46" s="210"/>
      <c r="G46" s="250"/>
      <c r="H46" s="250"/>
      <c r="I46" s="18" t="s">
        <v>49</v>
      </c>
      <c r="J46" s="252"/>
      <c r="K46" s="186"/>
      <c r="L46" s="253"/>
      <c r="M46" s="54" t="s">
        <v>49</v>
      </c>
    </row>
    <row r="47" spans="1:13" s="34" customFormat="1" ht="15.6" x14ac:dyDescent="0.3">
      <c r="A47" s="97" t="s">
        <v>100</v>
      </c>
      <c r="B47" s="114" t="s">
        <v>49</v>
      </c>
      <c r="C47" s="210"/>
      <c r="D47" s="87">
        <v>1.96</v>
      </c>
      <c r="E47" s="210"/>
      <c r="F47" s="210"/>
      <c r="G47" s="250"/>
      <c r="H47" s="250"/>
      <c r="I47" s="18" t="s">
        <v>49</v>
      </c>
      <c r="J47" s="252"/>
      <c r="K47" s="200"/>
      <c r="L47" s="254"/>
      <c r="M47" s="55" t="s">
        <v>49</v>
      </c>
    </row>
    <row r="48" spans="1:13" s="34" customFormat="1" ht="15.6" x14ac:dyDescent="0.3">
      <c r="A48" s="97" t="s">
        <v>101</v>
      </c>
      <c r="B48" s="114" t="s">
        <v>49</v>
      </c>
      <c r="C48" s="210"/>
      <c r="D48" s="87">
        <v>1.96</v>
      </c>
      <c r="E48" s="210"/>
      <c r="F48" s="210"/>
      <c r="G48" s="250"/>
      <c r="H48" s="250"/>
      <c r="I48" s="18" t="s">
        <v>49</v>
      </c>
      <c r="J48" s="252"/>
      <c r="K48" s="200"/>
      <c r="L48" s="254"/>
      <c r="M48" s="55" t="s">
        <v>49</v>
      </c>
    </row>
    <row r="49" spans="1:13" s="34" customFormat="1" ht="16.2" thickBot="1" x14ac:dyDescent="0.35">
      <c r="A49" s="98" t="s">
        <v>102</v>
      </c>
      <c r="B49" s="115" t="s">
        <v>49</v>
      </c>
      <c r="C49" s="209"/>
      <c r="D49" s="100">
        <v>1.96</v>
      </c>
      <c r="E49" s="209"/>
      <c r="F49" s="209"/>
      <c r="G49" s="251"/>
      <c r="H49" s="251"/>
      <c r="I49" s="31" t="s">
        <v>49</v>
      </c>
      <c r="J49" s="255"/>
      <c r="K49" s="196"/>
      <c r="L49" s="256"/>
      <c r="M49" s="56" t="s">
        <v>49</v>
      </c>
    </row>
    <row r="50" spans="1:13" s="34" customFormat="1" ht="3" customHeight="1" thickBot="1" x14ac:dyDescent="0.35">
      <c r="A50" s="53"/>
      <c r="B50" s="35"/>
      <c r="C50" s="36"/>
      <c r="D50" s="49"/>
      <c r="E50" s="32">
        <v>0.57799120000000004</v>
      </c>
      <c r="F50" s="33"/>
      <c r="G50" s="49"/>
      <c r="H50" s="49"/>
      <c r="I50" s="50"/>
      <c r="J50" s="49"/>
      <c r="K50" s="51"/>
      <c r="L50" s="49"/>
      <c r="M50" s="104"/>
    </row>
    <row r="51" spans="1:13" s="34" customFormat="1" hidden="1" x14ac:dyDescent="0.3">
      <c r="A51" s="53"/>
      <c r="B51" s="35"/>
      <c r="C51" s="36"/>
      <c r="D51" s="49"/>
      <c r="E51" s="32">
        <v>0.83279449999999999</v>
      </c>
      <c r="F51" s="33"/>
      <c r="G51" s="49"/>
      <c r="H51" s="49"/>
      <c r="I51" s="50"/>
      <c r="J51" s="49"/>
      <c r="K51" s="51"/>
      <c r="L51" s="49"/>
      <c r="M51" s="35"/>
    </row>
    <row r="52" spans="1:13" s="34" customFormat="1" ht="4.5" hidden="1" customHeight="1" thickBot="1" x14ac:dyDescent="0.35">
      <c r="A52" s="53"/>
      <c r="B52" s="35"/>
      <c r="C52" s="36"/>
      <c r="D52" s="49"/>
      <c r="E52" s="32"/>
      <c r="F52" s="33"/>
      <c r="G52" s="49"/>
      <c r="H52" s="49"/>
      <c r="I52" s="50"/>
      <c r="J52" s="49"/>
      <c r="K52" s="51"/>
      <c r="L52" s="49"/>
      <c r="M52" s="35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32" sqref="C32"/>
    </sheetView>
  </sheetViews>
  <sheetFormatPr defaultRowHeight="14.4" x14ac:dyDescent="0.3"/>
  <cols>
    <col min="2" max="2" width="13.5546875" style="1" customWidth="1"/>
    <col min="3" max="3" width="14" style="1" customWidth="1"/>
    <col min="4" max="5" width="9.88671875" style="1" customWidth="1"/>
    <col min="6" max="7" width="9.109375" style="1"/>
    <col min="8" max="8" width="20.5546875" style="1" customWidth="1"/>
  </cols>
  <sheetData>
    <row r="1" spans="1:8" ht="15" thickBot="1" x14ac:dyDescent="0.35">
      <c r="A1" s="2" t="s">
        <v>0</v>
      </c>
      <c r="B1" s="15" t="s">
        <v>13</v>
      </c>
      <c r="C1" s="16" t="s">
        <v>14</v>
      </c>
      <c r="D1" s="15" t="s">
        <v>1</v>
      </c>
      <c r="E1" s="16" t="s">
        <v>2</v>
      </c>
      <c r="F1" s="15" t="s">
        <v>3</v>
      </c>
      <c r="G1" s="16" t="s">
        <v>24</v>
      </c>
      <c r="H1" s="17" t="s">
        <v>25</v>
      </c>
    </row>
    <row r="2" spans="1:8" x14ac:dyDescent="0.3">
      <c r="A2" s="3" t="s">
        <v>4</v>
      </c>
      <c r="B2" s="6">
        <v>2.6448100000000001</v>
      </c>
      <c r="C2" s="7">
        <v>0.97259922908170948</v>
      </c>
      <c r="D2" s="6">
        <v>0.27967677689110926</v>
      </c>
      <c r="E2" s="7">
        <v>1.5287230000000001</v>
      </c>
      <c r="F2" s="6">
        <v>4.5895770000000002</v>
      </c>
      <c r="G2" s="7" t="s">
        <v>15</v>
      </c>
      <c r="H2" s="8" t="s">
        <v>26</v>
      </c>
    </row>
    <row r="3" spans="1:8" x14ac:dyDescent="0.3">
      <c r="A3" s="4" t="s">
        <v>5</v>
      </c>
      <c r="B3" s="9">
        <v>2.4900000000000002</v>
      </c>
      <c r="C3" s="10">
        <v>0.91228271047661635</v>
      </c>
      <c r="D3" s="9">
        <v>0.14066626602299256</v>
      </c>
      <c r="E3" s="10">
        <v>1.89</v>
      </c>
      <c r="F3" s="9">
        <v>3.28</v>
      </c>
      <c r="G3" s="10" t="s">
        <v>16</v>
      </c>
      <c r="H3" s="11" t="s">
        <v>27</v>
      </c>
    </row>
    <row r="4" spans="1:8" ht="15" thickBot="1" x14ac:dyDescent="0.35">
      <c r="A4" s="5" t="s">
        <v>6</v>
      </c>
      <c r="B4" s="12">
        <v>2.06</v>
      </c>
      <c r="C4" s="13">
        <v>0.72270598280148979</v>
      </c>
      <c r="D4" s="12">
        <v>9.7998842724142568E-2</v>
      </c>
      <c r="E4" s="13">
        <v>1.7</v>
      </c>
      <c r="F4" s="12">
        <v>2.4900000000000002</v>
      </c>
      <c r="G4" s="13" t="s">
        <v>17</v>
      </c>
      <c r="H4" s="14" t="s">
        <v>28</v>
      </c>
    </row>
    <row r="5" spans="1:8" x14ac:dyDescent="0.3">
      <c r="A5" s="3" t="s">
        <v>7</v>
      </c>
      <c r="B5" s="6">
        <v>2.062049</v>
      </c>
      <c r="C5" s="7">
        <v>0.72370014864899102</v>
      </c>
      <c r="D5" s="6">
        <v>0.29523424577300489</v>
      </c>
      <c r="E5" s="7">
        <v>1.1560870000000001</v>
      </c>
      <c r="F5" s="6">
        <v>3.6779639999999998</v>
      </c>
      <c r="G5" s="7" t="s">
        <v>18</v>
      </c>
      <c r="H5" s="8" t="s">
        <v>29</v>
      </c>
    </row>
    <row r="6" spans="1:8" x14ac:dyDescent="0.3">
      <c r="A6" s="4" t="s">
        <v>8</v>
      </c>
      <c r="B6" s="9">
        <v>1.7</v>
      </c>
      <c r="C6" s="10">
        <v>0.53062825106217038</v>
      </c>
      <c r="D6" s="9">
        <v>0.15281455617284881</v>
      </c>
      <c r="E6" s="10">
        <v>1.26</v>
      </c>
      <c r="F6" s="9">
        <v>2.2799999999999998</v>
      </c>
      <c r="G6" s="10" t="s">
        <v>19</v>
      </c>
      <c r="H6" s="11" t="s">
        <v>30</v>
      </c>
    </row>
    <row r="7" spans="1:8" ht="15" thickBot="1" x14ac:dyDescent="0.35">
      <c r="A7" s="5" t="s">
        <v>9</v>
      </c>
      <c r="B7" s="12">
        <v>1.6</v>
      </c>
      <c r="C7" s="13">
        <v>0.47000362924573563</v>
      </c>
      <c r="D7" s="12">
        <v>0.10202882246565072</v>
      </c>
      <c r="E7" s="13">
        <v>1.31</v>
      </c>
      <c r="F7" s="12">
        <v>1.96</v>
      </c>
      <c r="G7" s="13" t="s">
        <v>20</v>
      </c>
      <c r="H7" s="14" t="s">
        <v>31</v>
      </c>
    </row>
    <row r="8" spans="1:8" x14ac:dyDescent="0.3">
      <c r="A8" s="4" t="s">
        <v>10</v>
      </c>
      <c r="B8" s="9">
        <v>2.1843110000000001</v>
      </c>
      <c r="C8" s="10">
        <v>0.78130044701224466</v>
      </c>
      <c r="D8" s="9">
        <v>0.3026013838774172</v>
      </c>
      <c r="E8" s="10">
        <v>1.207077</v>
      </c>
      <c r="F8" s="9">
        <v>3.952699</v>
      </c>
      <c r="G8" s="10" t="s">
        <v>21</v>
      </c>
      <c r="H8" s="11" t="s">
        <v>32</v>
      </c>
    </row>
    <row r="9" spans="1:8" x14ac:dyDescent="0.3">
      <c r="A9" s="4" t="s">
        <v>11</v>
      </c>
      <c r="B9" s="9">
        <v>1.45</v>
      </c>
      <c r="C9" s="10">
        <v>0.37156355643248301</v>
      </c>
      <c r="D9" s="9">
        <v>0.15505352446870821</v>
      </c>
      <c r="E9" s="10">
        <v>1.07</v>
      </c>
      <c r="F9" s="9">
        <v>1.96</v>
      </c>
      <c r="G9" s="10" t="s">
        <v>22</v>
      </c>
      <c r="H9" s="11" t="s">
        <v>33</v>
      </c>
    </row>
    <row r="10" spans="1:8" ht="15" thickBot="1" x14ac:dyDescent="0.35">
      <c r="A10" s="5" t="s">
        <v>12</v>
      </c>
      <c r="B10" s="12">
        <v>1.56</v>
      </c>
      <c r="C10" s="13">
        <v>0.44468582126144574</v>
      </c>
      <c r="D10" s="12">
        <v>0.10493312285252338</v>
      </c>
      <c r="E10" s="13">
        <v>1.27</v>
      </c>
      <c r="F10" s="12">
        <v>1.92</v>
      </c>
      <c r="G10" s="13" t="s">
        <v>23</v>
      </c>
      <c r="H10" s="14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15" sqref="H15"/>
    </sheetView>
  </sheetViews>
  <sheetFormatPr defaultRowHeight="14.4" x14ac:dyDescent="0.3"/>
  <cols>
    <col min="1" max="1" width="9.109375" customWidth="1"/>
    <col min="3" max="4" width="9.109375" style="270"/>
    <col min="5" max="5" width="12.33203125" style="270" customWidth="1"/>
  </cols>
  <sheetData>
    <row r="1" spans="1:5" ht="15" thickBot="1" x14ac:dyDescent="0.35">
      <c r="A1" s="284" t="s">
        <v>142</v>
      </c>
      <c r="B1" s="284" t="s">
        <v>143</v>
      </c>
      <c r="C1" s="285" t="s">
        <v>118</v>
      </c>
      <c r="D1" s="286" t="s">
        <v>108</v>
      </c>
      <c r="E1" s="285" t="s">
        <v>119</v>
      </c>
    </row>
    <row r="2" spans="1:5" x14ac:dyDescent="0.3">
      <c r="A2" s="287" t="s">
        <v>134</v>
      </c>
      <c r="B2" s="267" t="s">
        <v>120</v>
      </c>
      <c r="C2" s="271" t="s">
        <v>141</v>
      </c>
      <c r="D2" s="272" t="s">
        <v>141</v>
      </c>
      <c r="E2" s="273" t="s">
        <v>141</v>
      </c>
    </row>
    <row r="3" spans="1:5" x14ac:dyDescent="0.3">
      <c r="A3" s="288" t="s">
        <v>134</v>
      </c>
      <c r="B3" s="268" t="s">
        <v>121</v>
      </c>
      <c r="C3" s="274" t="s">
        <v>141</v>
      </c>
      <c r="D3" s="105" t="s">
        <v>141</v>
      </c>
      <c r="E3" s="275" t="s">
        <v>141</v>
      </c>
    </row>
    <row r="4" spans="1:5" x14ac:dyDescent="0.3">
      <c r="A4" s="288" t="s">
        <v>134</v>
      </c>
      <c r="B4" s="268" t="s">
        <v>122</v>
      </c>
      <c r="C4" s="274" t="s">
        <v>141</v>
      </c>
      <c r="D4" s="105" t="s">
        <v>141</v>
      </c>
      <c r="E4" s="275" t="s">
        <v>141</v>
      </c>
    </row>
    <row r="5" spans="1:5" ht="15" thickBot="1" x14ac:dyDescent="0.35">
      <c r="A5" s="289" t="s">
        <v>134</v>
      </c>
      <c r="B5" s="269" t="s">
        <v>123</v>
      </c>
      <c r="C5" s="276" t="s">
        <v>141</v>
      </c>
      <c r="D5" s="277" t="s">
        <v>141</v>
      </c>
      <c r="E5" s="104" t="s">
        <v>49</v>
      </c>
    </row>
    <row r="6" spans="1:5" x14ac:dyDescent="0.3">
      <c r="A6" s="287" t="s">
        <v>135</v>
      </c>
      <c r="B6" s="267" t="s">
        <v>124</v>
      </c>
      <c r="C6" s="271" t="s">
        <v>141</v>
      </c>
      <c r="D6" s="272" t="s">
        <v>141</v>
      </c>
      <c r="E6" s="273" t="s">
        <v>141</v>
      </c>
    </row>
    <row r="7" spans="1:5" x14ac:dyDescent="0.3">
      <c r="A7" s="288" t="s">
        <v>135</v>
      </c>
      <c r="B7" s="268" t="s">
        <v>125</v>
      </c>
      <c r="C7" s="274" t="s">
        <v>141</v>
      </c>
      <c r="D7" s="105" t="s">
        <v>141</v>
      </c>
      <c r="E7" s="275" t="s">
        <v>141</v>
      </c>
    </row>
    <row r="8" spans="1:5" x14ac:dyDescent="0.3">
      <c r="A8" s="288" t="s">
        <v>135</v>
      </c>
      <c r="B8" s="268" t="s">
        <v>127</v>
      </c>
      <c r="C8" s="274" t="s">
        <v>141</v>
      </c>
      <c r="D8" s="105" t="s">
        <v>141</v>
      </c>
      <c r="E8" s="275" t="s">
        <v>141</v>
      </c>
    </row>
    <row r="9" spans="1:5" ht="15" thickBot="1" x14ac:dyDescent="0.35">
      <c r="A9" s="289" t="s">
        <v>135</v>
      </c>
      <c r="B9" s="269" t="s">
        <v>128</v>
      </c>
      <c r="C9" s="276" t="s">
        <v>141</v>
      </c>
      <c r="D9" s="277" t="s">
        <v>141</v>
      </c>
      <c r="E9" s="104" t="s">
        <v>49</v>
      </c>
    </row>
    <row r="10" spans="1:5" x14ac:dyDescent="0.3">
      <c r="A10" s="287" t="s">
        <v>136</v>
      </c>
      <c r="B10" s="267" t="s">
        <v>139</v>
      </c>
      <c r="C10" s="278" t="s">
        <v>49</v>
      </c>
      <c r="D10" s="279" t="s">
        <v>49</v>
      </c>
      <c r="E10" s="280" t="s">
        <v>49</v>
      </c>
    </row>
    <row r="11" spans="1:5" x14ac:dyDescent="0.3">
      <c r="A11" s="288" t="s">
        <v>136</v>
      </c>
      <c r="B11" s="268" t="s">
        <v>130</v>
      </c>
      <c r="C11" s="274" t="s">
        <v>141</v>
      </c>
      <c r="D11" s="105" t="s">
        <v>141</v>
      </c>
      <c r="E11" s="275" t="s">
        <v>141</v>
      </c>
    </row>
    <row r="12" spans="1:5" x14ac:dyDescent="0.3">
      <c r="A12" s="288" t="s">
        <v>136</v>
      </c>
      <c r="B12" s="268" t="s">
        <v>126</v>
      </c>
      <c r="C12" s="274" t="s">
        <v>141</v>
      </c>
      <c r="D12" s="105" t="s">
        <v>141</v>
      </c>
      <c r="E12" s="275" t="s">
        <v>141</v>
      </c>
    </row>
    <row r="13" spans="1:5" ht="15" thickBot="1" x14ac:dyDescent="0.35">
      <c r="A13" s="289" t="s">
        <v>136</v>
      </c>
      <c r="B13" s="269" t="s">
        <v>129</v>
      </c>
      <c r="C13" s="276" t="s">
        <v>141</v>
      </c>
      <c r="D13" s="277" t="s">
        <v>141</v>
      </c>
      <c r="E13" s="104" t="s">
        <v>49</v>
      </c>
    </row>
    <row r="14" spans="1:5" x14ac:dyDescent="0.3">
      <c r="A14" s="287" t="s">
        <v>137</v>
      </c>
      <c r="B14" s="267" t="s">
        <v>140</v>
      </c>
      <c r="C14" s="271" t="s">
        <v>141</v>
      </c>
      <c r="D14" s="272" t="s">
        <v>141</v>
      </c>
      <c r="E14" s="273" t="s">
        <v>141</v>
      </c>
    </row>
    <row r="15" spans="1:5" x14ac:dyDescent="0.3">
      <c r="A15" s="288" t="s">
        <v>137</v>
      </c>
      <c r="B15" s="268" t="s">
        <v>132</v>
      </c>
      <c r="C15" s="274" t="s">
        <v>141</v>
      </c>
      <c r="D15" s="105" t="s">
        <v>141</v>
      </c>
      <c r="E15" s="275" t="s">
        <v>141</v>
      </c>
    </row>
    <row r="16" spans="1:5" x14ac:dyDescent="0.3">
      <c r="A16" s="288" t="s">
        <v>137</v>
      </c>
      <c r="B16" s="268" t="s">
        <v>133</v>
      </c>
      <c r="C16" s="281" t="s">
        <v>49</v>
      </c>
      <c r="D16" s="282" t="s">
        <v>49</v>
      </c>
      <c r="E16" s="283" t="s">
        <v>49</v>
      </c>
    </row>
    <row r="17" spans="1:5" ht="15" thickBot="1" x14ac:dyDescent="0.35">
      <c r="A17" s="289" t="s">
        <v>137</v>
      </c>
      <c r="B17" s="269" t="s">
        <v>131</v>
      </c>
      <c r="C17" s="276" t="s">
        <v>141</v>
      </c>
      <c r="D17" s="277" t="s">
        <v>141</v>
      </c>
      <c r="E17" s="104" t="s">
        <v>49</v>
      </c>
    </row>
    <row r="18" spans="1:5" x14ac:dyDescent="0.3">
      <c r="A18" s="287" t="s">
        <v>138</v>
      </c>
      <c r="B18" s="267" t="s">
        <v>140</v>
      </c>
      <c r="C18" s="271" t="s">
        <v>141</v>
      </c>
      <c r="D18" s="272" t="s">
        <v>141</v>
      </c>
      <c r="E18" s="273" t="s">
        <v>141</v>
      </c>
    </row>
    <row r="19" spans="1:5" x14ac:dyDescent="0.3">
      <c r="A19" s="288" t="s">
        <v>138</v>
      </c>
      <c r="B19" s="268" t="s">
        <v>132</v>
      </c>
      <c r="C19" s="274" t="s">
        <v>141</v>
      </c>
      <c r="D19" s="105" t="s">
        <v>141</v>
      </c>
      <c r="E19" s="275" t="s">
        <v>141</v>
      </c>
    </row>
    <row r="20" spans="1:5" x14ac:dyDescent="0.3">
      <c r="A20" s="288" t="s">
        <v>138</v>
      </c>
      <c r="B20" s="268" t="s">
        <v>126</v>
      </c>
      <c r="C20" s="274" t="s">
        <v>141</v>
      </c>
      <c r="D20" s="105" t="s">
        <v>141</v>
      </c>
      <c r="E20" s="275" t="s">
        <v>141</v>
      </c>
    </row>
    <row r="21" spans="1:5" ht="15" thickBot="1" x14ac:dyDescent="0.35">
      <c r="A21" s="289" t="s">
        <v>138</v>
      </c>
      <c r="B21" s="269" t="s">
        <v>131</v>
      </c>
      <c r="C21" s="276" t="s">
        <v>141</v>
      </c>
      <c r="D21" s="277" t="s">
        <v>141</v>
      </c>
      <c r="E21" s="10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base_dades</vt:lpstr>
      <vt:lpstr>Interval_OR</vt:lpstr>
      <vt:lpstr>base_Antiga</vt:lpstr>
      <vt:lpstr>esquema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2022-05-18T11:48:31Z</cp:lastPrinted>
  <dcterms:created xsi:type="dcterms:W3CDTF">2019-03-04T12:15:43Z</dcterms:created>
  <dcterms:modified xsi:type="dcterms:W3CDTF">2022-07-08T15:57:41Z</dcterms:modified>
</cp:coreProperties>
</file>